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ml.chartshapes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8" activeTab="9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compare Balmorel-ThreeME " sheetId="18" r:id="rId10"/>
    <sheet name="Empleo por sectores" sheetId="15" r:id="rId11"/>
    <sheet name="GRAPH" sheetId="5" r:id="rId12"/>
    <sheet name="ENER" sheetId="2" r:id="rId13"/>
    <sheet name="ENR_EMS_ELEC" sheetId="4" r:id="rId14"/>
  </sheets>
  <externalReferences>
    <externalReference r:id="rId15"/>
  </externalReferences>
  <calcPr calcId="162913"/>
</workbook>
</file>

<file path=xl/calcChain.xml><?xml version="1.0" encoding="utf-8"?>
<calcChain xmlns="http://schemas.openxmlformats.org/spreadsheetml/2006/main">
  <c r="T41" i="18" l="1"/>
  <c r="T42" i="18"/>
  <c r="T43" i="18"/>
  <c r="T40" i="18"/>
  <c r="R41" i="18"/>
  <c r="R42" i="18"/>
  <c r="R43" i="18"/>
  <c r="R40" i="18"/>
  <c r="I22" i="18" l="1"/>
  <c r="I23" i="18"/>
  <c r="I24" i="18"/>
  <c r="I25" i="18"/>
  <c r="I26" i="18"/>
  <c r="I27" i="18"/>
  <c r="I28" i="18"/>
  <c r="I29" i="18"/>
  <c r="I30" i="18"/>
  <c r="I31" i="18"/>
  <c r="I32" i="18"/>
  <c r="I21" i="18"/>
  <c r="I33" i="18" s="1"/>
  <c r="G22" i="18"/>
  <c r="G23" i="18"/>
  <c r="G24" i="18"/>
  <c r="G25" i="18"/>
  <c r="G26" i="18"/>
  <c r="G27" i="18"/>
  <c r="G28" i="18"/>
  <c r="G29" i="18"/>
  <c r="G30" i="18"/>
  <c r="G31" i="18"/>
  <c r="G32" i="18"/>
  <c r="G21" i="18"/>
  <c r="E22" i="18"/>
  <c r="E23" i="18"/>
  <c r="E24" i="18"/>
  <c r="E25" i="18"/>
  <c r="E26" i="18"/>
  <c r="E27" i="18"/>
  <c r="E28" i="18"/>
  <c r="E29" i="18"/>
  <c r="E30" i="18"/>
  <c r="E31" i="18"/>
  <c r="E32" i="18"/>
  <c r="E21" i="18"/>
  <c r="E33" i="18" s="1"/>
  <c r="D22" i="18"/>
  <c r="D23" i="18"/>
  <c r="D24" i="18"/>
  <c r="D25" i="18"/>
  <c r="D26" i="18"/>
  <c r="D27" i="18"/>
  <c r="D28" i="18"/>
  <c r="D29" i="18"/>
  <c r="D30" i="18"/>
  <c r="D31" i="18"/>
  <c r="D32" i="18"/>
  <c r="D21" i="18"/>
  <c r="C22" i="18"/>
  <c r="C23" i="18"/>
  <c r="C24" i="18"/>
  <c r="C25" i="18"/>
  <c r="C26" i="18"/>
  <c r="C27" i="18"/>
  <c r="C28" i="18"/>
  <c r="C29" i="18"/>
  <c r="C30" i="18"/>
  <c r="C31" i="18"/>
  <c r="C32" i="18"/>
  <c r="C21" i="18"/>
  <c r="C33" i="18" s="1"/>
  <c r="K5" i="18"/>
  <c r="K6" i="18"/>
  <c r="K7" i="18"/>
  <c r="K8" i="18"/>
  <c r="K9" i="18"/>
  <c r="K10" i="18"/>
  <c r="K11" i="18"/>
  <c r="K12" i="18"/>
  <c r="K13" i="18"/>
  <c r="K14" i="18"/>
  <c r="K15" i="18"/>
  <c r="K4" i="18"/>
  <c r="K16" i="18" s="1"/>
  <c r="I5" i="18"/>
  <c r="I6" i="18"/>
  <c r="I7" i="18"/>
  <c r="I8" i="18"/>
  <c r="I9" i="18"/>
  <c r="I10" i="18"/>
  <c r="I11" i="18"/>
  <c r="I12" i="18"/>
  <c r="I13" i="18"/>
  <c r="I14" i="18"/>
  <c r="I15" i="18"/>
  <c r="I4" i="18"/>
  <c r="G5" i="18"/>
  <c r="G6" i="18"/>
  <c r="G7" i="18"/>
  <c r="G8" i="18"/>
  <c r="G9" i="18"/>
  <c r="G10" i="18"/>
  <c r="G11" i="18"/>
  <c r="G12" i="18"/>
  <c r="G13" i="18"/>
  <c r="G14" i="18"/>
  <c r="G15" i="18"/>
  <c r="G4" i="18"/>
  <c r="G16" i="18" s="1"/>
  <c r="E5" i="18"/>
  <c r="E6" i="18"/>
  <c r="E7" i="18"/>
  <c r="E8" i="18"/>
  <c r="E9" i="18"/>
  <c r="E10" i="18"/>
  <c r="E11" i="18"/>
  <c r="E12" i="18"/>
  <c r="E13" i="18"/>
  <c r="E14" i="18"/>
  <c r="E15" i="18"/>
  <c r="E4" i="18"/>
  <c r="C5" i="18"/>
  <c r="C6" i="18"/>
  <c r="C7" i="18"/>
  <c r="C8" i="18"/>
  <c r="C9" i="18"/>
  <c r="C10" i="18"/>
  <c r="C11" i="18"/>
  <c r="C12" i="18"/>
  <c r="C13" i="18"/>
  <c r="C14" i="18"/>
  <c r="C15" i="18"/>
  <c r="C4" i="18"/>
  <c r="G33" i="18"/>
  <c r="D33" i="18" l="1"/>
  <c r="K29" i="18" l="1"/>
  <c r="K27" i="18" l="1"/>
  <c r="K21" i="18"/>
  <c r="K28" i="18"/>
  <c r="K23" i="18"/>
  <c r="K26" i="18"/>
  <c r="K25" i="18"/>
  <c r="K24" i="18"/>
  <c r="K31" i="18"/>
  <c r="K32" i="18"/>
  <c r="K22" i="18"/>
  <c r="K30" i="18"/>
  <c r="K33" i="18" l="1"/>
  <c r="R31" i="4" l="1"/>
  <c r="D5" i="18" l="1"/>
  <c r="D6" i="18"/>
  <c r="D7" i="18"/>
  <c r="D8" i="18"/>
  <c r="D9" i="18"/>
  <c r="D10" i="18"/>
  <c r="D11" i="18"/>
  <c r="D12" i="18"/>
  <c r="D13" i="18"/>
  <c r="D14" i="18"/>
  <c r="D15" i="18"/>
  <c r="D4" i="18"/>
  <c r="D16" i="18" l="1"/>
  <c r="E16" i="18" l="1"/>
  <c r="I16" i="18" l="1"/>
  <c r="C16" i="18" l="1"/>
  <c r="Q3" i="8" l="1"/>
  <c r="R3" i="8"/>
  <c r="T3" i="8"/>
  <c r="V3" i="8" s="1"/>
  <c r="X3" i="8"/>
  <c r="Y3" i="8"/>
  <c r="Q4" i="8"/>
  <c r="R4" i="8"/>
  <c r="T4" i="8"/>
  <c r="U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V7" i="8"/>
  <c r="W40" i="8"/>
  <c r="W37" i="8"/>
  <c r="W32" i="8"/>
  <c r="W29" i="8"/>
  <c r="W25" i="8"/>
  <c r="W20" i="8"/>
  <c r="W9" i="8"/>
  <c r="W4" i="8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V6" i="8"/>
  <c r="V25" i="8"/>
  <c r="V21" i="8"/>
  <c r="V17" i="8"/>
  <c r="V13" i="8"/>
  <c r="V9" i="8"/>
  <c r="V5" i="8"/>
  <c r="I40" i="18"/>
  <c r="I43" i="18"/>
  <c r="I42" i="18"/>
  <c r="I41" i="18"/>
  <c r="AA15" i="8" l="1"/>
  <c r="AA5" i="8"/>
  <c r="AA6" i="8"/>
  <c r="AA7" i="8"/>
  <c r="AA4" i="8"/>
  <c r="AA23" i="8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F40" i="18" l="1"/>
  <c r="F41" i="18"/>
  <c r="F42" i="18"/>
  <c r="F43" i="18"/>
  <c r="M40" i="18"/>
  <c r="M41" i="18"/>
  <c r="M42" i="18"/>
  <c r="M43" i="18"/>
  <c r="D46" i="18" l="1"/>
  <c r="E46" i="18"/>
  <c r="D47" i="18"/>
  <c r="E47" i="18"/>
  <c r="D48" i="18"/>
  <c r="E48" i="18"/>
  <c r="D49" i="18"/>
  <c r="E49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F22" i="18" s="1"/>
  <c r="O11" i="16"/>
  <c r="H22" i="18" s="1"/>
  <c r="P11" i="16"/>
  <c r="J22" i="18" s="1"/>
  <c r="Q11" i="16"/>
  <c r="L22" i="18" s="1"/>
  <c r="K12" i="16"/>
  <c r="L12" i="16"/>
  <c r="M12" i="16"/>
  <c r="N12" i="16"/>
  <c r="F23" i="18" s="1"/>
  <c r="O12" i="16"/>
  <c r="H23" i="18" s="1"/>
  <c r="P12" i="16"/>
  <c r="J23" i="18" s="1"/>
  <c r="Q12" i="16"/>
  <c r="L23" i="18" s="1"/>
  <c r="K13" i="16"/>
  <c r="L13" i="16"/>
  <c r="M13" i="16"/>
  <c r="N13" i="16"/>
  <c r="F24" i="18" s="1"/>
  <c r="O13" i="16"/>
  <c r="H24" i="18" s="1"/>
  <c r="P13" i="16"/>
  <c r="J24" i="18" s="1"/>
  <c r="Q13" i="16"/>
  <c r="L24" i="18" s="1"/>
  <c r="K14" i="16"/>
  <c r="L14" i="16"/>
  <c r="M14" i="16"/>
  <c r="N14" i="16"/>
  <c r="F25" i="18" s="1"/>
  <c r="O14" i="16"/>
  <c r="H25" i="18" s="1"/>
  <c r="P14" i="16"/>
  <c r="J25" i="18" s="1"/>
  <c r="Q14" i="16"/>
  <c r="L25" i="18" s="1"/>
  <c r="K15" i="16"/>
  <c r="L15" i="16"/>
  <c r="M15" i="16"/>
  <c r="N15" i="16"/>
  <c r="F26" i="18" s="1"/>
  <c r="O15" i="16"/>
  <c r="H26" i="18" s="1"/>
  <c r="P15" i="16"/>
  <c r="J26" i="18" s="1"/>
  <c r="Q15" i="16"/>
  <c r="L26" i="18" s="1"/>
  <c r="K16" i="16"/>
  <c r="L16" i="16"/>
  <c r="M16" i="16"/>
  <c r="N16" i="16"/>
  <c r="F27" i="18" s="1"/>
  <c r="O16" i="16"/>
  <c r="H27" i="18" s="1"/>
  <c r="P16" i="16"/>
  <c r="J27" i="18" s="1"/>
  <c r="Q16" i="16"/>
  <c r="L27" i="18" s="1"/>
  <c r="K17" i="16"/>
  <c r="L17" i="16"/>
  <c r="M17" i="16"/>
  <c r="N17" i="16"/>
  <c r="F28" i="18" s="1"/>
  <c r="O17" i="16"/>
  <c r="H28" i="18" s="1"/>
  <c r="P17" i="16"/>
  <c r="J28" i="18" s="1"/>
  <c r="Q17" i="16"/>
  <c r="L28" i="18" s="1"/>
  <c r="K18" i="16"/>
  <c r="L18" i="16"/>
  <c r="M18" i="16"/>
  <c r="N18" i="16"/>
  <c r="F29" i="18" s="1"/>
  <c r="O18" i="16"/>
  <c r="H29" i="18" s="1"/>
  <c r="P18" i="16"/>
  <c r="J29" i="18" s="1"/>
  <c r="Q18" i="16"/>
  <c r="L29" i="18" s="1"/>
  <c r="K19" i="16"/>
  <c r="L19" i="16"/>
  <c r="M19" i="16"/>
  <c r="N19" i="16"/>
  <c r="F30" i="18" s="1"/>
  <c r="O19" i="16"/>
  <c r="H30" i="18" s="1"/>
  <c r="P19" i="16"/>
  <c r="J30" i="18" s="1"/>
  <c r="Q19" i="16"/>
  <c r="L30" i="18" s="1"/>
  <c r="K20" i="16"/>
  <c r="L20" i="16"/>
  <c r="M20" i="16"/>
  <c r="N20" i="16"/>
  <c r="F31" i="18" s="1"/>
  <c r="O20" i="16"/>
  <c r="H31" i="18" s="1"/>
  <c r="P20" i="16"/>
  <c r="J31" i="18" s="1"/>
  <c r="Q20" i="16"/>
  <c r="L31" i="18" s="1"/>
  <c r="K21" i="16"/>
  <c r="L21" i="16"/>
  <c r="M21" i="16"/>
  <c r="N21" i="16"/>
  <c r="F32" i="18" s="1"/>
  <c r="O21" i="16"/>
  <c r="H32" i="18" s="1"/>
  <c r="P21" i="16"/>
  <c r="J32" i="18" s="1"/>
  <c r="Q21" i="16"/>
  <c r="L32" i="18" s="1"/>
  <c r="Q10" i="16"/>
  <c r="L21" i="18" s="1"/>
  <c r="P10" i="16"/>
  <c r="J21" i="18" s="1"/>
  <c r="O10" i="16"/>
  <c r="H21" i="18" s="1"/>
  <c r="N10" i="16"/>
  <c r="F21" i="18" s="1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F5" i="18" s="1"/>
  <c r="F11" i="16"/>
  <c r="H5" i="18" s="1"/>
  <c r="G11" i="16"/>
  <c r="J5" i="18" s="1"/>
  <c r="H11" i="16"/>
  <c r="L5" i="18" s="1"/>
  <c r="B12" i="16"/>
  <c r="C12" i="16"/>
  <c r="D12" i="16"/>
  <c r="E12" i="16"/>
  <c r="F6" i="18" s="1"/>
  <c r="F12" i="16"/>
  <c r="H6" i="18" s="1"/>
  <c r="G12" i="16"/>
  <c r="J6" i="18" s="1"/>
  <c r="H12" i="16"/>
  <c r="L6" i="18" s="1"/>
  <c r="B13" i="16"/>
  <c r="C13" i="16"/>
  <c r="D13" i="16"/>
  <c r="E13" i="16"/>
  <c r="F7" i="18" s="1"/>
  <c r="F13" i="16"/>
  <c r="H7" i="18" s="1"/>
  <c r="G13" i="16"/>
  <c r="J7" i="18" s="1"/>
  <c r="H13" i="16"/>
  <c r="L7" i="18" s="1"/>
  <c r="B14" i="16"/>
  <c r="C14" i="16"/>
  <c r="D14" i="16"/>
  <c r="E14" i="16"/>
  <c r="F8" i="18" s="1"/>
  <c r="F14" i="16"/>
  <c r="H8" i="18" s="1"/>
  <c r="G14" i="16"/>
  <c r="J8" i="18" s="1"/>
  <c r="H14" i="16"/>
  <c r="L8" i="18" s="1"/>
  <c r="B15" i="16"/>
  <c r="C15" i="16"/>
  <c r="D15" i="16"/>
  <c r="E15" i="16"/>
  <c r="F9" i="18" s="1"/>
  <c r="F15" i="16"/>
  <c r="H9" i="18" s="1"/>
  <c r="G15" i="16"/>
  <c r="J9" i="18" s="1"/>
  <c r="H15" i="16"/>
  <c r="L9" i="18" s="1"/>
  <c r="B16" i="16"/>
  <c r="C16" i="16"/>
  <c r="D16" i="16"/>
  <c r="E16" i="16"/>
  <c r="F10" i="18" s="1"/>
  <c r="F16" i="16"/>
  <c r="H10" i="18" s="1"/>
  <c r="G16" i="16"/>
  <c r="J10" i="18" s="1"/>
  <c r="H16" i="16"/>
  <c r="L10" i="18" s="1"/>
  <c r="B17" i="16"/>
  <c r="C17" i="16"/>
  <c r="D17" i="16"/>
  <c r="E17" i="16"/>
  <c r="F11" i="18" s="1"/>
  <c r="F17" i="16"/>
  <c r="H11" i="18" s="1"/>
  <c r="G17" i="16"/>
  <c r="J11" i="18" s="1"/>
  <c r="H17" i="16"/>
  <c r="L11" i="18" s="1"/>
  <c r="B18" i="16"/>
  <c r="C18" i="16"/>
  <c r="D18" i="16"/>
  <c r="E18" i="16"/>
  <c r="F12" i="18" s="1"/>
  <c r="F18" i="16"/>
  <c r="H12" i="18" s="1"/>
  <c r="G18" i="16"/>
  <c r="J12" i="18" s="1"/>
  <c r="H18" i="16"/>
  <c r="L12" i="18" s="1"/>
  <c r="B19" i="16"/>
  <c r="C19" i="16"/>
  <c r="D19" i="16"/>
  <c r="E19" i="16"/>
  <c r="F13" i="18" s="1"/>
  <c r="F19" i="16"/>
  <c r="H13" i="18" s="1"/>
  <c r="G19" i="16"/>
  <c r="J13" i="18" s="1"/>
  <c r="H19" i="16"/>
  <c r="L13" i="18" s="1"/>
  <c r="B20" i="16"/>
  <c r="C20" i="16"/>
  <c r="D20" i="16"/>
  <c r="E20" i="16"/>
  <c r="F14" i="18" s="1"/>
  <c r="F20" i="16"/>
  <c r="H14" i="18" s="1"/>
  <c r="G20" i="16"/>
  <c r="J14" i="18" s="1"/>
  <c r="H20" i="16"/>
  <c r="L14" i="18" s="1"/>
  <c r="B21" i="16"/>
  <c r="C21" i="16"/>
  <c r="D21" i="16"/>
  <c r="E21" i="16"/>
  <c r="F15" i="18" s="1"/>
  <c r="F21" i="16"/>
  <c r="H15" i="18" s="1"/>
  <c r="G21" i="16"/>
  <c r="J15" i="18" s="1"/>
  <c r="H21" i="16"/>
  <c r="L15" i="18" s="1"/>
  <c r="H10" i="16"/>
  <c r="L4" i="18" s="1"/>
  <c r="G10" i="16"/>
  <c r="J4" i="18" s="1"/>
  <c r="F10" i="16"/>
  <c r="H4" i="18" s="1"/>
  <c r="E10" i="16"/>
  <c r="F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H33" i="18" l="1"/>
  <c r="J33" i="18"/>
  <c r="F33" i="18"/>
  <c r="L33" i="18"/>
  <c r="H16" i="18"/>
  <c r="F16" i="18"/>
  <c r="J16" i="18"/>
  <c r="L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N40" i="18" a="1"/>
  <c r="J40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J41" i="18" l="1"/>
  <c r="J42" i="18"/>
  <c r="J40" i="18"/>
  <c r="J43" i="18"/>
  <c r="K43" i="18" s="1"/>
  <c r="N42" i="18"/>
  <c r="N43" i="18"/>
  <c r="N40" i="18"/>
  <c r="S40" i="18" s="1"/>
  <c r="U40" i="18" s="1"/>
  <c r="N41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S43" i="18" l="1"/>
  <c r="U43" i="18" s="1"/>
  <c r="S42" i="18"/>
  <c r="U42" i="18" s="1"/>
  <c r="S41" i="18"/>
  <c r="U41" i="18" s="1"/>
  <c r="O43" i="18"/>
  <c r="O41" i="18"/>
  <c r="K41" i="18"/>
  <c r="K40" i="18"/>
  <c r="O40" i="18"/>
  <c r="O42" i="18"/>
  <c r="K42" i="18"/>
  <c r="AC37" i="16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H27" i="2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C36" i="2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Q16" i="2"/>
  <c r="P16" i="2"/>
  <c r="O16" i="2"/>
  <c r="N16" i="2"/>
  <c r="M16" i="2"/>
  <c r="Q15" i="2"/>
  <c r="P15" i="2"/>
  <c r="O15" i="2"/>
  <c r="N15" i="2"/>
  <c r="M15" i="2"/>
  <c r="S15" i="4" l="1"/>
  <c r="C34" i="4"/>
  <c r="H34" i="4"/>
  <c r="G34" i="4"/>
  <c r="F34" i="4"/>
  <c r="I34" i="4"/>
  <c r="E34" i="4"/>
  <c r="N15" i="4"/>
  <c r="D27" i="2" l="1"/>
  <c r="E27" i="2"/>
  <c r="F27" i="2"/>
  <c r="G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C28" i="2"/>
  <c r="C29" i="2"/>
  <c r="C30" i="2"/>
  <c r="C31" i="2"/>
  <c r="C27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C20" i="2"/>
  <c r="C21" i="2"/>
  <c r="C22" i="2"/>
  <c r="C23" i="2"/>
  <c r="C19" i="2"/>
  <c r="D15" i="2"/>
  <c r="E15" i="2"/>
  <c r="F15" i="2"/>
  <c r="G15" i="2"/>
  <c r="H15" i="2"/>
  <c r="D16" i="2"/>
  <c r="E16" i="2"/>
  <c r="F16" i="2"/>
  <c r="G16" i="2"/>
  <c r="H16" i="2"/>
  <c r="C16" i="2"/>
  <c r="C15" i="2"/>
  <c r="E17" i="4"/>
  <c r="F17" i="4"/>
  <c r="G17" i="4"/>
  <c r="H17" i="4"/>
  <c r="I17" i="4"/>
  <c r="H32" i="2" l="1"/>
  <c r="H24" i="2"/>
  <c r="E32" i="2"/>
  <c r="F32" i="2"/>
  <c r="G32" i="2"/>
  <c r="D32" i="2"/>
  <c r="C32" i="2"/>
  <c r="C24" i="2"/>
  <c r="G24" i="2"/>
  <c r="F24" i="2"/>
  <c r="E24" i="2"/>
  <c r="D24" i="2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M87" i="2" l="1"/>
  <c r="M88" i="2" s="1"/>
  <c r="N87" i="2"/>
  <c r="N88" i="2" s="1"/>
  <c r="O87" i="2"/>
  <c r="O88" i="2" s="1"/>
  <c r="L87" i="2"/>
  <c r="L88" i="2" s="1"/>
  <c r="P83" i="2"/>
  <c r="P84" i="2"/>
  <c r="P85" i="2"/>
  <c r="P86" i="2"/>
  <c r="P82" i="2"/>
  <c r="M78" i="2"/>
  <c r="M79" i="2" s="1"/>
  <c r="N78" i="2"/>
  <c r="N79" i="2" s="1"/>
  <c r="O78" i="2"/>
  <c r="O79" i="2" s="1"/>
  <c r="L78" i="2"/>
  <c r="L79" i="2" s="1"/>
  <c r="P74" i="2"/>
  <c r="P75" i="2"/>
  <c r="P76" i="2"/>
  <c r="P77" i="2"/>
  <c r="P73" i="2"/>
  <c r="M69" i="2"/>
  <c r="M70" i="2" s="1"/>
  <c r="N69" i="2"/>
  <c r="N70" i="2" s="1"/>
  <c r="O69" i="2"/>
  <c r="O70" i="2" s="1"/>
  <c r="L69" i="2"/>
  <c r="L70" i="2" s="1"/>
  <c r="P65" i="2"/>
  <c r="P66" i="2"/>
  <c r="P67" i="2"/>
  <c r="P68" i="2"/>
  <c r="P64" i="2"/>
  <c r="M60" i="2"/>
  <c r="M61" i="2" s="1"/>
  <c r="N60" i="2"/>
  <c r="N61" i="2" s="1"/>
  <c r="O60" i="2"/>
  <c r="O61" i="2" s="1"/>
  <c r="L60" i="2"/>
  <c r="L61" i="2" s="1"/>
  <c r="P56" i="2"/>
  <c r="P57" i="2"/>
  <c r="P58" i="2"/>
  <c r="P59" i="2"/>
  <c r="P55" i="2"/>
  <c r="L51" i="2"/>
  <c r="L52" i="2" s="1"/>
  <c r="M51" i="2"/>
  <c r="M52" i="2" s="1"/>
  <c r="N51" i="2"/>
  <c r="N52" i="2" s="1"/>
  <c r="O51" i="2"/>
  <c r="O52" i="2" s="1"/>
  <c r="P47" i="2"/>
  <c r="P48" i="2"/>
  <c r="P49" i="2"/>
  <c r="P50" i="2"/>
  <c r="P46" i="2"/>
  <c r="Q11" i="2"/>
  <c r="Q12" i="2" s="1"/>
  <c r="M42" i="2"/>
  <c r="N42" i="2"/>
  <c r="O42" i="2"/>
  <c r="L42" i="2"/>
  <c r="L43" i="2" s="1"/>
  <c r="P38" i="2"/>
  <c r="P39" i="2"/>
  <c r="P40" i="2"/>
  <c r="P41" i="2"/>
  <c r="P37" i="2"/>
  <c r="M11" i="2"/>
  <c r="M12" i="2" s="1"/>
  <c r="N11" i="2"/>
  <c r="N12" i="2" s="1"/>
  <c r="O11" i="2"/>
  <c r="O12" i="2" s="1"/>
  <c r="P11" i="2"/>
  <c r="P12" i="2" s="1"/>
  <c r="L11" i="2"/>
  <c r="L12" i="2" s="1"/>
  <c r="P60" i="2" l="1"/>
  <c r="P61" i="2" s="1"/>
  <c r="P42" i="2"/>
  <c r="P69" i="2"/>
  <c r="P70" i="2" s="1"/>
  <c r="P78" i="2"/>
  <c r="P79" i="2" s="1"/>
  <c r="P51" i="2"/>
  <c r="P52" i="2" s="1"/>
  <c r="P87" i="2"/>
  <c r="P88" i="2" s="1"/>
  <c r="E54" i="2"/>
  <c r="E84" i="2"/>
  <c r="H84" i="2" s="1"/>
  <c r="C63" i="2" l="1"/>
  <c r="D81" i="2"/>
  <c r="E81" i="2"/>
  <c r="H81" i="2" s="1"/>
  <c r="D82" i="2"/>
  <c r="E82" i="2"/>
  <c r="H82" i="2" s="1"/>
  <c r="D83" i="2"/>
  <c r="E83" i="2"/>
  <c r="H83" i="2" s="1"/>
  <c r="D84" i="2"/>
  <c r="D85" i="2"/>
  <c r="E85" i="2"/>
  <c r="H85" i="2" s="1"/>
  <c r="C82" i="2"/>
  <c r="C83" i="2"/>
  <c r="C84" i="2"/>
  <c r="C85" i="2"/>
  <c r="C81" i="2"/>
  <c r="D72" i="2"/>
  <c r="E72" i="2"/>
  <c r="H72" i="2" s="1"/>
  <c r="D73" i="2"/>
  <c r="E73" i="2"/>
  <c r="H73" i="2" s="1"/>
  <c r="D74" i="2"/>
  <c r="E74" i="2"/>
  <c r="H74" i="2" s="1"/>
  <c r="D75" i="2"/>
  <c r="E75" i="2"/>
  <c r="H75" i="2" s="1"/>
  <c r="D76" i="2"/>
  <c r="E76" i="2"/>
  <c r="H76" i="2" s="1"/>
  <c r="C73" i="2"/>
  <c r="C74" i="2"/>
  <c r="C75" i="2"/>
  <c r="C76" i="2"/>
  <c r="C72" i="2"/>
  <c r="D63" i="2"/>
  <c r="E63" i="2"/>
  <c r="D64" i="2"/>
  <c r="E64" i="2"/>
  <c r="H64" i="2" s="1"/>
  <c r="D65" i="2"/>
  <c r="E65" i="2"/>
  <c r="H65" i="2" s="1"/>
  <c r="D66" i="2"/>
  <c r="E66" i="2"/>
  <c r="H66" i="2" s="1"/>
  <c r="D67" i="2"/>
  <c r="E67" i="2"/>
  <c r="H67" i="2" s="1"/>
  <c r="C64" i="2"/>
  <c r="C65" i="2"/>
  <c r="C66" i="2"/>
  <c r="C67" i="2"/>
  <c r="D54" i="2"/>
  <c r="H54" i="2"/>
  <c r="D55" i="2"/>
  <c r="E55" i="2"/>
  <c r="D56" i="2"/>
  <c r="E56" i="2"/>
  <c r="H56" i="2" s="1"/>
  <c r="D57" i="2"/>
  <c r="E57" i="2"/>
  <c r="H57" i="2" s="1"/>
  <c r="D58" i="2"/>
  <c r="E58" i="2"/>
  <c r="H58" i="2" s="1"/>
  <c r="C55" i="2"/>
  <c r="C56" i="2"/>
  <c r="C57" i="2"/>
  <c r="C58" i="2"/>
  <c r="C54" i="2"/>
  <c r="D45" i="2"/>
  <c r="E45" i="2"/>
  <c r="H45" i="2" s="1"/>
  <c r="D46" i="2"/>
  <c r="E46" i="2"/>
  <c r="H46" i="2" s="1"/>
  <c r="D47" i="2"/>
  <c r="E47" i="2"/>
  <c r="H47" i="2" s="1"/>
  <c r="D48" i="2"/>
  <c r="E48" i="2"/>
  <c r="H48" i="2" s="1"/>
  <c r="D49" i="2"/>
  <c r="E49" i="2"/>
  <c r="H49" i="2" s="1"/>
  <c r="C46" i="2"/>
  <c r="C47" i="2"/>
  <c r="C48" i="2"/>
  <c r="C49" i="2"/>
  <c r="C45" i="2"/>
  <c r="E36" i="2"/>
  <c r="H36" i="2" s="1"/>
  <c r="E37" i="2"/>
  <c r="E38" i="2"/>
  <c r="H38" i="2" s="1"/>
  <c r="E39" i="2"/>
  <c r="H39" i="2" s="1"/>
  <c r="E40" i="2"/>
  <c r="H40" i="2" s="1"/>
  <c r="D36" i="2"/>
  <c r="D37" i="2"/>
  <c r="D38" i="2"/>
  <c r="D39" i="2"/>
  <c r="D40" i="2"/>
  <c r="C37" i="2"/>
  <c r="C38" i="2"/>
  <c r="C39" i="2"/>
  <c r="C40" i="2"/>
  <c r="H37" i="2" l="1"/>
  <c r="J34" i="2"/>
  <c r="F65" i="2"/>
  <c r="I65" i="2" s="1"/>
  <c r="F55" i="2"/>
  <c r="I55" i="2" s="1"/>
  <c r="F39" i="2"/>
  <c r="I39" i="2" s="1"/>
  <c r="C68" i="2"/>
  <c r="C69" i="2" s="1"/>
  <c r="D77" i="2"/>
  <c r="D78" i="2" s="1"/>
  <c r="F64" i="2"/>
  <c r="I64" i="2" s="1"/>
  <c r="F58" i="2"/>
  <c r="I58" i="2" s="1"/>
  <c r="F85" i="2"/>
  <c r="I85" i="2" s="1"/>
  <c r="E86" i="2"/>
  <c r="E87" i="2" s="1"/>
  <c r="F46" i="2"/>
  <c r="I46" i="2" s="1"/>
  <c r="F56" i="2"/>
  <c r="I56" i="2" s="1"/>
  <c r="F83" i="2"/>
  <c r="I83" i="2" s="1"/>
  <c r="D59" i="2"/>
  <c r="D60" i="2" s="1"/>
  <c r="D86" i="2"/>
  <c r="D87" i="2" s="1"/>
  <c r="F75" i="2"/>
  <c r="I75" i="2" s="1"/>
  <c r="F36" i="2"/>
  <c r="I36" i="2" s="1"/>
  <c r="F37" i="2"/>
  <c r="I37" i="2" s="1"/>
  <c r="F49" i="2"/>
  <c r="I49" i="2" s="1"/>
  <c r="C50" i="2"/>
  <c r="C51" i="2" s="1"/>
  <c r="D50" i="2"/>
  <c r="D51" i="2" s="1"/>
  <c r="F47" i="2"/>
  <c r="I47" i="2" s="1"/>
  <c r="E77" i="2"/>
  <c r="E78" i="2" s="1"/>
  <c r="H78" i="2" s="1"/>
  <c r="F66" i="2"/>
  <c r="I66" i="2" s="1"/>
  <c r="D68" i="2"/>
  <c r="D69" i="2" s="1"/>
  <c r="F73" i="2"/>
  <c r="I73" i="2" s="1"/>
  <c r="E59" i="2"/>
  <c r="E60" i="2" s="1"/>
  <c r="H60" i="2" s="1"/>
  <c r="F67" i="2"/>
  <c r="I67" i="2" s="1"/>
  <c r="E68" i="2"/>
  <c r="H68" i="2" s="1"/>
  <c r="C77" i="2"/>
  <c r="C78" i="2" s="1"/>
  <c r="F76" i="2"/>
  <c r="I76" i="2" s="1"/>
  <c r="F74" i="2"/>
  <c r="I74" i="2" s="1"/>
  <c r="F84" i="2"/>
  <c r="I84" i="2" s="1"/>
  <c r="H55" i="2"/>
  <c r="H63" i="2"/>
  <c r="F40" i="2"/>
  <c r="I40" i="2" s="1"/>
  <c r="E50" i="2"/>
  <c r="C59" i="2"/>
  <c r="C60" i="2" s="1"/>
  <c r="F82" i="2"/>
  <c r="I82" i="2" s="1"/>
  <c r="F48" i="2"/>
  <c r="I48" i="2" s="1"/>
  <c r="F57" i="2"/>
  <c r="I57" i="2" s="1"/>
  <c r="C86" i="2"/>
  <c r="F38" i="2"/>
  <c r="I38" i="2" s="1"/>
  <c r="D41" i="2"/>
  <c r="D42" i="2" s="1"/>
  <c r="E41" i="2"/>
  <c r="C41" i="2"/>
  <c r="F81" i="2"/>
  <c r="I81" i="2" s="1"/>
  <c r="F72" i="2"/>
  <c r="I72" i="2" s="1"/>
  <c r="F63" i="2"/>
  <c r="I63" i="2" s="1"/>
  <c r="F54" i="2"/>
  <c r="I54" i="2" s="1"/>
  <c r="F45" i="2"/>
  <c r="I45" i="2" s="1"/>
  <c r="H87" i="2" l="1"/>
  <c r="H86" i="2"/>
  <c r="H77" i="2"/>
  <c r="H59" i="2"/>
  <c r="F86" i="2"/>
  <c r="F59" i="2"/>
  <c r="E69" i="2"/>
  <c r="H69" i="2" s="1"/>
  <c r="F50" i="2"/>
  <c r="F68" i="2"/>
  <c r="F77" i="2"/>
  <c r="E42" i="2"/>
  <c r="H42" i="2" s="1"/>
  <c r="H41" i="2"/>
  <c r="C87" i="2"/>
  <c r="E51" i="2"/>
  <c r="H51" i="2" s="1"/>
  <c r="H50" i="2"/>
  <c r="F41" i="2"/>
  <c r="C42" i="2"/>
  <c r="F78" i="2" l="1"/>
  <c r="I78" i="2" s="1"/>
  <c r="I77" i="2"/>
  <c r="F60" i="2"/>
  <c r="I60" i="2" s="1"/>
  <c r="I59" i="2"/>
  <c r="F69" i="2"/>
  <c r="I69" i="2" s="1"/>
  <c r="I68" i="2"/>
  <c r="F87" i="2"/>
  <c r="I87" i="2" s="1"/>
  <c r="I86" i="2"/>
  <c r="F42" i="2"/>
  <c r="I42" i="2" s="1"/>
  <c r="I41" i="2"/>
  <c r="F51" i="2"/>
  <c r="I51" i="2" s="1"/>
  <c r="I50" i="2"/>
  <c r="G6" i="2"/>
  <c r="H6" i="2"/>
  <c r="G7" i="2"/>
  <c r="H7" i="2"/>
  <c r="G8" i="2"/>
  <c r="H8" i="2"/>
  <c r="G9" i="2"/>
  <c r="H9" i="2"/>
  <c r="H5" i="2"/>
  <c r="E6" i="2"/>
  <c r="F6" i="2"/>
  <c r="E7" i="2"/>
  <c r="F7" i="2"/>
  <c r="E8" i="2"/>
  <c r="F8" i="2"/>
  <c r="E9" i="2"/>
  <c r="F9" i="2"/>
  <c r="G5" i="2"/>
  <c r="E5" i="2"/>
  <c r="F5" i="2"/>
  <c r="D5" i="2"/>
  <c r="D6" i="2"/>
  <c r="D7" i="2"/>
  <c r="D8" i="2"/>
  <c r="D9" i="2"/>
  <c r="C6" i="2"/>
  <c r="C7" i="2"/>
  <c r="C8" i="2"/>
  <c r="C9" i="2"/>
  <c r="C5" i="2"/>
  <c r="C10" i="2" l="1"/>
  <c r="C11" i="2" s="1"/>
  <c r="G10" i="2"/>
  <c r="G11" i="2" s="1"/>
  <c r="H10" i="2"/>
  <c r="H11" i="2" s="1"/>
  <c r="F10" i="2"/>
  <c r="F11" i="2" s="1"/>
  <c r="E10" i="2"/>
  <c r="E11" i="2" s="1"/>
  <c r="D10" i="2"/>
  <c r="D11" i="2" s="1"/>
</calcChain>
</file>

<file path=xl/sharedStrings.xml><?xml version="1.0" encoding="utf-8"?>
<sst xmlns="http://schemas.openxmlformats.org/spreadsheetml/2006/main" count="1435" uniqueCount="477">
  <si>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</si>
  <si>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</si>
  <si>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</si>
  <si>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</si>
  <si>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</si>
  <si>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</si>
  <si>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</si>
  <si>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</si>
  <si>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</si>
  <si>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</si>
  <si>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</si>
  <si>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</si>
  <si>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</si>
  <si>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</si>
  <si>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</si>
  <si>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</si>
  <si>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</si>
  <si>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</si>
  <si>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</si>
  <si>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</si>
  <si>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</si>
  <si>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</si>
  <si>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</si>
  <si>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</si>
  <si>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</si>
  <si>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</si>
  <si>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</si>
  <si>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</si>
  <si>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</si>
  <si>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</si>
  <si>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</si>
  <si>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</si>
  <si>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</si>
  <si>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</si>
  <si>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</si>
  <si>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</si>
  <si>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</si>
  <si>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</si>
  <si>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</si>
  <si>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</si>
  <si>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</si>
  <si>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</si>
  <si>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</si>
  <si>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</si>
  <si>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</si>
  <si>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</si>
  <si>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</si>
  <si>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</si>
  <si>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</si>
  <si>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</si>
  <si>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</si>
  <si>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</si>
  <si>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</si>
  <si>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</si>
  <si>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</si>
  <si>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</si>
  <si>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</si>
  <si>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</si>
  <si>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</si>
  <si>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</si>
  <si>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</si>
  <si>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</si>
  <si>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</si>
  <si>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Oil&amp;coal</t>
  </si>
  <si>
    <t>gas</t>
  </si>
  <si>
    <t>electricity</t>
  </si>
  <si>
    <t>solar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</si>
  <si>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</si>
  <si>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</si>
  <si>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</si>
  <si>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</si>
  <si>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</si>
  <si>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</si>
  <si>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</si>
  <si>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</si>
  <si>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</si>
  <si>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</si>
  <si>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</si>
  <si>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</si>
  <si>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</si>
  <si>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</si>
  <si>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</si>
  <si>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>Gwh</t>
  </si>
  <si>
    <t>PJ</t>
  </si>
  <si>
    <t xml:space="preserve">Total </t>
  </si>
  <si>
    <t>Diff elec</t>
  </si>
  <si>
    <t>Final energy consumption by sector (baseline ENERDATA)</t>
  </si>
  <si>
    <t>Diff tot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</si>
  <si>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</si>
  <si>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</si>
  <si>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</si>
  <si>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</si>
  <si>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</si>
  <si>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</si>
  <si>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</si>
  <si>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</si>
  <si>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</si>
  <si>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</si>
  <si>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</si>
  <si>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</si>
  <si>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</si>
  <si>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</si>
  <si>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</si>
  <si>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</si>
  <si>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</si>
  <si>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</si>
  <si>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</si>
  <si>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</si>
  <si>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</si>
  <si>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</si>
  <si>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</si>
  <si>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</si>
  <si>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</si>
  <si>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</si>
  <si>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</si>
  <si>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</si>
  <si>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</si>
  <si>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</si>
  <si>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</si>
  <si>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</si>
  <si>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</si>
  <si>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</si>
  <si>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</si>
  <si>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</si>
  <si>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</si>
  <si>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</si>
  <si>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</si>
  <si>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</si>
  <si>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</si>
  <si>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</si>
  <si>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</si>
  <si>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</si>
  <si>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</si>
  <si>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</si>
  <si>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</si>
  <si>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</si>
  <si>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</si>
  <si>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</si>
  <si>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MAIN</t>
  </si>
  <si>
    <t>CO2 CAP</t>
  </si>
  <si>
    <t>Final electricity consumption</t>
  </si>
  <si>
    <t>EN_Gwh_HH_22_H01_0</t>
  </si>
  <si>
    <t>GDP_0</t>
  </si>
  <si>
    <t>GDP_2</t>
  </si>
  <si>
    <t>EN_GWH_HH_22_H01_0</t>
  </si>
  <si>
    <t>EN_GWH_HH_22_H01_2</t>
  </si>
  <si>
    <t>EN_Gwh_HH_22_H01_2</t>
  </si>
  <si>
    <t>Balmorel MAIN</t>
  </si>
  <si>
    <t>Balmorel CO2 CAP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</si>
  <si>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</si>
  <si>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</si>
  <si>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</si>
  <si>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</si>
  <si>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</si>
  <si>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</si>
  <si>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</si>
  <si>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</si>
  <si>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</si>
  <si>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</si>
  <si>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</si>
  <si>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</si>
  <si>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</si>
  <si>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</si>
  <si>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</si>
  <si>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</si>
  <si>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</si>
  <si>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</si>
  <si>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</si>
  <si>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</si>
  <si>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</si>
  <si>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</si>
  <si>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</si>
  <si>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</si>
  <si>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</si>
  <si>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</si>
  <si>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</si>
  <si>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</si>
  <si>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</si>
  <si>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</si>
  <si>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</si>
  <si>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</si>
  <si>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</si>
  <si>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</si>
  <si>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</si>
  <si>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</si>
  <si>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</si>
  <si>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</si>
  <si>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</si>
  <si>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</si>
  <si>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</si>
  <si>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</si>
  <si>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</si>
  <si>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</si>
  <si>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</si>
  <si>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</si>
  <si>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</si>
  <si>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</si>
  <si>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</si>
  <si>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</si>
  <si>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</si>
  <si>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</si>
  <si>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</si>
  <si>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</si>
  <si>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</si>
  <si>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</si>
  <si>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</si>
  <si>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</si>
  <si>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</si>
  <si>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</si>
  <si>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</si>
  <si>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</si>
  <si>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</si>
  <si>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</si>
  <si>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</si>
  <si>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</si>
  <si>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</si>
  <si>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</si>
  <si>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</si>
  <si>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</si>
  <si>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</si>
  <si>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</si>
  <si>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</si>
  <si>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</si>
  <si>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</si>
  <si>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</si>
  <si>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</si>
  <si>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</si>
  <si>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</si>
  <si>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</si>
  <si>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</si>
  <si>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</si>
  <si>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</si>
  <si>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</si>
  <si>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</si>
  <si>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</si>
  <si>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</si>
  <si>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</si>
  <si>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</si>
  <si>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</si>
  <si>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</si>
  <si>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</si>
  <si>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</si>
  <si>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</si>
  <si>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</si>
  <si>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</si>
  <si>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</si>
  <si>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</si>
  <si>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</si>
  <si>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</si>
  <si>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</si>
  <si>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</si>
  <si>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</si>
  <si>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</si>
  <si>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</si>
  <si>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</si>
  <si>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</si>
  <si>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</si>
  <si>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</si>
  <si>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</si>
  <si>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</si>
  <si>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</si>
  <si>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</si>
  <si>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</si>
  <si>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</si>
  <si>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</si>
  <si>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</si>
  <si>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</si>
  <si>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</si>
  <si>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</si>
  <si>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</si>
  <si>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</si>
  <si>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</si>
  <si>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</si>
  <si>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</si>
  <si>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</si>
  <si>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</si>
  <si>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</si>
  <si>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</si>
  <si>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</si>
  <si>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</si>
  <si>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</si>
  <si>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</si>
  <si>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</si>
  <si>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</si>
  <si>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</si>
  <si>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</si>
  <si>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</si>
  <si>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</si>
  <si>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</si>
  <si>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</si>
  <si>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</si>
  <si>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</si>
  <si>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</si>
  <si>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</si>
  <si>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</si>
  <si>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</si>
  <si>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</si>
  <si>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</si>
  <si>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</si>
  <si>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</si>
  <si>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</si>
  <si>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</si>
  <si>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</si>
  <si>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</si>
  <si>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</si>
  <si>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</si>
  <si>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</si>
  <si>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</si>
  <si>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</si>
  <si>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</si>
  <si>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</si>
  <si>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</si>
  <si>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</si>
  <si>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</si>
  <si>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</si>
  <si>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</si>
  <si>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</si>
  <si>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</si>
  <si>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</si>
  <si>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</si>
  <si>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</si>
  <si>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</si>
  <si>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</si>
  <si>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</si>
  <si>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</si>
  <si>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</si>
  <si>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</si>
  <si>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</si>
  <si>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</si>
  <si>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</si>
  <si>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</si>
  <si>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</si>
  <si>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</si>
  <si>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</si>
  <si>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</si>
  <si>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</si>
  <si>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</si>
  <si>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</si>
  <si>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</si>
  <si>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</si>
  <si>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</si>
  <si>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</si>
  <si>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</si>
  <si>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</si>
  <si>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</si>
  <si>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</si>
  <si>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</si>
  <si>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</si>
  <si>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</si>
  <si>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</si>
  <si>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</si>
  <si>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</si>
  <si>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</si>
  <si>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</si>
  <si>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</si>
  <si>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</si>
  <si>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</si>
  <si>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</si>
  <si>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</si>
  <si>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</si>
  <si>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</si>
  <si>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</si>
  <si>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</si>
  <si>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</si>
  <si>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</si>
  <si>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</si>
  <si>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</si>
  <si>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</si>
  <si>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</si>
  <si>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</si>
  <si>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</si>
  <si>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</si>
  <si>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</si>
  <si>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</si>
  <si>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</si>
  <si>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</si>
  <si>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</si>
  <si>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</si>
  <si>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</si>
  <si>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</si>
  <si>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</si>
  <si>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</si>
  <si>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</si>
  <si>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</si>
  <si>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</si>
  <si>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</si>
  <si>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</si>
  <si>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</si>
  <si>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</si>
  <si>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</si>
  <si>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</si>
  <si>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</si>
  <si>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</si>
  <si>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</si>
  <si>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</si>
  <si>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</si>
  <si>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</si>
  <si>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</si>
  <si>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</si>
  <si>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</si>
  <si>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</si>
  <si>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</si>
  <si>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</si>
  <si>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</si>
  <si>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</si>
  <si>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</si>
  <si>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</si>
  <si>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</si>
  <si>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</si>
  <si>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</si>
  <si>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</si>
  <si>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</si>
  <si>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</si>
  <si>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</si>
  <si>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</si>
  <si>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</si>
  <si>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</si>
  <si>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</si>
  <si>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</si>
  <si>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</si>
  <si>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</si>
  <si>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</si>
  <si>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</si>
  <si>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</si>
  <si>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</si>
  <si>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</si>
  <si>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</si>
  <si>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</si>
  <si>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</si>
  <si>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</si>
  <si>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</si>
  <si>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</si>
  <si>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</si>
  <si>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</si>
  <si>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</si>
  <si>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</si>
  <si>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</si>
  <si>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</si>
  <si>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</si>
  <si>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</si>
  <si>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</si>
  <si>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</si>
  <si>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</si>
  <si>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</si>
  <si>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</si>
  <si>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</si>
  <si>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</si>
  <si>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</si>
  <si>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</si>
  <si>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</si>
  <si>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</si>
  <si>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</si>
  <si>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</si>
  <si>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</si>
  <si>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</si>
  <si>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</si>
  <si>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</si>
  <si>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</si>
  <si>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</si>
  <si>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</si>
  <si>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</si>
  <si>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</si>
  <si>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</si>
  <si>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</si>
  <si>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</si>
  <si>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</si>
  <si>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</si>
  <si>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</si>
  <si>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</si>
  <si>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</si>
  <si>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</si>
  <si>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</si>
  <si>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</si>
  <si>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</si>
  <si>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>Main - Investment (million pesos)</t>
  </si>
  <si>
    <t>CO2 CAP - Investment (million pesos)</t>
  </si>
  <si>
    <t>Deviation from main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</si>
</sst>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0" applyFont="1"/>
    <xf numFmtId="164" fontId="4" fillId="2" borderId="0" xfId="1" applyNumberFormat="1" applyFont="1" applyFill="1" applyBorder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3" borderId="0" xfId="0" applyFill="1"/>
    <xf numFmtId="164" fontId="4" fillId="3" borderId="0" xfId="1" applyNumberFormat="1" applyFont="1" applyFill="1" applyBorder="1" applyAlignment="1">
      <alignment vertical="center"/>
    </xf>
    <xf numFmtId="1" fontId="4" fillId="2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164" fontId="4" fillId="3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7" fillId="3" borderId="0" xfId="0" applyFont="1" applyFill="1"/>
    <xf numFmtId="0" fontId="2" fillId="6" borderId="2" xfId="0" applyFont="1" applyFill="1" applyBorder="1" applyAlignment="1">
      <alignment horizontal="center"/>
    </xf>
    <xf numFmtId="0" fontId="0" fillId="4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3" borderId="0" xfId="1" applyNumberFormat="1" applyFont="1" applyFill="1" applyBorder="1" applyAlignment="1">
      <alignment vertical="center" wrapText="1"/>
    </xf>
    <xf numFmtId="0" fontId="2" fillId="3" borderId="0" xfId="0" applyFont="1" applyFill="1"/>
    <xf numFmtId="0" fontId="2" fillId="0" borderId="2" xfId="0" applyFont="1" applyFill="1" applyBorder="1" applyAlignment="1">
      <alignment horizontal="center"/>
    </xf>
    <xf numFmtId="0" fontId="8" fillId="7" borderId="0" xfId="0" applyFont="1" applyFill="1" applyBorder="1"/>
    <xf numFmtId="0" fontId="9" fillId="7" borderId="0" xfId="0" applyFont="1" applyFill="1" applyBorder="1"/>
    <xf numFmtId="0" fontId="9" fillId="6" borderId="2" xfId="0" applyFont="1" applyFill="1" applyBorder="1" applyAlignment="1">
      <alignment horizontal="center" vertical="center"/>
    </xf>
    <xf numFmtId="2" fontId="8" fillId="3" borderId="0" xfId="0" applyNumberFormat="1" applyFont="1" applyFill="1" applyBorder="1"/>
    <xf numFmtId="3" fontId="8" fillId="3" borderId="0" xfId="0" applyNumberFormat="1" applyFont="1" applyFill="1" applyBorder="1"/>
    <xf numFmtId="164" fontId="3" fillId="3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3" borderId="0" xfId="0" applyFont="1" applyFill="1"/>
    <xf numFmtId="3" fontId="0" fillId="3" borderId="0" xfId="0" applyNumberFormat="1" applyFont="1" applyFill="1"/>
    <xf numFmtId="164" fontId="11" fillId="3" borderId="0" xfId="1" applyNumberFormat="1" applyFont="1" applyFill="1" applyBorder="1" applyAlignment="1">
      <alignment vertical="center"/>
    </xf>
    <xf numFmtId="164" fontId="11" fillId="3" borderId="0" xfId="1" applyNumberFormat="1" applyFont="1" applyFill="1" applyBorder="1" applyAlignment="1">
      <alignment vertical="center" wrapText="1"/>
    </xf>
    <xf numFmtId="164" fontId="12" fillId="3" borderId="0" xfId="1" applyNumberFormat="1" applyFont="1" applyFill="1" applyBorder="1" applyAlignment="1">
      <alignment horizontal="left" vertical="center" indent="2"/>
    </xf>
    <xf numFmtId="3" fontId="13" fillId="3" borderId="0" xfId="0" applyNumberFormat="1" applyFont="1" applyFill="1"/>
    <xf numFmtId="0" fontId="14" fillId="3" borderId="0" xfId="0" applyFont="1" applyFill="1"/>
    <xf numFmtId="0" fontId="13" fillId="3" borderId="0" xfId="0" applyFont="1" applyFill="1"/>
    <xf numFmtId="0" fontId="13" fillId="0" borderId="0" xfId="0" applyFont="1"/>
    <xf numFmtId="3" fontId="13" fillId="3" borderId="0" xfId="3" applyNumberFormat="1" applyFont="1" applyFill="1"/>
    <xf numFmtId="170" fontId="13" fillId="3" borderId="0" xfId="3" applyNumberFormat="1" applyFont="1" applyFill="1"/>
    <xf numFmtId="0" fontId="13" fillId="8" borderId="2" xfId="0" applyFont="1" applyFill="1" applyBorder="1"/>
    <xf numFmtId="0" fontId="14" fillId="8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3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indent="2"/>
    </xf>
    <xf numFmtId="164" fontId="12" fillId="3" borderId="0" xfId="1" applyNumberFormat="1" applyFont="1" applyFill="1" applyBorder="1" applyAlignment="1">
      <alignment horizontal="left" vertical="center" indent="4"/>
    </xf>
    <xf numFmtId="170" fontId="14" fillId="3" borderId="0" xfId="3" applyNumberFormat="1" applyFont="1" applyFill="1"/>
    <xf numFmtId="10" fontId="14" fillId="3" borderId="0" xfId="3" applyNumberFormat="1" applyFont="1" applyFill="1"/>
    <xf numFmtId="0" fontId="14" fillId="2" borderId="0" xfId="0" applyFont="1" applyFill="1"/>
    <xf numFmtId="0" fontId="13" fillId="2" borderId="0" xfId="0" applyFont="1" applyFill="1"/>
    <xf numFmtId="0" fontId="14" fillId="0" borderId="0" xfId="0" applyFont="1"/>
    <xf numFmtId="1" fontId="13" fillId="0" borderId="0" xfId="0" applyNumberFormat="1" applyFont="1"/>
    <xf numFmtId="0" fontId="14" fillId="2" borderId="0" xfId="0" applyFont="1" applyFill="1" applyAlignment="1">
      <alignment horizontal="center"/>
    </xf>
    <xf numFmtId="1" fontId="13" fillId="3" borderId="0" xfId="0" applyNumberFormat="1" applyFont="1" applyFill="1"/>
    <xf numFmtId="3" fontId="14" fillId="0" borderId="0" xfId="0" applyNumberFormat="1" applyFont="1"/>
    <xf numFmtId="1" fontId="14" fillId="3" borderId="0" xfId="0" applyNumberFormat="1" applyFont="1" applyFill="1"/>
    <xf numFmtId="3" fontId="14" fillId="3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3" fontId="15" fillId="0" borderId="0" xfId="0" applyNumberFormat="1" applyFont="1"/>
    <xf numFmtId="1" fontId="15" fillId="0" borderId="0" xfId="0" applyNumberFormat="1" applyFont="1"/>
    <xf numFmtId="0" fontId="14" fillId="2" borderId="0" xfId="0" applyFont="1" applyFill="1" applyAlignment="1">
      <alignment horizontal="center" vertical="center"/>
    </xf>
    <xf numFmtId="2" fontId="13" fillId="0" borderId="0" xfId="0" applyNumberFormat="1" applyFont="1"/>
    <xf numFmtId="3" fontId="15" fillId="4" borderId="0" xfId="0" applyNumberFormat="1" applyFont="1" applyFill="1"/>
    <xf numFmtId="1" fontId="15" fillId="4" borderId="0" xfId="0" applyNumberFormat="1" applyFont="1" applyFill="1"/>
    <xf numFmtId="0" fontId="15" fillId="0" borderId="0" xfId="0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5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3" borderId="0" xfId="0" applyNumberFormat="1" applyFont="1" applyFill="1" applyBorder="1"/>
    <xf numFmtId="171" fontId="13" fillId="3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9" borderId="0" xfId="0" applyFont="1" applyFill="1"/>
    <xf numFmtId="0" fontId="2" fillId="9" borderId="0" xfId="0" applyFont="1" applyFill="1" applyAlignment="1">
      <alignment wrapText="1"/>
    </xf>
    <xf numFmtId="0" fontId="16" fillId="0" borderId="0" xfId="0" applyFont="1"/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9" fontId="0" fillId="0" borderId="0" xfId="0" applyNumberFormat="1"/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1.1566969394838301E-2</c:v>
                </c:pt>
                <c:pt idx="1" formatCode="General">
                  <c:v>2.08468491656566E-2</c:v>
                </c:pt>
                <c:pt idx="2" formatCode="General">
                  <c:v>2.5750951166414401E-2</c:v>
                </c:pt>
                <c:pt idx="3" formatCode="General">
                  <c:v>2.5981191990909199E-2</c:v>
                </c:pt>
                <c:pt idx="4" formatCode="General">
                  <c:v>2.6321455038469301E-2</c:v>
                </c:pt>
                <c:pt idx="5" formatCode="General">
                  <c:v>2.8847181123703401E-2</c:v>
                </c:pt>
                <c:pt idx="6" formatCode="General">
                  <c:v>3.6321488892410103E-2</c:v>
                </c:pt>
                <c:pt idx="7" formatCode="General">
                  <c:v>5.2375955203287597E-2</c:v>
                </c:pt>
                <c:pt idx="8" formatCode="General">
                  <c:v>6.6046914821859995E-2</c:v>
                </c:pt>
                <c:pt idx="9" formatCode="General">
                  <c:v>8.3909857053066E-2</c:v>
                </c:pt>
                <c:pt idx="10" formatCode="General">
                  <c:v>0.10122799388478899</c:v>
                </c:pt>
                <c:pt idx="11" formatCode="General">
                  <c:v>0.116547903694908</c:v>
                </c:pt>
                <c:pt idx="12" formatCode="General">
                  <c:v>0.12938713350794101</c:v>
                </c:pt>
                <c:pt idx="13" formatCode="General">
                  <c:v>0.132224940730196</c:v>
                </c:pt>
                <c:pt idx="14" formatCode="General">
                  <c:v>0.128893593005385</c:v>
                </c:pt>
                <c:pt idx="15" formatCode="General">
                  <c:v>0.12094039426313601</c:v>
                </c:pt>
                <c:pt idx="16" formatCode="General">
                  <c:v>0.109521365976905</c:v>
                </c:pt>
                <c:pt idx="17" formatCode="General">
                  <c:v>9.5623337353023502E-2</c:v>
                </c:pt>
                <c:pt idx="18" formatCode="General">
                  <c:v>8.0021937961038903E-2</c:v>
                </c:pt>
                <c:pt idx="19" formatCode="General">
                  <c:v>6.3284100419824796E-2</c:v>
                </c:pt>
                <c:pt idx="20" formatCode="General">
                  <c:v>4.5793777404767803E-2</c:v>
                </c:pt>
                <c:pt idx="21" formatCode="General">
                  <c:v>2.7786810826557699E-2</c:v>
                </c:pt>
                <c:pt idx="22" formatCode="General">
                  <c:v>9.3881440719645309E-3</c:v>
                </c:pt>
                <c:pt idx="23" formatCode="General">
                  <c:v>1.00890816598697E-2</c:v>
                </c:pt>
                <c:pt idx="24" formatCode="General">
                  <c:v>1.8400204668433898E-2</c:v>
                </c:pt>
                <c:pt idx="25" formatCode="General">
                  <c:v>3.1724985214798197E-2</c:v>
                </c:pt>
                <c:pt idx="26" formatCode="General">
                  <c:v>4.8633341000181497E-2</c:v>
                </c:pt>
                <c:pt idx="27" formatCode="General">
                  <c:v>6.7594354370581394E-2</c:v>
                </c:pt>
                <c:pt idx="28" formatCode="General">
                  <c:v>8.7152734100293103E-2</c:v>
                </c:pt>
                <c:pt idx="29" formatCode="General">
                  <c:v>0.10588042621824099</c:v>
                </c:pt>
                <c:pt idx="30" formatCode="General">
                  <c:v>0.12273654982672901</c:v>
                </c:pt>
                <c:pt idx="31" formatCode="General">
                  <c:v>0.13695585835697899</c:v>
                </c:pt>
                <c:pt idx="32" formatCode="General">
                  <c:v>0.14806752273706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-3.8123495694875002E-3</c:v>
                </c:pt>
                <c:pt idx="1" formatCode="General">
                  <c:v>-6.6266569237694002E-3</c:v>
                </c:pt>
                <c:pt idx="2" formatCode="General">
                  <c:v>-1.21326439910696E-2</c:v>
                </c:pt>
                <c:pt idx="3" formatCode="General">
                  <c:v>-2.0532051110400101E-2</c:v>
                </c:pt>
                <c:pt idx="4" formatCode="General">
                  <c:v>-2.826441760857E-2</c:v>
                </c:pt>
                <c:pt idx="5">
                  <c:v>-3.3780817259021399E-2</c:v>
                </c:pt>
                <c:pt idx="6" formatCode="General">
                  <c:v>-3.5312424898370498E-2</c:v>
                </c:pt>
                <c:pt idx="7" formatCode="General">
                  <c:v>-3.0028189798281198E-2</c:v>
                </c:pt>
                <c:pt idx="8" formatCode="General">
                  <c:v>-1.1778363197190099E-2</c:v>
                </c:pt>
                <c:pt idx="9" formatCode="General">
                  <c:v>1.0753337231483801E-2</c:v>
                </c:pt>
                <c:pt idx="10" formatCode="General">
                  <c:v>3.2708297204697701E-2</c:v>
                </c:pt>
                <c:pt idx="11" formatCode="General">
                  <c:v>5.2221573848432103E-2</c:v>
                </c:pt>
                <c:pt idx="12" formatCode="General">
                  <c:v>6.88829972026683E-2</c:v>
                </c:pt>
                <c:pt idx="13" formatCode="General">
                  <c:v>7.9157494254999905E-2</c:v>
                </c:pt>
                <c:pt idx="14" formatCode="General">
                  <c:v>8.0028869753556706E-2</c:v>
                </c:pt>
                <c:pt idx="15" formatCode="General">
                  <c:v>7.3980730682165999E-2</c:v>
                </c:pt>
                <c:pt idx="16" formatCode="General">
                  <c:v>6.3393064788774794E-2</c:v>
                </c:pt>
                <c:pt idx="17" formatCode="General">
                  <c:v>5.0176011631153303E-2</c:v>
                </c:pt>
                <c:pt idx="18" formatCode="General">
                  <c:v>3.57690932899501E-2</c:v>
                </c:pt>
                <c:pt idx="19" formatCode="General">
                  <c:v>2.11909385999575E-2</c:v>
                </c:pt>
                <c:pt idx="20" formatCode="General">
                  <c:v>7.1004416514863699E-3</c:v>
                </c:pt>
                <c:pt idx="21" formatCode="General">
                  <c:v>-6.1379236457326201E-3</c:v>
                </c:pt>
                <c:pt idx="22" formatCode="General">
                  <c:v>-1.8387431174182699E-2</c:v>
                </c:pt>
                <c:pt idx="23" formatCode="General">
                  <c:v>-2.62730689482348E-2</c:v>
                </c:pt>
                <c:pt idx="24" formatCode="General">
                  <c:v>-2.6012159461197198E-2</c:v>
                </c:pt>
                <c:pt idx="25" formatCode="General">
                  <c:v>-1.75774466512401E-2</c:v>
                </c:pt>
                <c:pt idx="26" formatCode="General">
                  <c:v>-2.5126284726728599E-3</c:v>
                </c:pt>
                <c:pt idx="27" formatCode="General">
                  <c:v>1.7161253487274399E-2</c:v>
                </c:pt>
                <c:pt idx="28" formatCode="General">
                  <c:v>3.9515809713219698E-2</c:v>
                </c:pt>
                <c:pt idx="29" formatCode="General">
                  <c:v>6.2663031328158397E-2</c:v>
                </c:pt>
                <c:pt idx="30" formatCode="General">
                  <c:v>8.5215045954889407E-2</c:v>
                </c:pt>
                <c:pt idx="31" formatCode="General">
                  <c:v>0.106168148448682</c:v>
                </c:pt>
                <c:pt idx="32" formatCode="General">
                  <c:v>0.124863138996822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1.34975158184946E-2</c:v>
                </c:pt>
                <c:pt idx="1" formatCode="General">
                  <c:v>1.01467729728632E-2</c:v>
                </c:pt>
                <c:pt idx="2" formatCode="General">
                  <c:v>8.5746264507413593E-3</c:v>
                </c:pt>
                <c:pt idx="3">
                  <c:v>1.52514520738167E-2</c:v>
                </c:pt>
                <c:pt idx="4" formatCode="General">
                  <c:v>3.3372091543459798E-2</c:v>
                </c:pt>
                <c:pt idx="5">
                  <c:v>6.9033032899090602E-2</c:v>
                </c:pt>
                <c:pt idx="6" formatCode="General">
                  <c:v>0.130651629222411</c:v>
                </c:pt>
                <c:pt idx="7" formatCode="General">
                  <c:v>0.230042744659608</c:v>
                </c:pt>
                <c:pt idx="8" formatCode="General">
                  <c:v>0.27263035521365397</c:v>
                </c:pt>
                <c:pt idx="9" formatCode="General">
                  <c:v>0.32603743793024798</c:v>
                </c:pt>
                <c:pt idx="10" formatCode="General">
                  <c:v>0.38180009295287698</c:v>
                </c:pt>
                <c:pt idx="11" formatCode="General">
                  <c:v>0.43665980652234299</c:v>
                </c:pt>
                <c:pt idx="12" formatCode="General">
                  <c:v>0.488687125166409</c:v>
                </c:pt>
                <c:pt idx="13" formatCode="General">
                  <c:v>0.52291970594877601</c:v>
                </c:pt>
                <c:pt idx="14" formatCode="General">
                  <c:v>0.55685675498373599</c:v>
                </c:pt>
                <c:pt idx="15" formatCode="General">
                  <c:v>0.58445229465218196</c:v>
                </c:pt>
                <c:pt idx="16" formatCode="General">
                  <c:v>0.60475390251399896</c:v>
                </c:pt>
                <c:pt idx="17" formatCode="General">
                  <c:v>0.617687999476768</c:v>
                </c:pt>
                <c:pt idx="18" formatCode="General">
                  <c:v>0.62333795881286402</c:v>
                </c:pt>
                <c:pt idx="19" formatCode="General">
                  <c:v>0.62174442727953505</c:v>
                </c:pt>
                <c:pt idx="20" formatCode="General">
                  <c:v>0.61287215868004397</c:v>
                </c:pt>
                <c:pt idx="21" formatCode="General">
                  <c:v>0.59662681387948602</c:v>
                </c:pt>
                <c:pt idx="22" formatCode="General">
                  <c:v>0.57288605319276698</c:v>
                </c:pt>
                <c:pt idx="23" formatCode="General">
                  <c:v>0.63789126634059501</c:v>
                </c:pt>
                <c:pt idx="24" formatCode="General">
                  <c:v>0.71821536741036796</c:v>
                </c:pt>
                <c:pt idx="25" formatCode="General">
                  <c:v>0.80182384690687902</c:v>
                </c:pt>
                <c:pt idx="26" formatCode="General">
                  <c:v>0.88612672229027001</c:v>
                </c:pt>
                <c:pt idx="27" formatCode="General">
                  <c:v>0.96983622371580303</c:v>
                </c:pt>
                <c:pt idx="28" formatCode="General">
                  <c:v>1.0516065570754101</c:v>
                </c:pt>
                <c:pt idx="29" formatCode="General">
                  <c:v>1.12983497268064</c:v>
                </c:pt>
                <c:pt idx="30" formatCode="General">
                  <c:v>1.2028944269377</c:v>
                </c:pt>
                <c:pt idx="31" formatCode="General">
                  <c:v>1.26949017325963</c:v>
                </c:pt>
                <c:pt idx="32" formatCode="General">
                  <c:v>1.32870361876122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1.5369100000002501E-3</c:v>
                </c:pt>
                <c:pt idx="1" formatCode="General">
                  <c:v>4.5626499999999702E-3</c:v>
                </c:pt>
                <c:pt idx="2" formatCode="General">
                  <c:v>7.2931499999997996E-3</c:v>
                </c:pt>
                <c:pt idx="3" formatCode="General">
                  <c:v>8.4979900000003994E-3</c:v>
                </c:pt>
                <c:pt idx="4" formatCode="General">
                  <c:v>7.0312399999994304E-3</c:v>
                </c:pt>
                <c:pt idx="5" formatCode="General">
                  <c:v>1.07030000000007E-3</c:v>
                </c:pt>
                <c:pt idx="6" formatCode="General">
                  <c:v>-1.2056559999999701E-2</c:v>
                </c:pt>
                <c:pt idx="7" formatCode="General">
                  <c:v>-3.6165259999999803E-2</c:v>
                </c:pt>
                <c:pt idx="8" formatCode="General">
                  <c:v>-5.9392229999999997E-2</c:v>
                </c:pt>
                <c:pt idx="9" formatCode="General">
                  <c:v>-8.1417809999999993E-2</c:v>
                </c:pt>
                <c:pt idx="10" formatCode="General">
                  <c:v>-0.10113303999999899</c:v>
                </c:pt>
                <c:pt idx="11" formatCode="General">
                  <c:v>-0.11800151</c:v>
                </c:pt>
                <c:pt idx="12" formatCode="General">
                  <c:v>-0.131933509999999</c:v>
                </c:pt>
                <c:pt idx="13" formatCode="General">
                  <c:v>-0.13322537000000001</c:v>
                </c:pt>
                <c:pt idx="14" formatCode="General">
                  <c:v>-0.12774355999999901</c:v>
                </c:pt>
                <c:pt idx="15" formatCode="General">
                  <c:v>-0.11729260999999901</c:v>
                </c:pt>
                <c:pt idx="16" formatCode="General">
                  <c:v>-0.10300830999999901</c:v>
                </c:pt>
                <c:pt idx="17" formatCode="General">
                  <c:v>-8.5727219999999799E-2</c:v>
                </c:pt>
                <c:pt idx="18" formatCode="General">
                  <c:v>-6.6075050000000093E-2</c:v>
                </c:pt>
                <c:pt idx="19" formatCode="General">
                  <c:v>-4.4504540000000002E-2</c:v>
                </c:pt>
                <c:pt idx="20" formatCode="General">
                  <c:v>-2.1326120000000202E-2</c:v>
                </c:pt>
                <c:pt idx="21" formatCode="General">
                  <c:v>3.2621999999999499E-3</c:v>
                </c:pt>
                <c:pt idx="22" formatCode="General">
                  <c:v>2.9145050000000099E-2</c:v>
                </c:pt>
                <c:pt idx="23" formatCode="General">
                  <c:v>4.0886709999999798E-2</c:v>
                </c:pt>
                <c:pt idx="24" formatCode="General">
                  <c:v>4.2939660000000303E-2</c:v>
                </c:pt>
                <c:pt idx="25" formatCode="General">
                  <c:v>3.9065709999999997E-2</c:v>
                </c:pt>
                <c:pt idx="26" formatCode="General">
                  <c:v>3.1751460000000002E-2</c:v>
                </c:pt>
                <c:pt idx="27">
                  <c:v>2.26779199999999E-2</c:v>
                </c:pt>
                <c:pt idx="28" formatCode="General">
                  <c:v>1.3075063E-2</c:v>
                </c:pt>
                <c:pt idx="29" formatCode="General">
                  <c:v>3.95027900000006E-3</c:v>
                </c:pt>
                <c:pt idx="30" formatCode="General">
                  <c:v>-3.8968159999999701E-3</c:v>
                </c:pt>
                <c:pt idx="31" formatCode="General">
                  <c:v>-9.8741209999999805E-3</c:v>
                </c:pt>
                <c:pt idx="32" formatCode="General">
                  <c:v>-1.35801711E-2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1.49379867299348E-2</c:v>
                      </c:pt>
                      <c:pt idx="1" formatCode="General">
                        <c:v>1.10755061544898E-2</c:v>
                      </c:pt>
                      <c:pt idx="2" formatCode="General">
                        <c:v>9.1595334967609007E-3</c:v>
                      </c:pt>
                      <c:pt idx="3" formatCode="General">
                        <c:v>1.64060058251758E-2</c:v>
                      </c:pt>
                      <c:pt idx="4" formatCode="General">
                        <c:v>3.6371890128972198E-2</c:v>
                      </c:pt>
                      <c:pt idx="5" formatCode="General">
                        <c:v>7.5840391045978103E-2</c:v>
                      </c:pt>
                      <c:pt idx="6" formatCode="General">
                        <c:v>0.14419091628212699</c:v>
                      </c:pt>
                      <c:pt idx="7" formatCode="General">
                        <c:v>0.254611942057136</c:v>
                      </c:pt>
                      <c:pt idx="8" formatCode="General">
                        <c:v>0.30158867134852901</c:v>
                      </c:pt>
                      <c:pt idx="9" formatCode="General">
                        <c:v>0.36057391826294</c:v>
                      </c:pt>
                      <c:pt idx="10" formatCode="General">
                        <c:v>0.42213591394040201</c:v>
                      </c:pt>
                      <c:pt idx="11" formatCode="General">
                        <c:v>0.48264565417022098</c:v>
                      </c:pt>
                      <c:pt idx="12" formatCode="General">
                        <c:v>0.53995783830163002</c:v>
                      </c:pt>
                      <c:pt idx="13" formatCode="General">
                        <c:v>0.57739142846595604</c:v>
                      </c:pt>
                      <c:pt idx="14" formatCode="General">
                        <c:v>0.61445323731630297</c:v>
                      </c:pt>
                      <c:pt idx="15" formatCode="General">
                        <c:v>0.64437770233576297</c:v>
                      </c:pt>
                      <c:pt idx="16" formatCode="General">
                        <c:v>0.66610345403896798</c:v>
                      </c:pt>
                      <c:pt idx="17" formatCode="General">
                        <c:v>0.67955572754843097</c:v>
                      </c:pt>
                      <c:pt idx="18" formatCode="General">
                        <c:v>0.68483541179444796</c:v>
                      </c:pt>
                      <c:pt idx="19" formatCode="General">
                        <c:v>0.68199494077103495</c:v>
                      </c:pt>
                      <c:pt idx="20" formatCode="General">
                        <c:v>0.67100149072101201</c:v>
                      </c:pt>
                      <c:pt idx="21" formatCode="General">
                        <c:v>0.65175636805918602</c:v>
                      </c:pt>
                      <c:pt idx="22" formatCode="General">
                        <c:v>0.62413018878117998</c:v>
                      </c:pt>
                      <c:pt idx="23" formatCode="General">
                        <c:v>0.69588972550658201</c:v>
                      </c:pt>
                      <c:pt idx="24" formatCode="General">
                        <c:v>0.78483565590401405</c:v>
                      </c:pt>
                      <c:pt idx="25" formatCode="General">
                        <c:v>0.87739444660157595</c:v>
                      </c:pt>
                      <c:pt idx="26" formatCode="General">
                        <c:v>0.97060680095226703</c:v>
                      </c:pt>
                      <c:pt idx="27" formatCode="General">
                        <c:v>1.06301405257367</c:v>
                      </c:pt>
                      <c:pt idx="28" formatCode="General">
                        <c:v>1.1531183231267399</c:v>
                      </c:pt>
                      <c:pt idx="29" formatCode="General">
                        <c:v>1.2391511592870099</c:v>
                      </c:pt>
                      <c:pt idx="30" formatCode="General">
                        <c:v>1.3193142785867999</c:v>
                      </c:pt>
                      <c:pt idx="31" formatCode="General">
                        <c:v>1.3921878521243101</c:v>
                      </c:pt>
                      <c:pt idx="32" formatCode="General">
                        <c:v>1.45677644089354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5.4845311026285801E-3</c:v>
                      </c:pt>
                      <c:pt idx="1" formatCode="General">
                        <c:v>1.25238656881521E-2</c:v>
                      </c:pt>
                      <c:pt idx="2">
                        <c:v>2.6468814486224599E-2</c:v>
                      </c:pt>
                      <c:pt idx="3" formatCode="General">
                        <c:v>4.8625824747427999E-2</c:v>
                      </c:pt>
                      <c:pt idx="4">
                        <c:v>7.6192783245243506E-2</c:v>
                      </c:pt>
                      <c:pt idx="5" formatCode="General">
                        <c:v>0.112024232226026</c:v>
                      </c:pt>
                      <c:pt idx="6" formatCode="General">
                        <c:v>0.158517368806876</c:v>
                      </c:pt>
                      <c:pt idx="7" formatCode="General">
                        <c:v>0.21854458363634799</c:v>
                      </c:pt>
                      <c:pt idx="8" formatCode="General">
                        <c:v>0.27471409012631498</c:v>
                      </c:pt>
                      <c:pt idx="9" formatCode="General">
                        <c:v>0.33595635914440702</c:v>
                      </c:pt>
                      <c:pt idx="10" formatCode="General">
                        <c:v>0.40067294077181798</c:v>
                      </c:pt>
                      <c:pt idx="11" formatCode="General">
                        <c:v>0.46761255320286699</c:v>
                      </c:pt>
                      <c:pt idx="12" formatCode="General">
                        <c:v>0.53595779866097903</c:v>
                      </c:pt>
                      <c:pt idx="13" formatCode="General">
                        <c:v>0.59935053294983798</c:v>
                      </c:pt>
                      <c:pt idx="14" formatCode="General">
                        <c:v>0.66340428428230902</c:v>
                      </c:pt>
                      <c:pt idx="15" formatCode="General">
                        <c:v>0.72552311941256298</c:v>
                      </c:pt>
                      <c:pt idx="16" formatCode="General">
                        <c:v>0.78572694827594403</c:v>
                      </c:pt>
                      <c:pt idx="17" formatCode="General">
                        <c:v>0.84374330538439202</c:v>
                      </c:pt>
                      <c:pt idx="18" formatCode="General">
                        <c:v>0.89912960638305295</c:v>
                      </c:pt>
                      <c:pt idx="19" formatCode="General">
                        <c:v>0.95135204273162299</c:v>
                      </c:pt>
                      <c:pt idx="20" formatCode="General">
                        <c:v>0.99982910494880095</c:v>
                      </c:pt>
                      <c:pt idx="21" formatCode="General">
                        <c:v>1.0439565074431501</c:v>
                      </c:pt>
                      <c:pt idx="22" formatCode="General">
                        <c:v>1.0831222685825499</c:v>
                      </c:pt>
                      <c:pt idx="23" formatCode="General">
                        <c:v>1.1273089262396001</c:v>
                      </c:pt>
                      <c:pt idx="24" formatCode="General">
                        <c:v>1.17558706344811</c:v>
                      </c:pt>
                      <c:pt idx="25" formatCode="General">
                        <c:v>1.22850610506319</c:v>
                      </c:pt>
                      <c:pt idx="26" formatCode="General">
                        <c:v>1.28561594079865</c:v>
                      </c:pt>
                      <c:pt idx="27" formatCode="General">
                        <c:v>1.34657869969745</c:v>
                      </c:pt>
                      <c:pt idx="28" formatCode="General">
                        <c:v>1.4111002375337001</c:v>
                      </c:pt>
                      <c:pt idx="29" formatCode="General">
                        <c:v>1.4789261908831</c:v>
                      </c:pt>
                      <c:pt idx="30" formatCode="General">
                        <c:v>1.54952729112165</c:v>
                      </c:pt>
                      <c:pt idx="31" formatCode="General">
                        <c:v>1.6223296536187199</c:v>
                      </c:pt>
                      <c:pt idx="32" formatCode="General">
                        <c:v>1.69664736768868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2.1464627917166999E-2</c:v>
                      </c:pt>
                      <c:pt idx="1" formatCode="General">
                        <c:v>4.0291521416646603E-2</c:v>
                      </c:pt>
                      <c:pt idx="2" formatCode="General">
                        <c:v>6.4520983086469003E-2</c:v>
                      </c:pt>
                      <c:pt idx="3">
                        <c:v>9.6552496291746295E-2</c:v>
                      </c:pt>
                      <c:pt idx="4" formatCode="General">
                        <c:v>0.13455432610700499</c:v>
                      </c:pt>
                      <c:pt idx="5" formatCode="General">
                        <c:v>0.18296468039413699</c:v>
                      </c:pt>
                      <c:pt idx="6" formatCode="General">
                        <c:v>0.245161856947162</c:v>
                      </c:pt>
                      <c:pt idx="7" formatCode="General">
                        <c:v>0.32431269548034403</c:v>
                      </c:pt>
                      <c:pt idx="8" formatCode="General">
                        <c:v>0.38699999646985001</c:v>
                      </c:pt>
                      <c:pt idx="9" formatCode="General">
                        <c:v>0.45625313958224101</c:v>
                      </c:pt>
                      <c:pt idx="10" formatCode="General">
                        <c:v>0.52908106509485997</c:v>
                      </c:pt>
                      <c:pt idx="11" formatCode="General">
                        <c:v>0.60339597465286499</c:v>
                      </c:pt>
                      <c:pt idx="12" formatCode="General">
                        <c:v>0.67795990971617404</c:v>
                      </c:pt>
                      <c:pt idx="13" formatCode="General">
                        <c:v>0.74108166466531</c:v>
                      </c:pt>
                      <c:pt idx="14" formatCode="General">
                        <c:v>0.80877393200338099</c:v>
                      </c:pt>
                      <c:pt idx="15" formatCode="General">
                        <c:v>0.87519098803929796</c:v>
                      </c:pt>
                      <c:pt idx="16" formatCode="General">
                        <c:v>0.93994991346995005</c:v>
                      </c:pt>
                      <c:pt idx="17" formatCode="General">
                        <c:v>1.0025812622283401</c:v>
                      </c:pt>
                      <c:pt idx="18" formatCode="General">
                        <c:v>1.0625257221236399</c:v>
                      </c:pt>
                      <c:pt idx="19" formatCode="General">
                        <c:v>1.11917242866581</c:v>
                      </c:pt>
                      <c:pt idx="20" formatCode="General">
                        <c:v>1.17188499052349</c:v>
                      </c:pt>
                      <c:pt idx="21" formatCode="General">
                        <c:v>1.2200165272864001</c:v>
                      </c:pt>
                      <c:pt idx="22" formatCode="General">
                        <c:v>1.2629191534399899</c:v>
                      </c:pt>
                      <c:pt idx="23" formatCode="General">
                        <c:v>1.3185214461058601</c:v>
                      </c:pt>
                      <c:pt idx="24" formatCode="General">
                        <c:v>1.38076410605667</c:v>
                      </c:pt>
                      <c:pt idx="25" formatCode="General">
                        <c:v>1.4495707642980999</c:v>
                      </c:pt>
                      <c:pt idx="26" formatCode="General">
                        <c:v>1.5237880361058</c:v>
                      </c:pt>
                      <c:pt idx="27" formatCode="General">
                        <c:v>1.60260079578797</c:v>
                      </c:pt>
                      <c:pt idx="28" formatCode="General">
                        <c:v>1.68536893928801</c:v>
                      </c:pt>
                      <c:pt idx="29" formatCode="General">
                        <c:v>1.7716914872893501</c:v>
                      </c:pt>
                      <c:pt idx="30" formatCode="General">
                        <c:v>1.8606924200216901</c:v>
                      </c:pt>
                      <c:pt idx="31" formatCode="General">
                        <c:v>1.9515200501113601</c:v>
                      </c:pt>
                      <c:pt idx="32" formatCode="General">
                        <c:v>2.0432284334503201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-4.2272652531316597E-3</c:v>
                      </c:pt>
                      <c:pt idx="1" formatCode="General">
                        <c:v>-1.22922090403876E-2</c:v>
                      </c:pt>
                      <c:pt idx="2" formatCode="General">
                        <c:v>-2.6058473495960102E-2</c:v>
                      </c:pt>
                      <c:pt idx="3" formatCode="General">
                        <c:v>-4.43277454147517E-2</c:v>
                      </c:pt>
                      <c:pt idx="4" formatCode="General">
                        <c:v>-6.1759515163295399E-2</c:v>
                      </c:pt>
                      <c:pt idx="5" formatCode="General">
                        <c:v>-7.9438273354226402E-2</c:v>
                      </c:pt>
                      <c:pt idx="6" formatCode="General">
                        <c:v>-9.6969713582084602E-2</c:v>
                      </c:pt>
                      <c:pt idx="7" formatCode="General">
                        <c:v>-0.113075902070825</c:v>
                      </c:pt>
                      <c:pt idx="8" formatCode="General">
                        <c:v>-0.109155502238511</c:v>
                      </c:pt>
                      <c:pt idx="9" formatCode="General">
                        <c:v>-9.9646486584026306E-2</c:v>
                      </c:pt>
                      <c:pt idx="10" formatCode="General">
                        <c:v>-8.5515648767608907E-2</c:v>
                      </c:pt>
                      <c:pt idx="11" formatCode="General">
                        <c:v>-6.7387387252681993E-2</c:v>
                      </c:pt>
                      <c:pt idx="12" formatCode="General">
                        <c:v>-4.6123911013273802E-2</c:v>
                      </c:pt>
                      <c:pt idx="13" formatCode="General">
                        <c:v>-2.1493328552846198E-2</c:v>
                      </c:pt>
                      <c:pt idx="14" formatCode="General">
                        <c:v>-1.75233382334605E-3</c:v>
                      </c:pt>
                      <c:pt idx="15" formatCode="General">
                        <c:v>1.4997705480079801E-2</c:v>
                      </c:pt>
                      <c:pt idx="16" formatCode="General">
                        <c:v>2.8009933585981799E-2</c:v>
                      </c:pt>
                      <c:pt idx="17" formatCode="General">
                        <c:v>3.7070995549881497E-2</c:v>
                      </c:pt>
                      <c:pt idx="18" formatCode="General">
                        <c:v>4.2295375334844197E-2</c:v>
                      </c:pt>
                      <c:pt idx="19" formatCode="General">
                        <c:v>4.3933480201308002E-2</c:v>
                      </c:pt>
                      <c:pt idx="20" formatCode="General">
                        <c:v>4.2254225712468001E-2</c:v>
                      </c:pt>
                      <c:pt idx="21" formatCode="General">
                        <c:v>3.7485019538818699E-2</c:v>
                      </c:pt>
                      <c:pt idx="22" formatCode="General">
                        <c:v>2.9786765390449301E-2</c:v>
                      </c:pt>
                      <c:pt idx="23" formatCode="General">
                        <c:v>1.2613525323401599E-2</c:v>
                      </c:pt>
                      <c:pt idx="24" formatCode="General">
                        <c:v>-8.3823311754716006E-3</c:v>
                      </c:pt>
                      <c:pt idx="25" formatCode="General">
                        <c:v>-3.0576164580764498E-2</c:v>
                      </c:pt>
                      <c:pt idx="26" formatCode="General">
                        <c:v>-5.1613079958179299E-2</c:v>
                      </c:pt>
                      <c:pt idx="27" formatCode="General">
                        <c:v>-7.0303032004559396E-2</c:v>
                      </c:pt>
                      <c:pt idx="28" formatCode="General">
                        <c:v>-8.6206581637759905E-2</c:v>
                      </c:pt>
                      <c:pt idx="29" formatCode="General">
                        <c:v>-9.9384843702865405E-2</c:v>
                      </c:pt>
                      <c:pt idx="30" formatCode="General">
                        <c:v>-0.109908647090661</c:v>
                      </c:pt>
                      <c:pt idx="31" formatCode="General">
                        <c:v>-0.118035922205583</c:v>
                      </c:pt>
                      <c:pt idx="32" formatCode="General">
                        <c:v>-0.124071434914052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9700189793806535E-2"/>
          <c:y val="8.2319818389636784E-2"/>
          <c:w val="0.9346118248376849"/>
          <c:h val="0.8464627254254508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-2.5658268491185717E-3</c:v>
                </c:pt>
                <c:pt idx="1">
                  <c:v>-4.4555402407510779E-3</c:v>
                </c:pt>
                <c:pt idx="2">
                  <c:v>-8.1432109212229205E-3</c:v>
                </c:pt>
                <c:pt idx="3">
                  <c:v>-1.3751787446121592E-2</c:v>
                </c:pt>
                <c:pt idx="4">
                  <c:v>-1.8884640472228077E-2</c:v>
                </c:pt>
                <c:pt idx="5">
                  <c:v>-2.2508569522491865E-2</c:v>
                </c:pt>
                <c:pt idx="6">
                  <c:v>-2.346020646946374E-2</c:v>
                </c:pt>
                <c:pt idx="7">
                  <c:v>-1.9890296630800938E-2</c:v>
                </c:pt>
                <c:pt idx="8">
                  <c:v>-7.7838458839134036E-3</c:v>
                </c:pt>
                <c:pt idx="9">
                  <c:v>7.094382557801265E-3</c:v>
                </c:pt>
                <c:pt idx="10">
                  <c:v>2.155341057543567E-2</c:v>
                </c:pt>
                <c:pt idx="11">
                  <c:v>3.43861414993505E-2</c:v>
                </c:pt>
                <c:pt idx="12">
                  <c:v>4.533874252472006E-2</c:v>
                </c:pt>
                <c:pt idx="13">
                  <c:v>5.2108878601188818E-2</c:v>
                </c:pt>
                <c:pt idx="14">
                  <c:v>5.2703529405675291E-2</c:v>
                </c:pt>
                <c:pt idx="15">
                  <c:v>4.874714542582425E-2</c:v>
                </c:pt>
                <c:pt idx="16">
                  <c:v>4.1795544465284981E-2</c:v>
                </c:pt>
                <c:pt idx="17">
                  <c:v>3.310127109088893E-2</c:v>
                </c:pt>
                <c:pt idx="18">
                  <c:v>2.3611155401128514E-2</c:v>
                </c:pt>
                <c:pt idx="19">
                  <c:v>1.3996677845743741E-2</c:v>
                </c:pt>
                <c:pt idx="20">
                  <c:v>4.6928417582994307E-3</c:v>
                </c:pt>
                <c:pt idx="21">
                  <c:v>-4.0594067325534994E-3</c:v>
                </c:pt>
                <c:pt idx="22">
                  <c:v>-1.2169422149264078E-2</c:v>
                </c:pt>
                <c:pt idx="23">
                  <c:v>-1.740785188795305E-2</c:v>
                </c:pt>
                <c:pt idx="24">
                  <c:v>-1.726089491495305E-2</c:v>
                </c:pt>
                <c:pt idx="25">
                  <c:v>-1.1685127401514757E-2</c:v>
                </c:pt>
                <c:pt idx="26">
                  <c:v>-1.673773245166367E-3</c:v>
                </c:pt>
                <c:pt idx="27">
                  <c:v>1.1456877624790827E-2</c:v>
                </c:pt>
                <c:pt idx="28">
                  <c:v>2.6439916312068521E-2</c:v>
                </c:pt>
                <c:pt idx="29">
                  <c:v>4.2019633943728631E-2</c:v>
                </c:pt>
                <c:pt idx="30">
                  <c:v>5.7265807371570207E-2</c:v>
                </c:pt>
                <c:pt idx="31">
                  <c:v>7.1496698688752275E-2</c:v>
                </c:pt>
                <c:pt idx="32">
                  <c:v>8.4256659034112683E-2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2.8640615615824622E-3</c:v>
                </c:pt>
                <c:pt idx="1">
                  <c:v>2.1531049982268635E-3</c:v>
                </c:pt>
                <c:pt idx="2">
                  <c:v>1.8194964790841169E-3</c:v>
                </c:pt>
                <c:pt idx="3">
                  <c:v>3.2349714876205816E-3</c:v>
                </c:pt>
                <c:pt idx="4">
                  <c:v>7.0736833450629191E-3</c:v>
                </c:pt>
                <c:pt idx="5">
                  <c:v>1.4622479235443171E-2</c:v>
                </c:pt>
                <c:pt idx="6">
                  <c:v>2.765940315322523E-2</c:v>
                </c:pt>
                <c:pt idx="7">
                  <c:v>4.8685914216479512E-2</c:v>
                </c:pt>
                <c:pt idx="8">
                  <c:v>5.7658699783990811E-2</c:v>
                </c:pt>
                <c:pt idx="9">
                  <c:v>6.89469503121551E-2</c:v>
                </c:pt>
                <c:pt idx="10">
                  <c:v>8.0744964002931213E-2</c:v>
                </c:pt>
                <c:pt idx="11">
                  <c:v>9.2357284023747419E-2</c:v>
                </c:pt>
                <c:pt idx="12">
                  <c:v>0.10337368820651618</c:v>
                </c:pt>
                <c:pt idx="13">
                  <c:v>0.11064485106300957</c:v>
                </c:pt>
                <c:pt idx="14">
                  <c:v>0.11785309811958442</c:v>
                </c:pt>
                <c:pt idx="15">
                  <c:v>0.12372193024360283</c:v>
                </c:pt>
                <c:pt idx="16">
                  <c:v>0.12804943432057922</c:v>
                </c:pt>
                <c:pt idx="17">
                  <c:v>0.13082021467587415</c:v>
                </c:pt>
                <c:pt idx="18">
                  <c:v>0.13205138674341727</c:v>
                </c:pt>
                <c:pt idx="19">
                  <c:v>0.13175030460149209</c:v>
                </c:pt>
                <c:pt idx="20">
                  <c:v>0.12990785604105526</c:v>
                </c:pt>
                <c:pt idx="21">
                  <c:v>0.12650224498321691</c:v>
                </c:pt>
                <c:pt idx="22">
                  <c:v>0.12150571674042224</c:v>
                </c:pt>
                <c:pt idx="23">
                  <c:v>0.13526172037895051</c:v>
                </c:pt>
                <c:pt idx="24">
                  <c:v>0.1522785007160268</c:v>
                </c:pt>
                <c:pt idx="25">
                  <c:v>0.16998592130492912</c:v>
                </c:pt>
                <c:pt idx="26">
                  <c:v>0.18782328280375066</c:v>
                </c:pt>
                <c:pt idx="27">
                  <c:v>0.2055106954435208</c:v>
                </c:pt>
                <c:pt idx="28">
                  <c:v>0.222759351425553</c:v>
                </c:pt>
                <c:pt idx="29">
                  <c:v>0.23922678446730328</c:v>
                </c:pt>
                <c:pt idx="30">
                  <c:v>0.25457409266943315</c:v>
                </c:pt>
                <c:pt idx="31">
                  <c:v>0.26852850389341271</c:v>
                </c:pt>
                <c:pt idx="32">
                  <c:v>0.28090091906409004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1.1268670594115088E-2</c:v>
                </c:pt>
                <c:pt idx="1">
                  <c:v>2.3149284408180815E-2</c:v>
                </c:pt>
                <c:pt idx="2">
                  <c:v>3.2074685824561702E-2</c:v>
                </c:pt>
                <c:pt idx="3">
                  <c:v>3.6498047278574718E-2</c:v>
                </c:pt>
                <c:pt idx="4">
                  <c:v>3.813240260261426E-2</c:v>
                </c:pt>
                <c:pt idx="5">
                  <c:v>3.6733262110803272E-2</c:v>
                </c:pt>
                <c:pt idx="6">
                  <c:v>3.2122237950028193E-2</c:v>
                </c:pt>
                <c:pt idx="7">
                  <c:v>2.3580333221321453E-2</c:v>
                </c:pt>
                <c:pt idx="8">
                  <c:v>1.6172069470818545E-2</c:v>
                </c:pt>
                <c:pt idx="9">
                  <c:v>7.8684909272805654E-3</c:v>
                </c:pt>
                <c:pt idx="10">
                  <c:v>-1.0703483482136619E-3</c:v>
                </c:pt>
                <c:pt idx="11">
                  <c:v>-1.0195525761133088E-2</c:v>
                </c:pt>
                <c:pt idx="12">
                  <c:v>-1.9325331659347363E-2</c:v>
                </c:pt>
                <c:pt idx="13">
                  <c:v>-3.0528759143290694E-2</c:v>
                </c:pt>
                <c:pt idx="14">
                  <c:v>-4.1663041770188348E-2</c:v>
                </c:pt>
                <c:pt idx="15">
                  <c:v>-5.1528677876240971E-2</c:v>
                </c:pt>
                <c:pt idx="16">
                  <c:v>-6.0323605932377337E-2</c:v>
                </c:pt>
                <c:pt idx="17">
                  <c:v>-6.8298141714384031E-2</c:v>
                </c:pt>
                <c:pt idx="18">
                  <c:v>-7.564058459942305E-2</c:v>
                </c:pt>
                <c:pt idx="19">
                  <c:v>-8.2462897933500381E-2</c:v>
                </c:pt>
                <c:pt idx="20">
                  <c:v>-8.8806901787824521E-2</c:v>
                </c:pt>
                <c:pt idx="21">
                  <c:v>-9.4655976022389565E-2</c:v>
                </c:pt>
                <c:pt idx="22">
                  <c:v>-9.9948150519201875E-2</c:v>
                </c:pt>
                <c:pt idx="23">
                  <c:v>-0.10776481271518405</c:v>
                </c:pt>
                <c:pt idx="24">
                  <c:v>-0.11661744322223541</c:v>
                </c:pt>
                <c:pt idx="25">
                  <c:v>-0.12657584154762316</c:v>
                </c:pt>
                <c:pt idx="26">
                  <c:v>-0.13751618993960177</c:v>
                </c:pt>
                <c:pt idx="27">
                  <c:v>-0.14937323174265571</c:v>
                </c:pt>
                <c:pt idx="28">
                  <c:v>-0.16204652344899598</c:v>
                </c:pt>
                <c:pt idx="29">
                  <c:v>-0.17536601705906774</c:v>
                </c:pt>
                <c:pt idx="30">
                  <c:v>-0.18910336963457272</c:v>
                </c:pt>
                <c:pt idx="31">
                  <c:v>-0.20306936318207242</c:v>
                </c:pt>
                <c:pt idx="32">
                  <c:v>-0.2170900484231737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1.1566969394838367E-2</c:v>
                </c:pt>
                <c:pt idx="1">
                  <c:v>2.08468491656566E-2</c:v>
                </c:pt>
                <c:pt idx="2">
                  <c:v>2.575095116641446E-2</c:v>
                </c:pt>
                <c:pt idx="3">
                  <c:v>2.5981191990909203E-2</c:v>
                </c:pt>
                <c:pt idx="4">
                  <c:v>2.6321455038469388E-2</c:v>
                </c:pt>
                <c:pt idx="5">
                  <c:v>2.8847181123703436E-2</c:v>
                </c:pt>
                <c:pt idx="6">
                  <c:v>3.6321488892410159E-2</c:v>
                </c:pt>
                <c:pt idx="7">
                  <c:v>5.2375955203287639E-2</c:v>
                </c:pt>
                <c:pt idx="8">
                  <c:v>6.6046914821860092E-2</c:v>
                </c:pt>
                <c:pt idx="9">
                  <c:v>8.3909857053066084E-2</c:v>
                </c:pt>
                <c:pt idx="10">
                  <c:v>0.10122799388478931</c:v>
                </c:pt>
                <c:pt idx="11">
                  <c:v>0.11654790369490797</c:v>
                </c:pt>
                <c:pt idx="12">
                  <c:v>0.12938713350794107</c:v>
                </c:pt>
                <c:pt idx="13">
                  <c:v>0.13222494073019675</c:v>
                </c:pt>
                <c:pt idx="14">
                  <c:v>0.12889359300538583</c:v>
                </c:pt>
                <c:pt idx="15">
                  <c:v>0.12094039426313596</c:v>
                </c:pt>
                <c:pt idx="16">
                  <c:v>0.10952136597690565</c:v>
                </c:pt>
                <c:pt idx="17">
                  <c:v>9.562333735302353E-2</c:v>
                </c:pt>
                <c:pt idx="18">
                  <c:v>8.0021937961038958E-2</c:v>
                </c:pt>
                <c:pt idx="19">
                  <c:v>6.3284100419824796E-2</c:v>
                </c:pt>
                <c:pt idx="20">
                  <c:v>4.5793777404767866E-2</c:v>
                </c:pt>
                <c:pt idx="21">
                  <c:v>2.7786810826557762E-2</c:v>
                </c:pt>
                <c:pt idx="22">
                  <c:v>9.3881440719645326E-3</c:v>
                </c:pt>
                <c:pt idx="23">
                  <c:v>1.008908165986977E-2</c:v>
                </c:pt>
                <c:pt idx="24">
                  <c:v>1.840020466843395E-2</c:v>
                </c:pt>
                <c:pt idx="25">
                  <c:v>3.1724985214798274E-2</c:v>
                </c:pt>
                <c:pt idx="26">
                  <c:v>4.8633341000181574E-2</c:v>
                </c:pt>
                <c:pt idx="27">
                  <c:v>6.7594354370581478E-2</c:v>
                </c:pt>
                <c:pt idx="28">
                  <c:v>8.7152734100293117E-2</c:v>
                </c:pt>
                <c:pt idx="29">
                  <c:v>0.10588042621824112</c:v>
                </c:pt>
                <c:pt idx="30">
                  <c:v>0.12273654982672966</c:v>
                </c:pt>
                <c:pt idx="31">
                  <c:v>0.13695585835697965</c:v>
                </c:pt>
                <c:pt idx="32">
                  <c:v>0.14806752273706092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394988654964561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6165722700279223"/>
          <c:y val="0.17174865337105155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-1.2551264159991193E-3</c:v>
                </c:pt>
                <c:pt idx="1">
                  <c:v>-1.3791101675522666E-2</c:v>
                </c:pt>
                <c:pt idx="2">
                  <c:v>-1.9713202412487862E-2</c:v>
                </c:pt>
                <c:pt idx="3">
                  <c:v>-3.0131357975846984E-2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-3.0808632212724341E-3</c:v>
                </c:pt>
                <c:pt idx="1">
                  <c:v>-1.776499742485238E-2</c:v>
                </c:pt>
                <c:pt idx="2">
                  <c:v>-2.5108145118626024E-2</c:v>
                </c:pt>
                <c:pt idx="3">
                  <c:v>-3.8818292639609564E-2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7.8294280792201576E-5</c:v>
                </c:pt>
                <c:pt idx="1">
                  <c:v>-4.294370629009947E-4</c:v>
                </c:pt>
                <c:pt idx="2">
                  <c:v>-1.8184641860635731E-3</c:v>
                </c:pt>
                <c:pt idx="3">
                  <c:v>-1.2435111447656189E-3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-5.8505923051737074E-3</c:v>
                </c:pt>
                <c:pt idx="1">
                  <c:v>-3.9527689121892196E-2</c:v>
                </c:pt>
                <c:pt idx="2">
                  <c:v>-5.1996322465329814E-2</c:v>
                </c:pt>
                <c:pt idx="3">
                  <c:v>-8.3841022615027794E-2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-7.5598981976151558E-3</c:v>
                </c:pt>
                <c:pt idx="1">
                  <c:v>-2.9406537453347315E-2</c:v>
                </c:pt>
                <c:pt idx="2">
                  <c:v>-3.4068312635265885E-2</c:v>
                </c:pt>
                <c:pt idx="3">
                  <c:v>-4.4558437516874827E-2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-2.956837329504014E-2</c:v>
                </c:pt>
                <c:pt idx="1">
                  <c:v>-0.3449047757790259</c:v>
                </c:pt>
                <c:pt idx="2">
                  <c:v>-0.52336034302501688</c:v>
                </c:pt>
                <c:pt idx="3">
                  <c:v>-0.77118419485229417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-3.7175738765227173E-4</c:v>
                </c:pt>
                <c:pt idx="1">
                  <c:v>-6.5020704650637917E-3</c:v>
                </c:pt>
                <c:pt idx="2">
                  <c:v>-8.9236877296183792E-3</c:v>
                </c:pt>
                <c:pt idx="3">
                  <c:v>-1.3243829313249633E-2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-1.1130388992384499E-2</c:v>
                </c:pt>
                <c:pt idx="1">
                  <c:v>-6.6964131191466492E-2</c:v>
                </c:pt>
                <c:pt idx="2">
                  <c:v>-8.6552687174166421E-2</c:v>
                </c:pt>
                <c:pt idx="3">
                  <c:v>-0.13853873154859708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-1.0822893391696842E-2</c:v>
                </c:pt>
                <c:pt idx="1">
                  <c:v>-6.2711968949329955E-2</c:v>
                </c:pt>
                <c:pt idx="2">
                  <c:v>-8.1242368995597003E-2</c:v>
                </c:pt>
                <c:pt idx="3">
                  <c:v>-0.13164118524609136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-1.2082889143757325E-2</c:v>
                </c:pt>
                <c:pt idx="1">
                  <c:v>-6.8684996766744888E-2</c:v>
                </c:pt>
                <c:pt idx="2">
                  <c:v>-8.9173856661335926E-2</c:v>
                </c:pt>
                <c:pt idx="3">
                  <c:v>-0.14181529693867856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-1.2755171822613875E-2</c:v>
                </c:pt>
                <c:pt idx="1">
                  <c:v>-7.6598135892511854E-2</c:v>
                </c:pt>
                <c:pt idx="2">
                  <c:v>-9.7972140719108869E-2</c:v>
                </c:pt>
                <c:pt idx="3">
                  <c:v>-0.15849502667257687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-1.6323037632257509E-2</c:v>
                </c:pt>
                <c:pt idx="1">
                  <c:v>-6.4481900269653059E-2</c:v>
                </c:pt>
                <c:pt idx="2">
                  <c:v>-7.5191606312035364E-2</c:v>
                </c:pt>
                <c:pt idx="3">
                  <c:v>-0.12808790475270415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1.4941948932805094E-3</c:v>
                </c:pt>
                <c:pt idx="1">
                  <c:v>1.9792938646867597E-3</c:v>
                </c:pt>
                <c:pt idx="2">
                  <c:v>7.7394448289402895E-4</c:v>
                </c:pt>
                <c:pt idx="3">
                  <c:v>2.167218748333033E-3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8.391371699727479E-4</c:v>
                </c:pt>
                <c:pt idx="1">
                  <c:v>6.2548965047206639E-3</c:v>
                </c:pt>
                <c:pt idx="2">
                  <c:v>6.4255565514028667E-3</c:v>
                </c:pt>
                <c:pt idx="3">
                  <c:v>1.10691108564549E-2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1.1912536543512431E-4</c:v>
                </c:pt>
                <c:pt idx="1">
                  <c:v>-1.7329318113334935E-4</c:v>
                </c:pt>
                <c:pt idx="2">
                  <c:v>-1.4805130176035464E-3</c:v>
                </c:pt>
                <c:pt idx="3">
                  <c:v>-7.2390488030527056E-4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-2.0415614719015984E-4</c:v>
                </c:pt>
                <c:pt idx="1">
                  <c:v>-6.9843244724394626E-3</c:v>
                </c:pt>
                <c:pt idx="2">
                  <c:v>-1.0042135395979646E-2</c:v>
                </c:pt>
                <c:pt idx="3">
                  <c:v>-1.7823847996630393E-2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-7.8083750050569334E-3</c:v>
                </c:pt>
                <c:pt idx="1">
                  <c:v>-2.8790015754216469E-2</c:v>
                </c:pt>
                <c:pt idx="2">
                  <c:v>-3.3024939928810837E-2</c:v>
                </c:pt>
                <c:pt idx="3">
                  <c:v>-4.265007297969281E-2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-0.14920442152121438</c:v>
                </c:pt>
                <c:pt idx="1">
                  <c:v>-0.43428847921189473</c:v>
                </c:pt>
                <c:pt idx="2">
                  <c:v>-0.58169061848674941</c:v>
                </c:pt>
                <c:pt idx="3">
                  <c:v>-0.77302260631680253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1.7793571028581479E-3</c:v>
                </c:pt>
                <c:pt idx="1">
                  <c:v>1.9773159731677481E-3</c:v>
                </c:pt>
                <c:pt idx="2">
                  <c:v>9.664680710339546E-4</c:v>
                </c:pt>
                <c:pt idx="3">
                  <c:v>3.2777319138705963E-3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-7.2897701023255657E-5</c:v>
                </c:pt>
                <c:pt idx="1">
                  <c:v>1.1498739579332007E-3</c:v>
                </c:pt>
                <c:pt idx="2">
                  <c:v>3.3104337228140324E-4</c:v>
                </c:pt>
                <c:pt idx="3">
                  <c:v>2.0566494706821814E-3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-1.8305270181595557E-4</c:v>
                </c:pt>
                <c:pt idx="1">
                  <c:v>9.8136262089099091E-4</c:v>
                </c:pt>
                <c:pt idx="2">
                  <c:v>5.0340984469610106E-4</c:v>
                </c:pt>
                <c:pt idx="3">
                  <c:v>2.2039585071687018E-3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2.0899820280284587E-4</c:v>
                </c:pt>
                <c:pt idx="1">
                  <c:v>1.4620201668278376E-3</c:v>
                </c:pt>
                <c:pt idx="2">
                  <c:v>8.4599079036262737E-4</c:v>
                </c:pt>
                <c:pt idx="3">
                  <c:v>2.8971405555995311E-3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-1.4366916666419538E-4</c:v>
                </c:pt>
                <c:pt idx="1">
                  <c:v>5.7548521168948596E-4</c:v>
                </c:pt>
                <c:pt idx="2">
                  <c:v>-7.5656537027268822E-4</c:v>
                </c:pt>
                <c:pt idx="3">
                  <c:v>5.5433833237739094E-4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1.7748792785059475E-3</c:v>
                </c:pt>
                <c:pt idx="1">
                  <c:v>1.9810841749368091E-3</c:v>
                </c:pt>
                <c:pt idx="2">
                  <c:v>9.6625566549723985E-4</c:v>
                </c:pt>
                <c:pt idx="3">
                  <c:v>3.2775980333881183E-3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-1.6323037563369946E-2</c:v>
                </c:pt>
                <c:pt idx="1">
                  <c:v>-6.448189904313617E-2</c:v>
                </c:pt>
                <c:pt idx="2">
                  <c:v>-7.5191604573254689E-2</c:v>
                </c:pt>
                <c:pt idx="3">
                  <c:v>-0.12808790579702678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-1.2132636290718146E-4</c:v>
                </c:pt>
                <c:pt idx="1">
                  <c:v>6.8883031501121295E-4</c:v>
                </c:pt>
                <c:pt idx="2">
                  <c:v>-1.8387442857314973E-4</c:v>
                </c:pt>
                <c:pt idx="3">
                  <c:v>1.2486312443469316E-3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35.958689170089201</c:v>
                </c:pt>
                <c:pt idx="1">
                  <c:v>-55.434992480018991</c:v>
                </c:pt>
                <c:pt idx="2">
                  <c:v>45.128309930005344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802.49896999984048</c:v>
                </c:pt>
                <c:pt idx="1">
                  <c:v>-315.76992000010796</c:v>
                </c:pt>
                <c:pt idx="2">
                  <c:v>2975.5448800001759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-231.92615600000136</c:v>
                </c:pt>
                <c:pt idx="1">
                  <c:v>-573.89371000003302</c:v>
                </c:pt>
                <c:pt idx="2">
                  <c:v>-86.411151000123937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-812.91730000032112</c:v>
                </c:pt>
                <c:pt idx="1">
                  <c:v>-2951.7790000000969</c:v>
                </c:pt>
                <c:pt idx="2">
                  <c:v>2102.1480999998748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-12763.239519999945</c:v>
                </c:pt>
                <c:pt idx="1">
                  <c:v>-24306.300120000029</c:v>
                </c:pt>
                <c:pt idx="2">
                  <c:v>-39912.396710000001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39986.748687850006</c:v>
                </c:pt>
                <c:pt idx="1">
                  <c:v>69410.947404372477</c:v>
                </c:pt>
                <c:pt idx="2">
                  <c:v>156338.47904644522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27017.123371020891</c:v>
                </c:pt>
                <c:pt idx="1">
                  <c:v>41207.769661891274</c:v>
                </c:pt>
                <c:pt idx="2">
                  <c:v>121462.49247537181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800.63014999999905</c:v>
                      </c:pt>
                      <c:pt idx="1">
                        <c:v>2505.3631399999995</c:v>
                      </c:pt>
                      <c:pt idx="2">
                        <c:v>3519.3322499999995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28639.395530000002</c:v>
                      </c:pt>
                      <c:pt idx="1">
                        <c:v>81476.47219</c:v>
                      </c:pt>
                      <c:pt idx="2">
                        <c:v>167818.20299000002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-146.15412199999992</c:v>
                      </c:pt>
                      <c:pt idx="1">
                        <c:v>-518.08998299999985</c:v>
                      </c:pt>
                      <c:pt idx="2">
                        <c:v>-1265.1749070000001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17692.792570000001</c:v>
                      </c:pt>
                      <c:pt idx="1">
                        <c:v>-1930.5344400000031</c:v>
                      </c:pt>
                      <c:pt idx="2">
                        <c:v>-6438.0638900000049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774.85525600000028</c:v>
                      </c:pt>
                      <c:pt idx="1">
                        <c:v>1071.5598100000002</c:v>
                      </c:pt>
                      <c:pt idx="2">
                        <c:v>2900.8416437189999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9.0875408000000562</c:v>
                      </c:pt>
                      <c:pt idx="1">
                        <c:v>94.525719000000038</c:v>
                      </c:pt>
                      <c:pt idx="2">
                        <c:v>1460.74145165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-251.48340899999994</c:v>
                      </c:pt>
                      <c:pt idx="1">
                        <c:v>-292.15551200000004</c:v>
                      </c:pt>
                      <c:pt idx="2">
                        <c:v>-283.42254539999999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-138.13753100000008</c:v>
                      </c:pt>
                      <c:pt idx="1">
                        <c:v>-318.70812000000024</c:v>
                      </c:pt>
                      <c:pt idx="2">
                        <c:v>14821.728141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-1881.9040538100001</c:v>
                      </c:pt>
                      <c:pt idx="1">
                        <c:v>-1339.9148861659</c:v>
                      </c:pt>
                      <c:pt idx="2">
                        <c:v>-23.601824199099998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-5511.8844300000001</c:v>
                      </c:pt>
                      <c:pt idx="1">
                        <c:v>-11337.053295000002</c:v>
                      </c:pt>
                      <c:pt idx="2">
                        <c:v>-26170.781698999999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-0.40104763400000021</c:v>
                      </c:pt>
                      <c:pt idx="1">
                        <c:v>-0.51000227100000028</c:v>
                      </c:pt>
                      <c:pt idx="2">
                        <c:v>-1.3212770119999995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-4.776550600000018E-2</c:v>
                      </c:pt>
                      <c:pt idx="1">
                        <c:v>-7.2161906000000053E-3</c:v>
                      </c:pt>
                      <c:pt idx="2">
                        <c:v>-1.2873126599999996E-3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2982.639207500004</c:v>
                </c:pt>
                <c:pt idx="1">
                  <c:v>39986.748687850006</c:v>
                </c:pt>
                <c:pt idx="2">
                  <c:v>69410.947404372477</c:v>
                </c:pt>
                <c:pt idx="3">
                  <c:v>156338.47904644522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668.83570999999938</c:v>
                </c:pt>
                <c:pt idx="1">
                  <c:v>800.63014999999905</c:v>
                </c:pt>
                <c:pt idx="2">
                  <c:v>2505.3631399999995</c:v>
                </c:pt>
                <c:pt idx="3">
                  <c:v>3519.3322499999995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2377.9653289999997</c:v>
                </c:pt>
                <c:pt idx="1">
                  <c:v>28639.395530000002</c:v>
                </c:pt>
                <c:pt idx="2">
                  <c:v>81476.47219</c:v>
                </c:pt>
                <c:pt idx="3">
                  <c:v>167818.20299000002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43.66163389999997</c:v>
                </c:pt>
                <c:pt idx="1">
                  <c:v>-146.15412199999992</c:v>
                </c:pt>
                <c:pt idx="2">
                  <c:v>-518.08998299999985</c:v>
                </c:pt>
                <c:pt idx="3">
                  <c:v>-1265.1749070000001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226.86121129999998</c:v>
                </c:pt>
                <c:pt idx="1">
                  <c:v>17692.792570000001</c:v>
                </c:pt>
                <c:pt idx="2">
                  <c:v>-1930.5344400000031</c:v>
                </c:pt>
                <c:pt idx="3">
                  <c:v>-6438.0638900000049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68.468673000000081</c:v>
                </c:pt>
                <c:pt idx="1">
                  <c:v>774.85525600000028</c:v>
                </c:pt>
                <c:pt idx="2">
                  <c:v>1071.5598100000002</c:v>
                </c:pt>
                <c:pt idx="3">
                  <c:v>2900.8416437189999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69.199768199999994</c:v>
                </c:pt>
                <c:pt idx="1">
                  <c:v>9.0875408000000562</c:v>
                </c:pt>
                <c:pt idx="2">
                  <c:v>94.525719000000038</c:v>
                </c:pt>
                <c:pt idx="3">
                  <c:v>1460.74145165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53.944725999999946</c:v>
                </c:pt>
                <c:pt idx="1">
                  <c:v>-251.48340899999994</c:v>
                </c:pt>
                <c:pt idx="2">
                  <c:v>-292.15551200000004</c:v>
                </c:pt>
                <c:pt idx="3">
                  <c:v>-283.42254539999999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124.93555400000014</c:v>
                </c:pt>
                <c:pt idx="1">
                  <c:v>-138.13753100000008</c:v>
                </c:pt>
                <c:pt idx="2">
                  <c:v>-318.70812000000024</c:v>
                </c:pt>
                <c:pt idx="3">
                  <c:v>14821.728141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-1621.9134719999997</c:v>
                </c:pt>
                <c:pt idx="1">
                  <c:v>-1881.9040538100001</c:v>
                </c:pt>
                <c:pt idx="2">
                  <c:v>-1339.9148861659</c:v>
                </c:pt>
                <c:pt idx="3">
                  <c:v>-23.601824199099998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926.38136999999915</c:v>
                </c:pt>
                <c:pt idx="1">
                  <c:v>-5511.8844300000001</c:v>
                </c:pt>
                <c:pt idx="2">
                  <c:v>-11337.053295000002</c:v>
                </c:pt>
                <c:pt idx="3">
                  <c:v>-26170.781698999999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13.793800199999964</c:v>
                </c:pt>
                <c:pt idx="1">
                  <c:v>-0.40104763400000021</c:v>
                </c:pt>
                <c:pt idx="2">
                  <c:v>-0.51000227100000028</c:v>
                </c:pt>
                <c:pt idx="3">
                  <c:v>-1.3212770119999995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30.504903899999931</c:v>
                </c:pt>
                <c:pt idx="1">
                  <c:v>-4.776550600000018E-2</c:v>
                </c:pt>
                <c:pt idx="2">
                  <c:v>-7.2161906000000053E-3</c:v>
                </c:pt>
                <c:pt idx="3">
                  <c:v>-1.2873126599999996E-3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-6.4765931500005536</c:v>
                      </c:pt>
                      <c:pt idx="1">
                        <c:v>35.958689170089201</c:v>
                      </c:pt>
                      <c:pt idx="2">
                        <c:v>-55.434992480018991</c:v>
                      </c:pt>
                      <c:pt idx="3">
                        <c:v>45.128309930005344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-38.121018000063486</c:v>
                      </c:pt>
                      <c:pt idx="1">
                        <c:v>802.49896999984048</c:v>
                      </c:pt>
                      <c:pt idx="2">
                        <c:v>-315.76992000010796</c:v>
                      </c:pt>
                      <c:pt idx="3">
                        <c:v>2975.5448800001759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-72.846229599992512</c:v>
                      </c:pt>
                      <c:pt idx="1">
                        <c:v>-231.92615600000136</c:v>
                      </c:pt>
                      <c:pt idx="2">
                        <c:v>-573.89371000003302</c:v>
                      </c:pt>
                      <c:pt idx="3">
                        <c:v>-86.411151000123937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-605.23549999995157</c:v>
                      </c:pt>
                      <c:pt idx="1">
                        <c:v>-812.91730000032112</c:v>
                      </c:pt>
                      <c:pt idx="2">
                        <c:v>-2951.7790000000969</c:v>
                      </c:pt>
                      <c:pt idx="3">
                        <c:v>2102.1480999998748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-1899.9489799999865</c:v>
                      </c:pt>
                      <c:pt idx="1">
                        <c:v>-12763.239519999945</c:v>
                      </c:pt>
                      <c:pt idx="2">
                        <c:v>-24306.300120000029</c:v>
                      </c:pt>
                      <c:pt idx="3">
                        <c:v>-39912.396710000001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360.01088674925268</c:v>
                      </c:pt>
                      <c:pt idx="1">
                        <c:v>27017.123371020891</c:v>
                      </c:pt>
                      <c:pt idx="2">
                        <c:v>41207.769661891274</c:v>
                      </c:pt>
                      <c:pt idx="3">
                        <c:v>121462.49247537181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9563.8389416057616</c:v>
                </c:pt>
                <c:pt idx="1">
                  <c:v>38037.541166009381</c:v>
                </c:pt>
                <c:pt idx="2">
                  <c:v>83574.058062912896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-0.65336647460935637</c:v>
                      </c:pt>
                      <c:pt idx="1">
                        <c:v>10.776432004990056</c:v>
                      </c:pt>
                      <c:pt idx="2">
                        <c:v>-35.52988616998482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212.43049038434401</c:v>
                      </c:pt>
                      <c:pt idx="1">
                        <c:v>446.10441399994306</c:v>
                      </c:pt>
                      <c:pt idx="2">
                        <c:v>922.67235900042579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-151.79752310004551</c:v>
                      </c:pt>
                      <c:pt idx="1">
                        <c:v>-381.96515219990397</c:v>
                      </c:pt>
                      <c:pt idx="2">
                        <c:v>-448.72380390000762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-978.43197692278773</c:v>
                      </c:pt>
                      <c:pt idx="1">
                        <c:v>-1556.6199999996461</c:v>
                      </c:pt>
                      <c:pt idx="2">
                        <c:v>-1494.2352199992165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-5502.2077746153227</c:v>
                      </c:pt>
                      <c:pt idx="1">
                        <c:v>-19418.089782000054</c:v>
                      </c:pt>
                      <c:pt idx="2">
                        <c:v>-32080.673285000026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15984.499092335151</c:v>
                      </c:pt>
                      <c:pt idx="1">
                        <c:v>58937.335254203965</c:v>
                      </c:pt>
                      <c:pt idx="2">
                        <c:v>116710.54789898114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380.216806923072</c:v>
                      </c:pt>
                      <c:pt idx="1">
                        <c:v>1779.0449339999977</c:v>
                      </c:pt>
                      <c:pt idx="2">
                        <c:v>3323.2275059999993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11130.024779846155</c:v>
                      </c:pt>
                      <c:pt idx="1">
                        <c:v>55298.762341000009</c:v>
                      </c:pt>
                      <c:pt idx="2">
                        <c:v>129464.20927700002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-17.54336816153841</c:v>
                      </c:pt>
                      <c:pt idx="1">
                        <c:v>-338.75288450000016</c:v>
                      </c:pt>
                      <c:pt idx="2">
                        <c:v>-914.02056139999991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6989.672009923077</c:v>
                      </c:pt>
                      <c:pt idx="1">
                        <c:v>12094.877558</c:v>
                      </c:pt>
                      <c:pt idx="2">
                        <c:v>-3934.0239399999991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172.81567467692298</c:v>
                      </c:pt>
                      <c:pt idx="1">
                        <c:v>1046.0628710999999</c:v>
                      </c:pt>
                      <c:pt idx="2">
                        <c:v>3315.5499706387004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62.095456892307539</c:v>
                      </c:pt>
                      <c:pt idx="1">
                        <c:v>66.144351499999971</c:v>
                      </c:pt>
                      <c:pt idx="2">
                        <c:v>751.57462013999998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-48.296880446153864</c:v>
                      </c:pt>
                      <c:pt idx="1">
                        <c:v>-309.75574200000005</c:v>
                      </c:pt>
                      <c:pt idx="2">
                        <c:v>-295.02018136000015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10.826697230769696</c:v>
                      </c:pt>
                      <c:pt idx="1">
                        <c:v>-233.63549490000014</c:v>
                      </c:pt>
                      <c:pt idx="2">
                        <c:v>4872.236503600001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-1922.6241740746159</c:v>
                      </c:pt>
                      <c:pt idx="1">
                        <c:v>-1592.6338533994001</c:v>
                      </c:pt>
                      <c:pt idx="2">
                        <c:v>-327.61875801458996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-789.09151461538204</c:v>
                      </c:pt>
                      <c:pt idx="1">
                        <c:v>-8872.3307190000014</c:v>
                      </c:pt>
                      <c:pt idx="2">
                        <c:v>-19544.712327200003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4.3617389779230393</c:v>
                      </c:pt>
                      <c:pt idx="1">
                        <c:v>-0.42841280970000017</c:v>
                      </c:pt>
                      <c:pt idx="2">
                        <c:v>-0.85111305049999952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12.041865162615636</c:v>
                      </c:pt>
                      <c:pt idx="1">
                        <c:v>-1.9694786960000099E-2</c:v>
                      </c:pt>
                      <c:pt idx="2">
                        <c:v>-3.0973725059999929E-3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-0.65336647460935637</c:v>
                </c:pt>
                <c:pt idx="1">
                  <c:v>212.43049038434401</c:v>
                </c:pt>
                <c:pt idx="2">
                  <c:v>-151.79752310004551</c:v>
                </c:pt>
                <c:pt idx="3">
                  <c:v>-978.43197692278773</c:v>
                </c:pt>
                <c:pt idx="4">
                  <c:v>-5502.2077746153227</c:v>
                </c:pt>
                <c:pt idx="5">
                  <c:v>15984.499092335151</c:v>
                </c:pt>
                <c:pt idx="6">
                  <c:v>9563.8389416057616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10.776432004990056</c:v>
                </c:pt>
                <c:pt idx="1">
                  <c:v>446.10441399994306</c:v>
                </c:pt>
                <c:pt idx="2">
                  <c:v>-381.96515219990397</c:v>
                </c:pt>
                <c:pt idx="3">
                  <c:v>-1556.6199999996461</c:v>
                </c:pt>
                <c:pt idx="4">
                  <c:v>-19418.089782000054</c:v>
                </c:pt>
                <c:pt idx="5">
                  <c:v>58937.335254203965</c:v>
                </c:pt>
                <c:pt idx="6">
                  <c:v>38037.541166009381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-35.52988616998482</c:v>
                </c:pt>
                <c:pt idx="1">
                  <c:v>922.67235900042579</c:v>
                </c:pt>
                <c:pt idx="2">
                  <c:v>-448.72380390000762</c:v>
                </c:pt>
                <c:pt idx="3">
                  <c:v>-1494.2352199992165</c:v>
                </c:pt>
                <c:pt idx="4">
                  <c:v>-32080.673285000026</c:v>
                </c:pt>
                <c:pt idx="5">
                  <c:v>116710.54789898114</c:v>
                </c:pt>
                <c:pt idx="6">
                  <c:v>83574.058062912896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18668.984479653842</c:v>
                </c:pt>
                <c:pt idx="1">
                  <c:v>10.826697230769696</c:v>
                </c:pt>
                <c:pt idx="2">
                  <c:v>-2695.3120845494614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69636.38342909998</c:v>
                </c:pt>
                <c:pt idx="1">
                  <c:v>-233.63549490000014</c:v>
                </c:pt>
                <c:pt idx="2">
                  <c:v>-10465.412679996063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131711.49669101866</c:v>
                </c:pt>
                <c:pt idx="1">
                  <c:v>4872.236503600001</c:v>
                </c:pt>
                <c:pt idx="2">
                  <c:v>-19873.185295637595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'!$I$40:$I$43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'!$J$40:$J$43</c:f>
              <c:numCache>
                <c:formatCode>#,##0</c:formatCode>
                <c:ptCount val="4"/>
                <c:pt idx="0">
                  <c:v>55115.909280218002</c:v>
                </c:pt>
                <c:pt idx="1">
                  <c:v>71416.257323874001</c:v>
                </c:pt>
                <c:pt idx="2">
                  <c:v>141482.43390172216</c:v>
                </c:pt>
                <c:pt idx="3">
                  <c:v>202890.35290897271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'!$M$40:$M$43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'!$N$40:$N$43</c:f>
              <c:numCache>
                <c:formatCode>#,##0</c:formatCode>
                <c:ptCount val="4"/>
                <c:pt idx="0">
                  <c:v>73221.748474987005</c:v>
                </c:pt>
                <c:pt idx="1">
                  <c:v>111403.00601172401</c:v>
                </c:pt>
                <c:pt idx="2">
                  <c:v>210893.38130609464</c:v>
                </c:pt>
                <c:pt idx="3">
                  <c:v>359228.83195541793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'!$T$40:$T$43</c:f>
              <c:numCache>
                <c:formatCode>0%</c:formatCode>
                <c:ptCount val="4"/>
                <c:pt idx="0">
                  <c:v>0.33264364681874053</c:v>
                </c:pt>
                <c:pt idx="1">
                  <c:v>0.51007380542471448</c:v>
                </c:pt>
                <c:pt idx="2">
                  <c:v>0.45946279995212852</c:v>
                </c:pt>
                <c:pt idx="3">
                  <c:v>0.82641451529985843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'!$U$40:$U$43</c:f>
              <c:numCache>
                <c:formatCode>0%</c:formatCode>
                <c:ptCount val="4"/>
                <c:pt idx="0">
                  <c:v>0.32850477169334269</c:v>
                </c:pt>
                <c:pt idx="1">
                  <c:v>0.55991100886888245</c:v>
                </c:pt>
                <c:pt idx="2">
                  <c:v>0.49059763456279915</c:v>
                </c:pt>
                <c:pt idx="3">
                  <c:v>0.77055649420939643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255468066491689"/>
          <c:y val="0.25170731707317073"/>
          <c:w val="0.74391339636762266"/>
          <c:h val="0.53424675574089819"/>
        </c:manualLayout>
      </c:layout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'!$R$40:$R$43</c:f>
              <c:numCache>
                <c:formatCode>#,##0</c:formatCode>
                <c:ptCount val="4"/>
                <c:pt idx="0">
                  <c:v>26977.994635507464</c:v>
                </c:pt>
                <c:pt idx="1">
                  <c:v>77322.609266042709</c:v>
                </c:pt>
                <c:pt idx="2">
                  <c:v>115928.66660844535</c:v>
                </c:pt>
                <c:pt idx="3">
                  <c:v>256788.498205401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'!$S$40:$S$43</c:f>
              <c:numCache>
                <c:formatCode>#,##0</c:formatCode>
                <c:ptCount val="4"/>
                <c:pt idx="0">
                  <c:v>18105.839194769003</c:v>
                </c:pt>
                <c:pt idx="1">
                  <c:v>39986.748687850006</c:v>
                </c:pt>
                <c:pt idx="2">
                  <c:v>69410.947404372477</c:v>
                </c:pt>
                <c:pt idx="3">
                  <c:v>156338.47904644522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'!$T$40:$T$43</c:f>
              <c:numCache>
                <c:formatCode>0%</c:formatCode>
                <c:ptCount val="4"/>
                <c:pt idx="0">
                  <c:v>0.33264364681874053</c:v>
                </c:pt>
                <c:pt idx="1">
                  <c:v>0.51007380542471448</c:v>
                </c:pt>
                <c:pt idx="2">
                  <c:v>0.45946279995212852</c:v>
                </c:pt>
                <c:pt idx="3">
                  <c:v>0.82641451529985843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'!$U$40:$U$43</c:f>
              <c:numCache>
                <c:formatCode>0%</c:formatCode>
                <c:ptCount val="4"/>
                <c:pt idx="0">
                  <c:v>0.32850477169334269</c:v>
                </c:pt>
                <c:pt idx="1">
                  <c:v>0.55991100886888245</c:v>
                </c:pt>
                <c:pt idx="2">
                  <c:v>0.49059763456279915</c:v>
                </c:pt>
                <c:pt idx="3">
                  <c:v>0.77055649420939643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écart au</a:t>
                </a:r>
                <a:r>
                  <a:rPr lang="en-GB" b="0" baseline="0"/>
                  <a:t> scénario Main</a:t>
                </a:r>
                <a:endParaRPr lang="en-GB" b="0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'!$B$4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'!$E$4:$L$4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12740.187760000001</c:v>
                </c:pt>
                <c:pt idx="2">
                  <c:v>20896.520345735102</c:v>
                </c:pt>
                <c:pt idx="3">
                  <c:v>13972.69173</c:v>
                </c:pt>
                <c:pt idx="4">
                  <c:v>21902.730995219823</c:v>
                </c:pt>
                <c:pt idx="5">
                  <c:v>15956.424010000001</c:v>
                </c:pt>
                <c:pt idx="6">
                  <c:v>32210.921248774015</c:v>
                </c:pt>
                <c:pt idx="7">
                  <c:v>19106.815460000002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'!$B$5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'!$E$5:$L$5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7272.4518619999999</c:v>
                </c:pt>
                <c:pt idx="2">
                  <c:v>48439.498974079273</c:v>
                </c:pt>
                <c:pt idx="3">
                  <c:v>13904.312169999999</c:v>
                </c:pt>
                <c:pt idx="4">
                  <c:v>85199.912016860166</c:v>
                </c:pt>
                <c:pt idx="5">
                  <c:v>32583.75071</c:v>
                </c:pt>
                <c:pt idx="6">
                  <c:v>90594.249095126725</c:v>
                </c:pt>
                <c:pt idx="7">
                  <c:v>48580.345509999999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'!$B$6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'!$E$6:$L$6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1475.1705790000001</c:v>
                </c:pt>
                <c:pt idx="2">
                  <c:v>2334.794906230848</c:v>
                </c:pt>
                <c:pt idx="3">
                  <c:v>1724.890269</c:v>
                </c:pt>
                <c:pt idx="4">
                  <c:v>3492.033459329753</c:v>
                </c:pt>
                <c:pt idx="5">
                  <c:v>2259.7709799999998</c:v>
                </c:pt>
                <c:pt idx="6">
                  <c:v>4836.060048243603</c:v>
                </c:pt>
                <c:pt idx="7">
                  <c:v>2810.8906980000002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'!$B$7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'!$E$7:$L$7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9272.8655500000004</c:v>
                </c:pt>
                <c:pt idx="2">
                  <c:v>17686.933719671288</c:v>
                </c:pt>
                <c:pt idx="3">
                  <c:v>14341.11102</c:v>
                </c:pt>
                <c:pt idx="4">
                  <c:v>108832.30459387641</c:v>
                </c:pt>
                <c:pt idx="5">
                  <c:v>63136.0553</c:v>
                </c:pt>
                <c:pt idx="6">
                  <c:v>96433.151328563312</c:v>
                </c:pt>
                <c:pt idx="7">
                  <c:v>99526.013940000004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'!$B$8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'!$E$8:$L$8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2218.5707969999999</c:v>
                </c:pt>
                <c:pt idx="2">
                  <c:v>2694.110346778215</c:v>
                </c:pt>
                <c:pt idx="3">
                  <c:v>2656.3523209999998</c:v>
                </c:pt>
                <c:pt idx="4">
                  <c:v>4731.9067431094345</c:v>
                </c:pt>
                <c:pt idx="5">
                  <c:v>3304.8869380000001</c:v>
                </c:pt>
                <c:pt idx="6">
                  <c:v>-20042.719274630032</c:v>
                </c:pt>
                <c:pt idx="7">
                  <c:v>1.1493252810000001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'!$B$9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'!$E$9:$L$9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890.10570089999999</c:v>
                </c:pt>
                <c:pt idx="2">
                  <c:v>-1091.7770366230416</c:v>
                </c:pt>
                <c:pt idx="3">
                  <c:v>896.68598629999997</c:v>
                </c:pt>
                <c:pt idx="4">
                  <c:v>-1232.0571234255149</c:v>
                </c:pt>
                <c:pt idx="5">
                  <c:v>357.26134919999998</c:v>
                </c:pt>
                <c:pt idx="6">
                  <c:v>-1181.0827380392293</c:v>
                </c:pt>
                <c:pt idx="7">
                  <c:v>29.779659349999999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'!$B$10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'!$E$10:$L$10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2686.5622969999999</c:v>
                </c:pt>
                <c:pt idx="2">
                  <c:v>550.33131309882958</c:v>
                </c:pt>
                <c:pt idx="3">
                  <c:v>3148.3999490000001</c:v>
                </c:pt>
                <c:pt idx="4">
                  <c:v>-816.76819902244688</c:v>
                </c:pt>
                <c:pt idx="5">
                  <c:v>1366.831394</c:v>
                </c:pt>
                <c:pt idx="6">
                  <c:v>29.277483244289609</c:v>
                </c:pt>
                <c:pt idx="7">
                  <c:v>702.57178099999999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'!$B$11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'!$E$11:$L$11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2197.0337279999999</c:v>
                </c:pt>
                <c:pt idx="2">
                  <c:v>2679.2827331037151</c:v>
                </c:pt>
                <c:pt idx="3">
                  <c:v>2039.5594120000001</c:v>
                </c:pt>
                <c:pt idx="4">
                  <c:v>4261.9556552387212</c:v>
                </c:pt>
                <c:pt idx="5">
                  <c:v>2050.2954100000002</c:v>
                </c:pt>
                <c:pt idx="6">
                  <c:v>6267.7808537493611</c:v>
                </c:pt>
                <c:pt idx="7">
                  <c:v>2282.8829089999999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'!$B$12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'!$E$12:$L$12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2460.8840559999999</c:v>
                </c:pt>
                <c:pt idx="2">
                  <c:v>-4383.3931426428016</c:v>
                </c:pt>
                <c:pt idx="3">
                  <c:v>1901.0780540000001</c:v>
                </c:pt>
                <c:pt idx="4">
                  <c:v>-1635.4486981422242</c:v>
                </c:pt>
                <c:pt idx="5">
                  <c:v>1340.138095</c:v>
                </c:pt>
                <c:pt idx="6">
                  <c:v>-21557.458477755496</c:v>
                </c:pt>
                <c:pt idx="7">
                  <c:v>23.623323899999999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'!$B$13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'!$E$13:$L$13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13879.843010000001</c:v>
                </c:pt>
                <c:pt idx="2">
                  <c:v>80023.840536042029</c:v>
                </c:pt>
                <c:pt idx="3">
                  <c:v>16825.46931</c:v>
                </c:pt>
                <c:pt idx="4">
                  <c:v>27058.101418748181</c:v>
                </c:pt>
                <c:pt idx="5">
                  <c:v>19122.905330000001</c:v>
                </c:pt>
                <c:pt idx="6">
                  <c:v>122396.60438751582</c:v>
                </c:pt>
                <c:pt idx="7">
                  <c:v>29820.67902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'!$B$14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'!$E$14:$L$14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15.95290601</c:v>
                </c:pt>
                <c:pt idx="2">
                  <c:v>-18141.366354265283</c:v>
                </c:pt>
                <c:pt idx="3">
                  <c:v>4.529965099</c:v>
                </c:pt>
                <c:pt idx="4">
                  <c:v>832.22950773850903</c:v>
                </c:pt>
                <c:pt idx="5">
                  <c:v>4.0229348610000004</c:v>
                </c:pt>
                <c:pt idx="6">
                  <c:v>930.66042348853796</c:v>
                </c:pt>
                <c:pt idx="7">
                  <c:v>5.5919516959999997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'!$B$15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'!$E$15:$L$15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6.2810343079999997</c:v>
                </c:pt>
                <c:pt idx="2">
                  <c:v>-97.75472099416217</c:v>
                </c:pt>
                <c:pt idx="3">
                  <c:v>1.1771374750000001</c:v>
                </c:pt>
                <c:pt idx="4">
                  <c:v>-313.40160418146991</c:v>
                </c:pt>
                <c:pt idx="5">
                  <c:v>9.1450661200000005E-2</c:v>
                </c:pt>
                <c:pt idx="6">
                  <c:v>-191.41833283177886</c:v>
                </c:pt>
                <c:pt idx="7">
                  <c:v>9.3307456800000004E-3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3800.205399999395</c:v>
                </c:pt>
                <c:pt idx="1">
                  <c:v>-11867.957200000063</c:v>
                </c:pt>
                <c:pt idx="2">
                  <c:v>-6629.940700000152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52258.31365000084</c:v>
                </c:pt>
                <c:pt idx="1">
                  <c:v>55731.968519996852</c:v>
                </c:pt>
                <c:pt idx="2">
                  <c:v>144316.00809999928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-2075.2935299999081</c:v>
                </c:pt>
                <c:pt idx="1">
                  <c:v>-7665.4521799995564</c:v>
                </c:pt>
                <c:pt idx="2">
                  <c:v>-7493.5682699996978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-7685.5080000013113</c:v>
                </c:pt>
                <c:pt idx="1">
                  <c:v>-71243.046000003815</c:v>
                </c:pt>
                <c:pt idx="2">
                  <c:v>-49504.505999989808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6514.1222200000047</c:v>
                </c:pt>
                <c:pt idx="1">
                  <c:v>9912.593869999997</c:v>
                </c:pt>
                <c:pt idx="2">
                  <c:v>15038.396030000004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118815.98654010604</c:v>
                </c:pt>
                <c:pt idx="1">
                  <c:v>12055.26977436</c:v>
                </c:pt>
                <c:pt idx="2">
                  <c:v>-59461.825480140978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171627.82628005743</c:v>
                </c:pt>
                <c:pt idx="1">
                  <c:v>-13076.623215690255</c:v>
                </c:pt>
                <c:pt idx="2">
                  <c:v>36264.563679859042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1030.217190000003</c:v>
                      </c:pt>
                      <c:pt idx="1">
                        <c:v>2559.942420000003</c:v>
                      </c:pt>
                      <c:pt idx="2">
                        <c:v>2270.0375600000007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14457.631710000001</c:v>
                      </c:pt>
                      <c:pt idx="1">
                        <c:v>37291.032549999909</c:v>
                      </c:pt>
                      <c:pt idx="2">
                        <c:v>43549.926010000003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-439.0686310000001</c:v>
                      </c:pt>
                      <c:pt idx="1">
                        <c:v>-919.23329500000045</c:v>
                      </c:pt>
                      <c:pt idx="2">
                        <c:v>-1652.8445710000001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125238.58980000002</c:v>
                      </c:pt>
                      <c:pt idx="1">
                        <c:v>837.73790000000736</c:v>
                      </c:pt>
                      <c:pt idx="2">
                        <c:v>-81061.115800000029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474.37054499999999</c:v>
                      </c:pt>
                      <c:pt idx="1">
                        <c:v>412.89297199999987</c:v>
                      </c:pt>
                      <c:pt idx="2">
                        <c:v>1231.4849881589998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-32.114044000000831</c:v>
                      </c:pt>
                      <c:pt idx="1">
                        <c:v>441.13613799999985</c:v>
                      </c:pt>
                      <c:pt idx="2">
                        <c:v>6333.1160240999998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-75.809650999999803</c:v>
                      </c:pt>
                      <c:pt idx="1">
                        <c:v>-73.950597300000027</c:v>
                      </c:pt>
                      <c:pt idx="2">
                        <c:v>-84.450951599999968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-186.14227500000015</c:v>
                      </c:pt>
                      <c:pt idx="1">
                        <c:v>-305.34206600000016</c:v>
                      </c:pt>
                      <c:pt idx="2">
                        <c:v>10954.316547999999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-7857.9810223999993</c:v>
                      </c:pt>
                      <c:pt idx="1">
                        <c:v>-5413.0644899700001</c:v>
                      </c:pt>
                      <c:pt idx="2">
                        <c:v>-167.21469117999999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-13792.642680000004</c:v>
                      </c:pt>
                      <c:pt idx="1">
                        <c:v>-22773.123129999996</c:v>
                      </c:pt>
                      <c:pt idx="2">
                        <c:v>-40826.275830000013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-0.8128265559999992</c:v>
                      </c:pt>
                      <c:pt idx="1">
                        <c:v>-2.275900980000003</c:v>
                      </c:pt>
                      <c:pt idx="2">
                        <c:v>-7.9875020300000017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-0.25157493799999919</c:v>
                      </c:pt>
                      <c:pt idx="1">
                        <c:v>-0.48272638999999984</c:v>
                      </c:pt>
                      <c:pt idx="2">
                        <c:v>-0.81726459000000062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118815.98654010604</c:v>
                </c:pt>
                <c:pt idx="1">
                  <c:v>12055.26977436</c:v>
                </c:pt>
                <c:pt idx="2">
                  <c:v>-59461.825480140978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1030.217190000003</c:v>
                </c:pt>
                <c:pt idx="1">
                  <c:v>2559.942420000003</c:v>
                </c:pt>
                <c:pt idx="2">
                  <c:v>2270.0375600000007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14457.631710000001</c:v>
                </c:pt>
                <c:pt idx="1">
                  <c:v>37291.032549999909</c:v>
                </c:pt>
                <c:pt idx="2">
                  <c:v>43549.926010000003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-439.0686310000001</c:v>
                </c:pt>
                <c:pt idx="1">
                  <c:v>-919.23329500000045</c:v>
                </c:pt>
                <c:pt idx="2">
                  <c:v>-1652.8445710000001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125238.58980000002</c:v>
                </c:pt>
                <c:pt idx="1">
                  <c:v>837.73790000000736</c:v>
                </c:pt>
                <c:pt idx="2">
                  <c:v>-81061.115800000029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474.37054499999999</c:v>
                </c:pt>
                <c:pt idx="1">
                  <c:v>412.89297199999987</c:v>
                </c:pt>
                <c:pt idx="2">
                  <c:v>1231.4849881589998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-32.114044000000831</c:v>
                </c:pt>
                <c:pt idx="1">
                  <c:v>441.13613799999985</c:v>
                </c:pt>
                <c:pt idx="2">
                  <c:v>6333.1160240999998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-75.809650999999803</c:v>
                </c:pt>
                <c:pt idx="1">
                  <c:v>-73.950597300000027</c:v>
                </c:pt>
                <c:pt idx="2">
                  <c:v>-84.450951599999968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-186.14227500000015</c:v>
                </c:pt>
                <c:pt idx="1">
                  <c:v>-305.34206600000016</c:v>
                </c:pt>
                <c:pt idx="2">
                  <c:v>10954.316547999999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-7857.9810223999993</c:v>
                </c:pt>
                <c:pt idx="1">
                  <c:v>-5413.0644899700001</c:v>
                </c:pt>
                <c:pt idx="2">
                  <c:v>-167.21469117999999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-13792.642680000004</c:v>
                </c:pt>
                <c:pt idx="1">
                  <c:v>-22773.123129999996</c:v>
                </c:pt>
                <c:pt idx="2">
                  <c:v>-40826.275830000013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-0.8128265559999992</c:v>
                </c:pt>
                <c:pt idx="1">
                  <c:v>-2.275900980000003</c:v>
                </c:pt>
                <c:pt idx="2">
                  <c:v>-7.9875020300000017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-0.25157493799999919</c:v>
                </c:pt>
                <c:pt idx="1">
                  <c:v>-0.48272638999999984</c:v>
                </c:pt>
                <c:pt idx="2">
                  <c:v>-0.81726459000000062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3800.205399999395</c:v>
                      </c:pt>
                      <c:pt idx="1">
                        <c:v>-11867.957200000063</c:v>
                      </c:pt>
                      <c:pt idx="2">
                        <c:v>-6629.940700000152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52258.31365000084</c:v>
                      </c:pt>
                      <c:pt idx="1">
                        <c:v>55731.968519996852</c:v>
                      </c:pt>
                      <c:pt idx="2">
                        <c:v>144316.00809999928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-2075.2935299999081</c:v>
                      </c:pt>
                      <c:pt idx="1">
                        <c:v>-7665.4521799995564</c:v>
                      </c:pt>
                      <c:pt idx="2">
                        <c:v>-7493.5682699996978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-7685.5080000013113</c:v>
                      </c:pt>
                      <c:pt idx="1">
                        <c:v>-71243.046000003815</c:v>
                      </c:pt>
                      <c:pt idx="2">
                        <c:v>-49504.505999989808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6514.1222200000047</c:v>
                      </c:pt>
                      <c:pt idx="1">
                        <c:v>9912.593869999997</c:v>
                      </c:pt>
                      <c:pt idx="2">
                        <c:v>15038.396030000004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171627.82628005743</c:v>
                      </c:pt>
                      <c:pt idx="1">
                        <c:v>-13076.623215690255</c:v>
                      </c:pt>
                      <c:pt idx="2">
                        <c:v>36264.563679859042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1.3908819100905099E-4</c:v>
                </c:pt>
                <c:pt idx="2">
                  <c:v>2.1440811732720199E-4</c:v>
                </c:pt>
                <c:pt idx="3">
                  <c:v>1.15636007924635E-4</c:v>
                </c:pt>
                <c:pt idx="4">
                  <c:v>-2.94758526853122E-4</c:v>
                </c:pt>
                <c:pt idx="5" formatCode="General">
                  <c:v>1.1566969394838301E-2</c:v>
                </c:pt>
                <c:pt idx="6" formatCode="General">
                  <c:v>2.08468491656566E-2</c:v>
                </c:pt>
                <c:pt idx="7" formatCode="General">
                  <c:v>2.5750951166414401E-2</c:v>
                </c:pt>
                <c:pt idx="8" formatCode="General">
                  <c:v>2.5981191990909199E-2</c:v>
                </c:pt>
                <c:pt idx="9" formatCode="General">
                  <c:v>2.6321455038469301E-2</c:v>
                </c:pt>
                <c:pt idx="10" formatCode="General">
                  <c:v>2.8847181123703401E-2</c:v>
                </c:pt>
                <c:pt idx="11" formatCode="General">
                  <c:v>3.6321488892410103E-2</c:v>
                </c:pt>
                <c:pt idx="12" formatCode="General">
                  <c:v>5.2375955203287597E-2</c:v>
                </c:pt>
                <c:pt idx="13" formatCode="General">
                  <c:v>6.6046914821859995E-2</c:v>
                </c:pt>
                <c:pt idx="14" formatCode="General">
                  <c:v>8.3909857053066E-2</c:v>
                </c:pt>
                <c:pt idx="15" formatCode="General">
                  <c:v>0.10122799388478899</c:v>
                </c:pt>
                <c:pt idx="16" formatCode="General">
                  <c:v>0.116547903694908</c:v>
                </c:pt>
                <c:pt idx="17" formatCode="General">
                  <c:v>0.12938713350794101</c:v>
                </c:pt>
                <c:pt idx="18" formatCode="General">
                  <c:v>0.132224940730196</c:v>
                </c:pt>
                <c:pt idx="19" formatCode="General">
                  <c:v>0.128893593005385</c:v>
                </c:pt>
                <c:pt idx="20" formatCode="General">
                  <c:v>0.12094039426313601</c:v>
                </c:pt>
                <c:pt idx="21" formatCode="General">
                  <c:v>0.109521365976905</c:v>
                </c:pt>
                <c:pt idx="22" formatCode="General">
                  <c:v>9.5623337353023502E-2</c:v>
                </c:pt>
                <c:pt idx="23" formatCode="General">
                  <c:v>8.0021937961038903E-2</c:v>
                </c:pt>
                <c:pt idx="24" formatCode="General">
                  <c:v>6.3284100419824796E-2</c:v>
                </c:pt>
                <c:pt idx="25" formatCode="General">
                  <c:v>4.5793777404767803E-2</c:v>
                </c:pt>
                <c:pt idx="26" formatCode="General">
                  <c:v>2.7786810826557699E-2</c:v>
                </c:pt>
                <c:pt idx="27" formatCode="General">
                  <c:v>9.3881440719645309E-3</c:v>
                </c:pt>
                <c:pt idx="28" formatCode="General">
                  <c:v>1.00890816598697E-2</c:v>
                </c:pt>
                <c:pt idx="29" formatCode="General">
                  <c:v>1.8400204668433898E-2</c:v>
                </c:pt>
                <c:pt idx="30" formatCode="General">
                  <c:v>3.1724985214798197E-2</c:v>
                </c:pt>
                <c:pt idx="31" formatCode="General">
                  <c:v>4.8633341000181497E-2</c:v>
                </c:pt>
                <c:pt idx="32" formatCode="General">
                  <c:v>6.7594354370581394E-2</c:v>
                </c:pt>
                <c:pt idx="33" formatCode="General">
                  <c:v>8.7152734100293103E-2</c:v>
                </c:pt>
                <c:pt idx="34" formatCode="General">
                  <c:v>0.10588042621824099</c:v>
                </c:pt>
                <c:pt idx="35" formatCode="General">
                  <c:v>0.12273654982672901</c:v>
                </c:pt>
                <c:pt idx="36" formatCode="General">
                  <c:v>0.13695585835697899</c:v>
                </c:pt>
                <c:pt idx="37" formatCode="General">
                  <c:v>0.14806752273706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120595.99722649998</c:v>
                </c:pt>
                <c:pt idx="1">
                  <c:v>114067.99293291001</c:v>
                </c:pt>
                <c:pt idx="2">
                  <c:v>116300.70251962</c:v>
                </c:pt>
                <c:pt idx="3">
                  <c:v>111729.10832728991</c:v>
                </c:pt>
                <c:pt idx="4">
                  <c:v>125537.332106794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102602.54120000001</c:v>
                </c:pt>
                <c:pt idx="1">
                  <c:v>82082.795670000007</c:v>
                </c:pt>
                <c:pt idx="2">
                  <c:v>65792.647280000005</c:v>
                </c:pt>
                <c:pt idx="3">
                  <c:v>46737.334189999994</c:v>
                </c:pt>
                <c:pt idx="4">
                  <c:v>28494.136449999998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-0.14920442170816972</c:v>
                </c:pt>
                <c:pt idx="1">
                  <c:v>-0.28040466427530075</c:v>
                </c:pt>
                <c:pt idx="2">
                  <c:v>-0.4342884793073305</c:v>
                </c:pt>
                <c:pt idx="3">
                  <c:v>-0.58169061858892168</c:v>
                </c:pt>
                <c:pt idx="4">
                  <c:v>-0.77302260632908637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FC68-479F-8BC5-5E5F83202505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ENER!$C$4:$H$4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ENER!$C$15:$H$15</c:f>
              <c:numCache>
                <c:formatCode>#,##0</c:formatCode>
                <c:ptCount val="6"/>
                <c:pt idx="0">
                  <c:v>237211.6275</c:v>
                </c:pt>
                <c:pt idx="1">
                  <c:v>263902.27230000001</c:v>
                </c:pt>
                <c:pt idx="2">
                  <c:v>296959.95529999997</c:v>
                </c:pt>
                <c:pt idx="3">
                  <c:v>341099.79629999999</c:v>
                </c:pt>
                <c:pt idx="4">
                  <c:v>439656.16970000003</c:v>
                </c:pt>
                <c:pt idx="5">
                  <c:v>557847.01300000004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ENER!$C$16:$H$16</c:f>
              <c:numCache>
                <c:formatCode>#,##0</c:formatCode>
                <c:ptCount val="6"/>
                <c:pt idx="0">
                  <c:v>237211.6275</c:v>
                </c:pt>
                <c:pt idx="1">
                  <c:v>260660.3602</c:v>
                </c:pt>
                <c:pt idx="2">
                  <c:v>284942.73129999998</c:v>
                </c:pt>
                <c:pt idx="3">
                  <c:v>319035.43699999998</c:v>
                </c:pt>
                <c:pt idx="4">
                  <c:v>403707.56849999999</c:v>
                </c:pt>
                <c:pt idx="5">
                  <c:v>483185.92660000001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Final electricity consumption by sector (Twh)</a:t>
            </a:r>
          </a:p>
        </c:rich>
      </c:tx>
      <c:layout>
        <c:manualLayout>
          <c:xMode val="edge"/>
          <c:yMode val="edge"/>
          <c:x val="0.15229855643044621"/>
          <c:y val="1.8518518518518517E-2"/>
        </c:manualLayout>
      </c:layout>
      <c:overlay val="0"/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CO2 CAP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ENER!$H$27:$H$32</c:f>
              <c:numCache>
                <c:formatCode>#,##0</c:formatCode>
                <c:ptCount val="6"/>
                <c:pt idx="0">
                  <c:v>20592.357980000001</c:v>
                </c:pt>
                <c:pt idx="1">
                  <c:v>299437.48469999997</c:v>
                </c:pt>
                <c:pt idx="2">
                  <c:v>2466.9306940000001</c:v>
                </c:pt>
                <c:pt idx="3">
                  <c:v>46855.068670000001</c:v>
                </c:pt>
                <c:pt idx="4">
                  <c:v>113834.0846</c:v>
                </c:pt>
                <c:pt idx="5">
                  <c:v>483185.92664399999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5-1B47-ACF0-F9F17C5A187C}"/>
            </c:ext>
          </c:extLst>
        </c:ser>
        <c:ser>
          <c:idx val="1"/>
          <c:order val="1"/>
          <c:tx>
            <c:v>MAIN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ENER!$H$19:$H$24</c:f>
              <c:numCache>
                <c:formatCode>#,##0</c:formatCode>
                <c:ptCount val="6"/>
                <c:pt idx="0">
                  <c:v>23903.985860000001</c:v>
                </c:pt>
                <c:pt idx="1">
                  <c:v>344831.51390000002</c:v>
                </c:pt>
                <c:pt idx="2">
                  <c:v>2874.5917810000001</c:v>
                </c:pt>
                <c:pt idx="3">
                  <c:v>55680.085270000003</c:v>
                </c:pt>
                <c:pt idx="4">
                  <c:v>130556.83620000001</c:v>
                </c:pt>
                <c:pt idx="5">
                  <c:v>557847.013011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5-1B47-ACF0-F9F17C5A187C}"/>
            </c:ext>
          </c:extLst>
        </c:ser>
        <c:ser>
          <c:idx val="0"/>
          <c:order val="2"/>
          <c:tx>
            <c:v>MAIN 2013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ENER!$C$19:$C$24</c:f>
              <c:numCache>
                <c:formatCode>#,##0</c:formatCode>
                <c:ptCount val="6"/>
                <c:pt idx="0">
                  <c:v>10285.555549999999</c:v>
                </c:pt>
                <c:pt idx="1">
                  <c:v>147495.55559999999</c:v>
                </c:pt>
                <c:pt idx="2">
                  <c:v>1235.5164030000001</c:v>
                </c:pt>
                <c:pt idx="3">
                  <c:v>23979.722229999999</c:v>
                </c:pt>
                <c:pt idx="4">
                  <c:v>54215.277779999997</c:v>
                </c:pt>
                <c:pt idx="5">
                  <c:v>237211.62756299996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5-1B47-ACF0-F9F17C5A1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72064"/>
        <c:axId val="147686144"/>
      </c:barChart>
      <c:catAx>
        <c:axId val="1476720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7686144"/>
        <c:crosses val="autoZero"/>
        <c:auto val="1"/>
        <c:lblAlgn val="ctr"/>
        <c:lblOffset val="100"/>
        <c:noMultiLvlLbl val="0"/>
      </c:catAx>
      <c:valAx>
        <c:axId val="147686144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47672064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-2.1552440264693801E-4</c:v>
                </c:pt>
                <c:pt idx="2">
                  <c:v>-6.2338300054753904E-4</c:v>
                </c:pt>
                <c:pt idx="3">
                  <c:v>-1.33042328470667E-3</c:v>
                </c:pt>
                <c:pt idx="4">
                  <c:v>-2.4839781977869999E-3</c:v>
                </c:pt>
                <c:pt idx="5" formatCode="General">
                  <c:v>-9.3592571726974702E-3</c:v>
                </c:pt>
                <c:pt idx="6" formatCode="General">
                  <c:v>-2.1599411618777799E-2</c:v>
                </c:pt>
                <c:pt idx="7" formatCode="General">
                  <c:v>-3.9680841445754997E-2</c:v>
                </c:pt>
                <c:pt idx="8" formatCode="General">
                  <c:v>-6.6674117163412205E-2</c:v>
                </c:pt>
                <c:pt idx="9" formatCode="General">
                  <c:v>-0.101605900815254</c:v>
                </c:pt>
                <c:pt idx="10" formatCode="General">
                  <c:v>-0.14943601628740699</c:v>
                </c:pt>
                <c:pt idx="11" formatCode="General">
                  <c:v>-0.21793140099016201</c:v>
                </c:pt>
                <c:pt idx="12" formatCode="General">
                  <c:v>-0.31875387737966199</c:v>
                </c:pt>
                <c:pt idx="13" formatCode="General">
                  <c:v>-0.438640204058932</c:v>
                </c:pt>
                <c:pt idx="14" formatCode="General">
                  <c:v>-0.58413198895238005</c:v>
                </c:pt>
                <c:pt idx="15" formatCode="General">
                  <c:v>-0.75362350716305904</c:v>
                </c:pt>
                <c:pt idx="16" formatCode="General">
                  <c:v>-0.94233875360125097</c:v>
                </c:pt>
                <c:pt idx="17" formatCode="General">
                  <c:v>-1.1460412735990699</c:v>
                </c:pt>
                <c:pt idx="18" formatCode="General">
                  <c:v>-1.3452704405135201</c:v>
                </c:pt>
                <c:pt idx="19" formatCode="General">
                  <c:v>-1.5357747002776101</c:v>
                </c:pt>
                <c:pt idx="20" formatCode="General">
                  <c:v>-1.7112962272241199</c:v>
                </c:pt>
                <c:pt idx="21" formatCode="General">
                  <c:v>-1.8683643808523001</c:v>
                </c:pt>
                <c:pt idx="22" formatCode="General">
                  <c:v>-2.00460253854797</c:v>
                </c:pt>
                <c:pt idx="23" formatCode="General">
                  <c:v>-2.1181870950939898</c:v>
                </c:pt>
                <c:pt idx="24" formatCode="General">
                  <c:v>-2.2075564514057202</c:v>
                </c:pt>
                <c:pt idx="25" formatCode="General">
                  <c:v>-2.2712598824498</c:v>
                </c:pt>
                <c:pt idx="26" formatCode="General">
                  <c:v>-2.3078830256974698</c:v>
                </c:pt>
                <c:pt idx="27" formatCode="General">
                  <c:v>-2.3160203606338299</c:v>
                </c:pt>
                <c:pt idx="28" formatCode="General">
                  <c:v>-2.31248225709792</c:v>
                </c:pt>
                <c:pt idx="29" formatCode="General">
                  <c:v>-2.3029598573113002</c:v>
                </c:pt>
                <c:pt idx="30" formatCode="General">
                  <c:v>-2.2907608086533999</c:v>
                </c:pt>
                <c:pt idx="31" formatCode="General">
                  <c:v>-2.27824406938994</c:v>
                </c:pt>
                <c:pt idx="32" formatCode="General">
                  <c:v>-2.2660311001640401</c:v>
                </c:pt>
                <c:pt idx="33" formatCode="General">
                  <c:v>-2.25333603955547</c:v>
                </c:pt>
                <c:pt idx="34" formatCode="General">
                  <c:v>-2.23961766518052</c:v>
                </c:pt>
                <c:pt idx="35" formatCode="General">
                  <c:v>-2.2233797279097698</c:v>
                </c:pt>
                <c:pt idx="36" formatCode="General">
                  <c:v>-2.2027031097077101</c:v>
                </c:pt>
                <c:pt idx="37" formatCode="General">
                  <c:v>-2.17556161012859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45</xdr:row>
      <xdr:rowOff>52387</xdr:rowOff>
    </xdr:from>
    <xdr:to>
      <xdr:col>12</xdr:col>
      <xdr:colOff>752475</xdr:colOff>
      <xdr:row>59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20</xdr:col>
      <xdr:colOff>0</xdr:colOff>
      <xdr:row>59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485775</xdr:colOff>
      <xdr:row>45</xdr:row>
      <xdr:rowOff>42862</xdr:rowOff>
    </xdr:from>
    <xdr:to>
      <xdr:col>26</xdr:col>
      <xdr:colOff>485775</xdr:colOff>
      <xdr:row>59</xdr:row>
      <xdr:rowOff>119062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657224</xdr:colOff>
      <xdr:row>61</xdr:row>
      <xdr:rowOff>171449</xdr:rowOff>
    </xdr:from>
    <xdr:to>
      <xdr:col>20</xdr:col>
      <xdr:colOff>666750</xdr:colOff>
      <xdr:row>77</xdr:row>
      <xdr:rowOff>9525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390525</xdr:colOff>
      <xdr:row>0</xdr:row>
      <xdr:rowOff>152401</xdr:rowOff>
    </xdr:from>
    <xdr:to>
      <xdr:col>21</xdr:col>
      <xdr:colOff>133350</xdr:colOff>
      <xdr:row>17</xdr:row>
      <xdr:rowOff>152400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0.95315</cdr:x>
      <cdr:y>0.28472</cdr:y>
    </cdr:from>
    <cdr:to>
      <cdr:x>0.97514</cdr:x>
      <cdr:y>0.61324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5038727" y="781050"/>
          <a:ext cx="116236" cy="9011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/>
        <a:lstStyle xmlns:a="http://schemas.openxmlformats.org/drawingml/2006/main"/>
        <a:p xmlns:a="http://schemas.openxmlformats.org/drawingml/2006/main">
          <a:r>
            <a:rPr lang="en-GB" sz="1100"/>
            <a:t>ec</a:t>
          </a:r>
        </a:p>
      </cdr:txBody>
    </cdr:sp>
  </cdr:relSizeAnchor>
  <cdr:relSizeAnchor xmlns:cdr="http://schemas.openxmlformats.org/drawingml/2006/chartDrawing">
    <cdr:from>
      <cdr:x>0.93618</cdr:x>
      <cdr:y>0.13164</cdr:y>
    </cdr:from>
    <cdr:to>
      <cdr:x>0.98302</cdr:x>
      <cdr:y>0.82609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5252155" y="347331"/>
          <a:ext cx="262821" cy="18322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/>
        <a:lstStyle xmlns:a="http://schemas.openxmlformats.org/drawingml/2006/main"/>
        <a:p xmlns:a="http://schemas.openxmlformats.org/drawingml/2006/main">
          <a:r>
            <a:rPr lang="en-GB" sz="1100"/>
            <a:t>écart</a:t>
          </a:r>
          <a:r>
            <a:rPr lang="en-GB" sz="1100" baseline="0"/>
            <a:t> en % au scénario Main</a:t>
          </a:r>
          <a:endParaRPr lang="en-GB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338137</xdr:colOff>
      <xdr:row>17</xdr:row>
      <xdr:rowOff>100012</xdr:rowOff>
    </xdr:from>
    <xdr:to>
      <xdr:col>12</xdr:col>
      <xdr:colOff>338137</xdr:colOff>
      <xdr:row>31</xdr:row>
      <xdr:rowOff>176212</xdr:rowOff>
    </xdr:to>
    <xdr:graphicFrame macro="">
      <xdr:nvGraphicFramePr>
        <xdr:cNvPr id="5" name="Graphique 2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ocuments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11142.27738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3446.2568030000002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645.73984959999996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78.543101179999894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358.418091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555.13000959999999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0.81652291210000005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2599.5452319999999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2865.7188430000001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12277.976909999999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534.55244570000002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5922.4816419999997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>
        <row r="96">
          <cell r="C96">
            <v>11142.27738</v>
          </cell>
          <cell r="N96">
            <v>14768.299420453124</v>
          </cell>
          <cell r="S96">
            <v>26848.073952858591</v>
          </cell>
          <cell r="AC96">
            <v>33646.764991778808</v>
          </cell>
          <cell r="AM96">
            <v>36611.433453243539</v>
          </cell>
        </row>
        <row r="97">
          <cell r="C97">
            <v>3446.2568030000002</v>
          </cell>
          <cell r="N97">
            <v>30698.802080886897</v>
          </cell>
          <cell r="S97">
            <v>102980.63113553045</v>
          </cell>
          <cell r="AC97">
            <v>246053.8082411924</v>
          </cell>
          <cell r="AM97">
            <v>243886.79207272938</v>
          </cell>
        </row>
        <row r="98">
          <cell r="C98">
            <v>645.73984959999996</v>
          </cell>
          <cell r="N98">
            <v>4413.0304603750974</v>
          </cell>
          <cell r="S98">
            <v>2007.6256223879416</v>
          </cell>
          <cell r="AC98">
            <v>3466.0456566811599</v>
          </cell>
          <cell r="AM98">
            <v>3525.6701668724313</v>
          </cell>
        </row>
        <row r="99">
          <cell r="C99">
            <v>78.543101179999894</v>
          </cell>
          <cell r="N99">
            <v>33549.615244044639</v>
          </cell>
          <cell r="S99">
            <v>56465.058787794362</v>
          </cell>
          <cell r="AC99">
            <v>77388.206659973919</v>
          </cell>
          <cell r="AM99">
            <v>50385.408304892007</v>
          </cell>
        </row>
        <row r="100">
          <cell r="C100">
            <v>358.418091</v>
          </cell>
          <cell r="N100">
            <v>6801.9635557218744</v>
          </cell>
          <cell r="S100">
            <v>9337.0190540032727</v>
          </cell>
          <cell r="AC100">
            <v>9525.278099706351</v>
          </cell>
          <cell r="AM100">
            <v>3272.2384641983758</v>
          </cell>
        </row>
        <row r="101">
          <cell r="C101">
            <v>555.13000959999999</v>
          </cell>
          <cell r="N101">
            <v>812.67100097620448</v>
          </cell>
          <cell r="S101">
            <v>-913.5380445915639</v>
          </cell>
          <cell r="AC101">
            <v>-879.23098809407975</v>
          </cell>
          <cell r="AM101">
            <v>6220.3640377445481</v>
          </cell>
        </row>
        <row r="102">
          <cell r="C102">
            <v>0.81652291210000005</v>
          </cell>
          <cell r="N102">
            <v>1335.9267714811547</v>
          </cell>
          <cell r="S102">
            <v>473.21468880674792</v>
          </cell>
          <cell r="AC102">
            <v>-810.68978911800207</v>
          </cell>
          <cell r="AM102">
            <v>21.344389483540134</v>
          </cell>
        </row>
        <row r="103">
          <cell r="C103">
            <v>2599.5452319999999</v>
          </cell>
          <cell r="N103">
            <v>3322.8676323520299</v>
          </cell>
          <cell r="S103">
            <v>2303.841185470179</v>
          </cell>
          <cell r="AC103">
            <v>4230.2380718434415</v>
          </cell>
          <cell r="AM103">
            <v>211324.82368020044</v>
          </cell>
        </row>
        <row r="104">
          <cell r="C104">
            <v>2865.7188430000001</v>
          </cell>
          <cell r="N104">
            <v>3652.6087007300762</v>
          </cell>
          <cell r="S104">
            <v>-3769.1586368825101</v>
          </cell>
          <cell r="AC104">
            <v>-13796.14112372067</v>
          </cell>
          <cell r="AM104">
            <v>-6015.1768841946077</v>
          </cell>
        </row>
        <row r="105">
          <cell r="C105">
            <v>12277.976909999999</v>
          </cell>
          <cell r="N105">
            <v>28416.002170030762</v>
          </cell>
          <cell r="S105">
            <v>48864.179351140934</v>
          </cell>
          <cell r="AC105">
            <v>8922.5726868140682</v>
          </cell>
          <cell r="AM105">
            <v>17746.064949605781</v>
          </cell>
        </row>
        <row r="106">
          <cell r="C106">
            <v>534.55244570000002</v>
          </cell>
          <cell r="N106">
            <v>5416.1704693952724</v>
          </cell>
          <cell r="S106">
            <v>-15599.259626938914</v>
          </cell>
          <cell r="AC106">
            <v>826.03603437769107</v>
          </cell>
          <cell r="AM106">
            <v>659.32646700044052</v>
          </cell>
        </row>
        <row r="107">
          <cell r="C107">
            <v>5922.4816419999997</v>
          </cell>
          <cell r="N107">
            <v>-25108.17453524379</v>
          </cell>
          <cell r="S107">
            <v>-84.056583322809473</v>
          </cell>
          <cell r="AC107">
            <v>-330.72316764025834</v>
          </cell>
          <cell r="AM107">
            <v>-123.76485092579017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11">
        <v>1.3908819100905099E-4</v>
      </c>
      <c r="D2" s="11">
        <v>2.1440811732720199E-4</v>
      </c>
      <c r="E2" s="11">
        <v>1.15636007924635E-4</v>
      </c>
      <c r="F2" s="11">
        <v>-2.94758526853122E-4</v>
      </c>
      <c r="G2">
        <v>1.1566969394838301E-2</v>
      </c>
      <c r="H2">
        <v>2.08468491656566E-2</v>
      </c>
      <c r="I2">
        <v>2.5750951166414401E-2</v>
      </c>
      <c r="J2">
        <v>2.5981191990909199E-2</v>
      </c>
      <c r="K2">
        <v>2.6321455038469301E-2</v>
      </c>
      <c r="L2">
        <v>2.8847181123703401E-2</v>
      </c>
      <c r="M2">
        <v>3.6321488892410103E-2</v>
      </c>
      <c r="N2">
        <v>5.2375955203287597E-2</v>
      </c>
      <c r="O2">
        <v>6.6046914821859995E-2</v>
      </c>
      <c r="P2">
        <v>8.3909857053066E-2</v>
      </c>
      <c r="Q2">
        <v>0.10122799388478899</v>
      </c>
      <c r="R2">
        <v>0.116547903694908</v>
      </c>
      <c r="S2">
        <v>0.12938713350794101</v>
      </c>
      <c r="T2">
        <v>0.132224940730196</v>
      </c>
      <c r="U2">
        <v>0.128893593005385</v>
      </c>
      <c r="V2">
        <v>0.12094039426313601</v>
      </c>
      <c r="W2">
        <v>0.109521365976905</v>
      </c>
      <c r="X2">
        <v>9.5623337353023502E-2</v>
      </c>
      <c r="Y2">
        <v>8.0021937961038903E-2</v>
      </c>
      <c r="Z2">
        <v>6.3284100419824796E-2</v>
      </c>
      <c r="AA2">
        <v>4.5793777404767803E-2</v>
      </c>
      <c r="AB2">
        <v>2.7786810826557699E-2</v>
      </c>
      <c r="AC2">
        <v>9.3881440719645309E-3</v>
      </c>
      <c r="AD2">
        <v>1.00890816598697E-2</v>
      </c>
      <c r="AE2">
        <v>1.8400204668433898E-2</v>
      </c>
      <c r="AF2">
        <v>3.1724985214798197E-2</v>
      </c>
      <c r="AG2">
        <v>4.8633341000181497E-2</v>
      </c>
      <c r="AH2">
        <v>6.7594354370581394E-2</v>
      </c>
      <c r="AI2">
        <v>8.7152734100293103E-2</v>
      </c>
      <c r="AJ2">
        <v>0.10588042621824099</v>
      </c>
      <c r="AK2">
        <v>0.12273654982672901</v>
      </c>
      <c r="AL2">
        <v>0.13695585835697899</v>
      </c>
      <c r="AM2">
        <v>0.14806752273706</v>
      </c>
    </row>
    <row r="3" spans="1:39" x14ac:dyDescent="0.25">
      <c r="A3" t="s">
        <v>1</v>
      </c>
      <c r="B3">
        <v>0</v>
      </c>
      <c r="C3" s="11">
        <v>-1.0459665167328299E-5</v>
      </c>
      <c r="D3" s="11">
        <v>-6.3513581172180896E-5</v>
      </c>
      <c r="E3" s="11">
        <v>-2.1994142082037901E-4</v>
      </c>
      <c r="F3" s="11">
        <v>-5.6791544096323999E-4</v>
      </c>
      <c r="G3">
        <v>-9.6166896711769E-3</v>
      </c>
      <c r="H3">
        <v>-1.8065725631399802E-2</v>
      </c>
      <c r="I3" s="11">
        <v>-2.5251987934316E-2</v>
      </c>
      <c r="J3">
        <v>-3.1197803626037399E-2</v>
      </c>
      <c r="K3">
        <v>-3.5597910965989799E-2</v>
      </c>
      <c r="L3">
        <v>-3.74748635395993E-2</v>
      </c>
      <c r="M3">
        <v>-3.5615556895396402E-2</v>
      </c>
      <c r="N3">
        <v>-2.8075617320466501E-2</v>
      </c>
      <c r="O3">
        <v>-1.9382606363804698E-2</v>
      </c>
      <c r="P3">
        <v>-1.13944594421822E-2</v>
      </c>
      <c r="Q3">
        <v>-5.5093293184094103E-3</v>
      </c>
      <c r="R3">
        <v>-2.6597702989850001E-3</v>
      </c>
      <c r="S3">
        <v>-3.0281258652342601E-3</v>
      </c>
      <c r="T3">
        <v>-4.8607554881230303E-3</v>
      </c>
      <c r="U3">
        <v>-1.3278530391580501E-2</v>
      </c>
      <c r="V3">
        <v>-2.56006400735087E-2</v>
      </c>
      <c r="W3">
        <v>-4.04494715803949E-2</v>
      </c>
      <c r="X3">
        <v>-5.6599496562525997E-2</v>
      </c>
      <c r="Y3">
        <v>-7.3104693508507707E-2</v>
      </c>
      <c r="Z3">
        <v>-8.9287279479233206E-2</v>
      </c>
      <c r="AA3">
        <v>-0.104700401299651</v>
      </c>
      <c r="AB3">
        <v>-0.119085231885485</v>
      </c>
      <c r="AC3">
        <v>-0.13232675565719701</v>
      </c>
      <c r="AD3">
        <v>-0.13906904163836201</v>
      </c>
      <c r="AE3">
        <v>-0.13927383365796001</v>
      </c>
      <c r="AF3">
        <v>-0.13302768754203101</v>
      </c>
      <c r="AG3">
        <v>-0.12151145278419501</v>
      </c>
      <c r="AH3">
        <v>-0.106396181463264</v>
      </c>
      <c r="AI3">
        <v>-8.9283016907770699E-2</v>
      </c>
      <c r="AJ3">
        <v>-7.1686236239809603E-2</v>
      </c>
      <c r="AK3">
        <v>-5.4723807988144003E-2</v>
      </c>
      <c r="AL3">
        <v>-3.9248871421093602E-2</v>
      </c>
      <c r="AM3">
        <v>-2.58342487567619E-2</v>
      </c>
    </row>
    <row r="4" spans="1:39" x14ac:dyDescent="0.25">
      <c r="A4" t="s">
        <v>2</v>
      </c>
      <c r="B4">
        <v>0</v>
      </c>
      <c r="C4" s="11">
        <v>-1.6635528035102701E-4</v>
      </c>
      <c r="D4" s="11">
        <v>-6.0187243060561002E-4</v>
      </c>
      <c r="E4" s="11">
        <v>-1.51567634961713E-3</v>
      </c>
      <c r="F4" s="11">
        <v>-3.1780046444773698E-3</v>
      </c>
      <c r="G4" s="11">
        <v>-3.8123495694875002E-3</v>
      </c>
      <c r="H4">
        <v>-6.6266569237694002E-3</v>
      </c>
      <c r="I4">
        <v>-1.21326439910696E-2</v>
      </c>
      <c r="J4">
        <v>-2.0532051110400101E-2</v>
      </c>
      <c r="K4">
        <v>-2.826441760857E-2</v>
      </c>
      <c r="L4" s="11">
        <v>-3.3780817259021399E-2</v>
      </c>
      <c r="M4">
        <v>-3.5312424898370498E-2</v>
      </c>
      <c r="N4">
        <v>-3.0028189798281198E-2</v>
      </c>
      <c r="O4">
        <v>-1.1778363197190099E-2</v>
      </c>
      <c r="P4">
        <v>1.0753337231483801E-2</v>
      </c>
      <c r="Q4">
        <v>3.2708297204697701E-2</v>
      </c>
      <c r="R4">
        <v>5.2221573848432103E-2</v>
      </c>
      <c r="S4">
        <v>6.88829972026683E-2</v>
      </c>
      <c r="T4">
        <v>7.9157494254999905E-2</v>
      </c>
      <c r="U4">
        <v>8.0028869753556706E-2</v>
      </c>
      <c r="V4">
        <v>7.3980730682165999E-2</v>
      </c>
      <c r="W4">
        <v>6.3393064788774794E-2</v>
      </c>
      <c r="X4">
        <v>5.0176011631153303E-2</v>
      </c>
      <c r="Y4">
        <v>3.57690932899501E-2</v>
      </c>
      <c r="Z4">
        <v>2.11909385999575E-2</v>
      </c>
      <c r="AA4">
        <v>7.1004416514863699E-3</v>
      </c>
      <c r="AB4">
        <v>-6.1379236457326201E-3</v>
      </c>
      <c r="AC4">
        <v>-1.8387431174182699E-2</v>
      </c>
      <c r="AD4">
        <v>-2.62730689482348E-2</v>
      </c>
      <c r="AE4">
        <v>-2.6012159461197198E-2</v>
      </c>
      <c r="AF4">
        <v>-1.75774466512401E-2</v>
      </c>
      <c r="AG4">
        <v>-2.5126284726728599E-3</v>
      </c>
      <c r="AH4">
        <v>1.7161253487274399E-2</v>
      </c>
      <c r="AI4">
        <v>3.9515809713219698E-2</v>
      </c>
      <c r="AJ4">
        <v>6.2663031328158397E-2</v>
      </c>
      <c r="AK4">
        <v>8.5215045954889407E-2</v>
      </c>
      <c r="AL4">
        <v>0.106168148448682</v>
      </c>
      <c r="AM4">
        <v>0.124863138996822</v>
      </c>
    </row>
    <row r="5" spans="1:39" x14ac:dyDescent="0.25">
      <c r="A5" t="s">
        <v>3</v>
      </c>
      <c r="B5">
        <v>0</v>
      </c>
      <c r="C5" s="11">
        <v>1.3827343575245599E-3</v>
      </c>
      <c r="D5" s="11">
        <v>3.3218688772151902E-3</v>
      </c>
      <c r="E5" s="11">
        <v>5.9523043986597904E-3</v>
      </c>
      <c r="F5" s="11">
        <v>9.44120950248095E-3</v>
      </c>
      <c r="G5">
        <v>1.34975158184946E-2</v>
      </c>
      <c r="H5">
        <v>1.01467729728632E-2</v>
      </c>
      <c r="I5">
        <v>8.5746264507413593E-3</v>
      </c>
      <c r="J5" s="11">
        <v>1.52514520738167E-2</v>
      </c>
      <c r="K5">
        <v>3.3372091543459798E-2</v>
      </c>
      <c r="L5" s="11">
        <v>6.9033032899090602E-2</v>
      </c>
      <c r="M5">
        <v>0.130651629222411</v>
      </c>
      <c r="N5">
        <v>0.230042744659608</v>
      </c>
      <c r="O5">
        <v>0.27263035521365397</v>
      </c>
      <c r="P5">
        <v>0.32603743793024798</v>
      </c>
      <c r="Q5">
        <v>0.38180009295287698</v>
      </c>
      <c r="R5">
        <v>0.43665980652234299</v>
      </c>
      <c r="S5">
        <v>0.488687125166409</v>
      </c>
      <c r="T5">
        <v>0.52291970594877601</v>
      </c>
      <c r="U5">
        <v>0.55685675498373599</v>
      </c>
      <c r="V5">
        <v>0.58445229465218196</v>
      </c>
      <c r="W5">
        <v>0.60475390251399896</v>
      </c>
      <c r="X5">
        <v>0.617687999476768</v>
      </c>
      <c r="Y5">
        <v>0.62333795881286402</v>
      </c>
      <c r="Z5">
        <v>0.62174442727953505</v>
      </c>
      <c r="AA5">
        <v>0.61287215868004397</v>
      </c>
      <c r="AB5">
        <v>0.59662681387948602</v>
      </c>
      <c r="AC5">
        <v>0.57288605319276698</v>
      </c>
      <c r="AD5">
        <v>0.63789126634059501</v>
      </c>
      <c r="AE5">
        <v>0.71821536741036796</v>
      </c>
      <c r="AF5">
        <v>0.80182384690687902</v>
      </c>
      <c r="AG5">
        <v>0.88612672229027001</v>
      </c>
      <c r="AH5">
        <v>0.96983622371580303</v>
      </c>
      <c r="AI5">
        <v>1.0516065570754101</v>
      </c>
      <c r="AJ5">
        <v>1.12983497268064</v>
      </c>
      <c r="AK5">
        <v>1.2028944269377</v>
      </c>
      <c r="AL5">
        <v>1.26949017325963</v>
      </c>
      <c r="AM5">
        <v>1.32870361876122</v>
      </c>
    </row>
    <row r="6" spans="1:39" x14ac:dyDescent="0.25">
      <c r="A6" t="s">
        <v>4</v>
      </c>
      <c r="B6">
        <v>0</v>
      </c>
      <c r="C6" s="11">
        <v>1.54334454076643E-3</v>
      </c>
      <c r="D6" s="11">
        <v>3.70409780192648E-3</v>
      </c>
      <c r="E6" s="11">
        <v>6.6269504809257597E-3</v>
      </c>
      <c r="F6" s="11">
        <v>1.04895419848594E-2</v>
      </c>
      <c r="G6">
        <v>1.49379867299348E-2</v>
      </c>
      <c r="H6">
        <v>1.10755061544898E-2</v>
      </c>
      <c r="I6">
        <v>9.1595334967609007E-3</v>
      </c>
      <c r="J6">
        <v>1.64060058251758E-2</v>
      </c>
      <c r="K6">
        <v>3.6371890128972198E-2</v>
      </c>
      <c r="L6">
        <v>7.5840391045978103E-2</v>
      </c>
      <c r="M6">
        <v>0.14419091628212699</v>
      </c>
      <c r="N6">
        <v>0.254611942057136</v>
      </c>
      <c r="O6">
        <v>0.30158867134852901</v>
      </c>
      <c r="P6">
        <v>0.36057391826294</v>
      </c>
      <c r="Q6">
        <v>0.42213591394040201</v>
      </c>
      <c r="R6">
        <v>0.48264565417022098</v>
      </c>
      <c r="S6">
        <v>0.53995783830163002</v>
      </c>
      <c r="T6">
        <v>0.57739142846595604</v>
      </c>
      <c r="U6">
        <v>0.61445323731630297</v>
      </c>
      <c r="V6">
        <v>0.64437770233576297</v>
      </c>
      <c r="W6">
        <v>0.66610345403896798</v>
      </c>
      <c r="X6">
        <v>0.67955572754843097</v>
      </c>
      <c r="Y6">
        <v>0.68483541179444796</v>
      </c>
      <c r="Z6">
        <v>0.68199494077103495</v>
      </c>
      <c r="AA6">
        <v>0.67100149072101201</v>
      </c>
      <c r="AB6">
        <v>0.65175636805918602</v>
      </c>
      <c r="AC6">
        <v>0.62413018878117998</v>
      </c>
      <c r="AD6">
        <v>0.69588972550658201</v>
      </c>
      <c r="AE6">
        <v>0.78483565590401405</v>
      </c>
      <c r="AF6">
        <v>0.87739444660157595</v>
      </c>
      <c r="AG6">
        <v>0.97060680095226703</v>
      </c>
      <c r="AH6">
        <v>1.06301405257367</v>
      </c>
      <c r="AI6">
        <v>1.1531183231267399</v>
      </c>
      <c r="AJ6">
        <v>1.2391511592870099</v>
      </c>
      <c r="AK6">
        <v>1.3193142785867999</v>
      </c>
      <c r="AL6">
        <v>1.3921878521243101</v>
      </c>
      <c r="AM6">
        <v>1.45677644089354</v>
      </c>
    </row>
    <row r="7" spans="1:39" x14ac:dyDescent="0.25">
      <c r="A7" t="s">
        <v>5</v>
      </c>
      <c r="B7">
        <v>0</v>
      </c>
      <c r="C7" s="11">
        <v>-5.5548721555886903E-5</v>
      </c>
      <c r="D7" s="11">
        <v>-2.3514421452208701E-4</v>
      </c>
      <c r="E7" s="11">
        <v>-6.4751608742641398E-4</v>
      </c>
      <c r="F7" s="11">
        <v>-1.4456264320838999E-3</v>
      </c>
      <c r="G7">
        <v>-1.57610471013258E-3</v>
      </c>
      <c r="H7">
        <v>-2.9100177429297598E-3</v>
      </c>
      <c r="I7">
        <v>-6.6030181200660201E-3</v>
      </c>
      <c r="J7" s="11">
        <v>-1.3327777324789699E-2</v>
      </c>
      <c r="K7">
        <v>-2.3040469254975701E-2</v>
      </c>
      <c r="L7" s="11">
        <v>-3.6086952469993598E-2</v>
      </c>
      <c r="M7">
        <v>-5.3059787327991402E-2</v>
      </c>
      <c r="N7">
        <v>-7.4800922503914694E-2</v>
      </c>
      <c r="O7">
        <v>-9.9006933229506197E-2</v>
      </c>
      <c r="P7">
        <v>-0.125560370595245</v>
      </c>
      <c r="Q7">
        <v>-0.15421308974179401</v>
      </c>
      <c r="R7">
        <v>-0.18461142195369501</v>
      </c>
      <c r="S7">
        <v>-0.21637814198404101</v>
      </c>
      <c r="T7">
        <v>-0.24843807991696801</v>
      </c>
      <c r="U7">
        <v>-0.28072484748771198</v>
      </c>
      <c r="V7">
        <v>-0.31279828236089302</v>
      </c>
      <c r="W7">
        <v>-0.34440478698555199</v>
      </c>
      <c r="X7">
        <v>-0.37536477474739899</v>
      </c>
      <c r="Y7">
        <v>-0.40550922355163599</v>
      </c>
      <c r="Z7">
        <v>-0.43465302023838398</v>
      </c>
      <c r="AA7">
        <v>-0.46258742183753399</v>
      </c>
      <c r="AB7">
        <v>-0.48908056303020803</v>
      </c>
      <c r="AC7">
        <v>-0.51388146044106797</v>
      </c>
      <c r="AD7">
        <v>-0.53837059465599002</v>
      </c>
      <c r="AE7">
        <v>-0.56319566482265704</v>
      </c>
      <c r="AF7">
        <v>-0.58898785965191203</v>
      </c>
      <c r="AG7">
        <v>-0.61620077716997201</v>
      </c>
      <c r="AH7">
        <v>-0.64513071052284499</v>
      </c>
      <c r="AI7">
        <v>-0.67593121556883595</v>
      </c>
      <c r="AJ7">
        <v>-0.70864996791777302</v>
      </c>
      <c r="AK7">
        <v>-0.743212983338703</v>
      </c>
      <c r="AL7">
        <v>-0.77945394658350797</v>
      </c>
      <c r="AM7">
        <v>-0.81712917169670596</v>
      </c>
    </row>
    <row r="8" spans="1:39" x14ac:dyDescent="0.25">
      <c r="A8" t="s">
        <v>6</v>
      </c>
      <c r="B8">
        <v>0</v>
      </c>
      <c r="C8" s="11">
        <v>8.4149115142650999E-5</v>
      </c>
      <c r="D8" s="11">
        <v>5.3315282388943697E-5</v>
      </c>
      <c r="E8" s="11">
        <v>-2.03999270487198E-4</v>
      </c>
      <c r="F8" s="11">
        <v>-8.5993600436040597E-4</v>
      </c>
      <c r="G8">
        <v>-3.6954209869433097E-2</v>
      </c>
      <c r="H8">
        <v>-7.5656019578274003E-2</v>
      </c>
      <c r="I8">
        <v>-0.107386797105613</v>
      </c>
      <c r="J8" s="11">
        <v>-0.12809204981097899</v>
      </c>
      <c r="K8">
        <v>-0.14303496933093501</v>
      </c>
      <c r="L8">
        <v>-0.151678929344401</v>
      </c>
      <c r="M8">
        <v>-0.15396882974013601</v>
      </c>
      <c r="N8">
        <v>-0.14836288040551701</v>
      </c>
      <c r="O8">
        <v>-0.148730300325705</v>
      </c>
      <c r="P8">
        <v>-0.148320469513085</v>
      </c>
      <c r="Q8">
        <v>-0.147851693124256</v>
      </c>
      <c r="R8">
        <v>-0.14841649428782799</v>
      </c>
      <c r="S8">
        <v>-0.15021419261301799</v>
      </c>
      <c r="T8">
        <v>-0.14538062389114401</v>
      </c>
      <c r="U8">
        <v>-0.14081914779418001</v>
      </c>
      <c r="V8">
        <v>-0.139978019550623</v>
      </c>
      <c r="W8">
        <v>-0.14200278248256401</v>
      </c>
      <c r="X8">
        <v>-0.14592697405315599</v>
      </c>
      <c r="Y8">
        <v>-0.150981562367658</v>
      </c>
      <c r="Z8">
        <v>-0.156620941542084</v>
      </c>
      <c r="AA8">
        <v>-0.16250057758136999</v>
      </c>
      <c r="AB8">
        <v>-0.168443747231106</v>
      </c>
      <c r="AC8">
        <v>-0.17440548195887201</v>
      </c>
      <c r="AD8">
        <v>-0.17167375847029201</v>
      </c>
      <c r="AE8">
        <v>-0.165679720667499</v>
      </c>
      <c r="AF8">
        <v>-0.15674877686601099</v>
      </c>
      <c r="AG8">
        <v>-0.14576675130038</v>
      </c>
      <c r="AH8">
        <v>-0.133294682252971</v>
      </c>
      <c r="AI8">
        <v>-0.11986056786837899</v>
      </c>
      <c r="AJ8">
        <v>-0.106141153697814</v>
      </c>
      <c r="AK8">
        <v>-9.2767658186521093E-2</v>
      </c>
      <c r="AL8">
        <v>-8.0206683005068502E-2</v>
      </c>
      <c r="AM8">
        <v>-6.8797857526647896E-2</v>
      </c>
    </row>
    <row r="9" spans="1:39" x14ac:dyDescent="0.25">
      <c r="A9" t="s">
        <v>7</v>
      </c>
      <c r="B9">
        <v>0</v>
      </c>
      <c r="C9" s="11">
        <v>3.36707030945682E-4</v>
      </c>
      <c r="D9" s="11">
        <v>1.18582052770488E-3</v>
      </c>
      <c r="E9" s="11">
        <v>2.91281514910313E-3</v>
      </c>
      <c r="F9" s="11">
        <v>5.9625575260069397E-3</v>
      </c>
      <c r="G9">
        <v>5.4845311026285801E-3</v>
      </c>
      <c r="H9">
        <v>1.25238656881521E-2</v>
      </c>
      <c r="I9" s="11">
        <v>2.6468814486224599E-2</v>
      </c>
      <c r="J9">
        <v>4.8625824747427999E-2</v>
      </c>
      <c r="K9" s="11">
        <v>7.6192783245243506E-2</v>
      </c>
      <c r="L9">
        <v>0.112024232226026</v>
      </c>
      <c r="M9">
        <v>0.158517368806876</v>
      </c>
      <c r="N9">
        <v>0.21854458363634799</v>
      </c>
      <c r="O9">
        <v>0.27471409012631498</v>
      </c>
      <c r="P9">
        <v>0.33595635914440702</v>
      </c>
      <c r="Q9">
        <v>0.40067294077181798</v>
      </c>
      <c r="R9">
        <v>0.46761255320286699</v>
      </c>
      <c r="S9">
        <v>0.53595779866097903</v>
      </c>
      <c r="T9">
        <v>0.59935053294983798</v>
      </c>
      <c r="U9">
        <v>0.66340428428230902</v>
      </c>
      <c r="V9">
        <v>0.72552311941256298</v>
      </c>
      <c r="W9">
        <v>0.78572694827594403</v>
      </c>
      <c r="X9">
        <v>0.84374330538439202</v>
      </c>
      <c r="Y9">
        <v>0.89912960638305295</v>
      </c>
      <c r="Z9">
        <v>0.95135204273162299</v>
      </c>
      <c r="AA9">
        <v>0.99982910494880095</v>
      </c>
      <c r="AB9">
        <v>1.0439565074431501</v>
      </c>
      <c r="AC9">
        <v>1.0831222685825499</v>
      </c>
      <c r="AD9">
        <v>1.1273089262396001</v>
      </c>
      <c r="AE9">
        <v>1.17558706344811</v>
      </c>
      <c r="AF9">
        <v>1.22850610506319</v>
      </c>
      <c r="AG9">
        <v>1.28561594079865</v>
      </c>
      <c r="AH9">
        <v>1.34657869969745</v>
      </c>
      <c r="AI9">
        <v>1.4111002375337001</v>
      </c>
      <c r="AJ9">
        <v>1.4789261908831</v>
      </c>
      <c r="AK9">
        <v>1.54952729112165</v>
      </c>
      <c r="AL9">
        <v>1.6223296536187199</v>
      </c>
      <c r="AM9">
        <v>1.69664736768868</v>
      </c>
    </row>
    <row r="10" spans="1:39" x14ac:dyDescent="0.25">
      <c r="A10" t="s">
        <v>8</v>
      </c>
      <c r="B10">
        <v>0</v>
      </c>
      <c r="C10" s="11">
        <v>6.5948175949070899E-4</v>
      </c>
      <c r="D10" s="11">
        <v>2.2299039525774901E-3</v>
      </c>
      <c r="E10" s="11">
        <v>5.3084496105970597E-3</v>
      </c>
      <c r="F10" s="11">
        <v>1.0609732834265801E-2</v>
      </c>
      <c r="G10" s="11">
        <v>2.1464627917166999E-2</v>
      </c>
      <c r="H10">
        <v>4.0291521416646603E-2</v>
      </c>
      <c r="I10">
        <v>6.4520983086469003E-2</v>
      </c>
      <c r="J10" s="11">
        <v>9.6552496291746295E-2</v>
      </c>
      <c r="K10">
        <v>0.13455432610700499</v>
      </c>
      <c r="L10">
        <v>0.18296468039413699</v>
      </c>
      <c r="M10">
        <v>0.245161856947162</v>
      </c>
      <c r="N10">
        <v>0.32431269548034403</v>
      </c>
      <c r="O10">
        <v>0.38699999646985001</v>
      </c>
      <c r="P10">
        <v>0.45625313958224101</v>
      </c>
      <c r="Q10">
        <v>0.52908106509485997</v>
      </c>
      <c r="R10">
        <v>0.60339597465286499</v>
      </c>
      <c r="S10">
        <v>0.67795990971617404</v>
      </c>
      <c r="T10">
        <v>0.74108166466531</v>
      </c>
      <c r="U10">
        <v>0.80877393200338099</v>
      </c>
      <c r="V10">
        <v>0.87519098803929796</v>
      </c>
      <c r="W10">
        <v>0.93994991346995005</v>
      </c>
      <c r="X10">
        <v>1.0025812622283401</v>
      </c>
      <c r="Y10">
        <v>1.0625257221236399</v>
      </c>
      <c r="Z10">
        <v>1.11917242866581</v>
      </c>
      <c r="AA10">
        <v>1.17188499052349</v>
      </c>
      <c r="AB10">
        <v>1.2200165272864001</v>
      </c>
      <c r="AC10">
        <v>1.2629191534399899</v>
      </c>
      <c r="AD10">
        <v>1.3185214461058601</v>
      </c>
      <c r="AE10">
        <v>1.38076410605667</v>
      </c>
      <c r="AF10">
        <v>1.4495707642980999</v>
      </c>
      <c r="AG10">
        <v>1.5237880361058</v>
      </c>
      <c r="AH10">
        <v>1.60260079578797</v>
      </c>
      <c r="AI10">
        <v>1.68536893928801</v>
      </c>
      <c r="AJ10">
        <v>1.7716914872893501</v>
      </c>
      <c r="AK10">
        <v>1.8606924200216901</v>
      </c>
      <c r="AL10">
        <v>1.9515200501113601</v>
      </c>
      <c r="AM10">
        <v>2.0432284334503201</v>
      </c>
    </row>
    <row r="11" spans="1:39" x14ac:dyDescent="0.25">
      <c r="A11" t="s">
        <v>9</v>
      </c>
      <c r="B11">
        <v>0</v>
      </c>
      <c r="C11" s="11">
        <v>-3.4749762916064198E-4</v>
      </c>
      <c r="D11" s="11">
        <v>-1.1182217879879199E-3</v>
      </c>
      <c r="E11" s="11">
        <v>-2.5496461310780998E-3</v>
      </c>
      <c r="F11" s="11">
        <v>-4.8986199614242604E-3</v>
      </c>
      <c r="G11">
        <v>-4.2272652531316597E-3</v>
      </c>
      <c r="H11">
        <v>-1.22922090403876E-2</v>
      </c>
      <c r="I11">
        <v>-2.6058473495960102E-2</v>
      </c>
      <c r="J11">
        <v>-4.43277454147517E-2</v>
      </c>
      <c r="K11">
        <v>-6.1759515163295399E-2</v>
      </c>
      <c r="L11">
        <v>-7.9438273354226402E-2</v>
      </c>
      <c r="M11">
        <v>-9.6969713582084602E-2</v>
      </c>
      <c r="N11">
        <v>-0.113075902070825</v>
      </c>
      <c r="O11">
        <v>-0.109155502238511</v>
      </c>
      <c r="P11">
        <v>-9.9646486584026306E-2</v>
      </c>
      <c r="Q11">
        <v>-8.5515648767608907E-2</v>
      </c>
      <c r="R11">
        <v>-6.7387387252681993E-2</v>
      </c>
      <c r="S11">
        <v>-4.6123911013273802E-2</v>
      </c>
      <c r="T11">
        <v>-2.1493328552846198E-2</v>
      </c>
      <c r="U11">
        <v>-1.75233382334605E-3</v>
      </c>
      <c r="V11">
        <v>1.4997705480079801E-2</v>
      </c>
      <c r="W11">
        <v>2.8009933585981799E-2</v>
      </c>
      <c r="X11">
        <v>3.7070995549881497E-2</v>
      </c>
      <c r="Y11">
        <v>4.2295375334844197E-2</v>
      </c>
      <c r="Z11">
        <v>4.3933480201308002E-2</v>
      </c>
      <c r="AA11">
        <v>4.2254225712468001E-2</v>
      </c>
      <c r="AB11">
        <v>3.7485019538818699E-2</v>
      </c>
      <c r="AC11">
        <v>2.9786765390449301E-2</v>
      </c>
      <c r="AD11">
        <v>1.2613525323401599E-2</v>
      </c>
      <c r="AE11">
        <v>-8.3823311754716006E-3</v>
      </c>
      <c r="AF11">
        <v>-3.0576164580764498E-2</v>
      </c>
      <c r="AG11">
        <v>-5.1613079958179299E-2</v>
      </c>
      <c r="AH11">
        <v>-7.0303032004559396E-2</v>
      </c>
      <c r="AI11">
        <v>-8.6206581637759905E-2</v>
      </c>
      <c r="AJ11">
        <v>-9.9384843702865405E-2</v>
      </c>
      <c r="AK11">
        <v>-0.109908647090661</v>
      </c>
      <c r="AL11">
        <v>-0.118035922205583</v>
      </c>
      <c r="AM11">
        <v>-0.124071434914052</v>
      </c>
    </row>
    <row r="12" spans="1:39" x14ac:dyDescent="0.25">
      <c r="A12" t="s">
        <v>10</v>
      </c>
      <c r="B12">
        <v>0</v>
      </c>
      <c r="C12" s="11">
        <v>-4.9843801706028702E-4</v>
      </c>
      <c r="D12" s="11">
        <v>-1.49504193592831E-3</v>
      </c>
      <c r="E12" s="11">
        <v>-3.2766782458892802E-3</v>
      </c>
      <c r="F12" s="11">
        <v>-6.2163498732781203E-3</v>
      </c>
      <c r="G12">
        <v>-3.7013550763354002E-3</v>
      </c>
      <c r="H12">
        <v>-1.2354562346450401E-2</v>
      </c>
      <c r="I12">
        <v>-2.9544390979441199E-2</v>
      </c>
      <c r="J12">
        <v>-5.2479403045380103E-2</v>
      </c>
      <c r="K12">
        <v>-7.4192232679637302E-2</v>
      </c>
      <c r="L12">
        <v>-9.3322768312753504E-2</v>
      </c>
      <c r="M12">
        <v>-0.10593078751716101</v>
      </c>
      <c r="N12">
        <v>-0.105997094965748</v>
      </c>
      <c r="O12">
        <v>-7.1083382802550305E-2</v>
      </c>
      <c r="P12">
        <v>-3.4990521639466303E-2</v>
      </c>
      <c r="Q12">
        <v>1.3917652330608301E-4</v>
      </c>
      <c r="R12">
        <v>3.38679310083689E-2</v>
      </c>
      <c r="S12">
        <v>6.6156702210351498E-2</v>
      </c>
      <c r="T12">
        <v>7.8928572936698402E-2</v>
      </c>
      <c r="U12">
        <v>7.3385708889905907E-2</v>
      </c>
      <c r="V12">
        <v>5.6867949093297697E-2</v>
      </c>
      <c r="W12">
        <v>3.1487138689878499E-2</v>
      </c>
      <c r="X12">
        <v>-1.4820052363750901E-3</v>
      </c>
      <c r="Y12">
        <v>-4.1131119035475699E-2</v>
      </c>
      <c r="Z12">
        <v>-8.6768711932028106E-2</v>
      </c>
      <c r="AA12">
        <v>-0.13785864560446001</v>
      </c>
      <c r="AB12">
        <v>-0.19398306744041699</v>
      </c>
      <c r="AC12">
        <v>-0.25481431105704999</v>
      </c>
      <c r="AD12">
        <v>-0.31261712201316999</v>
      </c>
      <c r="AE12">
        <v>-0.36436941101005699</v>
      </c>
      <c r="AF12">
        <v>-0.41039240460821702</v>
      </c>
      <c r="AG12">
        <v>-0.45187222589312398</v>
      </c>
      <c r="AH12">
        <v>-0.48998780173541401</v>
      </c>
      <c r="AI12">
        <v>-0.52567408537941196</v>
      </c>
      <c r="AJ12">
        <v>-0.55970831520117903</v>
      </c>
      <c r="AK12">
        <v>-0.59253802775837106</v>
      </c>
      <c r="AL12">
        <v>-0.62452781375571498</v>
      </c>
      <c r="AM12">
        <v>-0.65595968485697698</v>
      </c>
    </row>
    <row r="13" spans="1:39" x14ac:dyDescent="0.25">
      <c r="A13" t="s">
        <v>11</v>
      </c>
      <c r="B13">
        <v>0</v>
      </c>
      <c r="C13">
        <v>73.920000001788097</v>
      </c>
      <c r="D13">
        <v>190.5</v>
      </c>
      <c r="E13">
        <v>307.69999999552903</v>
      </c>
      <c r="F13">
        <v>364.78000000119198</v>
      </c>
      <c r="G13">
        <v>-1301.3500000014899</v>
      </c>
      <c r="H13">
        <v>-4304.7100000008904</v>
      </c>
      <c r="I13">
        <v>-7392.7899999990996</v>
      </c>
      <c r="J13">
        <v>-9239.2299999967199</v>
      </c>
      <c r="K13">
        <v>-8465.8400000035708</v>
      </c>
      <c r="L13">
        <v>-2983.3399999961198</v>
      </c>
      <c r="M13">
        <v>10283.299999997</v>
      </c>
      <c r="N13">
        <v>35786.910000003802</v>
      </c>
      <c r="O13">
        <v>63256.509999997899</v>
      </c>
      <c r="P13">
        <v>91098.710000000894</v>
      </c>
      <c r="Q13">
        <v>117469.119999997</v>
      </c>
      <c r="R13">
        <v>141220.67999999199</v>
      </c>
      <c r="S13">
        <v>161809.90999999599</v>
      </c>
      <c r="T13">
        <v>169191.70999999301</v>
      </c>
      <c r="U13">
        <v>167396.609999999</v>
      </c>
      <c r="V13">
        <v>158157.06000000201</v>
      </c>
      <c r="W13">
        <v>142842.39000000001</v>
      </c>
      <c r="X13">
        <v>122587.790000006</v>
      </c>
      <c r="Y13">
        <v>98309.040000006498</v>
      </c>
      <c r="Z13">
        <v>70712.700000002893</v>
      </c>
      <c r="AA13">
        <v>40316.2300000041</v>
      </c>
      <c r="AB13">
        <v>7476.7699999958204</v>
      </c>
      <c r="AC13">
        <v>-27575.189999997601</v>
      </c>
      <c r="AD13">
        <v>-48304.4800000041</v>
      </c>
      <c r="AE13">
        <v>-56692.269999995799</v>
      </c>
      <c r="AF13">
        <v>-56017.060000002297</v>
      </c>
      <c r="AG13">
        <v>-49180.340000003504</v>
      </c>
      <c r="AH13">
        <v>-38539.75</v>
      </c>
      <c r="AI13">
        <v>-26007.3400000035</v>
      </c>
      <c r="AJ13">
        <v>-13203.739999994599</v>
      </c>
      <c r="AK13">
        <v>-1460.54999999702</v>
      </c>
      <c r="AL13">
        <v>8184.6899999976104</v>
      </c>
      <c r="AM13">
        <v>14974.5400000065</v>
      </c>
    </row>
    <row r="14" spans="1:39" x14ac:dyDescent="0.25">
      <c r="A14" t="s">
        <v>12</v>
      </c>
      <c r="B14">
        <v>0</v>
      </c>
      <c r="C14" s="11">
        <v>-8.5949999999862498E-5</v>
      </c>
      <c r="D14" s="11">
        <v>-2.0610000000045799E-4</v>
      </c>
      <c r="E14" s="11">
        <v>-3.1226000000022998E-4</v>
      </c>
      <c r="F14" s="11">
        <v>-3.4416999999953198E-4</v>
      </c>
      <c r="G14">
        <v>1.5369100000002501E-3</v>
      </c>
      <c r="H14">
        <v>4.5626499999999702E-3</v>
      </c>
      <c r="I14">
        <v>7.2931499999997996E-3</v>
      </c>
      <c r="J14">
        <v>8.4979900000003994E-3</v>
      </c>
      <c r="K14">
        <v>7.0312399999994304E-3</v>
      </c>
      <c r="L14">
        <v>1.07030000000007E-3</v>
      </c>
      <c r="M14">
        <v>-1.2056559999999701E-2</v>
      </c>
      <c r="N14">
        <v>-3.6165259999999803E-2</v>
      </c>
      <c r="O14">
        <v>-5.9392229999999997E-2</v>
      </c>
      <c r="P14">
        <v>-8.1417809999999993E-2</v>
      </c>
      <c r="Q14">
        <v>-0.10113303999999899</v>
      </c>
      <c r="R14">
        <v>-0.11800151</v>
      </c>
      <c r="S14">
        <v>-0.131933509999999</v>
      </c>
      <c r="T14">
        <v>-0.13322537000000001</v>
      </c>
      <c r="U14">
        <v>-0.12774355999999901</v>
      </c>
      <c r="V14">
        <v>-0.11729260999999901</v>
      </c>
      <c r="W14">
        <v>-0.10300830999999901</v>
      </c>
      <c r="X14">
        <v>-8.5727219999999799E-2</v>
      </c>
      <c r="Y14">
        <v>-6.6075050000000093E-2</v>
      </c>
      <c r="Z14">
        <v>-4.4504540000000002E-2</v>
      </c>
      <c r="AA14">
        <v>-2.1326120000000202E-2</v>
      </c>
      <c r="AB14">
        <v>3.2621999999999499E-3</v>
      </c>
      <c r="AC14">
        <v>2.9145050000000099E-2</v>
      </c>
      <c r="AD14">
        <v>4.0886709999999798E-2</v>
      </c>
      <c r="AE14">
        <v>4.2939660000000303E-2</v>
      </c>
      <c r="AF14">
        <v>3.9065709999999997E-2</v>
      </c>
      <c r="AG14">
        <v>3.1751460000000002E-2</v>
      </c>
      <c r="AH14" s="11">
        <v>2.26779199999999E-2</v>
      </c>
      <c r="AI14">
        <v>1.3075063E-2</v>
      </c>
      <c r="AJ14">
        <v>3.95027900000006E-3</v>
      </c>
      <c r="AK14">
        <v>-3.8968159999999701E-3</v>
      </c>
      <c r="AL14">
        <v>-9.8741209999999805E-3</v>
      </c>
      <c r="AM14">
        <v>-1.35801711E-2</v>
      </c>
    </row>
    <row r="15" spans="1:39" x14ac:dyDescent="0.25">
      <c r="A15" t="s">
        <v>13</v>
      </c>
      <c r="B15">
        <v>0</v>
      </c>
      <c r="C15" s="11">
        <v>5.8541469189626801E-5</v>
      </c>
      <c r="D15" s="11">
        <v>2.6078425838689501E-4</v>
      </c>
      <c r="E15" s="11">
        <v>7.0852265634472396E-4</v>
      </c>
      <c r="F15" s="11">
        <v>1.57720660963339E-3</v>
      </c>
      <c r="G15">
        <v>1.1116442446494901E-2</v>
      </c>
      <c r="H15">
        <v>2.57379991473571E-2</v>
      </c>
      <c r="I15">
        <v>4.1938290080885399E-2</v>
      </c>
      <c r="J15">
        <v>5.7415990826267103E-2</v>
      </c>
      <c r="K15">
        <v>7.2602815295440201E-2</v>
      </c>
      <c r="L15">
        <v>8.7695414674150998E-2</v>
      </c>
      <c r="M15">
        <v>0.10305066505532499</v>
      </c>
      <c r="N15">
        <v>0.11869819765768599</v>
      </c>
      <c r="O15">
        <v>0.128836512204275</v>
      </c>
      <c r="P15">
        <v>0.13985144539830099</v>
      </c>
      <c r="Q15">
        <v>0.151221516354868</v>
      </c>
      <c r="R15">
        <v>0.16299039099846199</v>
      </c>
      <c r="S15">
        <v>0.17503543720894801</v>
      </c>
      <c r="T15" s="11">
        <v>0.18270675471255901</v>
      </c>
      <c r="U15">
        <v>0.18995623832071901</v>
      </c>
      <c r="V15">
        <v>0.19762856336191401</v>
      </c>
      <c r="W15">
        <v>0.20552639690638899</v>
      </c>
      <c r="X15">
        <v>0.213337085997059</v>
      </c>
      <c r="Y15">
        <v>0.22076423636480699</v>
      </c>
      <c r="Z15">
        <v>0.227560248259675</v>
      </c>
      <c r="AA15">
        <v>0.233533140203214</v>
      </c>
      <c r="AB15">
        <v>0.23854289888722999</v>
      </c>
      <c r="AC15">
        <v>0.24249409190093299</v>
      </c>
      <c r="AD15">
        <v>0.239118241201041</v>
      </c>
      <c r="AE15">
        <v>0.23768315936528001</v>
      </c>
      <c r="AF15">
        <v>0.237342233183057</v>
      </c>
      <c r="AG15">
        <v>0.23782920594628801</v>
      </c>
      <c r="AH15">
        <v>0.23884594489824301</v>
      </c>
      <c r="AI15">
        <v>0.24015075709877101</v>
      </c>
      <c r="AJ15">
        <v>0.24158667279565599</v>
      </c>
      <c r="AK15">
        <v>0.24309489337600601</v>
      </c>
      <c r="AL15">
        <v>0.244543818098439</v>
      </c>
      <c r="AM15">
        <v>0.24579136388395001</v>
      </c>
    </row>
    <row r="16" spans="1:39" x14ac:dyDescent="0.25">
      <c r="A16" t="s">
        <v>228</v>
      </c>
      <c r="B16">
        <v>0</v>
      </c>
      <c r="C16" s="11">
        <v>-2.1552440264693801E-4</v>
      </c>
      <c r="D16" s="11">
        <v>-6.2338300054753904E-4</v>
      </c>
      <c r="E16" s="11">
        <v>-1.33042328470667E-3</v>
      </c>
      <c r="F16" s="11">
        <v>-2.4839781977869999E-3</v>
      </c>
      <c r="G16">
        <v>-9.3592571726974702E-3</v>
      </c>
      <c r="H16">
        <v>-2.1599411618777799E-2</v>
      </c>
      <c r="I16">
        <v>-3.9680841445754997E-2</v>
      </c>
      <c r="J16">
        <v>-6.6674117163412205E-2</v>
      </c>
      <c r="K16">
        <v>-0.101605900815254</v>
      </c>
      <c r="L16">
        <v>-0.14943601628740699</v>
      </c>
      <c r="M16">
        <v>-0.21793140099016201</v>
      </c>
      <c r="N16">
        <v>-0.31875387737966199</v>
      </c>
      <c r="O16">
        <v>-0.438640204058932</v>
      </c>
      <c r="P16">
        <v>-0.58413198895238005</v>
      </c>
      <c r="Q16">
        <v>-0.75362350716305904</v>
      </c>
      <c r="R16">
        <v>-0.94233875360125097</v>
      </c>
      <c r="S16">
        <v>-1.1460412735990699</v>
      </c>
      <c r="T16">
        <v>-1.3452704405135201</v>
      </c>
      <c r="U16">
        <v>-1.5357747002776101</v>
      </c>
      <c r="V16">
        <v>-1.7112962272241199</v>
      </c>
      <c r="W16">
        <v>-1.8683643808523001</v>
      </c>
      <c r="X16">
        <v>-2.00460253854797</v>
      </c>
      <c r="Y16">
        <v>-2.1181870950939898</v>
      </c>
      <c r="Z16">
        <v>-2.2075564514057202</v>
      </c>
      <c r="AA16">
        <v>-2.2712598824498</v>
      </c>
      <c r="AB16">
        <v>-2.3078830256974698</v>
      </c>
      <c r="AC16">
        <v>-2.3160203606338299</v>
      </c>
      <c r="AD16">
        <v>-2.31248225709792</v>
      </c>
      <c r="AE16">
        <v>-2.3029598573113002</v>
      </c>
      <c r="AF16">
        <v>-2.2907608086533999</v>
      </c>
      <c r="AG16">
        <v>-2.27824406938994</v>
      </c>
      <c r="AH16">
        <v>-2.2660311001640401</v>
      </c>
      <c r="AI16">
        <v>-2.25333603955547</v>
      </c>
      <c r="AJ16">
        <v>-2.23961766518052</v>
      </c>
      <c r="AK16">
        <v>-2.2233797279097698</v>
      </c>
      <c r="AL16">
        <v>-2.2027031097077101</v>
      </c>
      <c r="AM16">
        <v>-2.17556161012859</v>
      </c>
    </row>
    <row r="17" spans="1:39" x14ac:dyDescent="0.25">
      <c r="A17" t="s">
        <v>229</v>
      </c>
      <c r="B17">
        <v>0</v>
      </c>
      <c r="C17" s="11">
        <v>2.99800000002487E-5</v>
      </c>
      <c r="D17" s="11">
        <v>3.5060000000072797E-5</v>
      </c>
      <c r="E17" s="11">
        <v>4.95499999999399E-5</v>
      </c>
      <c r="F17" s="11">
        <v>7.8109999999964597E-5</v>
      </c>
      <c r="G17" s="11">
        <v>-2.0904299999999201E-3</v>
      </c>
      <c r="H17">
        <v>-4.83519000000001E-3</v>
      </c>
      <c r="I17">
        <v>-9.1214900000000706E-3</v>
      </c>
      <c r="J17">
        <v>-1.6675199999999901E-2</v>
      </c>
      <c r="K17">
        <v>-2.30851199999999E-2</v>
      </c>
      <c r="L17">
        <v>-3.2961260000000103E-2</v>
      </c>
      <c r="M17">
        <v>-4.9175859999999898E-2</v>
      </c>
      <c r="N17">
        <v>-7.5523690000000102E-2</v>
      </c>
      <c r="O17">
        <v>-0.107408669999999</v>
      </c>
      <c r="P17">
        <v>-0.135895189999999</v>
      </c>
      <c r="Q17">
        <v>-0.16723262999999999</v>
      </c>
      <c r="R17">
        <v>-0.19652923999999899</v>
      </c>
      <c r="S17">
        <v>-0.22345186</v>
      </c>
      <c r="T17">
        <v>-0.23763269000000001</v>
      </c>
      <c r="U17">
        <v>-0.24317414000000001</v>
      </c>
      <c r="V17">
        <v>-0.24238852999999999</v>
      </c>
      <c r="W17">
        <v>-0.23693922000000001</v>
      </c>
      <c r="X17">
        <v>-0.22783274000000001</v>
      </c>
      <c r="Y17">
        <v>-0.21560055</v>
      </c>
      <c r="Z17">
        <v>-0.20049764</v>
      </c>
      <c r="AA17">
        <v>-0.18261959</v>
      </c>
      <c r="AB17">
        <v>-0.16197285</v>
      </c>
      <c r="AC17">
        <v>-0.13851840000000001</v>
      </c>
      <c r="AD17">
        <v>-0.1213135</v>
      </c>
      <c r="AE17">
        <v>-0.11038088</v>
      </c>
      <c r="AF17">
        <v>-0.10372285000000001</v>
      </c>
      <c r="AG17">
        <v>-0.100067169999999</v>
      </c>
      <c r="AH17">
        <v>-9.7824329999999696E-2</v>
      </c>
      <c r="AI17">
        <v>-9.5641770000000001E-2</v>
      </c>
      <c r="AJ17">
        <v>-9.3884610000000104E-2</v>
      </c>
      <c r="AK17">
        <v>-9.1254979999999805E-2</v>
      </c>
      <c r="AL17">
        <v>-8.7353929999999996E-2</v>
      </c>
      <c r="AM17">
        <v>-8.1900420000000002E-2</v>
      </c>
    </row>
    <row r="18" spans="1:39" x14ac:dyDescent="0.25">
      <c r="A18" t="s">
        <v>14</v>
      </c>
      <c r="B18">
        <v>0</v>
      </c>
      <c r="C18">
        <v>-5.9438373087861097E-4</v>
      </c>
      <c r="D18">
        <v>-4.1018541607873403E-3</v>
      </c>
      <c r="E18">
        <v>-1.2315061339240801E-2</v>
      </c>
      <c r="F18" s="11">
        <v>-2.7684513877013199E-2</v>
      </c>
      <c r="G18">
        <v>-1.4140106369666501</v>
      </c>
      <c r="H18">
        <v>-2.7169849318347499</v>
      </c>
      <c r="I18">
        <v>-3.7265043570373901</v>
      </c>
      <c r="J18">
        <v>-4.4641984900893004</v>
      </c>
      <c r="K18">
        <v>-5.05170027368173</v>
      </c>
      <c r="L18">
        <v>-5.5476358761188003</v>
      </c>
      <c r="M18">
        <v>-6.0213845816460996</v>
      </c>
      <c r="N18">
        <v>-6.5256431370629997</v>
      </c>
      <c r="O18">
        <v>-7.1137919431564001</v>
      </c>
      <c r="P18">
        <v>-7.7118125791696297</v>
      </c>
      <c r="Q18">
        <v>-8.3276368820550797</v>
      </c>
      <c r="R18">
        <v>-8.9595947764991504</v>
      </c>
      <c r="S18">
        <v>-9.5989932977418597</v>
      </c>
      <c r="T18">
        <v>-9.8638433996059192</v>
      </c>
      <c r="U18">
        <v>-10.0458641428703</v>
      </c>
      <c r="V18">
        <v>-10.211034401760401</v>
      </c>
      <c r="W18">
        <v>-10.355632311050201</v>
      </c>
      <c r="X18">
        <v>-10.4755154061661</v>
      </c>
      <c r="Y18">
        <v>-10.567260744910399</v>
      </c>
      <c r="Z18">
        <v>-10.628088838698799</v>
      </c>
      <c r="AA18">
        <v>-10.655793031681201</v>
      </c>
      <c r="AB18">
        <v>-10.648716060994101</v>
      </c>
      <c r="AC18">
        <v>-10.6057445022991</v>
      </c>
      <c r="AD18">
        <v>-10.251686383584801</v>
      </c>
      <c r="AE18">
        <v>-10.1205028143383</v>
      </c>
      <c r="AF18">
        <v>-10.166895529894401</v>
      </c>
      <c r="AG18">
        <v>-10.332365204786701</v>
      </c>
      <c r="AH18">
        <v>-10.570741703507499</v>
      </c>
      <c r="AI18">
        <v>-10.850060540200801</v>
      </c>
      <c r="AJ18">
        <v>-11.1495612842353</v>
      </c>
      <c r="AK18">
        <v>-11.456217200698999</v>
      </c>
      <c r="AL18">
        <v>-11.7609875141708</v>
      </c>
      <c r="AM18">
        <v>-12.058095706236999</v>
      </c>
    </row>
    <row r="19" spans="1:39" x14ac:dyDescent="0.25">
      <c r="A19" t="s">
        <v>142</v>
      </c>
      <c r="B19">
        <v>16277187.08</v>
      </c>
      <c r="C19">
        <v>16751961.35</v>
      </c>
      <c r="D19">
        <v>17233489.32</v>
      </c>
      <c r="E19">
        <v>17719394.129999999</v>
      </c>
      <c r="F19">
        <v>18214909.870000001</v>
      </c>
      <c r="G19">
        <v>18724178.530000001</v>
      </c>
      <c r="H19">
        <v>19247273.140000001</v>
      </c>
      <c r="I19">
        <v>19786298.25</v>
      </c>
      <c r="J19">
        <v>20341137.550000001</v>
      </c>
      <c r="K19">
        <v>20913927.41</v>
      </c>
      <c r="L19">
        <v>21505498.140000001</v>
      </c>
      <c r="M19">
        <v>22116301.52</v>
      </c>
      <c r="N19">
        <v>22746468.210000001</v>
      </c>
      <c r="O19">
        <v>23394476.550000001</v>
      </c>
      <c r="P19">
        <v>24055934.199999999</v>
      </c>
      <c r="Q19">
        <v>24733069.420000002</v>
      </c>
      <c r="R19">
        <v>25426231.670000002</v>
      </c>
      <c r="S19">
        <v>26135396.219999999</v>
      </c>
      <c r="T19">
        <v>26854003.34</v>
      </c>
      <c r="U19">
        <v>27585040.629999999</v>
      </c>
      <c r="V19">
        <v>28328161.329999998</v>
      </c>
      <c r="W19">
        <v>29084224.539999999</v>
      </c>
      <c r="X19">
        <v>29853747.829999998</v>
      </c>
      <c r="Y19">
        <v>30637086.059999999</v>
      </c>
      <c r="Z19">
        <v>31434530.739999998</v>
      </c>
      <c r="AA19">
        <v>32246346.199999999</v>
      </c>
      <c r="AB19">
        <v>33072813.059999999</v>
      </c>
      <c r="AC19">
        <v>33914264.369999997</v>
      </c>
      <c r="AD19">
        <v>34770458.979999997</v>
      </c>
      <c r="AE19">
        <v>35638244.890000001</v>
      </c>
      <c r="AF19">
        <v>36519670.289999999</v>
      </c>
      <c r="AG19">
        <v>37416059.899999999</v>
      </c>
      <c r="AH19">
        <v>38329029.460000001</v>
      </c>
      <c r="AI19">
        <v>39260638.640000001</v>
      </c>
      <c r="AJ19">
        <v>40215129.009999998</v>
      </c>
      <c r="AK19">
        <v>41193988.32</v>
      </c>
      <c r="AL19">
        <v>42200969.490000002</v>
      </c>
      <c r="AM19">
        <v>43240333.07</v>
      </c>
    </row>
    <row r="20" spans="1:39" x14ac:dyDescent="0.25">
      <c r="A20" t="s">
        <v>143</v>
      </c>
      <c r="B20">
        <v>16277187.08</v>
      </c>
      <c r="C20">
        <v>16751984.65</v>
      </c>
      <c r="D20">
        <v>17233526.27</v>
      </c>
      <c r="E20">
        <v>17719414.620000001</v>
      </c>
      <c r="F20">
        <v>18214856.18</v>
      </c>
      <c r="G20">
        <v>18726344.350000001</v>
      </c>
      <c r="H20">
        <v>19251285.59</v>
      </c>
      <c r="I20">
        <v>19791393.41</v>
      </c>
      <c r="J20">
        <v>20346422.420000002</v>
      </c>
      <c r="K20">
        <v>20919432.260000002</v>
      </c>
      <c r="L20">
        <v>21511701.870000001</v>
      </c>
      <c r="M20">
        <v>22124334.489999998</v>
      </c>
      <c r="N20">
        <v>22758381.890000001</v>
      </c>
      <c r="O20">
        <v>23409927.879999999</v>
      </c>
      <c r="P20">
        <v>24076119.5</v>
      </c>
      <c r="Q20">
        <v>24758106.210000001</v>
      </c>
      <c r="R20">
        <v>25455865.41</v>
      </c>
      <c r="S20">
        <v>26169212.059999999</v>
      </c>
      <c r="T20">
        <v>26889511.030000001</v>
      </c>
      <c r="U20">
        <v>27620595.98</v>
      </c>
      <c r="V20">
        <v>28362421.52</v>
      </c>
      <c r="W20">
        <v>29116077.98</v>
      </c>
      <c r="X20">
        <v>29882294.98</v>
      </c>
      <c r="Y20">
        <v>30661602.449999999</v>
      </c>
      <c r="Z20">
        <v>31454423.800000001</v>
      </c>
      <c r="AA20">
        <v>32261113.02</v>
      </c>
      <c r="AB20">
        <v>33082002.940000001</v>
      </c>
      <c r="AC20">
        <v>33917448.289999999</v>
      </c>
      <c r="AD20">
        <v>34773967</v>
      </c>
      <c r="AE20">
        <v>35644802.399999999</v>
      </c>
      <c r="AF20">
        <v>36531256.149999999</v>
      </c>
      <c r="AG20">
        <v>37434256.579999998</v>
      </c>
      <c r="AH20">
        <v>38354937.719999999</v>
      </c>
      <c r="AI20">
        <v>39294855.359999999</v>
      </c>
      <c r="AJ20">
        <v>40257708.960000001</v>
      </c>
      <c r="AK20">
        <v>41244548.399999999</v>
      </c>
      <c r="AL20">
        <v>42258766.189999998</v>
      </c>
      <c r="AM20">
        <v>43304357.960000001</v>
      </c>
    </row>
    <row r="21" spans="1:39" x14ac:dyDescent="0.25">
      <c r="A21" t="s">
        <v>15</v>
      </c>
      <c r="B21">
        <v>121.58713299999999</v>
      </c>
      <c r="C21">
        <v>124.9479517</v>
      </c>
      <c r="D21">
        <v>127.7386089</v>
      </c>
      <c r="E21">
        <v>132.54104960000001</v>
      </c>
      <c r="F21">
        <v>136.9607426</v>
      </c>
      <c r="G21">
        <v>141.15902389999999</v>
      </c>
      <c r="H21">
        <v>144.65723940000001</v>
      </c>
      <c r="I21">
        <v>147.6491929</v>
      </c>
      <c r="J21">
        <v>150.2828475</v>
      </c>
      <c r="K21">
        <v>152.78809899999999</v>
      </c>
      <c r="L21">
        <v>155.18493319999999</v>
      </c>
      <c r="M21">
        <v>157.4631196</v>
      </c>
      <c r="N21">
        <v>159.6409937</v>
      </c>
      <c r="O21">
        <v>161.90239209999999</v>
      </c>
      <c r="P21">
        <v>164.91621989999999</v>
      </c>
      <c r="Q21">
        <v>168.1719186</v>
      </c>
      <c r="R21">
        <v>171.6839684</v>
      </c>
      <c r="S21">
        <v>175.42026949999999</v>
      </c>
      <c r="T21">
        <v>179.32751049999999</v>
      </c>
      <c r="U21">
        <v>183.3902636</v>
      </c>
      <c r="V21">
        <v>187.5786847</v>
      </c>
      <c r="W21">
        <v>191.87543529999999</v>
      </c>
      <c r="X21">
        <v>196.26759250000001</v>
      </c>
      <c r="Y21">
        <v>200.74635749999999</v>
      </c>
      <c r="Z21">
        <v>205.30614270000001</v>
      </c>
      <c r="AA21">
        <v>209.94363580000001</v>
      </c>
      <c r="AB21">
        <v>214.65717939999999</v>
      </c>
      <c r="AC21">
        <v>219.44640140000001</v>
      </c>
      <c r="AD21">
        <v>224.52347370000001</v>
      </c>
      <c r="AE21">
        <v>230.3693232</v>
      </c>
      <c r="AF21">
        <v>236.58187860000001</v>
      </c>
      <c r="AG21">
        <v>243.1469572</v>
      </c>
      <c r="AH21">
        <v>250.02764160000001</v>
      </c>
      <c r="AI21">
        <v>257.19662099999999</v>
      </c>
      <c r="AJ21">
        <v>264.64346369999998</v>
      </c>
      <c r="AK21">
        <v>272.36291949999998</v>
      </c>
      <c r="AL21">
        <v>280.36034990000002</v>
      </c>
      <c r="AM21">
        <v>288.64951059999999</v>
      </c>
    </row>
    <row r="22" spans="1:39" x14ac:dyDescent="0.25">
      <c r="A22" t="s">
        <v>16</v>
      </c>
      <c r="B22">
        <v>411.05060300000002</v>
      </c>
      <c r="C22">
        <v>422.47144279999998</v>
      </c>
      <c r="D22">
        <v>432.87281489999998</v>
      </c>
      <c r="E22">
        <v>450.44664649999999</v>
      </c>
      <c r="F22">
        <v>467.42569479999997</v>
      </c>
      <c r="G22">
        <v>478.97795669999999</v>
      </c>
      <c r="H22">
        <v>489.18204730000002</v>
      </c>
      <c r="I22">
        <v>497.90349500000002</v>
      </c>
      <c r="J22">
        <v>505.35715900000002</v>
      </c>
      <c r="K22">
        <v>511.70847989999999</v>
      </c>
      <c r="L22">
        <v>517.32758999999999</v>
      </c>
      <c r="M22">
        <v>522.36247590000005</v>
      </c>
      <c r="N22">
        <v>526.96403520000001</v>
      </c>
      <c r="O22">
        <v>532.29560770000001</v>
      </c>
      <c r="P22">
        <v>541.67313950000005</v>
      </c>
      <c r="Q22">
        <v>551.71871839999994</v>
      </c>
      <c r="R22">
        <v>562.47627720000003</v>
      </c>
      <c r="S22">
        <v>573.88316929999996</v>
      </c>
      <c r="T22">
        <v>585.65699989999996</v>
      </c>
      <c r="U22">
        <v>597.86854100000005</v>
      </c>
      <c r="V22">
        <v>610.39310790000002</v>
      </c>
      <c r="W22">
        <v>623.20212770000001</v>
      </c>
      <c r="X22">
        <v>636.27204400000005</v>
      </c>
      <c r="Y22">
        <v>649.58000860000004</v>
      </c>
      <c r="Z22">
        <v>663.10618250000005</v>
      </c>
      <c r="AA22">
        <v>676.83495440000002</v>
      </c>
      <c r="AB22">
        <v>690.75567469999999</v>
      </c>
      <c r="AC22">
        <v>704.86283709999998</v>
      </c>
      <c r="AD22">
        <v>720.53411310000001</v>
      </c>
      <c r="AE22">
        <v>739.15346079999995</v>
      </c>
      <c r="AF22">
        <v>758.9847168</v>
      </c>
      <c r="AG22">
        <v>779.98736410000004</v>
      </c>
      <c r="AH22">
        <v>802.02357310000002</v>
      </c>
      <c r="AI22">
        <v>825.00029210000002</v>
      </c>
      <c r="AJ22">
        <v>848.91240749999997</v>
      </c>
      <c r="AK22">
        <v>873.76087749999999</v>
      </c>
      <c r="AL22">
        <v>899.58404829999995</v>
      </c>
      <c r="AM22">
        <v>926.45759699999996</v>
      </c>
    </row>
    <row r="23" spans="1:39" x14ac:dyDescent="0.25">
      <c r="A23" t="s">
        <v>17</v>
      </c>
      <c r="B23">
        <v>1245.3447020000001</v>
      </c>
      <c r="C23">
        <v>1281.8606279999999</v>
      </c>
      <c r="D23">
        <v>1319.6164679999999</v>
      </c>
      <c r="E23">
        <v>1365.1222110000001</v>
      </c>
      <c r="F23">
        <v>1408.4447</v>
      </c>
      <c r="G23">
        <v>1448.400525</v>
      </c>
      <c r="H23">
        <v>1484.910384</v>
      </c>
      <c r="I23">
        <v>1505.101032</v>
      </c>
      <c r="J23">
        <v>1518.6555069999999</v>
      </c>
      <c r="K23">
        <v>1528.4989869999999</v>
      </c>
      <c r="L23">
        <v>1536.6548889999999</v>
      </c>
      <c r="M23">
        <v>1543.4667400000001</v>
      </c>
      <c r="N23">
        <v>1549.19812</v>
      </c>
      <c r="O23">
        <v>1558.56727</v>
      </c>
      <c r="P23">
        <v>1583.639727</v>
      </c>
      <c r="Q23">
        <v>1612.6576170000001</v>
      </c>
      <c r="R23">
        <v>1644.2267890000001</v>
      </c>
      <c r="S23">
        <v>1677.725864</v>
      </c>
      <c r="T23">
        <v>1712.3729760000001</v>
      </c>
      <c r="U23">
        <v>1748.029456</v>
      </c>
      <c r="V23">
        <v>1784.5169960000001</v>
      </c>
      <c r="W23">
        <v>1821.736823</v>
      </c>
      <c r="X23">
        <v>1859.6155269999999</v>
      </c>
      <c r="Y23">
        <v>1898.100019</v>
      </c>
      <c r="Z23">
        <v>1937.155264</v>
      </c>
      <c r="AA23">
        <v>1976.7608970000001</v>
      </c>
      <c r="AB23">
        <v>2016.909265</v>
      </c>
      <c r="AC23">
        <v>2057.604315</v>
      </c>
      <c r="AD23">
        <v>2103.101001</v>
      </c>
      <c r="AE23">
        <v>2163.2935859999998</v>
      </c>
      <c r="AF23">
        <v>2228.5521659999999</v>
      </c>
      <c r="AG23">
        <v>2297.7278710000001</v>
      </c>
      <c r="AH23">
        <v>2370.4070270000002</v>
      </c>
      <c r="AI23">
        <v>2446.4009900000001</v>
      </c>
      <c r="AJ23">
        <v>2525.740444</v>
      </c>
      <c r="AK23">
        <v>2608.428257</v>
      </c>
      <c r="AL23">
        <v>2694.616262</v>
      </c>
      <c r="AM23">
        <v>2784.5552320000002</v>
      </c>
    </row>
    <row r="24" spans="1:39" x14ac:dyDescent="0.25">
      <c r="A24" t="s">
        <v>18</v>
      </c>
      <c r="B24">
        <v>82.998924400000007</v>
      </c>
      <c r="C24">
        <v>85.758965099999998</v>
      </c>
      <c r="D24">
        <v>88.595253549999995</v>
      </c>
      <c r="E24">
        <v>92.072553189999894</v>
      </c>
      <c r="F24">
        <v>95.507920929999997</v>
      </c>
      <c r="G24">
        <v>98.17291822</v>
      </c>
      <c r="H24">
        <v>100.584999</v>
      </c>
      <c r="I24">
        <v>102.68781370000001</v>
      </c>
      <c r="J24">
        <v>104.5455493</v>
      </c>
      <c r="K24">
        <v>106.2587673</v>
      </c>
      <c r="L24">
        <v>107.8454931</v>
      </c>
      <c r="M24">
        <v>109.3067636</v>
      </c>
      <c r="N24">
        <v>110.657731</v>
      </c>
      <c r="O24">
        <v>112.08787289999999</v>
      </c>
      <c r="P24">
        <v>114.1749363</v>
      </c>
      <c r="Q24">
        <v>116.3669489</v>
      </c>
      <c r="R24">
        <v>118.71259259999999</v>
      </c>
      <c r="S24">
        <v>121.2096988</v>
      </c>
      <c r="T24">
        <v>123.8048434</v>
      </c>
      <c r="U24">
        <v>126.5168589</v>
      </c>
      <c r="V24">
        <v>129.31882830000001</v>
      </c>
      <c r="W24">
        <v>132.20222039999999</v>
      </c>
      <c r="X24">
        <v>135.15980709999999</v>
      </c>
      <c r="Y24">
        <v>138.1855415</v>
      </c>
      <c r="Z24">
        <v>141.27484939999999</v>
      </c>
      <c r="AA24">
        <v>144.4245847</v>
      </c>
      <c r="AB24">
        <v>147.63297230000001</v>
      </c>
      <c r="AC24">
        <v>150.89952829999999</v>
      </c>
      <c r="AD24">
        <v>154.46881189999999</v>
      </c>
      <c r="AE24">
        <v>158.52835909999999</v>
      </c>
      <c r="AF24">
        <v>162.85998900000001</v>
      </c>
      <c r="AG24">
        <v>167.48320759999999</v>
      </c>
      <c r="AH24">
        <v>172.37162860000001</v>
      </c>
      <c r="AI24">
        <v>177.50268650000001</v>
      </c>
      <c r="AJ24">
        <v>182.87173580000001</v>
      </c>
      <c r="AK24">
        <v>188.47526930000001</v>
      </c>
      <c r="AL24">
        <v>194.31927250000001</v>
      </c>
      <c r="AM24">
        <v>200.4182342</v>
      </c>
    </row>
    <row r="25" spans="1:39" x14ac:dyDescent="0.25">
      <c r="A25" t="s">
        <v>19</v>
      </c>
      <c r="B25">
        <v>7.5365014899999999E-2</v>
      </c>
      <c r="C25">
        <v>7.7730777599999995E-2</v>
      </c>
      <c r="D25">
        <v>7.9778308300000003E-2</v>
      </c>
      <c r="E25">
        <v>8.3083354499999998E-2</v>
      </c>
      <c r="F25">
        <v>8.5808672399999994E-2</v>
      </c>
      <c r="G25">
        <v>8.82827063E-2</v>
      </c>
      <c r="H25">
        <v>9.0336020700000005E-2</v>
      </c>
      <c r="I25">
        <v>9.2162778900000006E-2</v>
      </c>
      <c r="J25">
        <v>9.3829567500000002E-2</v>
      </c>
      <c r="K25">
        <v>9.5467918700000001E-2</v>
      </c>
      <c r="L25">
        <v>9.7089252200000004E-2</v>
      </c>
      <c r="M25">
        <v>9.8689493500000003E-2</v>
      </c>
      <c r="N25">
        <v>0.1002844621</v>
      </c>
      <c r="O25">
        <v>0.1019266107</v>
      </c>
      <c r="P25">
        <v>0.1040004194</v>
      </c>
      <c r="Q25">
        <v>0.1061730666</v>
      </c>
      <c r="R25">
        <v>0.10845405079999999</v>
      </c>
      <c r="S25">
        <v>0.11082811319999999</v>
      </c>
      <c r="T25">
        <v>0.11327439240000001</v>
      </c>
      <c r="U25">
        <v>0.1157854794</v>
      </c>
      <c r="V25">
        <v>0.11834629989999999</v>
      </c>
      <c r="W25">
        <v>0.1209507551</v>
      </c>
      <c r="X25">
        <v>0.1235956778</v>
      </c>
      <c r="Y25">
        <v>0.12628010440000001</v>
      </c>
      <c r="Z25">
        <v>0.1290044652</v>
      </c>
      <c r="AA25">
        <v>0.131769944</v>
      </c>
      <c r="AB25">
        <v>0.13457813969999999</v>
      </c>
      <c r="AC25">
        <v>0.13743092840000001</v>
      </c>
      <c r="AD25">
        <v>0.14063238510000001</v>
      </c>
      <c r="AE25">
        <v>0.14439268860000001</v>
      </c>
      <c r="AF25">
        <v>0.1484174949</v>
      </c>
      <c r="AG25">
        <v>0.15267812159999999</v>
      </c>
      <c r="AH25">
        <v>0.15714258659999999</v>
      </c>
      <c r="AI25">
        <v>0.16179110699999999</v>
      </c>
      <c r="AJ25">
        <v>0.16661831320000001</v>
      </c>
      <c r="AK25">
        <v>0.17162404910000001</v>
      </c>
      <c r="AL25">
        <v>0.1768160131</v>
      </c>
      <c r="AM25">
        <v>0.1822078141</v>
      </c>
    </row>
    <row r="26" spans="1:39" x14ac:dyDescent="0.25">
      <c r="A26" t="s">
        <v>20</v>
      </c>
      <c r="B26">
        <v>594.8122535</v>
      </c>
      <c r="C26">
        <v>610.06759680000005</v>
      </c>
      <c r="D26">
        <v>625.35071240000002</v>
      </c>
      <c r="E26">
        <v>647.82542120000005</v>
      </c>
      <c r="F26">
        <v>669.88682870000002</v>
      </c>
      <c r="G26">
        <v>686.9876117</v>
      </c>
      <c r="H26">
        <v>703.63484080000001</v>
      </c>
      <c r="I26">
        <v>719.88527829999998</v>
      </c>
      <c r="J26">
        <v>735.61848880000002</v>
      </c>
      <c r="K26">
        <v>749.55177649999996</v>
      </c>
      <c r="L26">
        <v>763.18253609999999</v>
      </c>
      <c r="M26">
        <v>776.67008599999997</v>
      </c>
      <c r="N26">
        <v>790.11037220000003</v>
      </c>
      <c r="O26">
        <v>803.33975359999999</v>
      </c>
      <c r="P26">
        <v>820.97381050000001</v>
      </c>
      <c r="Q26">
        <v>838.78745860000004</v>
      </c>
      <c r="R26">
        <v>856.95348769999998</v>
      </c>
      <c r="S26">
        <v>875.50414579999995</v>
      </c>
      <c r="T26">
        <v>894.16335070000002</v>
      </c>
      <c r="U26">
        <v>913.09795889999998</v>
      </c>
      <c r="V26">
        <v>932.20679700000005</v>
      </c>
      <c r="W26">
        <v>951.50131739999995</v>
      </c>
      <c r="X26">
        <v>970.99217060000001</v>
      </c>
      <c r="Y26">
        <v>990.6838583</v>
      </c>
      <c r="Z26">
        <v>1010.578432</v>
      </c>
      <c r="AA26">
        <v>1030.677702</v>
      </c>
      <c r="AB26">
        <v>1050.9850550000001</v>
      </c>
      <c r="AC26">
        <v>1071.5066240000001</v>
      </c>
      <c r="AD26">
        <v>1094.5673790000001</v>
      </c>
      <c r="AE26">
        <v>1122.917952</v>
      </c>
      <c r="AF26">
        <v>1153.056871</v>
      </c>
      <c r="AG26">
        <v>1184.779783</v>
      </c>
      <c r="AH26">
        <v>1217.9005239999999</v>
      </c>
      <c r="AI26">
        <v>1252.3129610000001</v>
      </c>
      <c r="AJ26">
        <v>1288.039282</v>
      </c>
      <c r="AK26">
        <v>1325.0921450000001</v>
      </c>
      <c r="AL26">
        <v>1363.5487680000001</v>
      </c>
      <c r="AM26">
        <v>1403.5357289999999</v>
      </c>
    </row>
    <row r="27" spans="1:39" x14ac:dyDescent="0.25">
      <c r="A27" t="s">
        <v>21</v>
      </c>
      <c r="B27">
        <v>1.1275404570000001</v>
      </c>
      <c r="C27">
        <v>1.166550073</v>
      </c>
      <c r="D27">
        <v>1.208599784</v>
      </c>
      <c r="E27">
        <v>1.2569952680000001</v>
      </c>
      <c r="F27">
        <v>1.2998330769999999</v>
      </c>
      <c r="G27">
        <v>1.338175363</v>
      </c>
      <c r="H27">
        <v>1.373591942</v>
      </c>
      <c r="I27">
        <v>1.401039275</v>
      </c>
      <c r="J27">
        <v>1.424937098</v>
      </c>
      <c r="K27">
        <v>1.4425991419999999</v>
      </c>
      <c r="L27">
        <v>1.4590825730000001</v>
      </c>
      <c r="M27">
        <v>1.474987579</v>
      </c>
      <c r="N27">
        <v>1.490637432</v>
      </c>
      <c r="O27">
        <v>1.5075269019999999</v>
      </c>
      <c r="P27">
        <v>1.5346344519999999</v>
      </c>
      <c r="Q27">
        <v>1.56399417</v>
      </c>
      <c r="R27">
        <v>1.5949667670000001</v>
      </c>
      <c r="S27">
        <v>1.627162963</v>
      </c>
      <c r="T27">
        <v>1.6601948200000001</v>
      </c>
      <c r="U27">
        <v>1.6938872899999999</v>
      </c>
      <c r="V27">
        <v>1.7280778029999999</v>
      </c>
      <c r="W27">
        <v>1.762686977</v>
      </c>
      <c r="X27">
        <v>1.7976791889999999</v>
      </c>
      <c r="Y27">
        <v>1.833050512</v>
      </c>
      <c r="Z27">
        <v>1.8688158619999999</v>
      </c>
      <c r="AA27">
        <v>1.90499945</v>
      </c>
      <c r="AB27">
        <v>1.9416299450000001</v>
      </c>
      <c r="AC27">
        <v>1.978738863</v>
      </c>
      <c r="AD27">
        <v>2.0228864770000001</v>
      </c>
      <c r="AE27">
        <v>2.0802896560000002</v>
      </c>
      <c r="AF27">
        <v>2.1433350149999999</v>
      </c>
      <c r="AG27">
        <v>2.2108867010000002</v>
      </c>
      <c r="AH27">
        <v>2.2823175409999998</v>
      </c>
      <c r="AI27">
        <v>2.3572702149999998</v>
      </c>
      <c r="AJ27">
        <v>2.4356326789999998</v>
      </c>
      <c r="AK27">
        <v>2.51737615</v>
      </c>
      <c r="AL27">
        <v>2.602619309</v>
      </c>
      <c r="AM27">
        <v>2.6915900389999998</v>
      </c>
    </row>
    <row r="28" spans="1:39" x14ac:dyDescent="0.25">
      <c r="A28" t="s">
        <v>22</v>
      </c>
      <c r="B28">
        <v>11.097</v>
      </c>
      <c r="C28">
        <v>11.493203919999999</v>
      </c>
      <c r="D28">
        <v>11.94593605</v>
      </c>
      <c r="E28">
        <v>12.51734218</v>
      </c>
      <c r="F28">
        <v>12.998031750000001</v>
      </c>
      <c r="G28">
        <v>13.327625899999999</v>
      </c>
      <c r="H28">
        <v>13.6059404</v>
      </c>
      <c r="I28">
        <v>13.840961160000001</v>
      </c>
      <c r="J28">
        <v>14.042000120000001</v>
      </c>
      <c r="K28">
        <v>14.221642259999999</v>
      </c>
      <c r="L28">
        <v>14.383991610000001</v>
      </c>
      <c r="M28">
        <v>14.531352760000001</v>
      </c>
      <c r="N28">
        <v>14.667836319999999</v>
      </c>
      <c r="O28">
        <v>14.82409212</v>
      </c>
      <c r="P28">
        <v>15.069260359999999</v>
      </c>
      <c r="Q28">
        <v>15.325352779999999</v>
      </c>
      <c r="R28">
        <v>15.59674302</v>
      </c>
      <c r="S28">
        <v>15.88236852</v>
      </c>
      <c r="T28">
        <v>16.17699812</v>
      </c>
      <c r="U28">
        <v>16.482046130000001</v>
      </c>
      <c r="V28">
        <v>16.793854450000001</v>
      </c>
      <c r="W28">
        <v>17.11141937</v>
      </c>
      <c r="X28">
        <v>17.434204510000001</v>
      </c>
      <c r="Y28">
        <v>17.761960810000001</v>
      </c>
      <c r="Z28">
        <v>18.094635390000001</v>
      </c>
      <c r="AA28">
        <v>18.43229814</v>
      </c>
      <c r="AB28">
        <v>18.775105839999998</v>
      </c>
      <c r="AC28">
        <v>19.123289419999999</v>
      </c>
      <c r="AD28">
        <v>19.563605379999998</v>
      </c>
      <c r="AE28">
        <v>20.100028309999999</v>
      </c>
      <c r="AF28">
        <v>20.693061650000001</v>
      </c>
      <c r="AG28">
        <v>21.338084420000001</v>
      </c>
      <c r="AH28">
        <v>22.02745728</v>
      </c>
      <c r="AI28">
        <v>22.755858140000001</v>
      </c>
      <c r="AJ28">
        <v>23.52121983</v>
      </c>
      <c r="AK28">
        <v>24.323020410000002</v>
      </c>
      <c r="AL28">
        <v>25.162154650000002</v>
      </c>
      <c r="AM28">
        <v>26.040918770000001</v>
      </c>
    </row>
    <row r="29" spans="1:39" x14ac:dyDescent="0.25">
      <c r="A29" t="s">
        <v>23</v>
      </c>
      <c r="B29">
        <v>37.027999999999999</v>
      </c>
      <c r="C29">
        <v>37.974121750000002</v>
      </c>
      <c r="D29">
        <v>38.388134559999997</v>
      </c>
      <c r="E29">
        <v>39.079187259999998</v>
      </c>
      <c r="F29">
        <v>39.512495659999999</v>
      </c>
      <c r="G29">
        <v>40.003683170000002</v>
      </c>
      <c r="H29">
        <v>40.51124145</v>
      </c>
      <c r="I29">
        <v>41.129021829999999</v>
      </c>
      <c r="J29">
        <v>41.849809229999998</v>
      </c>
      <c r="K29">
        <v>42.687845950000003</v>
      </c>
      <c r="L29">
        <v>43.609119720000002</v>
      </c>
      <c r="M29">
        <v>44.579071509999999</v>
      </c>
      <c r="N29">
        <v>45.578481689999997</v>
      </c>
      <c r="O29">
        <v>46.681567399999999</v>
      </c>
      <c r="P29">
        <v>47.983007290000003</v>
      </c>
      <c r="Q29">
        <v>49.313003639999998</v>
      </c>
      <c r="R29">
        <v>50.673608020000003</v>
      </c>
      <c r="S29">
        <v>52.060618689999998</v>
      </c>
      <c r="T29">
        <v>53.475243550000002</v>
      </c>
      <c r="U29">
        <v>54.917859800000002</v>
      </c>
      <c r="V29">
        <v>56.384361640000002</v>
      </c>
      <c r="W29">
        <v>57.87375754</v>
      </c>
      <c r="X29">
        <v>59.385732959999999</v>
      </c>
      <c r="Y29">
        <v>60.920603919999998</v>
      </c>
      <c r="Z29">
        <v>62.479099419999997</v>
      </c>
      <c r="AA29">
        <v>64.062137640000003</v>
      </c>
      <c r="AB29">
        <v>65.670695719999998</v>
      </c>
      <c r="AC29">
        <v>67.305749750000004</v>
      </c>
      <c r="AD29">
        <v>68.911134219999994</v>
      </c>
      <c r="AE29">
        <v>70.64534166</v>
      </c>
      <c r="AF29">
        <v>72.414082260000001</v>
      </c>
      <c r="AG29">
        <v>74.230611339999996</v>
      </c>
      <c r="AH29">
        <v>76.09240527</v>
      </c>
      <c r="AI29">
        <v>77.99546866</v>
      </c>
      <c r="AJ29">
        <v>79.941325800000001</v>
      </c>
      <c r="AK29">
        <v>81.930713470000001</v>
      </c>
      <c r="AL29">
        <v>83.966717840000001</v>
      </c>
      <c r="AM29">
        <v>86.054349099999996</v>
      </c>
    </row>
    <row r="30" spans="1:39" x14ac:dyDescent="0.25">
      <c r="A30" t="s">
        <v>24</v>
      </c>
      <c r="B30">
        <v>530.9840001</v>
      </c>
      <c r="C30">
        <v>544.53201920000004</v>
      </c>
      <c r="D30">
        <v>551.52737049999996</v>
      </c>
      <c r="E30">
        <v>559.94656110000005</v>
      </c>
      <c r="F30">
        <v>567.93490050000003</v>
      </c>
      <c r="G30">
        <v>573.73083770000005</v>
      </c>
      <c r="H30">
        <v>582.25139469999999</v>
      </c>
      <c r="I30">
        <v>593.34518479999997</v>
      </c>
      <c r="J30">
        <v>606.41711450000003</v>
      </c>
      <c r="K30">
        <v>620.91846099999998</v>
      </c>
      <c r="L30">
        <v>636.54505129999995</v>
      </c>
      <c r="M30">
        <v>652.8750043</v>
      </c>
      <c r="N30">
        <v>669.62650489999999</v>
      </c>
      <c r="O30">
        <v>687.15475619999995</v>
      </c>
      <c r="P30">
        <v>708.29488949999995</v>
      </c>
      <c r="Q30">
        <v>729.06941510000001</v>
      </c>
      <c r="R30">
        <v>749.7923816</v>
      </c>
      <c r="S30">
        <v>770.60180509999998</v>
      </c>
      <c r="T30">
        <v>791.40318200000002</v>
      </c>
      <c r="U30">
        <v>812.46250980000002</v>
      </c>
      <c r="V30">
        <v>833.71333430000004</v>
      </c>
      <c r="W30">
        <v>855.1992242</v>
      </c>
      <c r="X30">
        <v>876.94889039999998</v>
      </c>
      <c r="Y30">
        <v>898.97673569999995</v>
      </c>
      <c r="Z30">
        <v>921.29007690000003</v>
      </c>
      <c r="AA30">
        <v>943.8932155</v>
      </c>
      <c r="AB30">
        <v>966.79012739999996</v>
      </c>
      <c r="AC30">
        <v>989.98586569999998</v>
      </c>
      <c r="AD30">
        <v>1012.551452</v>
      </c>
      <c r="AE30">
        <v>1036.5454400000001</v>
      </c>
      <c r="AF30">
        <v>1060.5201520000001</v>
      </c>
      <c r="AG30">
        <v>1084.8931279999999</v>
      </c>
      <c r="AH30">
        <v>1109.699525</v>
      </c>
      <c r="AI30">
        <v>1134.9246000000001</v>
      </c>
      <c r="AJ30">
        <v>1160.6569669999999</v>
      </c>
      <c r="AK30">
        <v>1186.9290450000001</v>
      </c>
      <c r="AL30">
        <v>1213.8081119999999</v>
      </c>
      <c r="AM30">
        <v>1241.39345</v>
      </c>
    </row>
    <row r="31" spans="1:39" x14ac:dyDescent="0.25">
      <c r="A31" t="s">
        <v>25</v>
      </c>
      <c r="B31">
        <v>4.4478590499999999</v>
      </c>
      <c r="C31">
        <v>4.5465942210000003</v>
      </c>
      <c r="D31">
        <v>4.6073916820000003</v>
      </c>
      <c r="E31">
        <v>4.6511162209999997</v>
      </c>
      <c r="F31">
        <v>4.6915161530000002</v>
      </c>
      <c r="G31">
        <v>4.7485748010000002</v>
      </c>
      <c r="H31">
        <v>4.8273341319999998</v>
      </c>
      <c r="I31">
        <v>4.9110078619999999</v>
      </c>
      <c r="J31">
        <v>5.004420337</v>
      </c>
      <c r="K31">
        <v>5.0978916559999998</v>
      </c>
      <c r="L31">
        <v>5.2009123940000004</v>
      </c>
      <c r="M31">
        <v>5.310688538</v>
      </c>
      <c r="N31">
        <v>5.424749308</v>
      </c>
      <c r="O31">
        <v>5.5494853989999999</v>
      </c>
      <c r="P31">
        <v>5.7076423050000002</v>
      </c>
      <c r="Q31">
        <v>5.8705416919999998</v>
      </c>
      <c r="R31">
        <v>6.0364785640000003</v>
      </c>
      <c r="S31">
        <v>6.2047946649999997</v>
      </c>
      <c r="T31">
        <v>6.3757134559999997</v>
      </c>
      <c r="U31">
        <v>6.5491504230000004</v>
      </c>
      <c r="V31">
        <v>6.7248931580000004</v>
      </c>
      <c r="W31">
        <v>6.9028930190000004</v>
      </c>
      <c r="X31">
        <v>7.0831713110000001</v>
      </c>
      <c r="Y31">
        <v>7.26581571</v>
      </c>
      <c r="Z31">
        <v>7.4509528139999999</v>
      </c>
      <c r="AA31">
        <v>7.6387215020000001</v>
      </c>
      <c r="AB31">
        <v>7.8292582749999999</v>
      </c>
      <c r="AC31">
        <v>8.0226918989999998</v>
      </c>
      <c r="AD31">
        <v>8.2100586440000001</v>
      </c>
      <c r="AE31">
        <v>8.4245661559999903</v>
      </c>
      <c r="AF31">
        <v>8.6446752819999997</v>
      </c>
      <c r="AG31">
        <v>8.8706067720000004</v>
      </c>
      <c r="AH31">
        <v>9.1022691529999999</v>
      </c>
      <c r="AI31">
        <v>9.3394129610000007</v>
      </c>
      <c r="AJ31">
        <v>9.5823560249999904</v>
      </c>
      <c r="AK31">
        <v>9.8312101890000001</v>
      </c>
      <c r="AL31">
        <v>10.086387090000001</v>
      </c>
      <c r="AM31">
        <v>10.34853041</v>
      </c>
    </row>
    <row r="32" spans="1:39" x14ac:dyDescent="0.25">
      <c r="A32" t="s">
        <v>26</v>
      </c>
      <c r="B32">
        <v>86.327000040000001</v>
      </c>
      <c r="C32">
        <v>88.282659890000005</v>
      </c>
      <c r="D32">
        <v>89.585865409999997</v>
      </c>
      <c r="E32">
        <v>90.839813460000002</v>
      </c>
      <c r="F32">
        <v>91.835055449999999</v>
      </c>
      <c r="G32">
        <v>92.518066259999998</v>
      </c>
      <c r="H32">
        <v>93.567220090000006</v>
      </c>
      <c r="I32">
        <v>94.990270659999894</v>
      </c>
      <c r="J32">
        <v>96.695421080000003</v>
      </c>
      <c r="K32">
        <v>98.661696500000005</v>
      </c>
      <c r="L32">
        <v>100.8094858</v>
      </c>
      <c r="M32">
        <v>103.05597299999999</v>
      </c>
      <c r="N32">
        <v>105.3471759</v>
      </c>
      <c r="O32">
        <v>107.8841779</v>
      </c>
      <c r="P32">
        <v>110.9984769</v>
      </c>
      <c r="Q32">
        <v>114.10439890000001</v>
      </c>
      <c r="R32">
        <v>117.2438946</v>
      </c>
      <c r="S32">
        <v>120.4295644</v>
      </c>
      <c r="T32">
        <v>123.63582220000001</v>
      </c>
      <c r="U32">
        <v>126.9050032</v>
      </c>
      <c r="V32">
        <v>130.22722899999999</v>
      </c>
      <c r="W32">
        <v>133.60920089999999</v>
      </c>
      <c r="X32">
        <v>137.05481639999999</v>
      </c>
      <c r="Y32">
        <v>140.56585860000001</v>
      </c>
      <c r="Z32">
        <v>144.14336059999999</v>
      </c>
      <c r="AA32">
        <v>147.78831980000001</v>
      </c>
      <c r="AB32">
        <v>151.50216230000001</v>
      </c>
      <c r="AC32">
        <v>155.2869638</v>
      </c>
      <c r="AD32">
        <v>159.095506</v>
      </c>
      <c r="AE32">
        <v>163.14997750000001</v>
      </c>
      <c r="AF32">
        <v>167.28929919999999</v>
      </c>
      <c r="AG32">
        <v>171.57674510000001</v>
      </c>
      <c r="AH32">
        <v>176.0104254</v>
      </c>
      <c r="AI32">
        <v>180.58215269999999</v>
      </c>
      <c r="AJ32">
        <v>185.30540350000001</v>
      </c>
      <c r="AK32">
        <v>190.18157160000001</v>
      </c>
      <c r="AL32">
        <v>195.2227278</v>
      </c>
      <c r="AM32">
        <v>200.448307</v>
      </c>
    </row>
    <row r="33" spans="1:39" x14ac:dyDescent="0.25">
      <c r="A33" t="s">
        <v>27</v>
      </c>
      <c r="B33">
        <v>10285.555549999999</v>
      </c>
      <c r="C33">
        <v>10548.36715</v>
      </c>
      <c r="D33">
        <v>10663.370709999999</v>
      </c>
      <c r="E33">
        <v>10855.3298</v>
      </c>
      <c r="F33">
        <v>10975.693240000001</v>
      </c>
      <c r="G33">
        <v>11112.13422</v>
      </c>
      <c r="H33">
        <v>11253.12262</v>
      </c>
      <c r="I33">
        <v>11424.728289999999</v>
      </c>
      <c r="J33">
        <v>11624.94701</v>
      </c>
      <c r="K33">
        <v>11857.734990000001</v>
      </c>
      <c r="L33">
        <v>12113.64437</v>
      </c>
      <c r="M33">
        <v>12383.075419999999</v>
      </c>
      <c r="N33">
        <v>12660.68936</v>
      </c>
      <c r="O33">
        <v>12967.102059999999</v>
      </c>
      <c r="P33">
        <v>13328.613139999999</v>
      </c>
      <c r="Q33">
        <v>13698.056570000001</v>
      </c>
      <c r="R33">
        <v>14076.00223</v>
      </c>
      <c r="S33">
        <v>14461.28297</v>
      </c>
      <c r="T33">
        <v>14854.23432</v>
      </c>
      <c r="U33">
        <v>15254.96106</v>
      </c>
      <c r="V33">
        <v>15662.322679999999</v>
      </c>
      <c r="W33">
        <v>16076.04376</v>
      </c>
      <c r="X33">
        <v>16496.036929999998</v>
      </c>
      <c r="Y33">
        <v>16922.38998</v>
      </c>
      <c r="Z33">
        <v>17355.305400000001</v>
      </c>
      <c r="AA33">
        <v>17795.038229999998</v>
      </c>
      <c r="AB33">
        <v>18241.859919999999</v>
      </c>
      <c r="AC33">
        <v>18696.0416</v>
      </c>
      <c r="AD33">
        <v>19141.98173</v>
      </c>
      <c r="AE33">
        <v>19623.706020000001</v>
      </c>
      <c r="AF33">
        <v>20115.022850000001</v>
      </c>
      <c r="AG33">
        <v>20619.614259999998</v>
      </c>
      <c r="AH33">
        <v>21136.77924</v>
      </c>
      <c r="AI33">
        <v>21665.40796</v>
      </c>
      <c r="AJ33">
        <v>22205.92383</v>
      </c>
      <c r="AK33">
        <v>22758.53152</v>
      </c>
      <c r="AL33">
        <v>23324.08829</v>
      </c>
      <c r="AM33">
        <v>23903.985860000001</v>
      </c>
    </row>
    <row r="34" spans="1:39" x14ac:dyDescent="0.25">
      <c r="A34" t="s">
        <v>28</v>
      </c>
      <c r="B34">
        <v>147495.55559999999</v>
      </c>
      <c r="C34">
        <v>151258.89420000001</v>
      </c>
      <c r="D34">
        <v>153202.04740000001</v>
      </c>
      <c r="E34">
        <v>155540.7114</v>
      </c>
      <c r="F34">
        <v>157759.69459999999</v>
      </c>
      <c r="G34">
        <v>159369.6771</v>
      </c>
      <c r="H34">
        <v>161736.49849999999</v>
      </c>
      <c r="I34">
        <v>164818.10690000001</v>
      </c>
      <c r="J34">
        <v>168449.1985</v>
      </c>
      <c r="K34">
        <v>172477.35029999999</v>
      </c>
      <c r="L34">
        <v>176818.0698</v>
      </c>
      <c r="M34">
        <v>181354.1679</v>
      </c>
      <c r="N34">
        <v>186007.36249999999</v>
      </c>
      <c r="O34">
        <v>190876.32120000001</v>
      </c>
      <c r="P34">
        <v>196748.58040000001</v>
      </c>
      <c r="Q34">
        <v>202519.28200000001</v>
      </c>
      <c r="R34">
        <v>208275.66149999999</v>
      </c>
      <c r="S34">
        <v>214056.057</v>
      </c>
      <c r="T34">
        <v>219834.21720000001</v>
      </c>
      <c r="U34">
        <v>225684.03049999999</v>
      </c>
      <c r="V34">
        <v>231587.0373</v>
      </c>
      <c r="W34">
        <v>237555.3401</v>
      </c>
      <c r="X34">
        <v>243596.91399999999</v>
      </c>
      <c r="Y34">
        <v>249715.7599</v>
      </c>
      <c r="Z34">
        <v>255913.91020000001</v>
      </c>
      <c r="AA34">
        <v>262192.55989999999</v>
      </c>
      <c r="AB34">
        <v>268552.81319999998</v>
      </c>
      <c r="AC34">
        <v>274996.07380000001</v>
      </c>
      <c r="AD34">
        <v>281264.29220000003</v>
      </c>
      <c r="AE34">
        <v>287929.28889999999</v>
      </c>
      <c r="AF34">
        <v>294588.93109999999</v>
      </c>
      <c r="AG34">
        <v>301359.2022</v>
      </c>
      <c r="AH34">
        <v>308249.86790000001</v>
      </c>
      <c r="AI34">
        <v>315256.8334</v>
      </c>
      <c r="AJ34">
        <v>322404.71309999999</v>
      </c>
      <c r="AK34">
        <v>329702.51260000002</v>
      </c>
      <c r="AL34">
        <v>337168.91989999998</v>
      </c>
      <c r="AM34">
        <v>344831.51390000002</v>
      </c>
    </row>
    <row r="35" spans="1:39" x14ac:dyDescent="0.25">
      <c r="A35" t="s">
        <v>29</v>
      </c>
      <c r="B35">
        <v>1235.5164030000001</v>
      </c>
      <c r="C35">
        <v>1262.942839</v>
      </c>
      <c r="D35">
        <v>1279.831023</v>
      </c>
      <c r="E35">
        <v>1291.9767280000001</v>
      </c>
      <c r="F35">
        <v>1303.1989309999999</v>
      </c>
      <c r="G35">
        <v>1319.048556</v>
      </c>
      <c r="H35">
        <v>1340.926148</v>
      </c>
      <c r="I35">
        <v>1364.1688509999999</v>
      </c>
      <c r="J35">
        <v>1390.1167600000001</v>
      </c>
      <c r="K35">
        <v>1416.0810160000001</v>
      </c>
      <c r="L35">
        <v>1444.697887</v>
      </c>
      <c r="M35">
        <v>1475.1912609999999</v>
      </c>
      <c r="N35">
        <v>1506.874808</v>
      </c>
      <c r="O35">
        <v>1541.5237219999999</v>
      </c>
      <c r="P35">
        <v>1585.4561960000001</v>
      </c>
      <c r="Q35">
        <v>1630.7060260000001</v>
      </c>
      <c r="R35">
        <v>1676.7996009999999</v>
      </c>
      <c r="S35">
        <v>1723.5540739999999</v>
      </c>
      <c r="T35">
        <v>1771.031516</v>
      </c>
      <c r="U35">
        <v>1819.208451</v>
      </c>
      <c r="V35">
        <v>1868.025877</v>
      </c>
      <c r="W35">
        <v>1917.4702830000001</v>
      </c>
      <c r="X35">
        <v>1967.5475859999999</v>
      </c>
      <c r="Y35">
        <v>2018.282142</v>
      </c>
      <c r="Z35">
        <v>2069.7091150000001</v>
      </c>
      <c r="AA35">
        <v>2121.867084</v>
      </c>
      <c r="AB35">
        <v>2174.7939649999998</v>
      </c>
      <c r="AC35">
        <v>2228.5255280000001</v>
      </c>
      <c r="AD35">
        <v>2280.5718459999998</v>
      </c>
      <c r="AE35">
        <v>2340.1572660000002</v>
      </c>
      <c r="AF35">
        <v>2401.2986890000002</v>
      </c>
      <c r="AG35">
        <v>2464.0574369999999</v>
      </c>
      <c r="AH35">
        <v>2528.4080979999999</v>
      </c>
      <c r="AI35">
        <v>2594.2813780000001</v>
      </c>
      <c r="AJ35">
        <v>2661.765562</v>
      </c>
      <c r="AK35">
        <v>2730.8917190000002</v>
      </c>
      <c r="AL35">
        <v>2801.7741930000002</v>
      </c>
      <c r="AM35">
        <v>2874.5917810000001</v>
      </c>
    </row>
    <row r="36" spans="1:39" x14ac:dyDescent="0.25">
      <c r="A36" t="s">
        <v>30</v>
      </c>
      <c r="B36">
        <v>23979.722229999999</v>
      </c>
      <c r="C36">
        <v>24522.961080000001</v>
      </c>
      <c r="D36">
        <v>24884.962609999999</v>
      </c>
      <c r="E36">
        <v>25233.28152</v>
      </c>
      <c r="F36">
        <v>25509.73762</v>
      </c>
      <c r="G36">
        <v>25699.46285</v>
      </c>
      <c r="H36">
        <v>25990.894469999999</v>
      </c>
      <c r="I36">
        <v>26386.186300000001</v>
      </c>
      <c r="J36">
        <v>26859.839189999999</v>
      </c>
      <c r="K36">
        <v>27406.026809999999</v>
      </c>
      <c r="L36">
        <v>28002.63494</v>
      </c>
      <c r="M36">
        <v>28626.659159999999</v>
      </c>
      <c r="N36">
        <v>29263.10442</v>
      </c>
      <c r="O36">
        <v>29967.82719</v>
      </c>
      <c r="P36">
        <v>30832.910240000001</v>
      </c>
      <c r="Q36">
        <v>31695.666359999999</v>
      </c>
      <c r="R36">
        <v>32567.748500000002</v>
      </c>
      <c r="S36">
        <v>33452.656779999998</v>
      </c>
      <c r="T36">
        <v>34343.283949999997</v>
      </c>
      <c r="U36">
        <v>35251.389790000001</v>
      </c>
      <c r="V36">
        <v>36174.230280000003</v>
      </c>
      <c r="W36">
        <v>37113.666920000003</v>
      </c>
      <c r="X36">
        <v>38070.782339999998</v>
      </c>
      <c r="Y36">
        <v>39046.071830000001</v>
      </c>
      <c r="Z36">
        <v>40039.822390000001</v>
      </c>
      <c r="AA36">
        <v>41052.311070000003</v>
      </c>
      <c r="AB36">
        <v>42083.933969999998</v>
      </c>
      <c r="AC36">
        <v>43135.26773</v>
      </c>
      <c r="AD36">
        <v>44193.196109999997</v>
      </c>
      <c r="AE36">
        <v>45319.43821</v>
      </c>
      <c r="AF36">
        <v>46469.249770000002</v>
      </c>
      <c r="AG36">
        <v>47660.206980000003</v>
      </c>
      <c r="AH36">
        <v>48891.784849999996</v>
      </c>
      <c r="AI36">
        <v>50161.709069999997</v>
      </c>
      <c r="AJ36">
        <v>51473.723189999997</v>
      </c>
      <c r="AK36">
        <v>52828.214339999999</v>
      </c>
      <c r="AL36">
        <v>54228.535499999998</v>
      </c>
      <c r="AM36">
        <v>55680.085270000003</v>
      </c>
    </row>
    <row r="37" spans="1:39" x14ac:dyDescent="0.25">
      <c r="A37" t="s">
        <v>144</v>
      </c>
      <c r="B37">
        <v>54215.277779999997</v>
      </c>
      <c r="C37">
        <v>55109.015659999997</v>
      </c>
      <c r="D37">
        <v>55948.997170000002</v>
      </c>
      <c r="E37">
        <v>56673.906949999997</v>
      </c>
      <c r="F37">
        <v>57090.800929999998</v>
      </c>
      <c r="G37">
        <v>57732.194920000002</v>
      </c>
      <c r="H37">
        <v>58669.147299999997</v>
      </c>
      <c r="I37">
        <v>59909.082000000002</v>
      </c>
      <c r="J37">
        <v>61359.891029999999</v>
      </c>
      <c r="K37">
        <v>62909.375059999998</v>
      </c>
      <c r="L37">
        <v>64473.47335</v>
      </c>
      <c r="M37">
        <v>66013.856830000004</v>
      </c>
      <c r="N37">
        <v>67521.924270000003</v>
      </c>
      <c r="O37">
        <v>69445.50129</v>
      </c>
      <c r="P37">
        <v>71412.93303</v>
      </c>
      <c r="Q37">
        <v>73388.265759999995</v>
      </c>
      <c r="R37">
        <v>75380.986239999998</v>
      </c>
      <c r="S37">
        <v>77406.245460000006</v>
      </c>
      <c r="T37">
        <v>79506.342510000002</v>
      </c>
      <c r="U37">
        <v>81668.061350000004</v>
      </c>
      <c r="V37">
        <v>83881.451180000004</v>
      </c>
      <c r="W37">
        <v>86139.432499999995</v>
      </c>
      <c r="X37">
        <v>88438.962180000002</v>
      </c>
      <c r="Y37">
        <v>90780.070640000005</v>
      </c>
      <c r="Z37">
        <v>93164.465360000002</v>
      </c>
      <c r="AA37">
        <v>95594.467879999997</v>
      </c>
      <c r="AB37">
        <v>98072.386559999999</v>
      </c>
      <c r="AC37">
        <v>100600.261</v>
      </c>
      <c r="AD37">
        <v>103196.43700000001</v>
      </c>
      <c r="AE37">
        <v>105836.41800000001</v>
      </c>
      <c r="AF37">
        <v>108589.5107</v>
      </c>
      <c r="AG37">
        <v>111465.82829999999</v>
      </c>
      <c r="AH37">
        <v>114447.6433</v>
      </c>
      <c r="AI37">
        <v>117514.162</v>
      </c>
      <c r="AJ37">
        <v>120657.9163</v>
      </c>
      <c r="AK37">
        <v>123876.8434</v>
      </c>
      <c r="AL37">
        <v>127173.8855</v>
      </c>
      <c r="AM37">
        <v>130556.83620000001</v>
      </c>
    </row>
    <row r="38" spans="1:39" x14ac:dyDescent="0.25">
      <c r="A38" t="s">
        <v>31</v>
      </c>
      <c r="B38">
        <v>121.58713299999999</v>
      </c>
      <c r="C38">
        <v>124.9485809</v>
      </c>
      <c r="D38">
        <v>127.7397665</v>
      </c>
      <c r="E38">
        <v>132.54261650000001</v>
      </c>
      <c r="F38">
        <v>136.96952569999999</v>
      </c>
      <c r="G38">
        <v>141.22865390000001</v>
      </c>
      <c r="H38">
        <v>144.82187719999999</v>
      </c>
      <c r="I38">
        <v>147.86992169999999</v>
      </c>
      <c r="J38">
        <v>150.5236668</v>
      </c>
      <c r="K38">
        <v>153.02274840000001</v>
      </c>
      <c r="L38">
        <v>155.40972410000001</v>
      </c>
      <c r="M38">
        <v>157.67780139999999</v>
      </c>
      <c r="N38">
        <v>159.85280689999999</v>
      </c>
      <c r="O38">
        <v>162.09015099999999</v>
      </c>
      <c r="P38">
        <v>165.1386152</v>
      </c>
      <c r="Q38">
        <v>168.43614890000001</v>
      </c>
      <c r="R38">
        <v>171.9898115</v>
      </c>
      <c r="S38">
        <v>175.76737560000001</v>
      </c>
      <c r="T38">
        <v>179.68646889999999</v>
      </c>
      <c r="U38">
        <v>183.78202809999999</v>
      </c>
      <c r="V38">
        <v>187.97020939999999</v>
      </c>
      <c r="W38">
        <v>192.25171309999999</v>
      </c>
      <c r="X38">
        <v>196.61939280000001</v>
      </c>
      <c r="Y38">
        <v>201.06766339999999</v>
      </c>
      <c r="Z38">
        <v>205.59296459999999</v>
      </c>
      <c r="AA38">
        <v>210.19325910000001</v>
      </c>
      <c r="AB38">
        <v>214.8676389</v>
      </c>
      <c r="AC38">
        <v>219.61610189999999</v>
      </c>
      <c r="AD38">
        <v>224.67811549999999</v>
      </c>
      <c r="AE38">
        <v>230.51441879999999</v>
      </c>
      <c r="AF38">
        <v>236.74030089999999</v>
      </c>
      <c r="AG38">
        <v>243.3363032</v>
      </c>
      <c r="AH38">
        <v>250.2650471</v>
      </c>
      <c r="AI38">
        <v>257.4972052</v>
      </c>
      <c r="AJ38">
        <v>265.01909840000002</v>
      </c>
      <c r="AK38">
        <v>272.8197983</v>
      </c>
      <c r="AL38">
        <v>280.90146220000003</v>
      </c>
      <c r="AM38">
        <v>289.27479260000001</v>
      </c>
    </row>
    <row r="39" spans="1:39" x14ac:dyDescent="0.25">
      <c r="A39" t="s">
        <v>32</v>
      </c>
      <c r="B39">
        <v>411.05060300000002</v>
      </c>
      <c r="C39">
        <v>422.48263539999999</v>
      </c>
      <c r="D39">
        <v>432.90046219999999</v>
      </c>
      <c r="E39">
        <v>450.50209769999998</v>
      </c>
      <c r="F39">
        <v>467.52205290000001</v>
      </c>
      <c r="G39">
        <v>479.51592640000001</v>
      </c>
      <c r="H39">
        <v>489.8561479</v>
      </c>
      <c r="I39">
        <v>498.68640290000002</v>
      </c>
      <c r="J39">
        <v>506.36063710000002</v>
      </c>
      <c r="K39">
        <v>512.98644779999995</v>
      </c>
      <c r="L39">
        <v>518.96836470000005</v>
      </c>
      <c r="M39">
        <v>524.42724899999996</v>
      </c>
      <c r="N39">
        <v>529.51895549999995</v>
      </c>
      <c r="O39">
        <v>534.90515519999997</v>
      </c>
      <c r="P39">
        <v>544.82310889999997</v>
      </c>
      <c r="Q39">
        <v>555.44307309999999</v>
      </c>
      <c r="R39">
        <v>566.7384965</v>
      </c>
      <c r="S39">
        <v>578.65590099999997</v>
      </c>
      <c r="T39">
        <v>590.63904920000004</v>
      </c>
      <c r="U39">
        <v>603.52930519999995</v>
      </c>
      <c r="V39">
        <v>616.45769270000005</v>
      </c>
      <c r="W39">
        <v>629.5233882</v>
      </c>
      <c r="X39">
        <v>642.76907900000003</v>
      </c>
      <c r="Y39">
        <v>656.20587320000004</v>
      </c>
      <c r="Z39">
        <v>669.83057150000002</v>
      </c>
      <c r="AA39">
        <v>683.63465329999997</v>
      </c>
      <c r="AB39">
        <v>697.60923769999999</v>
      </c>
      <c r="AC39">
        <v>711.74766539999996</v>
      </c>
      <c r="AD39">
        <v>727.80045359999997</v>
      </c>
      <c r="AE39">
        <v>747.01915329999997</v>
      </c>
      <c r="AF39">
        <v>767.48837470000001</v>
      </c>
      <c r="AG39">
        <v>789.14012019999996</v>
      </c>
      <c r="AH39">
        <v>811.90948639999999</v>
      </c>
      <c r="AI39">
        <v>835.75066900000002</v>
      </c>
      <c r="AJ39">
        <v>860.67652899999996</v>
      </c>
      <c r="AK39">
        <v>886.65697909999994</v>
      </c>
      <c r="AL39">
        <v>913.71522700000003</v>
      </c>
      <c r="AM39">
        <v>941.90696790000004</v>
      </c>
    </row>
    <row r="40" spans="1:39" x14ac:dyDescent="0.25">
      <c r="A40" t="s">
        <v>33</v>
      </c>
      <c r="B40">
        <v>1245.3447020000001</v>
      </c>
      <c r="C40">
        <v>1281.86141</v>
      </c>
      <c r="D40">
        <v>1319.6173249999999</v>
      </c>
      <c r="E40">
        <v>1365.122664</v>
      </c>
      <c r="F40">
        <v>1408.4423280000001</v>
      </c>
      <c r="G40">
        <v>1448.396123</v>
      </c>
      <c r="H40">
        <v>1484.9306260000001</v>
      </c>
      <c r="I40">
        <v>1505.2798969999999</v>
      </c>
      <c r="J40">
        <v>1519.791972</v>
      </c>
      <c r="K40">
        <v>1529.4966669999999</v>
      </c>
      <c r="L40">
        <v>1537.3852830000001</v>
      </c>
      <c r="M40">
        <v>1543.9342200000001</v>
      </c>
      <c r="N40">
        <v>1549.4773600000001</v>
      </c>
      <c r="O40">
        <v>1558.6401060000001</v>
      </c>
      <c r="P40">
        <v>1583.601028</v>
      </c>
      <c r="Q40">
        <v>1612.531052</v>
      </c>
      <c r="R40">
        <v>1644.016871</v>
      </c>
      <c r="S40">
        <v>1677.426608</v>
      </c>
      <c r="T40">
        <v>1712.045427</v>
      </c>
      <c r="U40">
        <v>1747.559602</v>
      </c>
      <c r="V40">
        <v>1783.8025439999999</v>
      </c>
      <c r="W40">
        <v>1820.7425390000001</v>
      </c>
      <c r="X40">
        <v>1858.3151339999999</v>
      </c>
      <c r="Y40">
        <v>1896.4736009999999</v>
      </c>
      <c r="Z40">
        <v>1935.1884070000001</v>
      </c>
      <c r="AA40">
        <v>1974.443121</v>
      </c>
      <c r="AB40">
        <v>2014.2322240000001</v>
      </c>
      <c r="AC40">
        <v>2054.560086</v>
      </c>
      <c r="AD40">
        <v>2099.7303489999999</v>
      </c>
      <c r="AE40">
        <v>2159.549348</v>
      </c>
      <c r="AF40">
        <v>2224.6633889999998</v>
      </c>
      <c r="AG40">
        <v>2293.8962929999998</v>
      </c>
      <c r="AH40">
        <v>2366.7793360000001</v>
      </c>
      <c r="AI40">
        <v>2443.0696699999999</v>
      </c>
      <c r="AJ40">
        <v>2522.7508640000001</v>
      </c>
      <c r="AK40">
        <v>2605.7885529999999</v>
      </c>
      <c r="AL40">
        <v>2692.308203</v>
      </c>
      <c r="AM40">
        <v>2782.5394339999998</v>
      </c>
    </row>
    <row r="41" spans="1:39" x14ac:dyDescent="0.25">
      <c r="A41" t="s">
        <v>34</v>
      </c>
      <c r="B41">
        <v>82.998924400000007</v>
      </c>
      <c r="C41">
        <v>85.760086279999996</v>
      </c>
      <c r="D41">
        <v>88.596676799999997</v>
      </c>
      <c r="E41">
        <v>92.072807220000001</v>
      </c>
      <c r="F41">
        <v>95.503556900000007</v>
      </c>
      <c r="G41">
        <v>98.22271825</v>
      </c>
      <c r="H41">
        <v>100.6231465</v>
      </c>
      <c r="I41">
        <v>102.6823941</v>
      </c>
      <c r="J41">
        <v>104.4910112</v>
      </c>
      <c r="K41">
        <v>106.1416715</v>
      </c>
      <c r="L41">
        <v>107.65650050000001</v>
      </c>
      <c r="M41">
        <v>109.0228092</v>
      </c>
      <c r="N41">
        <v>110.2487108</v>
      </c>
      <c r="O41">
        <v>111.49239179999999</v>
      </c>
      <c r="P41">
        <v>113.5003869</v>
      </c>
      <c r="Q41">
        <v>115.6263345</v>
      </c>
      <c r="R41">
        <v>117.9057504</v>
      </c>
      <c r="S41">
        <v>120.34140960000001</v>
      </c>
      <c r="T41">
        <v>122.85467629999999</v>
      </c>
      <c r="U41">
        <v>125.59420059999999</v>
      </c>
      <c r="V41">
        <v>128.37069059999999</v>
      </c>
      <c r="W41">
        <v>131.19850529999999</v>
      </c>
      <c r="X41">
        <v>134.08229829999999</v>
      </c>
      <c r="Y41">
        <v>137.02266660000001</v>
      </c>
      <c r="Z41">
        <v>140.01892710000001</v>
      </c>
      <c r="AA41">
        <v>143.07029080000001</v>
      </c>
      <c r="AB41">
        <v>146.17644279999999</v>
      </c>
      <c r="AC41">
        <v>149.33781440000001</v>
      </c>
      <c r="AD41">
        <v>152.8170744</v>
      </c>
      <c r="AE41">
        <v>156.77431960000001</v>
      </c>
      <c r="AF41">
        <v>160.96105080000001</v>
      </c>
      <c r="AG41">
        <v>165.38891380000001</v>
      </c>
      <c r="AH41">
        <v>170.0481862</v>
      </c>
      <c r="AI41">
        <v>174.93025639999999</v>
      </c>
      <c r="AJ41">
        <v>180.03865189999999</v>
      </c>
      <c r="AK41">
        <v>185.369384</v>
      </c>
      <c r="AL41">
        <v>190.9316034</v>
      </c>
      <c r="AM41">
        <v>196.74204040000001</v>
      </c>
    </row>
    <row r="42" spans="1:39" x14ac:dyDescent="0.25">
      <c r="A42" t="s">
        <v>35</v>
      </c>
      <c r="B42">
        <v>7.5365014899999999E-2</v>
      </c>
      <c r="C42">
        <v>7.7731164300000002E-2</v>
      </c>
      <c r="D42">
        <v>7.9779007499999999E-2</v>
      </c>
      <c r="E42">
        <v>8.3084263800000002E-2</v>
      </c>
      <c r="F42">
        <v>8.5814156399999994E-2</v>
      </c>
      <c r="G42">
        <v>8.8280175899999896E-2</v>
      </c>
      <c r="H42">
        <v>9.0338141499999997E-2</v>
      </c>
      <c r="I42">
        <v>9.2159803600000006E-2</v>
      </c>
      <c r="J42">
        <v>9.3821466399999998E-2</v>
      </c>
      <c r="K42">
        <v>9.5456962399999998E-2</v>
      </c>
      <c r="L42">
        <v>9.7088171799999998E-2</v>
      </c>
      <c r="M42">
        <v>9.8709598199999998E-2</v>
      </c>
      <c r="N42">
        <v>0.1003391721</v>
      </c>
      <c r="O42">
        <v>0.10201203659999999</v>
      </c>
      <c r="P42">
        <v>0.1041541264</v>
      </c>
      <c r="Q42">
        <v>0.1063964052</v>
      </c>
      <c r="R42">
        <v>0.1087421016</v>
      </c>
      <c r="S42">
        <v>0.1111756775</v>
      </c>
      <c r="T42">
        <v>0.1136457135</v>
      </c>
      <c r="U42">
        <v>0.11618437970000001</v>
      </c>
      <c r="V42">
        <v>0.118748043</v>
      </c>
      <c r="W42">
        <v>0.12134473699999999</v>
      </c>
      <c r="X42">
        <v>0.12397615770000001</v>
      </c>
      <c r="Y42">
        <v>0.1266437762</v>
      </c>
      <c r="Z42">
        <v>0.1293493023</v>
      </c>
      <c r="AA42">
        <v>0.13209453909999999</v>
      </c>
      <c r="AB42">
        <v>0.1348813006</v>
      </c>
      <c r="AC42">
        <v>0.1377114243</v>
      </c>
      <c r="AD42">
        <v>0.1409292566</v>
      </c>
      <c r="AE42">
        <v>0.14471768539999999</v>
      </c>
      <c r="AF42">
        <v>0.14878347210000001</v>
      </c>
      <c r="AG42">
        <v>0.15309050029999999</v>
      </c>
      <c r="AH42">
        <v>0.15760562819999999</v>
      </c>
      <c r="AI42">
        <v>0.162308587</v>
      </c>
      <c r="AJ42">
        <v>0.16719339489999999</v>
      </c>
      <c r="AK42">
        <v>0.17225786060000001</v>
      </c>
      <c r="AL42">
        <v>0.1775090664</v>
      </c>
      <c r="AM42">
        <v>0.18295987120000001</v>
      </c>
    </row>
    <row r="43" spans="1:39" x14ac:dyDescent="0.25">
      <c r="A43" t="s">
        <v>36</v>
      </c>
      <c r="B43">
        <v>594.8122535</v>
      </c>
      <c r="C43">
        <v>610.07670810000002</v>
      </c>
      <c r="D43">
        <v>625.37327389999996</v>
      </c>
      <c r="E43">
        <v>647.87206600000002</v>
      </c>
      <c r="F43">
        <v>669.97013010000001</v>
      </c>
      <c r="G43">
        <v>687.2526325</v>
      </c>
      <c r="H43">
        <v>703.77719869999999</v>
      </c>
      <c r="I43">
        <v>719.94422599999996</v>
      </c>
      <c r="J43">
        <v>735.79000180000003</v>
      </c>
      <c r="K43">
        <v>749.91364499999997</v>
      </c>
      <c r="L43">
        <v>763.86769449999997</v>
      </c>
      <c r="M43">
        <v>777.76160709999999</v>
      </c>
      <c r="N43">
        <v>791.6734778</v>
      </c>
      <c r="O43">
        <v>805.04946629999995</v>
      </c>
      <c r="P43">
        <v>823.35070429999996</v>
      </c>
      <c r="Q43">
        <v>841.82681279999997</v>
      </c>
      <c r="R43">
        <v>860.56811900000002</v>
      </c>
      <c r="S43">
        <v>879.61926940000001</v>
      </c>
      <c r="T43">
        <v>898.37454019999996</v>
      </c>
      <c r="U43">
        <v>917.79018050000002</v>
      </c>
      <c r="V43">
        <v>937.05520920000004</v>
      </c>
      <c r="W43">
        <v>956.34914890000005</v>
      </c>
      <c r="X43">
        <v>975.76213740000003</v>
      </c>
      <c r="Y43">
        <v>995.33870709999997</v>
      </c>
      <c r="Z43">
        <v>1015.1008419999999</v>
      </c>
      <c r="AA43">
        <v>1035.0594960000001</v>
      </c>
      <c r="AB43">
        <v>1055.221317</v>
      </c>
      <c r="AC43">
        <v>1075.5925420000001</v>
      </c>
      <c r="AD43">
        <v>1098.8385450000001</v>
      </c>
      <c r="AE43">
        <v>1127.583879</v>
      </c>
      <c r="AF43">
        <v>1158.1433420000001</v>
      </c>
      <c r="AG43">
        <v>1190.257967</v>
      </c>
      <c r="AH43">
        <v>1223.805523</v>
      </c>
      <c r="AI43">
        <v>1258.7278080000001</v>
      </c>
      <c r="AJ43">
        <v>1295.070009</v>
      </c>
      <c r="AK43">
        <v>1332.820406</v>
      </c>
      <c r="AL43">
        <v>1372.0491489999999</v>
      </c>
      <c r="AM43">
        <v>1412.8697259999999</v>
      </c>
    </row>
    <row r="44" spans="1:39" x14ac:dyDescent="0.25">
      <c r="A44" t="s">
        <v>37</v>
      </c>
      <c r="B44">
        <v>1.1275404570000001</v>
      </c>
      <c r="C44">
        <v>1.1665503740000001</v>
      </c>
      <c r="D44">
        <v>1.2085998040000001</v>
      </c>
      <c r="E44">
        <v>1.2569942359999999</v>
      </c>
      <c r="F44">
        <v>1.29982884</v>
      </c>
      <c r="G44">
        <v>1.33772717</v>
      </c>
      <c r="H44">
        <v>1.3726684709999999</v>
      </c>
      <c r="I44">
        <v>1.399847667</v>
      </c>
      <c r="J44">
        <v>1.4241439229999999</v>
      </c>
      <c r="K44">
        <v>1.441676569</v>
      </c>
      <c r="L44">
        <v>1.458086958</v>
      </c>
      <c r="M44">
        <v>1.4740380740000001</v>
      </c>
      <c r="N44">
        <v>1.4899037770000001</v>
      </c>
      <c r="O44">
        <v>1.507157262</v>
      </c>
      <c r="P44">
        <v>1.534783217</v>
      </c>
      <c r="Q44">
        <v>1.5646652679999999</v>
      </c>
      <c r="R44">
        <v>1.5961233050000001</v>
      </c>
      <c r="S44">
        <v>1.628753468</v>
      </c>
      <c r="T44">
        <v>1.662037626</v>
      </c>
      <c r="U44">
        <v>1.695727583</v>
      </c>
      <c r="V44">
        <v>1.7297495389999999</v>
      </c>
      <c r="W44">
        <v>1.7641375859999999</v>
      </c>
      <c r="X44">
        <v>1.7988797350000001</v>
      </c>
      <c r="Y44">
        <v>1.833983895</v>
      </c>
      <c r="Z44">
        <v>1.869471712</v>
      </c>
      <c r="AA44">
        <v>1.9053703719999999</v>
      </c>
      <c r="AB44">
        <v>1.9417085860000001</v>
      </c>
      <c r="AC44">
        <v>1.9785156500000001</v>
      </c>
      <c r="AD44">
        <v>2.0226426069999999</v>
      </c>
      <c r="AE44">
        <v>2.0800923789999999</v>
      </c>
      <c r="AF44">
        <v>2.1434548040000001</v>
      </c>
      <c r="AG44">
        <v>2.2115131629999998</v>
      </c>
      <c r="AH44">
        <v>2.2835630720000002</v>
      </c>
      <c r="AI44">
        <v>2.3591896019999998</v>
      </c>
      <c r="AJ44">
        <v>2.4382397689999999</v>
      </c>
      <c r="AK44">
        <v>2.5206578199999998</v>
      </c>
      <c r="AL44">
        <v>2.6065477709999998</v>
      </c>
      <c r="AM44">
        <v>2.6961269809999999</v>
      </c>
    </row>
    <row r="45" spans="1:39" x14ac:dyDescent="0.25">
      <c r="A45" t="s">
        <v>38</v>
      </c>
      <c r="B45">
        <v>11.097</v>
      </c>
      <c r="C45">
        <v>11.493360620000001</v>
      </c>
      <c r="D45">
        <v>11.946147160000001</v>
      </c>
      <c r="E45">
        <v>12.51742127</v>
      </c>
      <c r="F45">
        <v>12.997534910000001</v>
      </c>
      <c r="G45">
        <v>13.327962360000001</v>
      </c>
      <c r="H45">
        <v>13.59687811</v>
      </c>
      <c r="I45">
        <v>13.82048625</v>
      </c>
      <c r="J45">
        <v>14.01291284</v>
      </c>
      <c r="K45">
        <v>14.1850539</v>
      </c>
      <c r="L45">
        <v>14.341069640000001</v>
      </c>
      <c r="M45">
        <v>14.480942600000001</v>
      </c>
      <c r="N45">
        <v>14.60751789</v>
      </c>
      <c r="O45">
        <v>14.74642366</v>
      </c>
      <c r="P45">
        <v>14.988639600000001</v>
      </c>
      <c r="Q45">
        <v>15.243172749999999</v>
      </c>
      <c r="R45">
        <v>15.51246817</v>
      </c>
      <c r="S45">
        <v>15.79610284</v>
      </c>
      <c r="T45">
        <v>16.084610219999998</v>
      </c>
      <c r="U45">
        <v>16.397275560000001</v>
      </c>
      <c r="V45">
        <v>16.709304370000002</v>
      </c>
      <c r="W45">
        <v>17.022986169999999</v>
      </c>
      <c r="X45">
        <v>17.339513520000001</v>
      </c>
      <c r="Y45">
        <v>17.65959355</v>
      </c>
      <c r="Z45">
        <v>17.983714899999999</v>
      </c>
      <c r="AA45">
        <v>18.312254979999999</v>
      </c>
      <c r="AB45">
        <v>18.645540189999998</v>
      </c>
      <c r="AC45">
        <v>18.983887230000001</v>
      </c>
      <c r="AD45">
        <v>19.418464820000001</v>
      </c>
      <c r="AE45">
        <v>19.948464130000001</v>
      </c>
      <c r="AF45">
        <v>20.529654010000002</v>
      </c>
      <c r="AG45">
        <v>21.15613746</v>
      </c>
      <c r="AH45">
        <v>21.822405140000001</v>
      </c>
      <c r="AI45">
        <v>22.52504527</v>
      </c>
      <c r="AJ45">
        <v>23.263205419999998</v>
      </c>
      <c r="AK45">
        <v>24.036415229999999</v>
      </c>
      <c r="AL45">
        <v>24.846070350000002</v>
      </c>
      <c r="AM45">
        <v>25.694814269999998</v>
      </c>
    </row>
    <row r="46" spans="1:39" x14ac:dyDescent="0.25">
      <c r="A46" t="s">
        <v>39</v>
      </c>
      <c r="B46">
        <v>37.027999999999999</v>
      </c>
      <c r="C46">
        <v>37.972462219999997</v>
      </c>
      <c r="D46">
        <v>38.380549670000001</v>
      </c>
      <c r="E46">
        <v>39.058028219999997</v>
      </c>
      <c r="F46">
        <v>39.468320009999999</v>
      </c>
      <c r="G46">
        <v>39.866110569999996</v>
      </c>
      <c r="H46">
        <v>40.232310509999998</v>
      </c>
      <c r="I46">
        <v>40.671239819999997</v>
      </c>
      <c r="J46">
        <v>41.186871879999998</v>
      </c>
      <c r="K46">
        <v>41.793759950000002</v>
      </c>
      <c r="L46">
        <v>42.451373930000003</v>
      </c>
      <c r="M46">
        <v>43.110756760000001</v>
      </c>
      <c r="N46">
        <v>43.744038109999998</v>
      </c>
      <c r="O46">
        <v>44.48501993</v>
      </c>
      <c r="P46">
        <v>45.443935600000003</v>
      </c>
      <c r="Q46">
        <v>46.443162510000001</v>
      </c>
      <c r="R46">
        <v>47.486246780000002</v>
      </c>
      <c r="S46">
        <v>48.57442459</v>
      </c>
      <c r="T46">
        <v>49.759062720000003</v>
      </c>
      <c r="U46">
        <v>51.003478909999998</v>
      </c>
      <c r="V46">
        <v>52.268045229999998</v>
      </c>
      <c r="W46">
        <v>53.54665284</v>
      </c>
      <c r="X46">
        <v>54.836062630000001</v>
      </c>
      <c r="Y46">
        <v>56.135995450000003</v>
      </c>
      <c r="Z46">
        <v>57.447910360000002</v>
      </c>
      <c r="AA46">
        <v>58.774127819999997</v>
      </c>
      <c r="AB46">
        <v>60.11732276</v>
      </c>
      <c r="AC46">
        <v>61.480256240000003</v>
      </c>
      <c r="AD46">
        <v>62.806644820000002</v>
      </c>
      <c r="AE46">
        <v>64.192051239999998</v>
      </c>
      <c r="AF46">
        <v>65.526834480000005</v>
      </c>
      <c r="AG46">
        <v>66.816142380000002</v>
      </c>
      <c r="AH46">
        <v>68.065607569999997</v>
      </c>
      <c r="AI46">
        <v>69.284657539999998</v>
      </c>
      <c r="AJ46">
        <v>70.486720169999998</v>
      </c>
      <c r="AK46">
        <v>71.684897520000007</v>
      </c>
      <c r="AL46">
        <v>72.894628999999995</v>
      </c>
      <c r="AM46">
        <v>74.132488739999999</v>
      </c>
    </row>
    <row r="47" spans="1:39" x14ac:dyDescent="0.25">
      <c r="A47" t="s">
        <v>40</v>
      </c>
      <c r="B47">
        <v>530.9840001</v>
      </c>
      <c r="C47">
        <v>544.51834169999995</v>
      </c>
      <c r="D47">
        <v>551.44423740000002</v>
      </c>
      <c r="E47">
        <v>559.69653200000005</v>
      </c>
      <c r="F47">
        <v>567.36465620000001</v>
      </c>
      <c r="G47">
        <v>572.15530509999996</v>
      </c>
      <c r="H47">
        <v>578.48384180000005</v>
      </c>
      <c r="I47">
        <v>586.92347299999994</v>
      </c>
      <c r="J47">
        <v>597.16653689999998</v>
      </c>
      <c r="K47">
        <v>608.5719699</v>
      </c>
      <c r="L47">
        <v>620.69017929999995</v>
      </c>
      <c r="M47">
        <v>632.82951019999996</v>
      </c>
      <c r="N47">
        <v>644.53604680000001</v>
      </c>
      <c r="O47">
        <v>656.68464019999999</v>
      </c>
      <c r="P47">
        <v>673.06691750000005</v>
      </c>
      <c r="Q47">
        <v>689.28524640000001</v>
      </c>
      <c r="R47">
        <v>705.61191489999999</v>
      </c>
      <c r="S47">
        <v>722.27584860000002</v>
      </c>
      <c r="T47">
        <v>739.72466410000004</v>
      </c>
      <c r="U47">
        <v>758.44171200000005</v>
      </c>
      <c r="V47">
        <v>777.08541179999997</v>
      </c>
      <c r="W47">
        <v>795.71733329999995</v>
      </c>
      <c r="X47">
        <v>814.38679909999996</v>
      </c>
      <c r="Y47">
        <v>833.13288309999996</v>
      </c>
      <c r="Z47">
        <v>851.99035149999997</v>
      </c>
      <c r="AA47">
        <v>870.99202979999995</v>
      </c>
      <c r="AB47">
        <v>890.17016899999999</v>
      </c>
      <c r="AC47">
        <v>909.55706850000001</v>
      </c>
      <c r="AD47">
        <v>928.37109339999995</v>
      </c>
      <c r="AE47">
        <v>947.78534520000005</v>
      </c>
      <c r="AF47">
        <v>965.8790047</v>
      </c>
      <c r="AG47">
        <v>982.93976280000004</v>
      </c>
      <c r="AH47">
        <v>999.22712679999995</v>
      </c>
      <c r="AI47">
        <v>1014.99575</v>
      </c>
      <c r="AJ47">
        <v>1030.540767</v>
      </c>
      <c r="AK47">
        <v>1046.0576120000001</v>
      </c>
      <c r="AL47">
        <v>1061.785406</v>
      </c>
      <c r="AM47">
        <v>1077.9749449999999</v>
      </c>
    </row>
    <row r="48" spans="1:39" x14ac:dyDescent="0.25">
      <c r="A48" t="s">
        <v>41</v>
      </c>
      <c r="B48">
        <v>4.4478590499999999</v>
      </c>
      <c r="C48">
        <v>4.5463739170000004</v>
      </c>
      <c r="D48">
        <v>4.6064410889999996</v>
      </c>
      <c r="E48">
        <v>4.6485454989999999</v>
      </c>
      <c r="F48">
        <v>4.6859748919999999</v>
      </c>
      <c r="G48">
        <v>4.7305680829999996</v>
      </c>
      <c r="H48">
        <v>4.7903003689999997</v>
      </c>
      <c r="I48">
        <v>4.8516686980000001</v>
      </c>
      <c r="J48">
        <v>4.92545813</v>
      </c>
      <c r="K48">
        <v>4.9912847830000002</v>
      </c>
      <c r="L48">
        <v>5.0620903549999996</v>
      </c>
      <c r="M48">
        <v>5.13392713</v>
      </c>
      <c r="N48">
        <v>5.2033855559999997</v>
      </c>
      <c r="O48">
        <v>5.2849473299999996</v>
      </c>
      <c r="P48">
        <v>5.4004521670000001</v>
      </c>
      <c r="Q48">
        <v>5.5218671419999996</v>
      </c>
      <c r="R48">
        <v>5.6479311479999996</v>
      </c>
      <c r="S48">
        <v>5.7786183639999997</v>
      </c>
      <c r="T48">
        <v>5.9210790219999998</v>
      </c>
      <c r="U48">
        <v>6.0686336409999999</v>
      </c>
      <c r="V48">
        <v>6.2186909540000004</v>
      </c>
      <c r="W48">
        <v>6.370328336</v>
      </c>
      <c r="X48">
        <v>6.5230757129999999</v>
      </c>
      <c r="Y48">
        <v>6.6768726750000003</v>
      </c>
      <c r="Z48">
        <v>6.8318901839999997</v>
      </c>
      <c r="AA48">
        <v>6.9884108219999996</v>
      </c>
      <c r="AB48">
        <v>7.1467612589999998</v>
      </c>
      <c r="AC48">
        <v>7.3072775249999999</v>
      </c>
      <c r="AD48">
        <v>7.460419388</v>
      </c>
      <c r="AE48">
        <v>7.6310452719999997</v>
      </c>
      <c r="AF48">
        <v>7.7972623399999996</v>
      </c>
      <c r="AG48">
        <v>7.9584318830000003</v>
      </c>
      <c r="AH48">
        <v>8.1151222349999994</v>
      </c>
      <c r="AI48">
        <v>8.2684374829999996</v>
      </c>
      <c r="AJ48">
        <v>8.4199647179999904</v>
      </c>
      <c r="AK48">
        <v>8.571289406</v>
      </c>
      <c r="AL48">
        <v>8.7242751439999999</v>
      </c>
      <c r="AM48">
        <v>8.8809504980000007</v>
      </c>
    </row>
    <row r="49" spans="1:39" x14ac:dyDescent="0.25">
      <c r="A49" t="s">
        <v>42</v>
      </c>
      <c r="B49">
        <v>86.327000040000001</v>
      </c>
      <c r="C49">
        <v>88.279451409999893</v>
      </c>
      <c r="D49">
        <v>89.568586940000003</v>
      </c>
      <c r="E49">
        <v>90.789295249999995</v>
      </c>
      <c r="F49">
        <v>91.721267999999995</v>
      </c>
      <c r="G49">
        <v>92.197830749999994</v>
      </c>
      <c r="H49">
        <v>92.846948310000002</v>
      </c>
      <c r="I49">
        <v>93.778653469999995</v>
      </c>
      <c r="J49">
        <v>94.947436960000005</v>
      </c>
      <c r="K49">
        <v>96.319484549999999</v>
      </c>
      <c r="L49">
        <v>97.788921000000002</v>
      </c>
      <c r="M49">
        <v>99.224478860000005</v>
      </c>
      <c r="N49">
        <v>100.54087629999999</v>
      </c>
      <c r="O49">
        <v>102.0688171</v>
      </c>
      <c r="P49">
        <v>104.2721071</v>
      </c>
      <c r="Q49">
        <v>106.50550610000001</v>
      </c>
      <c r="R49">
        <v>108.8067521</v>
      </c>
      <c r="S49">
        <v>111.2048843</v>
      </c>
      <c r="T49">
        <v>113.7886294</v>
      </c>
      <c r="U49">
        <v>116.5979102</v>
      </c>
      <c r="V49">
        <v>119.426366</v>
      </c>
      <c r="W49">
        <v>122.27678469999999</v>
      </c>
      <c r="X49">
        <v>125.1524733</v>
      </c>
      <c r="Y49">
        <v>128.05732159999999</v>
      </c>
      <c r="Z49">
        <v>130.99604249999999</v>
      </c>
      <c r="AA49">
        <v>133.97408010000001</v>
      </c>
      <c r="AB49">
        <v>136.99755200000001</v>
      </c>
      <c r="AC49">
        <v>140.0731676</v>
      </c>
      <c r="AD49">
        <v>143.14769680000001</v>
      </c>
      <c r="AE49">
        <v>146.29646320000001</v>
      </c>
      <c r="AF49">
        <v>149.2785318</v>
      </c>
      <c r="AG49">
        <v>152.13192050000001</v>
      </c>
      <c r="AH49">
        <v>154.8896096</v>
      </c>
      <c r="AI49">
        <v>157.5890273</v>
      </c>
      <c r="AJ49">
        <v>160.279639</v>
      </c>
      <c r="AK49">
        <v>162.99451640000001</v>
      </c>
      <c r="AL49">
        <v>165.7780022</v>
      </c>
      <c r="AM49">
        <v>168.67824719999999</v>
      </c>
    </row>
    <row r="50" spans="1:39" x14ac:dyDescent="0.25">
      <c r="A50" t="s">
        <v>43</v>
      </c>
      <c r="B50">
        <v>10285.555549999999</v>
      </c>
      <c r="C50">
        <v>10547.90617</v>
      </c>
      <c r="D50">
        <v>10661.263800000001</v>
      </c>
      <c r="E50">
        <v>10849.45228</v>
      </c>
      <c r="F50">
        <v>10963.42222</v>
      </c>
      <c r="G50">
        <v>11073.919599999999</v>
      </c>
      <c r="H50">
        <v>11175.641809999999</v>
      </c>
      <c r="I50">
        <v>11297.56662</v>
      </c>
      <c r="J50">
        <v>11440.79774</v>
      </c>
      <c r="K50">
        <v>11609.377759999999</v>
      </c>
      <c r="L50">
        <v>11792.04831</v>
      </c>
      <c r="M50">
        <v>11975.210209999999</v>
      </c>
      <c r="N50">
        <v>12151.1217</v>
      </c>
      <c r="O50">
        <v>12356.949979999999</v>
      </c>
      <c r="P50">
        <v>12623.31544</v>
      </c>
      <c r="Q50">
        <v>12900.87847</v>
      </c>
      <c r="R50">
        <v>13190.624100000001</v>
      </c>
      <c r="S50">
        <v>13492.89572</v>
      </c>
      <c r="T50">
        <v>13821.961869999999</v>
      </c>
      <c r="U50">
        <v>14167.633030000001</v>
      </c>
      <c r="V50">
        <v>14518.901449999999</v>
      </c>
      <c r="W50">
        <v>14874.070229999999</v>
      </c>
      <c r="X50">
        <v>15232.23962</v>
      </c>
      <c r="Y50">
        <v>15593.33207</v>
      </c>
      <c r="Z50">
        <v>15957.75288</v>
      </c>
      <c r="AA50">
        <v>16326.14662</v>
      </c>
      <c r="AB50">
        <v>16699.25632</v>
      </c>
      <c r="AC50">
        <v>17077.848959999999</v>
      </c>
      <c r="AD50">
        <v>17446.290229999999</v>
      </c>
      <c r="AE50">
        <v>17831.125349999998</v>
      </c>
      <c r="AF50">
        <v>18201.89847</v>
      </c>
      <c r="AG50">
        <v>18560.039550000001</v>
      </c>
      <c r="AH50">
        <v>18907.11321</v>
      </c>
      <c r="AI50">
        <v>19245.7382</v>
      </c>
      <c r="AJ50">
        <v>19579.644489999999</v>
      </c>
      <c r="AK50">
        <v>19912.471529999999</v>
      </c>
      <c r="AL50">
        <v>20248.50806</v>
      </c>
      <c r="AM50">
        <v>20592.357980000001</v>
      </c>
    </row>
    <row r="51" spans="1:39" x14ac:dyDescent="0.25">
      <c r="A51" t="s">
        <v>44</v>
      </c>
      <c r="B51">
        <v>147495.55559999999</v>
      </c>
      <c r="C51">
        <v>151255.0949</v>
      </c>
      <c r="D51">
        <v>153178.95480000001</v>
      </c>
      <c r="E51">
        <v>155471.25889999999</v>
      </c>
      <c r="F51">
        <v>157601.2934</v>
      </c>
      <c r="G51">
        <v>158932.02919999999</v>
      </c>
      <c r="H51">
        <v>160689.95610000001</v>
      </c>
      <c r="I51">
        <v>163034.29810000001</v>
      </c>
      <c r="J51">
        <v>165879.59359999999</v>
      </c>
      <c r="K51">
        <v>169047.76939999999</v>
      </c>
      <c r="L51">
        <v>172413.9387</v>
      </c>
      <c r="M51">
        <v>175785.97510000001</v>
      </c>
      <c r="N51">
        <v>179037.79079999999</v>
      </c>
      <c r="O51">
        <v>182412.4001</v>
      </c>
      <c r="P51">
        <v>186963.03260000001</v>
      </c>
      <c r="Q51">
        <v>191468.12400000001</v>
      </c>
      <c r="R51">
        <v>196003.30970000001</v>
      </c>
      <c r="S51">
        <v>200632.1802</v>
      </c>
      <c r="T51">
        <v>205479.07339999999</v>
      </c>
      <c r="U51">
        <v>210678.25330000001</v>
      </c>
      <c r="V51">
        <v>215857.0588</v>
      </c>
      <c r="W51">
        <v>221032.5926</v>
      </c>
      <c r="X51">
        <v>226218.55530000001</v>
      </c>
      <c r="Y51">
        <v>231425.8009</v>
      </c>
      <c r="Z51">
        <v>236663.9865</v>
      </c>
      <c r="AA51">
        <v>241942.23050000001</v>
      </c>
      <c r="AB51">
        <v>247269.4914</v>
      </c>
      <c r="AC51">
        <v>252654.74129999999</v>
      </c>
      <c r="AD51">
        <v>257880.85930000001</v>
      </c>
      <c r="AE51">
        <v>263273.70699999999</v>
      </c>
      <c r="AF51">
        <v>268299.72350000002</v>
      </c>
      <c r="AG51">
        <v>273038.82299999997</v>
      </c>
      <c r="AH51">
        <v>277563.09080000001</v>
      </c>
      <c r="AI51">
        <v>281943.26390000002</v>
      </c>
      <c r="AJ51">
        <v>286261.32410000003</v>
      </c>
      <c r="AK51">
        <v>290571.5588</v>
      </c>
      <c r="AL51">
        <v>294940.39049999998</v>
      </c>
      <c r="AM51">
        <v>299437.48469999997</v>
      </c>
    </row>
    <row r="52" spans="1:39" x14ac:dyDescent="0.25">
      <c r="A52" t="s">
        <v>45</v>
      </c>
      <c r="B52">
        <v>1235.5164030000001</v>
      </c>
      <c r="C52">
        <v>1262.8816440000001</v>
      </c>
      <c r="D52">
        <v>1279.566969</v>
      </c>
      <c r="E52">
        <v>1291.262639</v>
      </c>
      <c r="F52">
        <v>1301.6596919999999</v>
      </c>
      <c r="G52">
        <v>1314.0466899999999</v>
      </c>
      <c r="H52">
        <v>1330.638991</v>
      </c>
      <c r="I52">
        <v>1347.6857500000001</v>
      </c>
      <c r="J52">
        <v>1368.182814</v>
      </c>
      <c r="K52">
        <v>1386.467995</v>
      </c>
      <c r="L52">
        <v>1406.1362099999999</v>
      </c>
      <c r="M52">
        <v>1426.0908690000001</v>
      </c>
      <c r="N52">
        <v>1445.384877</v>
      </c>
      <c r="O52">
        <v>1468.040925</v>
      </c>
      <c r="P52">
        <v>1500.1256020000001</v>
      </c>
      <c r="Q52">
        <v>1533.8519839999999</v>
      </c>
      <c r="R52">
        <v>1568.8697629999999</v>
      </c>
      <c r="S52">
        <v>1605.1717679999999</v>
      </c>
      <c r="T52">
        <v>1644.744173</v>
      </c>
      <c r="U52">
        <v>1685.731567</v>
      </c>
      <c r="V52">
        <v>1727.4141540000001</v>
      </c>
      <c r="W52">
        <v>1769.5356489999999</v>
      </c>
      <c r="X52">
        <v>1811.9654760000001</v>
      </c>
      <c r="Y52">
        <v>1854.686854</v>
      </c>
      <c r="Z52">
        <v>1897.747273</v>
      </c>
      <c r="AA52">
        <v>1941.225228</v>
      </c>
      <c r="AB52">
        <v>1985.2114610000001</v>
      </c>
      <c r="AC52">
        <v>2029.7993120000001</v>
      </c>
      <c r="AD52">
        <v>2072.3387189999999</v>
      </c>
      <c r="AE52">
        <v>2119.734798</v>
      </c>
      <c r="AF52">
        <v>2165.9062060000001</v>
      </c>
      <c r="AG52">
        <v>2210.6755229999999</v>
      </c>
      <c r="AH52">
        <v>2254.200621</v>
      </c>
      <c r="AI52">
        <v>2296.7881900000002</v>
      </c>
      <c r="AJ52">
        <v>2338.8790880000001</v>
      </c>
      <c r="AK52">
        <v>2380.913724</v>
      </c>
      <c r="AL52">
        <v>2423.4097619999998</v>
      </c>
      <c r="AM52">
        <v>2466.9306940000001</v>
      </c>
    </row>
    <row r="53" spans="1:39" x14ac:dyDescent="0.25">
      <c r="A53" t="s">
        <v>46</v>
      </c>
      <c r="B53">
        <v>23979.722229999999</v>
      </c>
      <c r="C53">
        <v>24522.06984</v>
      </c>
      <c r="D53">
        <v>24880.163039999999</v>
      </c>
      <c r="E53">
        <v>25219.248680000001</v>
      </c>
      <c r="F53">
        <v>25478.13</v>
      </c>
      <c r="G53">
        <v>25610.508539999999</v>
      </c>
      <c r="H53">
        <v>25790.81898</v>
      </c>
      <c r="I53">
        <v>26049.625960000001</v>
      </c>
      <c r="J53">
        <v>26374.288049999999</v>
      </c>
      <c r="K53">
        <v>26755.412369999998</v>
      </c>
      <c r="L53">
        <v>27163.589169999999</v>
      </c>
      <c r="M53">
        <v>27562.355240000001</v>
      </c>
      <c r="N53">
        <v>27928.021199999999</v>
      </c>
      <c r="O53">
        <v>28352.449209999999</v>
      </c>
      <c r="P53">
        <v>28964.474180000001</v>
      </c>
      <c r="Q53">
        <v>29584.862809999999</v>
      </c>
      <c r="R53">
        <v>30224.09779</v>
      </c>
      <c r="S53">
        <v>30890.245630000001</v>
      </c>
      <c r="T53">
        <v>31607.952600000001</v>
      </c>
      <c r="U53">
        <v>32388.308400000002</v>
      </c>
      <c r="V53">
        <v>33173.990550000002</v>
      </c>
      <c r="W53">
        <v>33965.773529999999</v>
      </c>
      <c r="X53">
        <v>34764.57591</v>
      </c>
      <c r="Y53">
        <v>35571.478210000001</v>
      </c>
      <c r="Z53">
        <v>36387.789599999996</v>
      </c>
      <c r="AA53">
        <v>37215.022250000002</v>
      </c>
      <c r="AB53">
        <v>38054.875549999997</v>
      </c>
      <c r="AC53">
        <v>38909.213210000002</v>
      </c>
      <c r="AD53">
        <v>39763.249100000001</v>
      </c>
      <c r="AE53">
        <v>40637.906450000002</v>
      </c>
      <c r="AF53">
        <v>41466.258829999999</v>
      </c>
      <c r="AG53">
        <v>42258.866820000003</v>
      </c>
      <c r="AH53">
        <v>43024.891559999996</v>
      </c>
      <c r="AI53">
        <v>43774.729789999998</v>
      </c>
      <c r="AJ53">
        <v>44522.121950000001</v>
      </c>
      <c r="AK53">
        <v>45276.254560000001</v>
      </c>
      <c r="AL53">
        <v>46049.445039999999</v>
      </c>
      <c r="AM53">
        <v>46855.068670000001</v>
      </c>
    </row>
    <row r="54" spans="1:39" x14ac:dyDescent="0.25">
      <c r="A54" t="s">
        <v>145</v>
      </c>
      <c r="B54">
        <v>54215.277779999997</v>
      </c>
      <c r="C54">
        <v>55104.063119999999</v>
      </c>
      <c r="D54">
        <v>55928.973709999998</v>
      </c>
      <c r="E54">
        <v>56622.348539999999</v>
      </c>
      <c r="F54">
        <v>56984.876850000001</v>
      </c>
      <c r="G54">
        <v>57404.250180000003</v>
      </c>
      <c r="H54">
        <v>58026.391380000001</v>
      </c>
      <c r="I54">
        <v>58931.183799999999</v>
      </c>
      <c r="J54">
        <v>60038.827940000003</v>
      </c>
      <c r="K54">
        <v>61231.10873</v>
      </c>
      <c r="L54">
        <v>62390.497799999997</v>
      </c>
      <c r="M54">
        <v>63446.904609999998</v>
      </c>
      <c r="N54">
        <v>64380.41272</v>
      </c>
      <c r="O54">
        <v>65828.301309999995</v>
      </c>
      <c r="P54">
        <v>67392.282630000002</v>
      </c>
      <c r="Q54">
        <v>69007.648929999996</v>
      </c>
      <c r="R54">
        <v>70676.362890000004</v>
      </c>
      <c r="S54">
        <v>72414.943660000004</v>
      </c>
      <c r="T54">
        <v>74400.776660000003</v>
      </c>
      <c r="U54">
        <v>76441.791419999994</v>
      </c>
      <c r="V54">
        <v>78484.131760000004</v>
      </c>
      <c r="W54">
        <v>80515.696490000002</v>
      </c>
      <c r="X54">
        <v>82543.073789999995</v>
      </c>
      <c r="Y54">
        <v>84579.110979999998</v>
      </c>
      <c r="Z54">
        <v>86636.837870000003</v>
      </c>
      <c r="AA54">
        <v>88727.109089999998</v>
      </c>
      <c r="AB54">
        <v>90858.153099999996</v>
      </c>
      <c r="AC54">
        <v>93035.965779999999</v>
      </c>
      <c r="AD54">
        <v>95234.962610000002</v>
      </c>
      <c r="AE54">
        <v>97339.385240000003</v>
      </c>
      <c r="AF54">
        <v>99372.040389999995</v>
      </c>
      <c r="AG54">
        <v>101364.4087</v>
      </c>
      <c r="AH54">
        <v>103345.13069999999</v>
      </c>
      <c r="AI54">
        <v>105337.9513</v>
      </c>
      <c r="AJ54">
        <v>107362.9017</v>
      </c>
      <c r="AK54">
        <v>109440.5364</v>
      </c>
      <c r="AL54">
        <v>111590.57309999999</v>
      </c>
      <c r="AM54">
        <v>113834.0846</v>
      </c>
    </row>
    <row r="55" spans="1:39" x14ac:dyDescent="0.25">
      <c r="A55" t="s">
        <v>47</v>
      </c>
      <c r="B55">
        <v>4625.557656</v>
      </c>
      <c r="C55">
        <v>4753.1658580000003</v>
      </c>
      <c r="D55">
        <v>4887.5337650000001</v>
      </c>
      <c r="E55">
        <v>5057.1560170000002</v>
      </c>
      <c r="F55">
        <v>5211.8186180000002</v>
      </c>
      <c r="G55">
        <v>5337.8151669999997</v>
      </c>
      <c r="H55">
        <v>5451.4766440000003</v>
      </c>
      <c r="I55">
        <v>5543.102038</v>
      </c>
      <c r="J55">
        <v>5626.6463169999997</v>
      </c>
      <c r="K55">
        <v>5705.1653649999998</v>
      </c>
      <c r="L55">
        <v>5782.1406619999998</v>
      </c>
      <c r="M55">
        <v>5857.6538259999998</v>
      </c>
      <c r="N55">
        <v>5931.9731590000001</v>
      </c>
      <c r="O55">
        <v>6021.8175700000002</v>
      </c>
      <c r="P55">
        <v>6147.4120819999998</v>
      </c>
      <c r="Q55">
        <v>6282.3511769999996</v>
      </c>
      <c r="R55">
        <v>6424.8171990000001</v>
      </c>
      <c r="S55">
        <v>6573.4259300000003</v>
      </c>
      <c r="T55">
        <v>6726.2483679999996</v>
      </c>
      <c r="U55">
        <v>6883.0815780000003</v>
      </c>
      <c r="V55">
        <v>7042.9850720000004</v>
      </c>
      <c r="W55">
        <v>7205.6289269999997</v>
      </c>
      <c r="X55">
        <v>7370.8475980000003</v>
      </c>
      <c r="Y55">
        <v>7538.5758649999998</v>
      </c>
      <c r="Z55">
        <v>7708.8124029999999</v>
      </c>
      <c r="AA55">
        <v>7881.5917399999998</v>
      </c>
      <c r="AB55">
        <v>8056.9704270000002</v>
      </c>
      <c r="AC55">
        <v>8235.0228160000006</v>
      </c>
      <c r="AD55">
        <v>8431.6580099999901</v>
      </c>
      <c r="AE55">
        <v>8660.8330260000002</v>
      </c>
      <c r="AF55">
        <v>8904.2754870000008</v>
      </c>
      <c r="AG55">
        <v>9160.0480650000009</v>
      </c>
      <c r="AH55">
        <v>9426.5526389999995</v>
      </c>
      <c r="AI55">
        <v>9702.8089830000008</v>
      </c>
      <c r="AJ55">
        <v>9988.7518390000005</v>
      </c>
      <c r="AK55">
        <v>10284.48756</v>
      </c>
      <c r="AL55">
        <v>10590.567719999999</v>
      </c>
      <c r="AM55">
        <v>10907.900460000001</v>
      </c>
    </row>
    <row r="56" spans="1:39" x14ac:dyDescent="0.25">
      <c r="A56" t="s">
        <v>48</v>
      </c>
      <c r="B56">
        <v>4625.557656</v>
      </c>
      <c r="C56">
        <v>4753.1507259999998</v>
      </c>
      <c r="D56">
        <v>4887.4026270000004</v>
      </c>
      <c r="E56">
        <v>5056.7418939999998</v>
      </c>
      <c r="F56">
        <v>5210.8672530000003</v>
      </c>
      <c r="G56">
        <v>5336.669688</v>
      </c>
      <c r="H56">
        <v>5447.7000600000001</v>
      </c>
      <c r="I56">
        <v>5535.4892879999998</v>
      </c>
      <c r="J56">
        <v>5615.3394280000002</v>
      </c>
      <c r="K56">
        <v>5688.4602320000004</v>
      </c>
      <c r="L56">
        <v>5759.3404680000003</v>
      </c>
      <c r="M56">
        <v>5827.8333560000001</v>
      </c>
      <c r="N56">
        <v>5894.1429829999997</v>
      </c>
      <c r="O56">
        <v>5975.5245009999999</v>
      </c>
      <c r="P56">
        <v>6095.1409700000004</v>
      </c>
      <c r="Q56">
        <v>6224.6721980000002</v>
      </c>
      <c r="R56">
        <v>6361.9719370000003</v>
      </c>
      <c r="S56">
        <v>6505.7535159999998</v>
      </c>
      <c r="T56">
        <v>6654.36931</v>
      </c>
      <c r="U56">
        <v>6808.7809749999997</v>
      </c>
      <c r="V56">
        <v>6964.878659</v>
      </c>
      <c r="W56">
        <v>7122.7980809999999</v>
      </c>
      <c r="X56">
        <v>7282.6223049999999</v>
      </c>
      <c r="Y56">
        <v>7444.456322</v>
      </c>
      <c r="Z56">
        <v>7608.4220770000002</v>
      </c>
      <c r="AA56">
        <v>7774.644319</v>
      </c>
      <c r="AB56">
        <v>7943.2454289999996</v>
      </c>
      <c r="AC56">
        <v>8114.3475369999996</v>
      </c>
      <c r="AD56">
        <v>8304.5406299999995</v>
      </c>
      <c r="AE56">
        <v>8526.4293469999902</v>
      </c>
      <c r="AF56">
        <v>8761.0028559999901</v>
      </c>
      <c r="AG56">
        <v>9006.0403129999995</v>
      </c>
      <c r="AH56">
        <v>9260.3472579999998</v>
      </c>
      <c r="AI56">
        <v>9523.3661370000009</v>
      </c>
      <c r="AJ56">
        <v>9795.2892319999901</v>
      </c>
      <c r="AK56">
        <v>10076.35319</v>
      </c>
      <c r="AL56">
        <v>10367.30107</v>
      </c>
      <c r="AM56">
        <v>10669.204449999999</v>
      </c>
    </row>
    <row r="57" spans="1:39" x14ac:dyDescent="0.25">
      <c r="A57" t="s">
        <v>49</v>
      </c>
      <c r="B57">
        <v>237211.6275</v>
      </c>
      <c r="C57">
        <v>242702.18100000001</v>
      </c>
      <c r="D57">
        <v>245979.2089</v>
      </c>
      <c r="E57">
        <v>249595.2064</v>
      </c>
      <c r="F57">
        <v>252639.12530000001</v>
      </c>
      <c r="G57">
        <v>255232.5177</v>
      </c>
      <c r="H57">
        <v>258990.58910000001</v>
      </c>
      <c r="I57">
        <v>263902.27230000001</v>
      </c>
      <c r="J57">
        <v>269683.99249999999</v>
      </c>
      <c r="K57">
        <v>276066.56809999997</v>
      </c>
      <c r="L57">
        <v>282852.52029999997</v>
      </c>
      <c r="M57">
        <v>289852.95049999998</v>
      </c>
      <c r="N57">
        <v>296959.95529999997</v>
      </c>
      <c r="O57">
        <v>304798.27539999998</v>
      </c>
      <c r="P57">
        <v>313908.49300000002</v>
      </c>
      <c r="Q57">
        <v>322931.9767</v>
      </c>
      <c r="R57">
        <v>331977.19809999998</v>
      </c>
      <c r="S57">
        <v>341099.79629999999</v>
      </c>
      <c r="T57">
        <v>350309.10950000002</v>
      </c>
      <c r="U57">
        <v>359677.65110000002</v>
      </c>
      <c r="V57">
        <v>369173.0673</v>
      </c>
      <c r="W57">
        <v>378801.9535</v>
      </c>
      <c r="X57">
        <v>388570.24300000002</v>
      </c>
      <c r="Y57">
        <v>398482.57449999999</v>
      </c>
      <c r="Z57">
        <v>408543.21250000002</v>
      </c>
      <c r="AA57">
        <v>418756.24410000001</v>
      </c>
      <c r="AB57">
        <v>429125.78759999998</v>
      </c>
      <c r="AC57">
        <v>439656.16970000003</v>
      </c>
      <c r="AD57">
        <v>450076.47879999998</v>
      </c>
      <c r="AE57">
        <v>461049.00839999999</v>
      </c>
      <c r="AF57">
        <v>472164.01309999998</v>
      </c>
      <c r="AG57">
        <v>483568.90909999999</v>
      </c>
      <c r="AH57">
        <v>495254.48340000003</v>
      </c>
      <c r="AI57">
        <v>507192.39380000002</v>
      </c>
      <c r="AJ57">
        <v>519404.04200000002</v>
      </c>
      <c r="AK57">
        <v>531896.99349999998</v>
      </c>
      <c r="AL57">
        <v>544697.20330000005</v>
      </c>
      <c r="AM57">
        <v>557847.01300000004</v>
      </c>
    </row>
    <row r="58" spans="1:39" x14ac:dyDescent="0.25">
      <c r="A58" t="s">
        <v>50</v>
      </c>
      <c r="B58">
        <v>237211.6275</v>
      </c>
      <c r="C58">
        <v>242692.01569999999</v>
      </c>
      <c r="D58">
        <v>245928.92230000001</v>
      </c>
      <c r="E58">
        <v>249453.571</v>
      </c>
      <c r="F58">
        <v>252329.38219999999</v>
      </c>
      <c r="G58">
        <v>254334.7542</v>
      </c>
      <c r="H58">
        <v>257013.4472</v>
      </c>
      <c r="I58">
        <v>260660.3602</v>
      </c>
      <c r="J58">
        <v>265101.69010000001</v>
      </c>
      <c r="K58">
        <v>270030.13630000001</v>
      </c>
      <c r="L58">
        <v>275166.21019999997</v>
      </c>
      <c r="M58">
        <v>280196.53600000002</v>
      </c>
      <c r="N58">
        <v>284942.73129999998</v>
      </c>
      <c r="O58">
        <v>290418.14150000003</v>
      </c>
      <c r="P58">
        <v>297443.23050000001</v>
      </c>
      <c r="Q58">
        <v>304495.36619999999</v>
      </c>
      <c r="R58">
        <v>311663.26419999998</v>
      </c>
      <c r="S58">
        <v>319035.43699999998</v>
      </c>
      <c r="T58">
        <v>326954.50870000001</v>
      </c>
      <c r="U58">
        <v>335361.71769999998</v>
      </c>
      <c r="V58">
        <v>343761.49670000002</v>
      </c>
      <c r="W58">
        <v>352157.66850000003</v>
      </c>
      <c r="X58">
        <v>360570.41009999998</v>
      </c>
      <c r="Y58">
        <v>369024.40899999999</v>
      </c>
      <c r="Z58">
        <v>377544.11420000001</v>
      </c>
      <c r="AA58">
        <v>386151.73369999998</v>
      </c>
      <c r="AB58">
        <v>394866.9878</v>
      </c>
      <c r="AC58">
        <v>403707.56849999999</v>
      </c>
      <c r="AD58">
        <v>412397.69990000001</v>
      </c>
      <c r="AE58">
        <v>421201.85879999999</v>
      </c>
      <c r="AF58">
        <v>429505.82740000001</v>
      </c>
      <c r="AG58">
        <v>437432.81359999999</v>
      </c>
      <c r="AH58">
        <v>445094.42690000002</v>
      </c>
      <c r="AI58">
        <v>452598.47139999998</v>
      </c>
      <c r="AJ58">
        <v>460064.8713</v>
      </c>
      <c r="AK58">
        <v>467581.73499999999</v>
      </c>
      <c r="AL58">
        <v>475252.32650000002</v>
      </c>
      <c r="AM58">
        <v>483185.92660000001</v>
      </c>
    </row>
    <row r="59" spans="1:39" x14ac:dyDescent="0.25">
      <c r="A59" t="s">
        <v>57</v>
      </c>
      <c r="B59">
        <v>1269.6992749999999</v>
      </c>
      <c r="C59">
        <v>1306.929529</v>
      </c>
      <c r="D59">
        <v>1358.817178</v>
      </c>
      <c r="E59">
        <v>1419.7049959999999</v>
      </c>
      <c r="F59">
        <v>1471.4918250000001</v>
      </c>
      <c r="G59">
        <v>1511.2692850000001</v>
      </c>
      <c r="H59">
        <v>1540.8430080000001</v>
      </c>
      <c r="I59">
        <v>1563.3205680000001</v>
      </c>
      <c r="J59">
        <v>1583.630527</v>
      </c>
      <c r="K59">
        <v>1603.6407280000001</v>
      </c>
      <c r="L59">
        <v>1623.6145429999999</v>
      </c>
      <c r="M59">
        <v>1643.6673860000001</v>
      </c>
      <c r="N59">
        <v>1663.8995930000001</v>
      </c>
      <c r="O59">
        <v>1692.6251609999999</v>
      </c>
      <c r="P59">
        <v>1726.834484</v>
      </c>
      <c r="Q59">
        <v>1765.4901620000001</v>
      </c>
      <c r="R59">
        <v>1807.4859180000001</v>
      </c>
      <c r="S59">
        <v>1851.9289249999999</v>
      </c>
      <c r="T59">
        <v>1898.305243</v>
      </c>
      <c r="U59">
        <v>1946.06699</v>
      </c>
      <c r="V59">
        <v>1994.8675330000001</v>
      </c>
      <c r="W59">
        <v>2044.502653</v>
      </c>
      <c r="X59">
        <v>2094.8945859999999</v>
      </c>
      <c r="Y59">
        <v>2146.047454</v>
      </c>
      <c r="Z59">
        <v>2198.0059759999999</v>
      </c>
      <c r="AA59">
        <v>2250.8285989999999</v>
      </c>
      <c r="AB59">
        <v>2304.5734510000002</v>
      </c>
      <c r="AC59">
        <v>2359.2938039999999</v>
      </c>
      <c r="AD59">
        <v>2423.276621</v>
      </c>
      <c r="AE59">
        <v>2493.4397680000002</v>
      </c>
      <c r="AF59">
        <v>2568.5046349999998</v>
      </c>
      <c r="AG59">
        <v>2647.3975580000001</v>
      </c>
      <c r="AH59">
        <v>2729.3709410000001</v>
      </c>
      <c r="AI59">
        <v>2813.9980850000002</v>
      </c>
      <c r="AJ59">
        <v>2901.1109029999998</v>
      </c>
      <c r="AK59">
        <v>2990.7807979999998</v>
      </c>
      <c r="AL59">
        <v>3083.1828310000001</v>
      </c>
      <c r="AM59">
        <v>3178.5828299999998</v>
      </c>
    </row>
    <row r="60" spans="1:39" x14ac:dyDescent="0.25">
      <c r="A60" t="s">
        <v>58</v>
      </c>
      <c r="B60">
        <v>33.802999999999997</v>
      </c>
      <c r="C60">
        <v>34.664407490000002</v>
      </c>
      <c r="D60">
        <v>35.7832632</v>
      </c>
      <c r="E60">
        <v>37.042976529999997</v>
      </c>
      <c r="F60">
        <v>38.216380610000002</v>
      </c>
      <c r="G60">
        <v>39.256698569999998</v>
      </c>
      <c r="H60">
        <v>40.228136280000001</v>
      </c>
      <c r="I60">
        <v>41.172314489999998</v>
      </c>
      <c r="J60">
        <v>42.133098609999998</v>
      </c>
      <c r="K60">
        <v>43.119171979999997</v>
      </c>
      <c r="L60">
        <v>44.121440620000001</v>
      </c>
      <c r="M60">
        <v>45.141602599999999</v>
      </c>
      <c r="N60">
        <v>46.187715410000003</v>
      </c>
      <c r="O60">
        <v>47.292175800000003</v>
      </c>
      <c r="P60">
        <v>48.421294699999997</v>
      </c>
      <c r="Q60">
        <v>49.607717690000001</v>
      </c>
      <c r="R60">
        <v>50.860088869999998</v>
      </c>
      <c r="S60">
        <v>52.17423153</v>
      </c>
      <c r="T60">
        <v>53.554183930000001</v>
      </c>
      <c r="U60">
        <v>54.980247650000003</v>
      </c>
      <c r="V60">
        <v>56.43980432</v>
      </c>
      <c r="W60">
        <v>57.926260689999999</v>
      </c>
      <c r="X60">
        <v>59.437516629999998</v>
      </c>
      <c r="Y60">
        <v>60.974066190000002</v>
      </c>
      <c r="Z60">
        <v>62.537535630000001</v>
      </c>
      <c r="AA60">
        <v>64.129820699999996</v>
      </c>
      <c r="AB60">
        <v>65.752680679999997</v>
      </c>
      <c r="AC60">
        <v>67.407635319999997</v>
      </c>
      <c r="AD60">
        <v>69.184162490000006</v>
      </c>
      <c r="AE60">
        <v>71.029434899999998</v>
      </c>
      <c r="AF60">
        <v>72.95996993</v>
      </c>
      <c r="AG60">
        <v>74.975602309999999</v>
      </c>
      <c r="AH60">
        <v>77.068247009999894</v>
      </c>
      <c r="AI60">
        <v>79.229809810000006</v>
      </c>
      <c r="AJ60">
        <v>81.455580459999894</v>
      </c>
      <c r="AK60">
        <v>83.746091550000003</v>
      </c>
      <c r="AL60">
        <v>86.104664619999994</v>
      </c>
      <c r="AM60">
        <v>88.53736189</v>
      </c>
    </row>
    <row r="61" spans="1:39" x14ac:dyDescent="0.25">
      <c r="A61" t="s">
        <v>59</v>
      </c>
      <c r="B61">
        <v>195.17500000000001</v>
      </c>
      <c r="C61">
        <v>198.39245639999999</v>
      </c>
      <c r="D61">
        <v>201.41638979999999</v>
      </c>
      <c r="E61">
        <v>204.02606499999999</v>
      </c>
      <c r="F61">
        <v>205.5268834</v>
      </c>
      <c r="G61">
        <v>207.83590169999999</v>
      </c>
      <c r="H61">
        <v>211.20893029999999</v>
      </c>
      <c r="I61">
        <v>215.67269519999999</v>
      </c>
      <c r="J61">
        <v>220.8956077</v>
      </c>
      <c r="K61">
        <v>226.47375020000001</v>
      </c>
      <c r="L61">
        <v>232.10450399999999</v>
      </c>
      <c r="M61">
        <v>237.64988460000001</v>
      </c>
      <c r="N61">
        <v>243.0789274</v>
      </c>
      <c r="O61">
        <v>250.00380469999999</v>
      </c>
      <c r="P61">
        <v>257.0865589</v>
      </c>
      <c r="Q61">
        <v>264.19775670000001</v>
      </c>
      <c r="R61">
        <v>271.37155039999999</v>
      </c>
      <c r="S61">
        <v>278.66248359999997</v>
      </c>
      <c r="T61">
        <v>286.22283299999998</v>
      </c>
      <c r="U61">
        <v>294.00502080000001</v>
      </c>
      <c r="V61">
        <v>301.9732242</v>
      </c>
      <c r="W61">
        <v>310.10195700000003</v>
      </c>
      <c r="X61">
        <v>318.38026389999999</v>
      </c>
      <c r="Y61">
        <v>326.80825429999999</v>
      </c>
      <c r="Z61">
        <v>335.39207529999999</v>
      </c>
      <c r="AA61">
        <v>344.14008439999998</v>
      </c>
      <c r="AB61">
        <v>353.06059160000001</v>
      </c>
      <c r="AC61">
        <v>362.16093969999997</v>
      </c>
      <c r="AD61">
        <v>371.50717309999999</v>
      </c>
      <c r="AE61">
        <v>381.01110490000002</v>
      </c>
      <c r="AF61">
        <v>390.92223840000003</v>
      </c>
      <c r="AG61">
        <v>401.27698179999999</v>
      </c>
      <c r="AH61">
        <v>412.01151570000002</v>
      </c>
      <c r="AI61">
        <v>423.0509831</v>
      </c>
      <c r="AJ61">
        <v>434.3684988</v>
      </c>
      <c r="AK61">
        <v>445.95663610000003</v>
      </c>
      <c r="AL61">
        <v>457.82598769999998</v>
      </c>
      <c r="AM61">
        <v>470.0046102</v>
      </c>
    </row>
    <row r="62" spans="1:39" x14ac:dyDescent="0.25">
      <c r="A62" t="s">
        <v>60</v>
      </c>
      <c r="B62">
        <v>1269.6992749999999</v>
      </c>
      <c r="C62">
        <v>1306.928044</v>
      </c>
      <c r="D62">
        <v>1358.8133359999999</v>
      </c>
      <c r="E62">
        <v>1419.6965929999999</v>
      </c>
      <c r="F62">
        <v>1471.4749039999999</v>
      </c>
      <c r="G62">
        <v>1512.450077</v>
      </c>
      <c r="H62">
        <v>1543.1769770000001</v>
      </c>
      <c r="I62">
        <v>1566.1900270000001</v>
      </c>
      <c r="J62">
        <v>1586.3758290000001</v>
      </c>
      <c r="K62">
        <v>1605.9656709999999</v>
      </c>
      <c r="L62">
        <v>1625.441444</v>
      </c>
      <c r="M62">
        <v>1645.0942279999999</v>
      </c>
      <c r="N62">
        <v>1665.155213</v>
      </c>
      <c r="O62">
        <v>1694.1157929999999</v>
      </c>
      <c r="P62">
        <v>1728.7633800000001</v>
      </c>
      <c r="Q62">
        <v>1767.9499330000001</v>
      </c>
      <c r="R62">
        <v>1810.5069599999999</v>
      </c>
      <c r="S62">
        <v>1855.5031429999999</v>
      </c>
      <c r="T62">
        <v>1902.1281100000001</v>
      </c>
      <c r="U62">
        <v>1949.8686740000001</v>
      </c>
      <c r="V62">
        <v>1998.542105</v>
      </c>
      <c r="W62">
        <v>2048.0084430000002</v>
      </c>
      <c r="X62">
        <v>2098.2134179999998</v>
      </c>
      <c r="Y62">
        <v>2149.1695580000001</v>
      </c>
      <c r="Z62">
        <v>2200.9251570000001</v>
      </c>
      <c r="AA62">
        <v>2253.54061</v>
      </c>
      <c r="AB62">
        <v>2307.0748060000001</v>
      </c>
      <c r="AC62">
        <v>2361.5802800000001</v>
      </c>
      <c r="AD62">
        <v>2425.2062019999998</v>
      </c>
      <c r="AE62">
        <v>2495.359637</v>
      </c>
      <c r="AF62">
        <v>2570.8734380000001</v>
      </c>
      <c r="AG62">
        <v>2650.606127</v>
      </c>
      <c r="AH62">
        <v>2733.680484</v>
      </c>
      <c r="AI62">
        <v>2819.5478619999999</v>
      </c>
      <c r="AJ62">
        <v>2907.9429300000002</v>
      </c>
      <c r="AK62">
        <v>2998.8758640000001</v>
      </c>
      <c r="AL62">
        <v>3092.4828069999999</v>
      </c>
      <c r="AM62">
        <v>3189.006727</v>
      </c>
    </row>
    <row r="63" spans="1:39" x14ac:dyDescent="0.25">
      <c r="A63" t="s">
        <v>61</v>
      </c>
      <c r="B63">
        <v>33.802999999999997</v>
      </c>
      <c r="C63">
        <v>34.664362339999997</v>
      </c>
      <c r="D63">
        <v>35.783140060000001</v>
      </c>
      <c r="E63">
        <v>37.04269472</v>
      </c>
      <c r="F63">
        <v>38.215801280000001</v>
      </c>
      <c r="G63">
        <v>39.244471609999998</v>
      </c>
      <c r="H63">
        <v>40.20579309</v>
      </c>
      <c r="I63">
        <v>41.146628710000002</v>
      </c>
      <c r="J63">
        <v>42.109347630000002</v>
      </c>
      <c r="K63">
        <v>43.102703439999999</v>
      </c>
      <c r="L63">
        <v>44.11685533</v>
      </c>
      <c r="M63">
        <v>45.154220449999997</v>
      </c>
      <c r="N63">
        <v>46.224865389999998</v>
      </c>
      <c r="O63">
        <v>47.37053538</v>
      </c>
      <c r="P63">
        <v>48.540539369999998</v>
      </c>
      <c r="Q63">
        <v>49.761291810000003</v>
      </c>
      <c r="R63">
        <v>51.040843680000002</v>
      </c>
      <c r="S63">
        <v>52.376203429999997</v>
      </c>
      <c r="T63">
        <v>53.744514029999998</v>
      </c>
      <c r="U63">
        <v>55.145613670000003</v>
      </c>
      <c r="V63">
        <v>56.581017410000001</v>
      </c>
      <c r="W63">
        <v>58.048268090000001</v>
      </c>
      <c r="X63">
        <v>59.545000350000002</v>
      </c>
      <c r="Y63">
        <v>61.070158919999997</v>
      </c>
      <c r="Z63">
        <v>62.623860620000002</v>
      </c>
      <c r="AA63">
        <v>64.206927210000003</v>
      </c>
      <c r="AB63">
        <v>65.820475729999998</v>
      </c>
      <c r="AC63">
        <v>67.465686829999996</v>
      </c>
      <c r="AD63">
        <v>69.256134230000001</v>
      </c>
      <c r="AE63">
        <v>71.128624790000003</v>
      </c>
      <c r="AF63">
        <v>73.090089239999998</v>
      </c>
      <c r="AG63">
        <v>75.135718819999994</v>
      </c>
      <c r="AH63">
        <v>77.255683660000003</v>
      </c>
      <c r="AI63">
        <v>79.441625329999894</v>
      </c>
      <c r="AJ63">
        <v>81.688974270000003</v>
      </c>
      <c r="AK63">
        <v>83.998630199999994</v>
      </c>
      <c r="AL63">
        <v>86.374111799999994</v>
      </c>
      <c r="AM63">
        <v>88.821527610000004</v>
      </c>
    </row>
    <row r="64" spans="1:39" x14ac:dyDescent="0.25">
      <c r="A64" t="s">
        <v>62</v>
      </c>
      <c r="B64">
        <v>195.17500000000001</v>
      </c>
      <c r="C64">
        <v>198.37462719999999</v>
      </c>
      <c r="D64">
        <v>201.3443054</v>
      </c>
      <c r="E64">
        <v>203.84045470000001</v>
      </c>
      <c r="F64">
        <v>205.14555669999999</v>
      </c>
      <c r="G64">
        <v>206.6553007</v>
      </c>
      <c r="H64">
        <v>208.89500899999999</v>
      </c>
      <c r="I64">
        <v>212.1522617</v>
      </c>
      <c r="J64">
        <v>216.13978059999999</v>
      </c>
      <c r="K64">
        <v>220.43199139999999</v>
      </c>
      <c r="L64">
        <v>224.6057921</v>
      </c>
      <c r="M64">
        <v>228.40885660000001</v>
      </c>
      <c r="N64">
        <v>231.76948580000001</v>
      </c>
      <c r="O64">
        <v>236.98188469999999</v>
      </c>
      <c r="P64">
        <v>242.61221750000001</v>
      </c>
      <c r="Q64">
        <v>248.42753619999999</v>
      </c>
      <c r="R64">
        <v>254.43490639999999</v>
      </c>
      <c r="S64">
        <v>260.69379720000001</v>
      </c>
      <c r="T64">
        <v>267.84279600000002</v>
      </c>
      <c r="U64">
        <v>275.19044910000002</v>
      </c>
      <c r="V64">
        <v>282.54287429999999</v>
      </c>
      <c r="W64">
        <v>289.8565074</v>
      </c>
      <c r="X64">
        <v>297.1550656</v>
      </c>
      <c r="Y64">
        <v>304.48479950000001</v>
      </c>
      <c r="Z64">
        <v>311.89261629999999</v>
      </c>
      <c r="AA64">
        <v>319.4175927</v>
      </c>
      <c r="AB64">
        <v>327.08935120000001</v>
      </c>
      <c r="AC64">
        <v>334.92947679999997</v>
      </c>
      <c r="AD64">
        <v>342.84586539999998</v>
      </c>
      <c r="AE64">
        <v>350.42178689999997</v>
      </c>
      <c r="AF64">
        <v>357.73934539999999</v>
      </c>
      <c r="AG64">
        <v>364.91187129999997</v>
      </c>
      <c r="AH64">
        <v>372.04247049999998</v>
      </c>
      <c r="AI64">
        <v>379.21662459999999</v>
      </c>
      <c r="AJ64">
        <v>386.50644610000001</v>
      </c>
      <c r="AK64">
        <v>393.98593099999999</v>
      </c>
      <c r="AL64">
        <v>401.72606309999998</v>
      </c>
      <c r="AM64">
        <v>409.80270439999998</v>
      </c>
    </row>
    <row r="65" spans="1:39" x14ac:dyDescent="0.25">
      <c r="A65" t="s">
        <v>73</v>
      </c>
      <c r="B65">
        <v>158.69049799999999</v>
      </c>
      <c r="C65">
        <v>162.99980429999999</v>
      </c>
      <c r="D65">
        <v>166.20652179999999</v>
      </c>
      <c r="E65">
        <v>171.70332020000001</v>
      </c>
      <c r="F65">
        <v>176.5590469</v>
      </c>
      <c r="G65">
        <v>181.25098980000001</v>
      </c>
      <c r="H65">
        <v>185.2588169</v>
      </c>
      <c r="I65">
        <v>188.87037749999999</v>
      </c>
      <c r="J65">
        <v>192.2264863</v>
      </c>
      <c r="K65">
        <v>195.57141279999999</v>
      </c>
      <c r="L65">
        <v>198.89114219999999</v>
      </c>
      <c r="M65">
        <v>202.1408806</v>
      </c>
      <c r="N65">
        <v>205.31975980000001</v>
      </c>
      <c r="O65">
        <v>208.6858861</v>
      </c>
      <c r="P65">
        <v>213.0032276</v>
      </c>
      <c r="Q65">
        <v>217.59109530000001</v>
      </c>
      <c r="R65">
        <v>222.46603049999999</v>
      </c>
      <c r="S65">
        <v>227.5917163</v>
      </c>
      <c r="T65">
        <v>232.91602850000001</v>
      </c>
      <c r="U65">
        <v>238.42390879999999</v>
      </c>
      <c r="V65">
        <v>244.08139259999999</v>
      </c>
      <c r="W65">
        <v>249.87014360000001</v>
      </c>
      <c r="X65">
        <v>255.77692110000001</v>
      </c>
      <c r="Y65">
        <v>261.79324150000002</v>
      </c>
      <c r="Z65">
        <v>267.91424660000001</v>
      </c>
      <c r="AA65">
        <v>274.13754340000003</v>
      </c>
      <c r="AB65">
        <v>280.46245320000003</v>
      </c>
      <c r="AC65">
        <v>286.88958200000002</v>
      </c>
      <c r="AD65">
        <v>293.57524039999998</v>
      </c>
      <c r="AE65">
        <v>301.15905750000002</v>
      </c>
      <c r="AF65">
        <v>309.14437830000003</v>
      </c>
      <c r="AG65">
        <v>317.53024670000002</v>
      </c>
      <c r="AH65">
        <v>326.2771894</v>
      </c>
      <c r="AI65">
        <v>335.35388080000001</v>
      </c>
      <c r="AJ65">
        <v>344.75140779999998</v>
      </c>
      <c r="AK65">
        <v>354.46525700000001</v>
      </c>
      <c r="AL65">
        <v>364.50388370000002</v>
      </c>
      <c r="AM65">
        <v>374.88606750000002</v>
      </c>
    </row>
    <row r="66" spans="1:39" x14ac:dyDescent="0.25">
      <c r="A66" t="s">
        <v>74</v>
      </c>
      <c r="B66">
        <v>1536.846857</v>
      </c>
      <c r="C66">
        <v>1577.0710590000001</v>
      </c>
      <c r="D66">
        <v>1609.750898</v>
      </c>
      <c r="E66">
        <v>1658.218629</v>
      </c>
      <c r="F66">
        <v>1705.2474239999999</v>
      </c>
      <c r="G66">
        <v>1739.696406</v>
      </c>
      <c r="H66">
        <v>1775.0682830000001</v>
      </c>
      <c r="I66">
        <v>1811.1339579999999</v>
      </c>
      <c r="J66">
        <v>1847.3927619999999</v>
      </c>
      <c r="K66">
        <v>1882.178717</v>
      </c>
      <c r="L66">
        <v>1917.055177</v>
      </c>
      <c r="M66">
        <v>1951.9075660000001</v>
      </c>
      <c r="N66">
        <v>1986.700912</v>
      </c>
      <c r="O66">
        <v>2022.7901179999999</v>
      </c>
      <c r="P66">
        <v>2070.9418390000001</v>
      </c>
      <c r="Q66">
        <v>2119.5755920000001</v>
      </c>
      <c r="R66">
        <v>2169.2221460000001</v>
      </c>
      <c r="S66">
        <v>2219.9891200000002</v>
      </c>
      <c r="T66">
        <v>2271.2235329999999</v>
      </c>
      <c r="U66">
        <v>2323.4290099999998</v>
      </c>
      <c r="V66">
        <v>2376.3132390000001</v>
      </c>
      <c r="W66">
        <v>2429.9026690000001</v>
      </c>
      <c r="X66">
        <v>2484.2131049999998</v>
      </c>
      <c r="Y66">
        <v>2539.2406030000002</v>
      </c>
      <c r="Z66">
        <v>2594.9746909999999</v>
      </c>
      <c r="AA66">
        <v>2651.4058719999998</v>
      </c>
      <c r="AB66">
        <v>2708.5308570000002</v>
      </c>
      <c r="AC66">
        <v>2766.3553270000002</v>
      </c>
      <c r="AD66">
        <v>2827.6529439999999</v>
      </c>
      <c r="AE66">
        <v>2898.616853</v>
      </c>
      <c r="AF66">
        <v>2972.5617390000002</v>
      </c>
      <c r="AG66">
        <v>3049.6602750000002</v>
      </c>
      <c r="AH66">
        <v>3129.6236210000002</v>
      </c>
      <c r="AI66">
        <v>3212.237854</v>
      </c>
      <c r="AJ66">
        <v>3297.6086570000002</v>
      </c>
      <c r="AK66">
        <v>3385.782068</v>
      </c>
      <c r="AL66">
        <v>3476.940928</v>
      </c>
      <c r="AM66">
        <v>3571.3867759999998</v>
      </c>
    </row>
    <row r="67" spans="1:39" x14ac:dyDescent="0.25">
      <c r="A67" t="s">
        <v>75</v>
      </c>
      <c r="B67">
        <v>1250.920102</v>
      </c>
      <c r="C67">
        <v>1287.5737730000001</v>
      </c>
      <c r="D67">
        <v>1325.4324590000001</v>
      </c>
      <c r="E67">
        <v>1371.0303220000001</v>
      </c>
      <c r="F67">
        <v>1414.43605</v>
      </c>
      <c r="G67">
        <v>1454.487275</v>
      </c>
      <c r="H67">
        <v>1491.11131</v>
      </c>
      <c r="I67">
        <v>1511.4130789999999</v>
      </c>
      <c r="J67">
        <v>1525.0848639999999</v>
      </c>
      <c r="K67">
        <v>1535.0394779999999</v>
      </c>
      <c r="L67">
        <v>1543.3148839999999</v>
      </c>
      <c r="M67">
        <v>1550.2524169999999</v>
      </c>
      <c r="N67">
        <v>1556.113507</v>
      </c>
      <c r="O67">
        <v>1565.624282</v>
      </c>
      <c r="P67">
        <v>1590.8820040000001</v>
      </c>
      <c r="Q67">
        <v>1620.0921530000001</v>
      </c>
      <c r="R67">
        <v>1651.858234</v>
      </c>
      <c r="S67">
        <v>1685.5578210000001</v>
      </c>
      <c r="T67">
        <v>1720.4088839999999</v>
      </c>
      <c r="U67">
        <v>1756.2724929999999</v>
      </c>
      <c r="V67">
        <v>1792.969967</v>
      </c>
      <c r="W67">
        <v>1830.402403</v>
      </c>
      <c r="X67">
        <v>1868.4963769999999</v>
      </c>
      <c r="Y67">
        <v>1907.198885</v>
      </c>
      <c r="Z67">
        <v>1946.4750320000001</v>
      </c>
      <c r="AA67">
        <v>1986.3046179999999</v>
      </c>
      <c r="AB67">
        <v>2026.680153</v>
      </c>
      <c r="AC67">
        <v>2067.6057460000002</v>
      </c>
      <c r="AD67">
        <v>2113.3339460000002</v>
      </c>
      <c r="AE67">
        <v>2173.7984419999998</v>
      </c>
      <c r="AF67">
        <v>2239.3401760000002</v>
      </c>
      <c r="AG67">
        <v>2308.8093640000002</v>
      </c>
      <c r="AH67">
        <v>2381.7916140000002</v>
      </c>
      <c r="AI67">
        <v>2458.0976730000002</v>
      </c>
      <c r="AJ67">
        <v>2537.758433</v>
      </c>
      <c r="AK67">
        <v>2620.7768430000001</v>
      </c>
      <c r="AL67">
        <v>2707.305269</v>
      </c>
      <c r="AM67">
        <v>2797.5953530000002</v>
      </c>
    </row>
    <row r="68" spans="1:39" x14ac:dyDescent="0.25">
      <c r="A68" t="s">
        <v>76</v>
      </c>
      <c r="B68">
        <v>180.4229244</v>
      </c>
      <c r="C68">
        <v>185.53482890000001</v>
      </c>
      <c r="D68">
        <v>190.12705500000001</v>
      </c>
      <c r="E68">
        <v>195.42970879999999</v>
      </c>
      <c r="F68">
        <v>200.34100810000001</v>
      </c>
      <c r="G68">
        <v>204.0186104</v>
      </c>
      <c r="H68">
        <v>207.7581595</v>
      </c>
      <c r="I68">
        <v>211.5190455</v>
      </c>
      <c r="J68">
        <v>215.2829705</v>
      </c>
      <c r="K68">
        <v>219.14210610000001</v>
      </c>
      <c r="L68">
        <v>223.0389705</v>
      </c>
      <c r="M68">
        <v>226.89408929999999</v>
      </c>
      <c r="N68">
        <v>230.67274320000001</v>
      </c>
      <c r="O68">
        <v>234.79614290000001</v>
      </c>
      <c r="P68">
        <v>240.24267359999999</v>
      </c>
      <c r="Q68">
        <v>245.79670060000001</v>
      </c>
      <c r="R68">
        <v>251.5532302</v>
      </c>
      <c r="S68">
        <v>257.5216317</v>
      </c>
      <c r="T68">
        <v>263.61766369999998</v>
      </c>
      <c r="U68">
        <v>269.90390830000001</v>
      </c>
      <c r="V68">
        <v>276.33991179999998</v>
      </c>
      <c r="W68">
        <v>282.92284069999999</v>
      </c>
      <c r="X68">
        <v>289.6488281</v>
      </c>
      <c r="Y68">
        <v>296.51336090000001</v>
      </c>
      <c r="Z68">
        <v>303.5128454</v>
      </c>
      <c r="AA68">
        <v>310.6452026</v>
      </c>
      <c r="AB68">
        <v>317.91024040000002</v>
      </c>
      <c r="AC68">
        <v>325.30978149999999</v>
      </c>
      <c r="AD68">
        <v>333.12792330000002</v>
      </c>
      <c r="AE68">
        <v>341.77836500000001</v>
      </c>
      <c r="AF68">
        <v>350.84234980000002</v>
      </c>
      <c r="AG68">
        <v>360.39803719999998</v>
      </c>
      <c r="AH68">
        <v>370.40951130000002</v>
      </c>
      <c r="AI68">
        <v>380.84069729999999</v>
      </c>
      <c r="AJ68">
        <v>391.6983591</v>
      </c>
      <c r="AK68">
        <v>402.97986129999998</v>
      </c>
      <c r="AL68">
        <v>414.70415489999999</v>
      </c>
      <c r="AM68">
        <v>426.90745989999999</v>
      </c>
    </row>
    <row r="69" spans="1:39" x14ac:dyDescent="0.25">
      <c r="A69" t="s">
        <v>246</v>
      </c>
      <c r="B69">
        <v>714.27044790000002</v>
      </c>
      <c r="C69">
        <v>734.12393380000003</v>
      </c>
      <c r="D69">
        <v>755.37880710000002</v>
      </c>
      <c r="E69">
        <v>781.6563251</v>
      </c>
      <c r="F69">
        <v>807.66659440000001</v>
      </c>
      <c r="G69">
        <v>832.71667349999996</v>
      </c>
      <c r="H69">
        <v>854.58691150000004</v>
      </c>
      <c r="I69">
        <v>873.08469339999999</v>
      </c>
      <c r="J69">
        <v>879.35031630000003</v>
      </c>
      <c r="K69">
        <v>877.89267800000005</v>
      </c>
      <c r="L69">
        <v>874.32694409999999</v>
      </c>
      <c r="M69">
        <v>869.27976000000001</v>
      </c>
      <c r="N69">
        <v>862.72883990000003</v>
      </c>
      <c r="O69">
        <v>858.97131879999995</v>
      </c>
      <c r="P69">
        <v>868.38461500000005</v>
      </c>
      <c r="Q69">
        <v>880.09978550000005</v>
      </c>
      <c r="R69">
        <v>892.80300199999999</v>
      </c>
      <c r="S69">
        <v>906.18293779999999</v>
      </c>
      <c r="T69">
        <v>919.50664600000005</v>
      </c>
      <c r="U69">
        <v>932.9960423</v>
      </c>
      <c r="V69">
        <v>946.57973679999998</v>
      </c>
      <c r="W69">
        <v>960.22074120000002</v>
      </c>
      <c r="X69">
        <v>973.89347529999998</v>
      </c>
      <c r="Y69">
        <v>987.57760450000001</v>
      </c>
      <c r="Z69">
        <v>1001.259078</v>
      </c>
      <c r="AA69">
        <v>1014.930396</v>
      </c>
      <c r="AB69">
        <v>1028.5910019999999</v>
      </c>
      <c r="AC69">
        <v>1042.247627</v>
      </c>
      <c r="AD69">
        <v>1059.607679</v>
      </c>
      <c r="AE69">
        <v>1091.98785</v>
      </c>
      <c r="AF69">
        <v>1129.0135600000001</v>
      </c>
      <c r="AG69">
        <v>1169.2141529999999</v>
      </c>
      <c r="AH69">
        <v>1212.1771269999999</v>
      </c>
      <c r="AI69">
        <v>1257.711231</v>
      </c>
      <c r="AJ69">
        <v>1305.791847</v>
      </c>
      <c r="AK69">
        <v>1356.4069609999999</v>
      </c>
      <c r="AL69">
        <v>1409.6428619999999</v>
      </c>
      <c r="AM69">
        <v>1465.662165</v>
      </c>
    </row>
    <row r="70" spans="1:39" x14ac:dyDescent="0.25">
      <c r="A70" t="s">
        <v>247</v>
      </c>
      <c r="B70">
        <v>2168.3875360000002</v>
      </c>
      <c r="C70">
        <v>2240.0413359999998</v>
      </c>
      <c r="D70">
        <v>2256.988292</v>
      </c>
      <c r="E70">
        <v>2330.6443380000001</v>
      </c>
      <c r="F70">
        <v>2403.257983</v>
      </c>
      <c r="G70">
        <v>2553.5818420000001</v>
      </c>
      <c r="H70">
        <v>2652.7024219999998</v>
      </c>
      <c r="I70">
        <v>2711.6052749999999</v>
      </c>
      <c r="J70">
        <v>2745.0384789999998</v>
      </c>
      <c r="K70">
        <v>2761.1539170000001</v>
      </c>
      <c r="L70">
        <v>2759.224639</v>
      </c>
      <c r="M70">
        <v>2732.7327310000001</v>
      </c>
      <c r="N70">
        <v>2672.1402830000002</v>
      </c>
      <c r="O70">
        <v>2695.3352559999998</v>
      </c>
      <c r="P70">
        <v>2743.1988179999998</v>
      </c>
      <c r="Q70">
        <v>2791.3154020000002</v>
      </c>
      <c r="R70">
        <v>2839.0297460000002</v>
      </c>
      <c r="S70">
        <v>2886.1179139999999</v>
      </c>
      <c r="T70">
        <v>2908.5683119999999</v>
      </c>
      <c r="U70">
        <v>2925.1322829999999</v>
      </c>
      <c r="V70">
        <v>2936.956983</v>
      </c>
      <c r="W70">
        <v>2943.8241979999998</v>
      </c>
      <c r="X70">
        <v>2945.4028360000002</v>
      </c>
      <c r="Y70">
        <v>2941.3780870000001</v>
      </c>
      <c r="Z70">
        <v>2931.4742489999999</v>
      </c>
      <c r="AA70">
        <v>2915.4616799999999</v>
      </c>
      <c r="AB70">
        <v>2893.1632530000002</v>
      </c>
      <c r="AC70">
        <v>2864.4609340000002</v>
      </c>
      <c r="AD70">
        <v>2884.2814429999999</v>
      </c>
      <c r="AE70">
        <v>2938.3891130000002</v>
      </c>
      <c r="AF70">
        <v>3007.4283970000001</v>
      </c>
      <c r="AG70">
        <v>3087.101212</v>
      </c>
      <c r="AH70">
        <v>3174.6649440000001</v>
      </c>
      <c r="AI70">
        <v>3268.2904159999998</v>
      </c>
      <c r="AJ70">
        <v>3367.0349190000002</v>
      </c>
      <c r="AK70">
        <v>3470.2881790000001</v>
      </c>
      <c r="AL70">
        <v>3577.7809929999999</v>
      </c>
      <c r="AM70">
        <v>3689.5109040000002</v>
      </c>
    </row>
    <row r="71" spans="1:39" x14ac:dyDescent="0.25">
      <c r="A71" t="s">
        <v>78</v>
      </c>
      <c r="B71">
        <v>158.69049799999999</v>
      </c>
      <c r="C71">
        <v>162.99877430000001</v>
      </c>
      <c r="D71">
        <v>166.2000951</v>
      </c>
      <c r="E71">
        <v>171.683729</v>
      </c>
      <c r="F71">
        <v>176.52365990000001</v>
      </c>
      <c r="G71">
        <v>181.18304459999999</v>
      </c>
      <c r="H71">
        <v>185.14452589999999</v>
      </c>
      <c r="I71">
        <v>188.63332130000001</v>
      </c>
      <c r="J71">
        <v>191.8043601</v>
      </c>
      <c r="K71">
        <v>194.91196529999999</v>
      </c>
      <c r="L71">
        <v>197.9581862</v>
      </c>
      <c r="M71">
        <v>200.88726779999999</v>
      </c>
      <c r="N71">
        <v>203.69718409999999</v>
      </c>
      <c r="O71">
        <v>206.67718300000001</v>
      </c>
      <c r="P71">
        <v>210.6867049</v>
      </c>
      <c r="Q71">
        <v>214.9857078</v>
      </c>
      <c r="R71">
        <v>219.58480040000001</v>
      </c>
      <c r="S71">
        <v>224.45297579999999</v>
      </c>
      <c r="T71">
        <v>229.55917729999999</v>
      </c>
      <c r="U71">
        <v>234.9016914</v>
      </c>
      <c r="V71">
        <v>240.35700270000001</v>
      </c>
      <c r="W71">
        <v>245.9197107</v>
      </c>
      <c r="X71">
        <v>251.5794315</v>
      </c>
      <c r="Y71">
        <v>257.3303027</v>
      </c>
      <c r="Z71">
        <v>263.17022429999997</v>
      </c>
      <c r="AA71">
        <v>269.0994814</v>
      </c>
      <c r="AB71">
        <v>275.119843</v>
      </c>
      <c r="AC71">
        <v>281.2340696</v>
      </c>
      <c r="AD71">
        <v>287.62568959999999</v>
      </c>
      <c r="AE71">
        <v>294.85118770000003</v>
      </c>
      <c r="AF71">
        <v>302.41591879999999</v>
      </c>
      <c r="AG71">
        <v>310.30553609999998</v>
      </c>
      <c r="AH71">
        <v>318.48826029999998</v>
      </c>
      <c r="AI71">
        <v>326.94417129999999</v>
      </c>
      <c r="AJ71">
        <v>335.67301200000003</v>
      </c>
      <c r="AK71">
        <v>344.67695370000001</v>
      </c>
      <c r="AL71">
        <v>353.97360029999999</v>
      </c>
      <c r="AM71">
        <v>363.59024119999998</v>
      </c>
    </row>
    <row r="72" spans="1:39" x14ac:dyDescent="0.25">
      <c r="A72" t="s">
        <v>79</v>
      </c>
      <c r="B72">
        <v>1536.846857</v>
      </c>
      <c r="C72">
        <v>1577.077685</v>
      </c>
      <c r="D72">
        <v>1609.7179739999999</v>
      </c>
      <c r="E72">
        <v>1658.070696</v>
      </c>
      <c r="F72">
        <v>1704.856839</v>
      </c>
      <c r="G72">
        <v>1738.9238640000001</v>
      </c>
      <c r="H72">
        <v>1772.1171879999999</v>
      </c>
      <c r="I72">
        <v>1805.5541020000001</v>
      </c>
      <c r="J72">
        <v>1839.317176</v>
      </c>
      <c r="K72">
        <v>1871.4720629999999</v>
      </c>
      <c r="L72">
        <v>1903.5262379999999</v>
      </c>
      <c r="M72">
        <v>1935.018366</v>
      </c>
      <c r="N72">
        <v>1965.72848</v>
      </c>
      <c r="O72">
        <v>1996.6392619999999</v>
      </c>
      <c r="P72">
        <v>2041.2407310000001</v>
      </c>
      <c r="Q72">
        <v>2086.555132</v>
      </c>
      <c r="R72">
        <v>2132.9185299999999</v>
      </c>
      <c r="S72">
        <v>2180.551019</v>
      </c>
      <c r="T72">
        <v>2228.7382539999999</v>
      </c>
      <c r="U72">
        <v>2279.7611980000001</v>
      </c>
      <c r="V72">
        <v>2330.5983139999998</v>
      </c>
      <c r="W72">
        <v>2381.5898699999998</v>
      </c>
      <c r="X72">
        <v>2432.9180150000002</v>
      </c>
      <c r="Y72">
        <v>2484.677463</v>
      </c>
      <c r="Z72">
        <v>2536.9217650000001</v>
      </c>
      <c r="AA72">
        <v>2589.6861789999998</v>
      </c>
      <c r="AB72">
        <v>2643.000724</v>
      </c>
      <c r="AC72">
        <v>2696.8972760000001</v>
      </c>
      <c r="AD72">
        <v>2755.010092</v>
      </c>
      <c r="AE72">
        <v>2822.3883770000002</v>
      </c>
      <c r="AF72">
        <v>2891.510722</v>
      </c>
      <c r="AG72">
        <v>2962.3378499999999</v>
      </c>
      <c r="AH72">
        <v>3034.9421360000001</v>
      </c>
      <c r="AI72">
        <v>3109.474228</v>
      </c>
      <c r="AJ72">
        <v>3186.2873049999998</v>
      </c>
      <c r="AK72">
        <v>3265.5349970000002</v>
      </c>
      <c r="AL72">
        <v>3347.5497820000001</v>
      </c>
      <c r="AM72">
        <v>3432.7516390000001</v>
      </c>
    </row>
    <row r="73" spans="1:39" x14ac:dyDescent="0.25">
      <c r="A73" t="s">
        <v>80</v>
      </c>
      <c r="B73">
        <v>1250.920102</v>
      </c>
      <c r="C73">
        <v>1287.574335</v>
      </c>
      <c r="D73">
        <v>1325.432366</v>
      </c>
      <c r="E73">
        <v>1371.0282030000001</v>
      </c>
      <c r="F73">
        <v>1414.428132</v>
      </c>
      <c r="G73">
        <v>1454.4644189999999</v>
      </c>
      <c r="H73">
        <v>1491.0935950000001</v>
      </c>
      <c r="I73">
        <v>1511.531414</v>
      </c>
      <c r="J73">
        <v>1526.141574</v>
      </c>
      <c r="K73">
        <v>1535.9296280000001</v>
      </c>
      <c r="L73">
        <v>1543.9054599999999</v>
      </c>
      <c r="M73">
        <v>1550.5421859999999</v>
      </c>
      <c r="N73">
        <v>1556.1706489999999</v>
      </c>
      <c r="O73">
        <v>1565.4322110000001</v>
      </c>
      <c r="P73">
        <v>1590.536263</v>
      </c>
      <c r="Q73">
        <v>1619.6175840000001</v>
      </c>
      <c r="R73">
        <v>1651.260925</v>
      </c>
      <c r="S73">
        <v>1684.8339800000001</v>
      </c>
      <c r="T73">
        <v>1719.628543</v>
      </c>
      <c r="U73">
        <v>1755.323963</v>
      </c>
      <c r="V73">
        <v>1791.7509849999999</v>
      </c>
      <c r="W73">
        <v>1828.8770050000001</v>
      </c>
      <c r="X73">
        <v>1866.6370890000001</v>
      </c>
      <c r="Y73">
        <v>1904.9844579999999</v>
      </c>
      <c r="Z73">
        <v>1943.8897689999999</v>
      </c>
      <c r="AA73">
        <v>1983.3369029999999</v>
      </c>
      <c r="AB73">
        <v>2023.320694</v>
      </c>
      <c r="AC73">
        <v>2063.845879</v>
      </c>
      <c r="AD73">
        <v>2109.2134110000002</v>
      </c>
      <c r="AE73">
        <v>2169.2604860000001</v>
      </c>
      <c r="AF73">
        <v>2234.6041059999998</v>
      </c>
      <c r="AG73">
        <v>2304.0662390000002</v>
      </c>
      <c r="AH73">
        <v>2377.1780220000001</v>
      </c>
      <c r="AI73">
        <v>2453.697298</v>
      </c>
      <c r="AJ73">
        <v>2533.6090690000001</v>
      </c>
      <c r="AK73">
        <v>2616.8805000000002</v>
      </c>
      <c r="AL73">
        <v>2703.6390259999998</v>
      </c>
      <c r="AM73">
        <v>2794.1165120000001</v>
      </c>
    </row>
    <row r="74" spans="1:39" x14ac:dyDescent="0.25">
      <c r="A74" t="s">
        <v>81</v>
      </c>
      <c r="B74">
        <v>180.4229244</v>
      </c>
      <c r="C74">
        <v>185.5328983</v>
      </c>
      <c r="D74">
        <v>190.11141090000001</v>
      </c>
      <c r="E74">
        <v>195.37952369999999</v>
      </c>
      <c r="F74">
        <v>200.22235979999999</v>
      </c>
      <c r="G74">
        <v>203.74851140000001</v>
      </c>
      <c r="H74">
        <v>207.06697299999999</v>
      </c>
      <c r="I74">
        <v>210.28153380000001</v>
      </c>
      <c r="J74">
        <v>213.45136099999999</v>
      </c>
      <c r="K74">
        <v>216.6462099</v>
      </c>
      <c r="L74">
        <v>219.7864912</v>
      </c>
      <c r="M74">
        <v>222.72823070000001</v>
      </c>
      <c r="N74">
        <v>225.39710500000001</v>
      </c>
      <c r="O74">
        <v>228.30763260000001</v>
      </c>
      <c r="P74">
        <v>232.76113359999999</v>
      </c>
      <c r="Q74">
        <v>237.3750134</v>
      </c>
      <c r="R74">
        <v>242.22497060000001</v>
      </c>
      <c r="S74">
        <v>247.34239669999999</v>
      </c>
      <c r="T74">
        <v>252.7279159</v>
      </c>
      <c r="U74">
        <v>258.58938640000002</v>
      </c>
      <c r="V74">
        <v>264.50636100000003</v>
      </c>
      <c r="W74">
        <v>270.4982761</v>
      </c>
      <c r="X74">
        <v>276.5742851</v>
      </c>
      <c r="Y74">
        <v>282.73958169999997</v>
      </c>
      <c r="Z74">
        <v>288.99868450000002</v>
      </c>
      <c r="AA74">
        <v>295.35662580000002</v>
      </c>
      <c r="AB74">
        <v>301.81953499999997</v>
      </c>
      <c r="AC74">
        <v>308.39486920000002</v>
      </c>
      <c r="AD74">
        <v>315.38323600000001</v>
      </c>
      <c r="AE74">
        <v>323.01924700000001</v>
      </c>
      <c r="AF74">
        <v>330.7692366</v>
      </c>
      <c r="AG74">
        <v>338.67697179999999</v>
      </c>
      <c r="AH74">
        <v>346.76020089999997</v>
      </c>
      <c r="AI74">
        <v>355.04432889999998</v>
      </c>
      <c r="AJ74">
        <v>363.58149639999999</v>
      </c>
      <c r="AK74">
        <v>372.40031570000002</v>
      </c>
      <c r="AL74">
        <v>381.55567589999998</v>
      </c>
      <c r="AM74">
        <v>391.11510190000001</v>
      </c>
    </row>
    <row r="75" spans="1:39" x14ac:dyDescent="0.25">
      <c r="A75" t="s">
        <v>248</v>
      </c>
      <c r="B75">
        <v>714.27044790000002</v>
      </c>
      <c r="C75">
        <v>734.12371450000001</v>
      </c>
      <c r="D75">
        <v>755.37141889999998</v>
      </c>
      <c r="E75">
        <v>781.62963230000003</v>
      </c>
      <c r="F75">
        <v>807.5998098</v>
      </c>
      <c r="G75">
        <v>830.50467119999996</v>
      </c>
      <c r="H75">
        <v>850.03811059999998</v>
      </c>
      <c r="I75">
        <v>866.48426199999994</v>
      </c>
      <c r="J75">
        <v>871.28891799999997</v>
      </c>
      <c r="K75">
        <v>868.46834620000004</v>
      </c>
      <c r="L75">
        <v>863.60271039999998</v>
      </c>
      <c r="M75">
        <v>857.19069379999996</v>
      </c>
      <c r="N75">
        <v>849.11785429999998</v>
      </c>
      <c r="O75">
        <v>843.10958159999996</v>
      </c>
      <c r="P75">
        <v>849.98642510000002</v>
      </c>
      <c r="Q75">
        <v>859.04278790000001</v>
      </c>
      <c r="R75">
        <v>868.98489600000005</v>
      </c>
      <c r="S75">
        <v>879.53523529999995</v>
      </c>
      <c r="T75">
        <v>891.37937829999998</v>
      </c>
      <c r="U75">
        <v>903.75011740000002</v>
      </c>
      <c r="V75">
        <v>916.23955820000003</v>
      </c>
      <c r="W75">
        <v>928.83248570000001</v>
      </c>
      <c r="X75">
        <v>941.53308949999996</v>
      </c>
      <c r="Y75">
        <v>954.3425297</v>
      </c>
      <c r="Z75">
        <v>967.26223100000004</v>
      </c>
      <c r="AA75">
        <v>980.296018</v>
      </c>
      <c r="AB75">
        <v>993.45135389999996</v>
      </c>
      <c r="AC75">
        <v>1006.740009</v>
      </c>
      <c r="AD75">
        <v>1023.416483</v>
      </c>
      <c r="AE75">
        <v>1054.1281320000001</v>
      </c>
      <c r="AF75">
        <v>1088.9408510000001</v>
      </c>
      <c r="AG75">
        <v>1126.480305</v>
      </c>
      <c r="AH75">
        <v>1166.4066359999999</v>
      </c>
      <c r="AI75">
        <v>1208.5836200000001</v>
      </c>
      <c r="AJ75">
        <v>1253.0193220000001</v>
      </c>
      <c r="AK75">
        <v>1299.7167199999999</v>
      </c>
      <c r="AL75">
        <v>1348.7733049999999</v>
      </c>
      <c r="AM75">
        <v>1400.3545489999999</v>
      </c>
    </row>
    <row r="76" spans="1:39" x14ac:dyDescent="0.25">
      <c r="A76" t="s">
        <v>249</v>
      </c>
      <c r="B76">
        <v>2168.3875360000002</v>
      </c>
      <c r="C76">
        <v>2239.9695630000001</v>
      </c>
      <c r="D76">
        <v>2256.6034060000002</v>
      </c>
      <c r="E76">
        <v>2329.5092800000002</v>
      </c>
      <c r="F76">
        <v>2400.6681119999998</v>
      </c>
      <c r="G76">
        <v>2525.4729590000002</v>
      </c>
      <c r="H76">
        <v>2599.0426889999999</v>
      </c>
      <c r="I76">
        <v>2631.427518</v>
      </c>
      <c r="J76">
        <v>2635.6786710000001</v>
      </c>
      <c r="K76">
        <v>2616.9832660000002</v>
      </c>
      <c r="L76">
        <v>2571.0364970000001</v>
      </c>
      <c r="M76">
        <v>2486.3665000000001</v>
      </c>
      <c r="N76">
        <v>2348.8658099999998</v>
      </c>
      <c r="O76">
        <v>2253.9212750000002</v>
      </c>
      <c r="P76">
        <v>2172.457402</v>
      </c>
      <c r="Q76">
        <v>2084.4384759999998</v>
      </c>
      <c r="R76">
        <v>1990.160226</v>
      </c>
      <c r="S76">
        <v>1890.6820620000001</v>
      </c>
      <c r="T76">
        <v>1841.5117519999999</v>
      </c>
      <c r="U76">
        <v>1797.0324820000001</v>
      </c>
      <c r="V76">
        <v>1750.196344</v>
      </c>
      <c r="W76">
        <v>1700.615896</v>
      </c>
      <c r="X76">
        <v>1648.5563810000001</v>
      </c>
      <c r="Y76">
        <v>1594.4037530000001</v>
      </c>
      <c r="Z76">
        <v>1538.5798070000001</v>
      </c>
      <c r="AA76">
        <v>1481.5129750000001</v>
      </c>
      <c r="AB76">
        <v>1423.6236730000001</v>
      </c>
      <c r="AC76">
        <v>1365.3156770000001</v>
      </c>
      <c r="AD76">
        <v>1312.0728360000001</v>
      </c>
      <c r="AE76">
        <v>1262.302244</v>
      </c>
      <c r="AF76">
        <v>1211.222878</v>
      </c>
      <c r="AG76">
        <v>1159.166142</v>
      </c>
      <c r="AH76">
        <v>1106.472683</v>
      </c>
      <c r="AI76">
        <v>1053.466013</v>
      </c>
      <c r="AJ76">
        <v>1000.485271</v>
      </c>
      <c r="AK76">
        <v>947.78203919999999</v>
      </c>
      <c r="AL76">
        <v>895.61273029999995</v>
      </c>
      <c r="AM76">
        <v>844.21840810000003</v>
      </c>
    </row>
    <row r="77" spans="1:39" x14ac:dyDescent="0.25">
      <c r="A77" t="s">
        <v>77</v>
      </c>
      <c r="B77">
        <v>1498.677275</v>
      </c>
      <c r="C77">
        <v>1539.9863929999999</v>
      </c>
      <c r="D77">
        <v>1596.0168309999999</v>
      </c>
      <c r="E77">
        <v>1660.7740369999999</v>
      </c>
      <c r="F77">
        <v>1715.235089</v>
      </c>
      <c r="G77">
        <v>1758.361885</v>
      </c>
      <c r="H77">
        <v>1792.2800749999999</v>
      </c>
      <c r="I77">
        <v>1820.165577</v>
      </c>
      <c r="J77">
        <v>1846.6592330000001</v>
      </c>
      <c r="K77">
        <v>1873.2336499999999</v>
      </c>
      <c r="L77">
        <v>1899.8404880000001</v>
      </c>
      <c r="M77">
        <v>1926.458873</v>
      </c>
      <c r="N77">
        <v>1953.166236</v>
      </c>
      <c r="O77">
        <v>1989.9211419999999</v>
      </c>
      <c r="P77">
        <v>2032.342337</v>
      </c>
      <c r="Q77">
        <v>2079.2956359999998</v>
      </c>
      <c r="R77">
        <v>2129.7175569999999</v>
      </c>
      <c r="S77">
        <v>2182.7656400000001</v>
      </c>
      <c r="T77">
        <v>2238.0822600000001</v>
      </c>
      <c r="U77">
        <v>2295.0522580000002</v>
      </c>
      <c r="V77">
        <v>2353.2805619999999</v>
      </c>
      <c r="W77">
        <v>2412.53087</v>
      </c>
      <c r="X77">
        <v>2472.7123660000002</v>
      </c>
      <c r="Y77">
        <v>2533.8297750000002</v>
      </c>
      <c r="Z77">
        <v>2595.9355869999999</v>
      </c>
      <c r="AA77">
        <v>2659.098504</v>
      </c>
      <c r="AB77">
        <v>2723.3867230000001</v>
      </c>
      <c r="AC77">
        <v>2788.86238</v>
      </c>
      <c r="AD77">
        <v>2863.9679569999998</v>
      </c>
      <c r="AE77">
        <v>2945.4803080000002</v>
      </c>
      <c r="AF77">
        <v>3032.3868430000002</v>
      </c>
      <c r="AG77">
        <v>3123.650142</v>
      </c>
      <c r="AH77">
        <v>3218.450703</v>
      </c>
      <c r="AI77">
        <v>3316.2788780000001</v>
      </c>
      <c r="AJ77">
        <v>3416.9349820000002</v>
      </c>
      <c r="AK77">
        <v>3520.483526</v>
      </c>
      <c r="AL77">
        <v>3627.1134830000001</v>
      </c>
      <c r="AM77">
        <v>3737.1248019999998</v>
      </c>
    </row>
    <row r="78" spans="1:39" x14ac:dyDescent="0.25">
      <c r="A78" t="s">
        <v>253</v>
      </c>
      <c r="B78">
        <v>1498.677275</v>
      </c>
      <c r="C78">
        <v>1539.9670329999999</v>
      </c>
      <c r="D78">
        <v>1595.9407819999999</v>
      </c>
      <c r="E78">
        <v>1660.5797419999999</v>
      </c>
      <c r="F78">
        <v>1714.836262</v>
      </c>
      <c r="G78">
        <v>1758.3498500000001</v>
      </c>
      <c r="H78">
        <v>1792.277779</v>
      </c>
      <c r="I78">
        <v>1819.4889169999999</v>
      </c>
      <c r="J78">
        <v>1844.624957</v>
      </c>
      <c r="K78">
        <v>1869.500366</v>
      </c>
      <c r="L78">
        <v>1894.164092</v>
      </c>
      <c r="M78">
        <v>1918.657305</v>
      </c>
      <c r="N78">
        <v>1943.1495640000001</v>
      </c>
      <c r="O78">
        <v>1978.4682130000001</v>
      </c>
      <c r="P78">
        <v>2019.9161369999999</v>
      </c>
      <c r="Q78">
        <v>2066.1387610000002</v>
      </c>
      <c r="R78">
        <v>2115.9827100000002</v>
      </c>
      <c r="S78">
        <v>2168.573144</v>
      </c>
      <c r="T78">
        <v>2223.71542</v>
      </c>
      <c r="U78">
        <v>2280.204737</v>
      </c>
      <c r="V78">
        <v>2337.6659970000001</v>
      </c>
      <c r="W78">
        <v>2395.9132180000001</v>
      </c>
      <c r="X78">
        <v>2454.9134840000002</v>
      </c>
      <c r="Y78">
        <v>2514.7245160000002</v>
      </c>
      <c r="Z78">
        <v>2575.4416339999998</v>
      </c>
      <c r="AA78">
        <v>2637.1651299999999</v>
      </c>
      <c r="AB78">
        <v>2699.984633</v>
      </c>
      <c r="AC78">
        <v>2763.9754429999998</v>
      </c>
      <c r="AD78">
        <v>2837.3082009999998</v>
      </c>
      <c r="AE78">
        <v>2916.9100490000001</v>
      </c>
      <c r="AF78">
        <v>3001.7028730000002</v>
      </c>
      <c r="AG78">
        <v>3090.6537170000001</v>
      </c>
      <c r="AH78">
        <v>3182.9786389999999</v>
      </c>
      <c r="AI78">
        <v>3278.2061119999998</v>
      </c>
      <c r="AJ78">
        <v>3376.1383500000002</v>
      </c>
      <c r="AK78">
        <v>3476.8604249999999</v>
      </c>
      <c r="AL78">
        <v>3580.5829819999999</v>
      </c>
      <c r="AM78">
        <v>3687.6309590000001</v>
      </c>
    </row>
    <row r="79" spans="1:39" x14ac:dyDescent="0.25">
      <c r="A79" t="s">
        <v>88</v>
      </c>
      <c r="B79">
        <v>8815235.7339999899</v>
      </c>
      <c r="C79">
        <v>9058916.0730000008</v>
      </c>
      <c r="D79">
        <v>9261260.9409999996</v>
      </c>
      <c r="E79">
        <v>9609463.5109999999</v>
      </c>
      <c r="F79">
        <v>9929896.5600000005</v>
      </c>
      <c r="G79">
        <v>10234270.369999999</v>
      </c>
      <c r="H79">
        <v>10487889.199999999</v>
      </c>
      <c r="I79">
        <v>10704808.369999999</v>
      </c>
      <c r="J79">
        <v>10895753.970000001</v>
      </c>
      <c r="K79">
        <v>11077393.109999999</v>
      </c>
      <c r="L79">
        <v>11251174.75</v>
      </c>
      <c r="M79">
        <v>11416357.289999999</v>
      </c>
      <c r="N79">
        <v>11574270.33</v>
      </c>
      <c r="O79">
        <v>11738238.74</v>
      </c>
      <c r="P79">
        <v>11956757.32</v>
      </c>
      <c r="Q79">
        <v>12192808.92</v>
      </c>
      <c r="R79">
        <v>12447443.41</v>
      </c>
      <c r="S79">
        <v>12718333.77</v>
      </c>
      <c r="T79">
        <v>13001615.57</v>
      </c>
      <c r="U79">
        <v>13296170.390000001</v>
      </c>
      <c r="V79">
        <v>13599834.689999999</v>
      </c>
      <c r="W79">
        <v>13911351.66</v>
      </c>
      <c r="X79">
        <v>14229784.67</v>
      </c>
      <c r="Y79">
        <v>14554496.050000001</v>
      </c>
      <c r="Z79">
        <v>14885080.91</v>
      </c>
      <c r="AA79">
        <v>15221299.289999999</v>
      </c>
      <c r="AB79">
        <v>15563031.18</v>
      </c>
      <c r="AC79">
        <v>15910249.73</v>
      </c>
      <c r="AD79">
        <v>16278347.66</v>
      </c>
      <c r="AE79">
        <v>16702187.75</v>
      </c>
      <c r="AF79">
        <v>17152616.68</v>
      </c>
      <c r="AG79">
        <v>17628605.039999999</v>
      </c>
      <c r="AH79">
        <v>18127475.719999999</v>
      </c>
      <c r="AI79">
        <v>18647248.5</v>
      </c>
      <c r="AJ79">
        <v>19187167.120000001</v>
      </c>
      <c r="AK79">
        <v>19746851.129999999</v>
      </c>
      <c r="AL79">
        <v>20326689.48</v>
      </c>
      <c r="AM79">
        <v>20927679.789999999</v>
      </c>
    </row>
    <row r="80" spans="1:39" x14ac:dyDescent="0.25">
      <c r="A80" t="s">
        <v>89</v>
      </c>
      <c r="B80">
        <v>66019644.850000001</v>
      </c>
      <c r="C80">
        <v>67805861.799999997</v>
      </c>
      <c r="D80">
        <v>69499114.170000002</v>
      </c>
      <c r="E80">
        <v>72179879.989999995</v>
      </c>
      <c r="F80">
        <v>74789199.980000004</v>
      </c>
      <c r="G80">
        <v>76670596.829999998</v>
      </c>
      <c r="H80">
        <v>78410579.109999999</v>
      </c>
      <c r="I80">
        <v>80002748.540000007</v>
      </c>
      <c r="J80">
        <v>81459162.709999904</v>
      </c>
      <c r="K80">
        <v>82730934</v>
      </c>
      <c r="L80">
        <v>83925364.260000005</v>
      </c>
      <c r="M80">
        <v>85062706.640000001</v>
      </c>
      <c r="N80">
        <v>86160281.450000003</v>
      </c>
      <c r="O80">
        <v>87308064.090000004</v>
      </c>
      <c r="P80">
        <v>89029439.790000007</v>
      </c>
      <c r="Q80">
        <v>90816360.299999997</v>
      </c>
      <c r="R80">
        <v>92681419.129999995</v>
      </c>
      <c r="S80">
        <v>94621041.219999999</v>
      </c>
      <c r="T80">
        <v>96596380.719999999</v>
      </c>
      <c r="U80">
        <v>98622546.349999994</v>
      </c>
      <c r="V80">
        <v>100683848.90000001</v>
      </c>
      <c r="W80">
        <v>102778556.3</v>
      </c>
      <c r="X80">
        <v>104905254</v>
      </c>
      <c r="Y80">
        <v>107062226.40000001</v>
      </c>
      <c r="Z80">
        <v>109247868.90000001</v>
      </c>
      <c r="AA80">
        <v>111460918.90000001</v>
      </c>
      <c r="AB80">
        <v>113700618.90000001</v>
      </c>
      <c r="AC80">
        <v>115966795.09999999</v>
      </c>
      <c r="AD80">
        <v>118498075.3</v>
      </c>
      <c r="AE80">
        <v>121557349.90000001</v>
      </c>
      <c r="AF80">
        <v>124812589.5</v>
      </c>
      <c r="AG80">
        <v>128249545.2</v>
      </c>
      <c r="AH80">
        <v>131846941.8</v>
      </c>
      <c r="AI80">
        <v>135591449</v>
      </c>
      <c r="AJ80">
        <v>139483906.59999999</v>
      </c>
      <c r="AK80">
        <v>143524945.69999999</v>
      </c>
      <c r="AL80">
        <v>147721809.09999999</v>
      </c>
      <c r="AM80">
        <v>152087464.09999999</v>
      </c>
    </row>
    <row r="81" spans="1:39" x14ac:dyDescent="0.25">
      <c r="A81" t="s">
        <v>90</v>
      </c>
      <c r="B81">
        <v>91040039.519999996</v>
      </c>
      <c r="C81">
        <v>93708904.109999999</v>
      </c>
      <c r="D81">
        <v>96467558.219999999</v>
      </c>
      <c r="E81">
        <v>99793393.349999994</v>
      </c>
      <c r="F81">
        <v>102960447.90000001</v>
      </c>
      <c r="G81">
        <v>105881857.09999999</v>
      </c>
      <c r="H81">
        <v>108551787.59999999</v>
      </c>
      <c r="I81">
        <v>110031142</v>
      </c>
      <c r="J81">
        <v>111025519.90000001</v>
      </c>
      <c r="K81">
        <v>111748661.5</v>
      </c>
      <c r="L81">
        <v>112348710.2</v>
      </c>
      <c r="M81">
        <v>112850754.40000001</v>
      </c>
      <c r="N81">
        <v>113274047.90000001</v>
      </c>
      <c r="O81">
        <v>113962558</v>
      </c>
      <c r="P81">
        <v>115797555.90000001</v>
      </c>
      <c r="Q81">
        <v>117920606.8</v>
      </c>
      <c r="R81">
        <v>120230050.40000001</v>
      </c>
      <c r="S81">
        <v>122680534</v>
      </c>
      <c r="T81">
        <v>125214967</v>
      </c>
      <c r="U81">
        <v>127823217.2</v>
      </c>
      <c r="V81">
        <v>130492251.8</v>
      </c>
      <c r="W81">
        <v>133214849.09999999</v>
      </c>
      <c r="X81">
        <v>135985642.30000001</v>
      </c>
      <c r="Y81">
        <v>138800751.69999999</v>
      </c>
      <c r="Z81">
        <v>141657617.90000001</v>
      </c>
      <c r="AA81">
        <v>144554754.19999999</v>
      </c>
      <c r="AB81">
        <v>147491602.09999999</v>
      </c>
      <c r="AC81">
        <v>150468450.69999999</v>
      </c>
      <c r="AD81">
        <v>153795773.09999999</v>
      </c>
      <c r="AE81">
        <v>158196364.30000001</v>
      </c>
      <c r="AF81">
        <v>162967014.09999999</v>
      </c>
      <c r="AG81">
        <v>168023912.80000001</v>
      </c>
      <c r="AH81">
        <v>173336854.5</v>
      </c>
      <c r="AI81">
        <v>178892053.80000001</v>
      </c>
      <c r="AJ81">
        <v>184691745.09999999</v>
      </c>
      <c r="AK81">
        <v>190736133.59999999</v>
      </c>
      <c r="AL81">
        <v>197036308.90000001</v>
      </c>
      <c r="AM81">
        <v>203610590.30000001</v>
      </c>
    </row>
    <row r="82" spans="1:39" x14ac:dyDescent="0.25">
      <c r="A82" t="s">
        <v>91</v>
      </c>
      <c r="B82">
        <v>6177550.3959999997</v>
      </c>
      <c r="C82">
        <v>6384572.5999999996</v>
      </c>
      <c r="D82">
        <v>6599987.2709999997</v>
      </c>
      <c r="E82">
        <v>6865045.6059999997</v>
      </c>
      <c r="F82">
        <v>7121991.409</v>
      </c>
      <c r="G82">
        <v>7318778.3159999996</v>
      </c>
      <c r="H82">
        <v>7495716.5590000004</v>
      </c>
      <c r="I82">
        <v>7649522.2970000003</v>
      </c>
      <c r="J82">
        <v>7785015.7460000003</v>
      </c>
      <c r="K82">
        <v>7909631.1639999999</v>
      </c>
      <c r="L82">
        <v>8024809.5350000001</v>
      </c>
      <c r="M82">
        <v>8130755.0590000004</v>
      </c>
      <c r="N82">
        <v>8228717.767</v>
      </c>
      <c r="O82">
        <v>8333112.1540000001</v>
      </c>
      <c r="P82">
        <v>8486464.1830000002</v>
      </c>
      <c r="Q82">
        <v>8647445.2449999899</v>
      </c>
      <c r="R82">
        <v>8819553.4849999994</v>
      </c>
      <c r="S82">
        <v>9002582.1750000007</v>
      </c>
      <c r="T82">
        <v>9192667.12099999</v>
      </c>
      <c r="U82">
        <v>9391145.2880000006</v>
      </c>
      <c r="V82">
        <v>9596009.7829999998</v>
      </c>
      <c r="W82">
        <v>9806633.6620000005</v>
      </c>
      <c r="X82">
        <v>10022504.17</v>
      </c>
      <c r="Y82">
        <v>10243204.039999999</v>
      </c>
      <c r="Z82">
        <v>10468425.59</v>
      </c>
      <c r="AA82">
        <v>10697963.43</v>
      </c>
      <c r="AB82">
        <v>10931708.550000001</v>
      </c>
      <c r="AC82">
        <v>11169642.27</v>
      </c>
      <c r="AD82">
        <v>11433137.42</v>
      </c>
      <c r="AE82">
        <v>11734914.74</v>
      </c>
      <c r="AF82">
        <v>12058129.59</v>
      </c>
      <c r="AG82">
        <v>12403809.84</v>
      </c>
      <c r="AH82">
        <v>12769750.439999999</v>
      </c>
      <c r="AI82">
        <v>13154136.66</v>
      </c>
      <c r="AJ82">
        <v>13556537.93</v>
      </c>
      <c r="AK82">
        <v>13976690.119999999</v>
      </c>
      <c r="AL82">
        <v>14415044.25</v>
      </c>
      <c r="AM82">
        <v>14872699.77</v>
      </c>
    </row>
    <row r="83" spans="1:39" x14ac:dyDescent="0.25">
      <c r="A83" t="s">
        <v>136</v>
      </c>
      <c r="B83">
        <v>41882012.060000002</v>
      </c>
      <c r="C83">
        <v>43046038.75</v>
      </c>
      <c r="D83">
        <v>44293713.659999996</v>
      </c>
      <c r="E83">
        <v>45837193.740000002</v>
      </c>
      <c r="F83">
        <v>47367686.43</v>
      </c>
      <c r="G83">
        <v>48838173.390000001</v>
      </c>
      <c r="H83">
        <v>50122966.020000003</v>
      </c>
      <c r="I83">
        <v>51210100.659999996</v>
      </c>
      <c r="J83">
        <v>51563177.210000001</v>
      </c>
      <c r="K83">
        <v>51471560.770000003</v>
      </c>
      <c r="L83">
        <v>51257813.259999998</v>
      </c>
      <c r="M83">
        <v>50958191.640000001</v>
      </c>
      <c r="N83">
        <v>50571628.609999999</v>
      </c>
      <c r="O83">
        <v>50345500.969999999</v>
      </c>
      <c r="P83">
        <v>50900312.149999999</v>
      </c>
      <c r="Q83">
        <v>51591283.780000001</v>
      </c>
      <c r="R83">
        <v>52340778.189999998</v>
      </c>
      <c r="S83">
        <v>53130493.329999998</v>
      </c>
      <c r="T83">
        <v>53918542.840000004</v>
      </c>
      <c r="U83">
        <v>54716957.689999998</v>
      </c>
      <c r="V83">
        <v>55521372.140000001</v>
      </c>
      <c r="W83">
        <v>56329568.460000001</v>
      </c>
      <c r="X83">
        <v>57140038.149999999</v>
      </c>
      <c r="Y83">
        <v>57951597</v>
      </c>
      <c r="Z83">
        <v>58763435.07</v>
      </c>
      <c r="AA83">
        <v>59575126.420000002</v>
      </c>
      <c r="AB83">
        <v>60386649.420000002</v>
      </c>
      <c r="AC83">
        <v>61198405.640000001</v>
      </c>
      <c r="AD83">
        <v>62221041.700000003</v>
      </c>
      <c r="AE83">
        <v>64123977.359999999</v>
      </c>
      <c r="AF83">
        <v>66297790.729999997</v>
      </c>
      <c r="AG83">
        <v>68656556.260000005</v>
      </c>
      <c r="AH83">
        <v>71176340.439999998</v>
      </c>
      <c r="AI83">
        <v>73846094.290000007</v>
      </c>
      <c r="AJ83">
        <v>76664444.219999999</v>
      </c>
      <c r="AK83">
        <v>79630782.129999995</v>
      </c>
      <c r="AL83">
        <v>82750215.280000001</v>
      </c>
      <c r="AM83">
        <v>86032302.260000005</v>
      </c>
    </row>
    <row r="84" spans="1:39" x14ac:dyDescent="0.25">
      <c r="A84" t="s">
        <v>134</v>
      </c>
      <c r="B84">
        <v>125966805.90000001</v>
      </c>
      <c r="C84">
        <v>127484740.2</v>
      </c>
      <c r="D84">
        <v>124896042</v>
      </c>
      <c r="E84">
        <v>126500968</v>
      </c>
      <c r="F84">
        <v>128193716.5</v>
      </c>
      <c r="G84">
        <v>123959012.8</v>
      </c>
      <c r="H84">
        <v>121610271.09999999</v>
      </c>
      <c r="I84">
        <v>120595997.2</v>
      </c>
      <c r="J84">
        <v>120105490</v>
      </c>
      <c r="K84">
        <v>119672461.40000001</v>
      </c>
      <c r="L84">
        <v>118846784.90000001</v>
      </c>
      <c r="M84">
        <v>117146345.3</v>
      </c>
      <c r="N84">
        <v>114067992.90000001</v>
      </c>
      <c r="O84">
        <v>113678229.7</v>
      </c>
      <c r="P84">
        <v>114293987</v>
      </c>
      <c r="Q84">
        <v>114949835.40000001</v>
      </c>
      <c r="R84">
        <v>115621889.90000001</v>
      </c>
      <c r="S84">
        <v>116300702.5</v>
      </c>
      <c r="T84">
        <v>116742094.90000001</v>
      </c>
      <c r="U84">
        <v>117023199.8</v>
      </c>
      <c r="V84">
        <v>117122628.90000001</v>
      </c>
      <c r="W84">
        <v>117025732.2</v>
      </c>
      <c r="X84">
        <v>116719841.09999999</v>
      </c>
      <c r="Y84">
        <v>116193762.09999999</v>
      </c>
      <c r="Z84">
        <v>115438058.7</v>
      </c>
      <c r="AA84">
        <v>114445226.8</v>
      </c>
      <c r="AB84">
        <v>113209906.90000001</v>
      </c>
      <c r="AC84">
        <v>111729108.3</v>
      </c>
      <c r="AD84">
        <v>108460085.8</v>
      </c>
      <c r="AE84">
        <v>107186726.40000001</v>
      </c>
      <c r="AF84">
        <v>107295855</v>
      </c>
      <c r="AG84">
        <v>108416261.8</v>
      </c>
      <c r="AH84">
        <v>110268122.2</v>
      </c>
      <c r="AI84">
        <v>112654442.7</v>
      </c>
      <c r="AJ84">
        <v>115447818.5</v>
      </c>
      <c r="AK84">
        <v>118560069.59999999</v>
      </c>
      <c r="AL84">
        <v>121934471.7</v>
      </c>
      <c r="AM84">
        <v>125537332.09999999</v>
      </c>
    </row>
    <row r="85" spans="1:39" x14ac:dyDescent="0.25">
      <c r="A85" t="s">
        <v>250</v>
      </c>
      <c r="B85">
        <v>85945794.760000005</v>
      </c>
      <c r="C85">
        <v>88458295.650000006</v>
      </c>
      <c r="D85">
        <v>91955166.909999996</v>
      </c>
      <c r="E85">
        <v>96055466.890000001</v>
      </c>
      <c r="F85">
        <v>99548870.319999903</v>
      </c>
      <c r="G85">
        <v>102240306.90000001</v>
      </c>
      <c r="H85">
        <v>104252945.90000001</v>
      </c>
      <c r="I85">
        <v>105794727.59999999</v>
      </c>
      <c r="J85">
        <v>107194143.09999999</v>
      </c>
      <c r="K85">
        <v>108575219.2</v>
      </c>
      <c r="L85">
        <v>109954838.90000001</v>
      </c>
      <c r="M85">
        <v>111340734</v>
      </c>
      <c r="N85">
        <v>112740012.3</v>
      </c>
      <c r="O85">
        <v>114704365.7</v>
      </c>
      <c r="P85">
        <v>117032797.7</v>
      </c>
      <c r="Q85">
        <v>119658621.3</v>
      </c>
      <c r="R85">
        <v>122509187</v>
      </c>
      <c r="S85">
        <v>125525208.59999999</v>
      </c>
      <c r="T85">
        <v>128672936.7</v>
      </c>
      <c r="U85">
        <v>131914985.5</v>
      </c>
      <c r="V85">
        <v>135227692.69999999</v>
      </c>
      <c r="W85">
        <v>138597166.69999999</v>
      </c>
      <c r="X85">
        <v>142018142.19999999</v>
      </c>
      <c r="Y85">
        <v>145490920.59999999</v>
      </c>
      <c r="Z85">
        <v>149018554.40000001</v>
      </c>
      <c r="AA85">
        <v>152605019.90000001</v>
      </c>
      <c r="AB85">
        <v>156254264.30000001</v>
      </c>
      <c r="AC85">
        <v>159969899.30000001</v>
      </c>
      <c r="AD85">
        <v>164305177.19999999</v>
      </c>
      <c r="AE85">
        <v>169053182.90000001</v>
      </c>
      <c r="AF85">
        <v>174130332.40000001</v>
      </c>
      <c r="AG85">
        <v>179465616.30000001</v>
      </c>
      <c r="AH85">
        <v>185009123</v>
      </c>
      <c r="AI85">
        <v>190732161</v>
      </c>
      <c r="AJ85">
        <v>196623338.5</v>
      </c>
      <c r="AK85">
        <v>202687408.59999999</v>
      </c>
      <c r="AL85">
        <v>208936142.5</v>
      </c>
      <c r="AM85">
        <v>215387474.80000001</v>
      </c>
    </row>
    <row r="86" spans="1:39" x14ac:dyDescent="0.25">
      <c r="A86" t="s">
        <v>94</v>
      </c>
      <c r="B86">
        <v>8815235.7339999899</v>
      </c>
      <c r="C86">
        <v>9058961.6879999898</v>
      </c>
      <c r="D86">
        <v>9261344.8629999999</v>
      </c>
      <c r="E86">
        <v>9609577.1099999994</v>
      </c>
      <c r="F86">
        <v>9930533.3509999998</v>
      </c>
      <c r="G86">
        <v>10239316</v>
      </c>
      <c r="H86">
        <v>10499819.9</v>
      </c>
      <c r="I86">
        <v>10720803.439999999</v>
      </c>
      <c r="J86">
        <v>10913204.609999999</v>
      </c>
      <c r="K86">
        <v>11094396.49</v>
      </c>
      <c r="L86">
        <v>11267464.289999999</v>
      </c>
      <c r="M86">
        <v>11431915.49</v>
      </c>
      <c r="N86">
        <v>11589622.66</v>
      </c>
      <c r="O86">
        <v>11751849.73</v>
      </c>
      <c r="P86">
        <v>11972882.199999999</v>
      </c>
      <c r="Q86">
        <v>12211969.42</v>
      </c>
      <c r="R86">
        <v>12469623.140000001</v>
      </c>
      <c r="S86">
        <v>12743507.09</v>
      </c>
      <c r="T86">
        <v>13027649.15</v>
      </c>
      <c r="U86">
        <v>13324582.869999999</v>
      </c>
      <c r="V86">
        <v>13628229.960000001</v>
      </c>
      <c r="W86">
        <v>13938641.609999999</v>
      </c>
      <c r="X86">
        <v>14255300.060000001</v>
      </c>
      <c r="Y86">
        <v>14577800.68</v>
      </c>
      <c r="Z86">
        <v>14905885.539999999</v>
      </c>
      <c r="AA86">
        <v>15239407.130000001</v>
      </c>
      <c r="AB86">
        <v>15578299.77</v>
      </c>
      <c r="AC86">
        <v>15922563.380000001</v>
      </c>
      <c r="AD86">
        <v>16289571.02</v>
      </c>
      <c r="AE86">
        <v>16712720.960000001</v>
      </c>
      <c r="AF86">
        <v>17164117.98</v>
      </c>
      <c r="AG86">
        <v>17642349.920000002</v>
      </c>
      <c r="AH86">
        <v>18144706.190000001</v>
      </c>
      <c r="AI86">
        <v>18669060.399999999</v>
      </c>
      <c r="AJ86">
        <v>19214420.93</v>
      </c>
      <c r="AK86">
        <v>19779995.73</v>
      </c>
      <c r="AL86">
        <v>20365941.530000001</v>
      </c>
      <c r="AM86">
        <v>20973034.649999999</v>
      </c>
    </row>
    <row r="87" spans="1:39" x14ac:dyDescent="0.25">
      <c r="A87" t="s">
        <v>95</v>
      </c>
      <c r="B87" s="11">
        <v>66019644.850000001</v>
      </c>
      <c r="C87">
        <v>67807255.030000001</v>
      </c>
      <c r="D87">
        <v>69502548.049999997</v>
      </c>
      <c r="E87">
        <v>72186810.219999999</v>
      </c>
      <c r="F87">
        <v>74801313.489999995</v>
      </c>
      <c r="G87">
        <v>76728870.439999998</v>
      </c>
      <c r="H87">
        <v>78473542.269999996</v>
      </c>
      <c r="I87">
        <v>80069881.819999903</v>
      </c>
      <c r="J87">
        <v>81549748.109999999</v>
      </c>
      <c r="K87">
        <v>82853281.25</v>
      </c>
      <c r="L87">
        <v>84093444.180000007</v>
      </c>
      <c r="M87">
        <v>85285462.019999996</v>
      </c>
      <c r="N87">
        <v>86445952.109999999</v>
      </c>
      <c r="O87">
        <v>87603606.489999995</v>
      </c>
      <c r="P87">
        <v>89402706.840000004</v>
      </c>
      <c r="Q87">
        <v>91269757.159999996</v>
      </c>
      <c r="R87">
        <v>93207183.920000002</v>
      </c>
      <c r="S87">
        <v>95212886.040000007</v>
      </c>
      <c r="T87">
        <v>97208277.519999996</v>
      </c>
      <c r="U87">
        <v>99313974.459999904</v>
      </c>
      <c r="V87">
        <v>101414797.3</v>
      </c>
      <c r="W87">
        <v>103528559</v>
      </c>
      <c r="X87">
        <v>105663568</v>
      </c>
      <c r="Y87">
        <v>107823063</v>
      </c>
      <c r="Z87">
        <v>110007896.09999999</v>
      </c>
      <c r="AA87">
        <v>112217900.40000001</v>
      </c>
      <c r="AB87">
        <v>114452663.09999999</v>
      </c>
      <c r="AC87">
        <v>116711946.3</v>
      </c>
      <c r="AD87">
        <v>119281517.8</v>
      </c>
      <c r="AE87">
        <v>122407399.2</v>
      </c>
      <c r="AF87">
        <v>125733418</v>
      </c>
      <c r="AG87">
        <v>129240215.7</v>
      </c>
      <c r="AH87">
        <v>132915984.3</v>
      </c>
      <c r="AI87">
        <v>136753880.59999999</v>
      </c>
      <c r="AJ87">
        <v>140757482.69999999</v>
      </c>
      <c r="AK87">
        <v>144923590.59999999</v>
      </c>
      <c r="AL87">
        <v>149257857.80000001</v>
      </c>
      <c r="AM87">
        <v>153770937.09999999</v>
      </c>
    </row>
    <row r="88" spans="1:39" x14ac:dyDescent="0.25">
      <c r="A88" t="s">
        <v>96</v>
      </c>
      <c r="B88">
        <v>91040039.519999996</v>
      </c>
      <c r="C88">
        <v>93708961.200000003</v>
      </c>
      <c r="D88">
        <v>96467620.650000006</v>
      </c>
      <c r="E88">
        <v>99793426.049999997</v>
      </c>
      <c r="F88">
        <v>102960273.90000001</v>
      </c>
      <c r="G88">
        <v>105881540</v>
      </c>
      <c r="H88">
        <v>108553297.59999999</v>
      </c>
      <c r="I88">
        <v>110044249.5</v>
      </c>
      <c r="J88">
        <v>111109292</v>
      </c>
      <c r="K88">
        <v>111822342</v>
      </c>
      <c r="L88">
        <v>112402835.3</v>
      </c>
      <c r="M88">
        <v>112885631.3</v>
      </c>
      <c r="N88">
        <v>113295128.3</v>
      </c>
      <c r="O88">
        <v>113968527.40000001</v>
      </c>
      <c r="P88">
        <v>115795368.09999999</v>
      </c>
      <c r="Q88">
        <v>117911991.09999999</v>
      </c>
      <c r="R88">
        <v>120215333.5</v>
      </c>
      <c r="S88">
        <v>122659274.3</v>
      </c>
      <c r="T88">
        <v>125191595.59999999</v>
      </c>
      <c r="U88">
        <v>127789377.59999999</v>
      </c>
      <c r="V88">
        <v>130440451.2</v>
      </c>
      <c r="W88">
        <v>133142507.2</v>
      </c>
      <c r="X88">
        <v>135890834.69999999</v>
      </c>
      <c r="Y88">
        <v>138682019.40000001</v>
      </c>
      <c r="Z88">
        <v>141513904.40000001</v>
      </c>
      <c r="AA88">
        <v>144385290.5</v>
      </c>
      <c r="AB88">
        <v>147295775.69999999</v>
      </c>
      <c r="AC88">
        <v>150245680.19999999</v>
      </c>
      <c r="AD88">
        <v>153549080.19999999</v>
      </c>
      <c r="AE88">
        <v>157922328.80000001</v>
      </c>
      <c r="AF88">
        <v>162682413.69999999</v>
      </c>
      <c r="AG88">
        <v>167743516.90000001</v>
      </c>
      <c r="AH88">
        <v>173071399</v>
      </c>
      <c r="AI88">
        <v>178648306.5</v>
      </c>
      <c r="AJ88">
        <v>184473025.5</v>
      </c>
      <c r="AK88">
        <v>190543037.30000001</v>
      </c>
      <c r="AL88">
        <v>196867503.19999999</v>
      </c>
      <c r="AM88">
        <v>203463195.59999999</v>
      </c>
    </row>
    <row r="89" spans="1:39" x14ac:dyDescent="0.25">
      <c r="A89" t="s">
        <v>97</v>
      </c>
      <c r="B89">
        <v>6177550.3959999997</v>
      </c>
      <c r="C89">
        <v>6384656.4479999999</v>
      </c>
      <c r="D89">
        <v>6600094.4239999996</v>
      </c>
      <c r="E89">
        <v>6865067.1600000001</v>
      </c>
      <c r="F89">
        <v>7121671.6780000003</v>
      </c>
      <c r="G89">
        <v>7322114.1320000002</v>
      </c>
      <c r="H89">
        <v>7497725.2400000002</v>
      </c>
      <c r="I89">
        <v>7647960.5999999996</v>
      </c>
      <c r="J89">
        <v>7779678.2429999998</v>
      </c>
      <c r="K89">
        <v>7899688.1459999997</v>
      </c>
      <c r="L89">
        <v>8009707.6009999998</v>
      </c>
      <c r="M89">
        <v>8108890.642</v>
      </c>
      <c r="N89">
        <v>8197944.3679999998</v>
      </c>
      <c r="O89">
        <v>8288905.1560000004</v>
      </c>
      <c r="P89">
        <v>8436819.0360000003</v>
      </c>
      <c r="Q89">
        <v>8593309.5140000004</v>
      </c>
      <c r="R89">
        <v>8760884.9199999999</v>
      </c>
      <c r="S89">
        <v>8939705.2200000007</v>
      </c>
      <c r="T89">
        <v>9123979.0260000005</v>
      </c>
      <c r="U89">
        <v>9324735.6909999996</v>
      </c>
      <c r="V89">
        <v>9527916.4940000009</v>
      </c>
      <c r="W89">
        <v>9734611.8489999995</v>
      </c>
      <c r="X89">
        <v>9945201.5730000008</v>
      </c>
      <c r="Y89">
        <v>10159766.890000001</v>
      </c>
      <c r="Z89">
        <v>10378290.98</v>
      </c>
      <c r="AA89">
        <v>10600743.42</v>
      </c>
      <c r="AB89">
        <v>10827122.4</v>
      </c>
      <c r="AC89">
        <v>11057475.210000001</v>
      </c>
      <c r="AD89">
        <v>11314639.32</v>
      </c>
      <c r="AE89">
        <v>11609227.82</v>
      </c>
      <c r="AF89">
        <v>11922099.57</v>
      </c>
      <c r="AG89">
        <v>12253684.18</v>
      </c>
      <c r="AH89">
        <v>12603011.15</v>
      </c>
      <c r="AI89">
        <v>12969306.970000001</v>
      </c>
      <c r="AJ89">
        <v>13352756.51</v>
      </c>
      <c r="AK89">
        <v>13753066.6</v>
      </c>
      <c r="AL89">
        <v>14170928.41</v>
      </c>
      <c r="AM89">
        <v>14607611.029999999</v>
      </c>
    </row>
    <row r="90" spans="1:39" x14ac:dyDescent="0.25">
      <c r="A90" t="s">
        <v>92</v>
      </c>
      <c r="B90">
        <v>41882012.060000002</v>
      </c>
      <c r="C90">
        <v>43046042.719999999</v>
      </c>
      <c r="D90">
        <v>44293352.329999998</v>
      </c>
      <c r="E90">
        <v>45835822.899999999</v>
      </c>
      <c r="F90">
        <v>47364191.460000001</v>
      </c>
      <c r="G90">
        <v>48703388.090000004</v>
      </c>
      <c r="H90">
        <v>49846322.270000003</v>
      </c>
      <c r="I90">
        <v>50810232.990000002</v>
      </c>
      <c r="J90">
        <v>51077029.18</v>
      </c>
      <c r="K90">
        <v>50906432.229999997</v>
      </c>
      <c r="L90">
        <v>50618867.560000002</v>
      </c>
      <c r="M90">
        <v>50243139.170000002</v>
      </c>
      <c r="N90">
        <v>49772834.869999997</v>
      </c>
      <c r="O90">
        <v>49421660.280000001</v>
      </c>
      <c r="P90">
        <v>49834522.810000002</v>
      </c>
      <c r="Q90">
        <v>50376335.310000002</v>
      </c>
      <c r="R90">
        <v>50970581.789999999</v>
      </c>
      <c r="S90">
        <v>51600865.590000004</v>
      </c>
      <c r="T90">
        <v>52305827.450000003</v>
      </c>
      <c r="U90">
        <v>53041642.960000001</v>
      </c>
      <c r="V90">
        <v>53784739.310000002</v>
      </c>
      <c r="W90">
        <v>54534280.020000003</v>
      </c>
      <c r="X90">
        <v>55290522.060000002</v>
      </c>
      <c r="Y90">
        <v>56053534.189999998</v>
      </c>
      <c r="Z90">
        <v>56823396.079999998</v>
      </c>
      <c r="AA90">
        <v>57600324.100000001</v>
      </c>
      <c r="AB90">
        <v>58384744.149999999</v>
      </c>
      <c r="AC90">
        <v>59177331.969999999</v>
      </c>
      <c r="AD90">
        <v>60165375.340000004</v>
      </c>
      <c r="AE90">
        <v>61977668.670000002</v>
      </c>
      <c r="AF90">
        <v>64029857.560000002</v>
      </c>
      <c r="AG90">
        <v>66241589.399999999</v>
      </c>
      <c r="AH90">
        <v>68593147.390000001</v>
      </c>
      <c r="AI90">
        <v>71076646.480000004</v>
      </c>
      <c r="AJ90">
        <v>73692582.510000005</v>
      </c>
      <c r="AK90">
        <v>76441160.659999996</v>
      </c>
      <c r="AL90">
        <v>79328082.950000003</v>
      </c>
      <c r="AM90">
        <v>82363018.290000007</v>
      </c>
    </row>
    <row r="91" spans="1:39" x14ac:dyDescent="0.25">
      <c r="A91" t="s">
        <v>93</v>
      </c>
      <c r="B91" s="11">
        <v>125966805.90000001</v>
      </c>
      <c r="C91">
        <v>127480666.09999999</v>
      </c>
      <c r="D91">
        <v>124874807.2</v>
      </c>
      <c r="E91">
        <v>126439552.7</v>
      </c>
      <c r="F91">
        <v>128056015.09999999</v>
      </c>
      <c r="G91">
        <v>117231520.7</v>
      </c>
      <c r="H91">
        <v>108588616.7</v>
      </c>
      <c r="I91">
        <v>102602541.2</v>
      </c>
      <c r="J91">
        <v>98349183.310000002</v>
      </c>
      <c r="K91">
        <v>94967451.269999996</v>
      </c>
      <c r="L91">
        <v>91647186.480000004</v>
      </c>
      <c r="M91">
        <v>87594364.810000002</v>
      </c>
      <c r="N91">
        <v>82082795.670000002</v>
      </c>
      <c r="O91">
        <v>78654041.370000005</v>
      </c>
      <c r="P91">
        <v>75750427.049999997</v>
      </c>
      <c r="Q91">
        <v>72631277.670000002</v>
      </c>
      <c r="R91">
        <v>69300606.469999999</v>
      </c>
      <c r="S91">
        <v>65792647.280000001</v>
      </c>
      <c r="T91">
        <v>63950848.140000001</v>
      </c>
      <c r="U91">
        <v>62285471.280000001</v>
      </c>
      <c r="V91">
        <v>60557644.840000004</v>
      </c>
      <c r="W91">
        <v>58749696.259999998</v>
      </c>
      <c r="X91">
        <v>56866898.789999999</v>
      </c>
      <c r="Y91">
        <v>54919538.719999999</v>
      </c>
      <c r="Z91">
        <v>52919845.079999998</v>
      </c>
      <c r="AA91">
        <v>50880833.149999999</v>
      </c>
      <c r="AB91">
        <v>48815680.130000003</v>
      </c>
      <c r="AC91">
        <v>46737334.189999998</v>
      </c>
      <c r="AD91">
        <v>44857104.560000002</v>
      </c>
      <c r="AE91">
        <v>43102402.590000004</v>
      </c>
      <c r="AF91">
        <v>41307000.850000001</v>
      </c>
      <c r="AG91">
        <v>39481798.799999997</v>
      </c>
      <c r="AH91">
        <v>37638141.740000002</v>
      </c>
      <c r="AI91">
        <v>35786706.939999998</v>
      </c>
      <c r="AJ91">
        <v>33938614.969999999</v>
      </c>
      <c r="AK91">
        <v>32101894.219999999</v>
      </c>
      <c r="AL91">
        <v>30284604.5</v>
      </c>
      <c r="AM91">
        <v>28494136.449999999</v>
      </c>
    </row>
    <row r="92" spans="1:39" x14ac:dyDescent="0.25">
      <c r="A92" t="s">
        <v>251</v>
      </c>
      <c r="B92">
        <v>85945794.760000005</v>
      </c>
      <c r="C92">
        <v>88458194.75</v>
      </c>
      <c r="D92">
        <v>91954905.629999995</v>
      </c>
      <c r="E92">
        <v>96054894.680000007</v>
      </c>
      <c r="F92">
        <v>99547717.370000005</v>
      </c>
      <c r="G92">
        <v>102317673.8</v>
      </c>
      <c r="H92">
        <v>104405977.40000001</v>
      </c>
      <c r="I92">
        <v>105982974.2</v>
      </c>
      <c r="J92">
        <v>107374292.90000001</v>
      </c>
      <c r="K92">
        <v>108727998.3</v>
      </c>
      <c r="L92">
        <v>110075380.2</v>
      </c>
      <c r="M92">
        <v>111435829</v>
      </c>
      <c r="N92">
        <v>112825223.3</v>
      </c>
      <c r="O92">
        <v>114807534.59999999</v>
      </c>
      <c r="P92">
        <v>117167346.2</v>
      </c>
      <c r="Q92">
        <v>119830289.2</v>
      </c>
      <c r="R92">
        <v>122719565</v>
      </c>
      <c r="S92">
        <v>125773411.59999999</v>
      </c>
      <c r="T92">
        <v>128936899.7</v>
      </c>
      <c r="U92">
        <v>132176083.59999999</v>
      </c>
      <c r="V92">
        <v>135478968.5</v>
      </c>
      <c r="W92">
        <v>138836154.90000001</v>
      </c>
      <c r="X92">
        <v>142243915.30000001</v>
      </c>
      <c r="Y92">
        <v>145703016.19999999</v>
      </c>
      <c r="Z92">
        <v>149216658.30000001</v>
      </c>
      <c r="AA92">
        <v>152788883.30000001</v>
      </c>
      <c r="AB92">
        <v>156423651.19999999</v>
      </c>
      <c r="AC92">
        <v>160124505.09999999</v>
      </c>
      <c r="AD92">
        <v>164436998.5</v>
      </c>
      <c r="AE92">
        <v>169185958.19999999</v>
      </c>
      <c r="AF92">
        <v>174294609.09999999</v>
      </c>
      <c r="AG92">
        <v>179687184.69999999</v>
      </c>
      <c r="AH92">
        <v>185305099.5</v>
      </c>
      <c r="AI92">
        <v>191111582</v>
      </c>
      <c r="AJ92">
        <v>197088818.30000001</v>
      </c>
      <c r="AK92">
        <v>203237534.09999999</v>
      </c>
      <c r="AL92">
        <v>209566938.59999999</v>
      </c>
      <c r="AM92">
        <v>216093457.19999999</v>
      </c>
    </row>
    <row r="93" spans="1:39" x14ac:dyDescent="0.25">
      <c r="A93" t="s">
        <v>98</v>
      </c>
      <c r="B93" s="11">
        <v>3.4552374029999999</v>
      </c>
      <c r="C93">
        <v>3.6053345800000001</v>
      </c>
      <c r="D93">
        <v>3.7116479990000002</v>
      </c>
      <c r="E93">
        <v>3.8298634210000002</v>
      </c>
      <c r="F93">
        <v>3.9191089360000002</v>
      </c>
      <c r="G93">
        <v>4.1740224389999998</v>
      </c>
      <c r="H93">
        <v>4.3189963489999998</v>
      </c>
      <c r="I93">
        <v>4.3831575679999997</v>
      </c>
      <c r="J93">
        <v>4.4044132810000001</v>
      </c>
      <c r="K93">
        <v>4.3941697590000004</v>
      </c>
      <c r="L93">
        <v>4.3514017349999996</v>
      </c>
      <c r="M93">
        <v>4.2666133290000001</v>
      </c>
      <c r="N93">
        <v>4.1258253680000001</v>
      </c>
      <c r="O93">
        <v>4.1820493780000003</v>
      </c>
      <c r="P93">
        <v>4.2918733969999998</v>
      </c>
      <c r="Q93">
        <v>4.3913374230000004</v>
      </c>
      <c r="R93">
        <v>4.4821176999999999</v>
      </c>
      <c r="S93">
        <v>4.5660368140000003</v>
      </c>
      <c r="T93">
        <v>4.6411566459999998</v>
      </c>
      <c r="U93">
        <v>4.7105891279999996</v>
      </c>
      <c r="V93">
        <v>4.7723777969999999</v>
      </c>
      <c r="W93">
        <v>4.8257402369999998</v>
      </c>
      <c r="X93">
        <v>4.869970414</v>
      </c>
      <c r="Y93">
        <v>4.9043861690000004</v>
      </c>
      <c r="Z93">
        <v>4.9283428770000004</v>
      </c>
      <c r="AA93">
        <v>4.9412440110000002</v>
      </c>
      <c r="AB93">
        <v>4.9425548639999999</v>
      </c>
      <c r="AC93">
        <v>4.9318180180000004</v>
      </c>
      <c r="AD93">
        <v>5.0679905649999997</v>
      </c>
      <c r="AE93">
        <v>5.1802455380000003</v>
      </c>
      <c r="AF93">
        <v>5.2622615130000003</v>
      </c>
      <c r="AG93">
        <v>5.3283262689999997</v>
      </c>
      <c r="AH93">
        <v>5.384821401</v>
      </c>
      <c r="AI93">
        <v>5.4346735380000002</v>
      </c>
      <c r="AJ93">
        <v>5.479961329</v>
      </c>
      <c r="AK93">
        <v>5.5221422039999997</v>
      </c>
      <c r="AL93">
        <v>5.5621049039999999</v>
      </c>
      <c r="AM93">
        <v>5.6006724280000002</v>
      </c>
    </row>
    <row r="94" spans="1:39" x14ac:dyDescent="0.25">
      <c r="A94" t="s">
        <v>99</v>
      </c>
      <c r="B94">
        <v>0.51584152599999999</v>
      </c>
      <c r="C94">
        <v>0.64564251689999996</v>
      </c>
      <c r="D94">
        <v>0.81205775530000002</v>
      </c>
      <c r="E94">
        <v>1.0246665880000001</v>
      </c>
      <c r="F94">
        <v>1.281477596</v>
      </c>
      <c r="G94">
        <v>1.5789310459999999</v>
      </c>
      <c r="H94">
        <v>1.8805366020000001</v>
      </c>
      <c r="I94">
        <v>2.1958511930000002</v>
      </c>
      <c r="J94">
        <v>2.5384576320000001</v>
      </c>
      <c r="K94">
        <v>2.913336202</v>
      </c>
      <c r="L94">
        <v>3.3188138700000001</v>
      </c>
      <c r="M94">
        <v>3.7439317289999998</v>
      </c>
      <c r="N94">
        <v>4.1661154140000001</v>
      </c>
      <c r="O94">
        <v>4.5749265279999998</v>
      </c>
      <c r="P94">
        <v>5.0537528509999996</v>
      </c>
      <c r="Q94">
        <v>5.5624973769999997</v>
      </c>
      <c r="R94">
        <v>6.1076698900000004</v>
      </c>
      <c r="S94">
        <v>6.6940678360000003</v>
      </c>
      <c r="T94">
        <v>7.1693518750000003</v>
      </c>
      <c r="U94">
        <v>7.6504342220000003</v>
      </c>
      <c r="V94">
        <v>8.1472903690000003</v>
      </c>
      <c r="W94">
        <v>8.6598423469999997</v>
      </c>
      <c r="X94">
        <v>9.1864750270000002</v>
      </c>
      <c r="Y94">
        <v>9.7250678789999903</v>
      </c>
      <c r="Z94">
        <v>10.273116099999999</v>
      </c>
      <c r="AA94">
        <v>10.827736310000001</v>
      </c>
      <c r="AB94">
        <v>11.38567213</v>
      </c>
      <c r="AC94">
        <v>11.94331144</v>
      </c>
      <c r="AD94">
        <v>12.4803163</v>
      </c>
      <c r="AE94">
        <v>12.92781441</v>
      </c>
      <c r="AF94">
        <v>13.303818720000001</v>
      </c>
      <c r="AG94">
        <v>13.64578071</v>
      </c>
      <c r="AH94">
        <v>13.96927953</v>
      </c>
      <c r="AI94">
        <v>14.28141214</v>
      </c>
      <c r="AJ94">
        <v>14.58729207</v>
      </c>
      <c r="AK94">
        <v>14.890627650000001</v>
      </c>
      <c r="AL94">
        <v>15.193730739999999</v>
      </c>
      <c r="AM94">
        <v>15.498809270000001</v>
      </c>
    </row>
    <row r="95" spans="1:39" x14ac:dyDescent="0.25">
      <c r="A95" t="s">
        <v>100</v>
      </c>
      <c r="B95">
        <v>0.74823260869999997</v>
      </c>
      <c r="C95">
        <v>0.75499314900000003</v>
      </c>
      <c r="D95">
        <v>0.74715951589999996</v>
      </c>
      <c r="E95">
        <v>0.74004508049999995</v>
      </c>
      <c r="F95">
        <v>0.7271425212</v>
      </c>
      <c r="G95">
        <v>0.83899098809999995</v>
      </c>
      <c r="H95">
        <v>0.95414960920000003</v>
      </c>
      <c r="I95">
        <v>1.0667158050000001</v>
      </c>
      <c r="J95">
        <v>1.181526877</v>
      </c>
      <c r="K95">
        <v>1.2997475140000001</v>
      </c>
      <c r="L95">
        <v>1.4195682919999999</v>
      </c>
      <c r="M95">
        <v>1.535622834</v>
      </c>
      <c r="N95">
        <v>1.6388167440000001</v>
      </c>
      <c r="O95">
        <v>1.6422318849999999</v>
      </c>
      <c r="P95">
        <v>1.646940152</v>
      </c>
      <c r="Q95">
        <v>1.6449320220000001</v>
      </c>
      <c r="R95">
        <v>1.63899376</v>
      </c>
      <c r="S95">
        <v>1.630199964</v>
      </c>
      <c r="T95">
        <v>1.6527120980000001</v>
      </c>
      <c r="U95">
        <v>1.6768647480000001</v>
      </c>
      <c r="V95">
        <v>1.698700444</v>
      </c>
      <c r="W95">
        <v>1.717590953</v>
      </c>
      <c r="X95">
        <v>1.7332469660000001</v>
      </c>
      <c r="Y95">
        <v>1.745420505</v>
      </c>
      <c r="Z95">
        <v>1.753879977</v>
      </c>
      <c r="AA95">
        <v>1.758410939</v>
      </c>
      <c r="AB95">
        <v>1.758820923</v>
      </c>
      <c r="AC95">
        <v>1.75494521</v>
      </c>
      <c r="AD95">
        <v>1.8012347820000001</v>
      </c>
      <c r="AE95">
        <v>1.8388091129999999</v>
      </c>
      <c r="AF95">
        <v>1.865459228</v>
      </c>
      <c r="AG95">
        <v>1.8862183779999999</v>
      </c>
      <c r="AH95">
        <v>1.9033751619999999</v>
      </c>
      <c r="AI95">
        <v>1.9180234949999999</v>
      </c>
      <c r="AJ95">
        <v>1.9309402790000001</v>
      </c>
      <c r="AK95">
        <v>1.942682086</v>
      </c>
      <c r="AL95">
        <v>1.953595991</v>
      </c>
      <c r="AM95">
        <v>1.9639954820000001</v>
      </c>
    </row>
    <row r="96" spans="1:39" x14ac:dyDescent="0.25">
      <c r="A96" t="s">
        <v>101</v>
      </c>
      <c r="B96">
        <v>2.4028705899999999E-3</v>
      </c>
      <c r="C96">
        <v>4.6393437700000002E-3</v>
      </c>
      <c r="D96">
        <v>9.3809410200000002E-3</v>
      </c>
      <c r="E96">
        <v>1.9051304200000001E-2</v>
      </c>
      <c r="F96">
        <v>3.8330476099999997E-2</v>
      </c>
      <c r="G96">
        <v>7.0549084100000006E-2</v>
      </c>
      <c r="H96">
        <v>0.1249130873</v>
      </c>
      <c r="I96">
        <v>0.21701055059999999</v>
      </c>
      <c r="J96">
        <v>0.37356582379999997</v>
      </c>
      <c r="K96">
        <v>0.63876069879999997</v>
      </c>
      <c r="L96">
        <v>1.084544999</v>
      </c>
      <c r="M96">
        <v>1.8240418570000001</v>
      </c>
      <c r="N96">
        <v>3.0267870540000001</v>
      </c>
      <c r="O96">
        <v>3.290591788</v>
      </c>
      <c r="P96">
        <v>3.4476249889999999</v>
      </c>
      <c r="Q96">
        <v>3.5843266530000002</v>
      </c>
      <c r="R96">
        <v>3.7172754600000002</v>
      </c>
      <c r="S96">
        <v>3.849429722</v>
      </c>
      <c r="T96">
        <v>4.337136793</v>
      </c>
      <c r="U96">
        <v>4.9248925679999997</v>
      </c>
      <c r="V96">
        <v>5.5882217580000004</v>
      </c>
      <c r="W96">
        <v>6.3301346790000004</v>
      </c>
      <c r="X96">
        <v>7.1570508100000003</v>
      </c>
      <c r="Y96">
        <v>8.0759020459999995</v>
      </c>
      <c r="Z96">
        <v>9.0937068540000006</v>
      </c>
      <c r="AA96">
        <v>10.217411240000001</v>
      </c>
      <c r="AB96">
        <v>11.45374936</v>
      </c>
      <c r="AC96">
        <v>12.8090948</v>
      </c>
      <c r="AD96">
        <v>13.569880510000001</v>
      </c>
      <c r="AE96">
        <v>14.17709644</v>
      </c>
      <c r="AF96">
        <v>14.707168830000001</v>
      </c>
      <c r="AG96">
        <v>15.206070349999999</v>
      </c>
      <c r="AH96">
        <v>15.691147839999999</v>
      </c>
      <c r="AI96">
        <v>16.170330079999999</v>
      </c>
      <c r="AJ96">
        <v>16.649398980000001</v>
      </c>
      <c r="AK96">
        <v>17.132750779999999</v>
      </c>
      <c r="AL96">
        <v>17.62327883</v>
      </c>
      <c r="AM96">
        <v>18.123798669999999</v>
      </c>
    </row>
    <row r="97" spans="1:39" x14ac:dyDescent="0.25">
      <c r="A97" t="s">
        <v>102</v>
      </c>
      <c r="B97">
        <v>18.786700339999999</v>
      </c>
      <c r="C97">
        <v>24.401916440000001</v>
      </c>
      <c r="D97">
        <v>31.109113659999998</v>
      </c>
      <c r="E97">
        <v>41.454655219999999</v>
      </c>
      <c r="F97">
        <v>55.168412570000001</v>
      </c>
      <c r="G97">
        <v>64.51276068</v>
      </c>
      <c r="H97">
        <v>71.626436679999998</v>
      </c>
      <c r="I97">
        <v>77.622800940000005</v>
      </c>
      <c r="J97">
        <v>83.046759030000004</v>
      </c>
      <c r="K97">
        <v>88.116430769999994</v>
      </c>
      <c r="L97">
        <v>92.788292069999997</v>
      </c>
      <c r="M97">
        <v>96.777733089999998</v>
      </c>
      <c r="N97">
        <v>99.613208479999997</v>
      </c>
      <c r="O97">
        <v>99.390667260000001</v>
      </c>
      <c r="P97">
        <v>99.172133130000006</v>
      </c>
      <c r="Q97">
        <v>98.736669789999894</v>
      </c>
      <c r="R97">
        <v>98.164889799999997</v>
      </c>
      <c r="S97">
        <v>97.476733620000005</v>
      </c>
      <c r="T97">
        <v>98.587517520000006</v>
      </c>
      <c r="U97">
        <v>99.779570739999997</v>
      </c>
      <c r="V97">
        <v>100.83076370000001</v>
      </c>
      <c r="W97">
        <v>101.7046654</v>
      </c>
      <c r="X97">
        <v>102.3857232</v>
      </c>
      <c r="Y97">
        <v>102.86071130000001</v>
      </c>
      <c r="Z97">
        <v>103.1172378</v>
      </c>
      <c r="AA97">
        <v>103.1439402</v>
      </c>
      <c r="AB97">
        <v>102.93087319999999</v>
      </c>
      <c r="AC97">
        <v>102.4699006</v>
      </c>
      <c r="AD97">
        <v>55.190240600000003</v>
      </c>
      <c r="AE97">
        <v>27.703426390000001</v>
      </c>
      <c r="AF97">
        <v>13.74269563</v>
      </c>
      <c r="AG97">
        <v>6.8031702149999997</v>
      </c>
      <c r="AH97">
        <v>3.370301102</v>
      </c>
      <c r="AI97">
        <v>1.675604753</v>
      </c>
      <c r="AJ97">
        <v>0.83994007130000004</v>
      </c>
      <c r="AK97">
        <v>0.4279452178</v>
      </c>
      <c r="AL97">
        <v>0.22526601190000001</v>
      </c>
      <c r="AM97">
        <v>0.1254061954</v>
      </c>
    </row>
    <row r="98" spans="1:39" x14ac:dyDescent="0.25">
      <c r="A98" t="s">
        <v>103</v>
      </c>
      <c r="B98">
        <v>11.05650142</v>
      </c>
      <c r="C98">
        <v>12.059868700000001</v>
      </c>
      <c r="D98">
        <v>12.657219080000001</v>
      </c>
      <c r="E98">
        <v>13.855452959999999</v>
      </c>
      <c r="F98">
        <v>15.155147940000001</v>
      </c>
      <c r="G98">
        <v>16.617657049999998</v>
      </c>
      <c r="H98">
        <v>17.546113739999999</v>
      </c>
      <c r="I98">
        <v>18.11274298</v>
      </c>
      <c r="J98">
        <v>18.4637715</v>
      </c>
      <c r="K98">
        <v>18.668061229999999</v>
      </c>
      <c r="L98">
        <v>18.732905469999999</v>
      </c>
      <c r="M98">
        <v>18.619815620000001</v>
      </c>
      <c r="N98">
        <v>18.265022770000002</v>
      </c>
      <c r="O98">
        <v>18.052331280000001</v>
      </c>
      <c r="P98">
        <v>17.915365730000001</v>
      </c>
      <c r="Q98">
        <v>17.747762130000002</v>
      </c>
      <c r="R98">
        <v>17.557586329999999</v>
      </c>
      <c r="S98">
        <v>17.348036050000001</v>
      </c>
      <c r="T98">
        <v>16.140848210000001</v>
      </c>
      <c r="U98">
        <v>14.905138839999999</v>
      </c>
      <c r="V98">
        <v>13.73190849</v>
      </c>
      <c r="W98">
        <v>12.627319890000001</v>
      </c>
      <c r="X98">
        <v>11.589457810000001</v>
      </c>
      <c r="Y98">
        <v>10.61569237</v>
      </c>
      <c r="Z98">
        <v>9.7034244679999997</v>
      </c>
      <c r="AA98">
        <v>8.8501554379999998</v>
      </c>
      <c r="AB98">
        <v>8.0534868060000004</v>
      </c>
      <c r="AC98">
        <v>7.3111090650000001</v>
      </c>
      <c r="AD98">
        <v>6.2104243840000004</v>
      </c>
      <c r="AE98">
        <v>5.2051676420000001</v>
      </c>
      <c r="AF98">
        <v>4.3337633919999998</v>
      </c>
      <c r="AG98">
        <v>3.597108746</v>
      </c>
      <c r="AH98">
        <v>2.9809573700000001</v>
      </c>
      <c r="AI98">
        <v>2.4683271379999998</v>
      </c>
      <c r="AJ98">
        <v>2.0432420250000001</v>
      </c>
      <c r="AK98">
        <v>1.691420065</v>
      </c>
      <c r="AL98">
        <v>1.4006038240000001</v>
      </c>
      <c r="AM98">
        <v>1.1604405739999999</v>
      </c>
    </row>
    <row r="99" spans="1:39" x14ac:dyDescent="0.25">
      <c r="A99" t="s">
        <v>104</v>
      </c>
      <c r="B99" s="11">
        <v>7.0719006999999997E-5</v>
      </c>
      <c r="C99">
        <v>3.5251750699999998E-4</v>
      </c>
      <c r="D99">
        <v>2.0038598499999998E-3</v>
      </c>
      <c r="E99">
        <v>1.27247088E-2</v>
      </c>
      <c r="F99">
        <v>7.9814630400000003E-2</v>
      </c>
      <c r="G99">
        <v>0.1150158738</v>
      </c>
      <c r="H99">
        <v>0.1367235188</v>
      </c>
      <c r="I99">
        <v>0.1557498564</v>
      </c>
      <c r="J99">
        <v>0.17528752950000001</v>
      </c>
      <c r="K99">
        <v>0.19586347630000001</v>
      </c>
      <c r="L99">
        <v>0.2172847805</v>
      </c>
      <c r="M99">
        <v>0.23874672120000001</v>
      </c>
      <c r="N99">
        <v>0.2587900346</v>
      </c>
      <c r="O99">
        <v>0.25907204960000002</v>
      </c>
      <c r="P99">
        <v>0.25916267630000001</v>
      </c>
      <c r="Q99">
        <v>0.25818767320000002</v>
      </c>
      <c r="R99">
        <v>0.2566244063</v>
      </c>
      <c r="S99">
        <v>0.25464720270000002</v>
      </c>
      <c r="T99">
        <v>0.240830345</v>
      </c>
      <c r="U99">
        <v>0.22638759729999999</v>
      </c>
      <c r="V99">
        <v>0.2123698665</v>
      </c>
      <c r="W99">
        <v>0.19887508349999999</v>
      </c>
      <c r="X99">
        <v>0.1859046959</v>
      </c>
      <c r="Y99">
        <v>0.17345192600000001</v>
      </c>
      <c r="Z99">
        <v>0.16151061589999999</v>
      </c>
      <c r="AA99">
        <v>0.1500757086</v>
      </c>
      <c r="AB99">
        <v>0.13914302749999999</v>
      </c>
      <c r="AC99">
        <v>0.12870901730000001</v>
      </c>
      <c r="AD99">
        <v>0.12771513440000001</v>
      </c>
      <c r="AE99">
        <v>0.12659909650000001</v>
      </c>
      <c r="AF99">
        <v>0.1247832812</v>
      </c>
      <c r="AG99">
        <v>0.1226157383</v>
      </c>
      <c r="AH99">
        <v>0.12026654270000001</v>
      </c>
      <c r="AI99">
        <v>0.1178149877</v>
      </c>
      <c r="AJ99">
        <v>0.11531511730000001</v>
      </c>
      <c r="AK99">
        <v>0.1128024331</v>
      </c>
      <c r="AL99">
        <v>0.1102976146</v>
      </c>
      <c r="AM99">
        <v>0.10781821649999999</v>
      </c>
    </row>
    <row r="100" spans="1:39" x14ac:dyDescent="0.25">
      <c r="A100" t="s">
        <v>105</v>
      </c>
      <c r="B100">
        <v>1.454606002</v>
      </c>
      <c r="C100">
        <v>1.44650441</v>
      </c>
      <c r="D100">
        <v>1.411427083</v>
      </c>
      <c r="E100">
        <v>1.379605996</v>
      </c>
      <c r="F100">
        <v>1.3376324959999999</v>
      </c>
      <c r="G100">
        <v>1.4072975569999999</v>
      </c>
      <c r="H100">
        <v>1.445165032</v>
      </c>
      <c r="I100">
        <v>1.456490614</v>
      </c>
      <c r="J100">
        <v>1.453683187</v>
      </c>
      <c r="K100">
        <v>1.4406480180000001</v>
      </c>
      <c r="L100">
        <v>1.4172089720000001</v>
      </c>
      <c r="M100">
        <v>1.3804721179999999</v>
      </c>
      <c r="N100">
        <v>1.326188903</v>
      </c>
      <c r="O100">
        <v>1.3151118070000001</v>
      </c>
      <c r="P100">
        <v>1.3182744959999999</v>
      </c>
      <c r="Q100">
        <v>1.317274796</v>
      </c>
      <c r="R100">
        <v>1.3130548099999999</v>
      </c>
      <c r="S100">
        <v>1.3063623470000001</v>
      </c>
      <c r="T100">
        <v>1.3247595219999999</v>
      </c>
      <c r="U100">
        <v>1.3444486849999999</v>
      </c>
      <c r="V100">
        <v>1.3622554840000001</v>
      </c>
      <c r="W100">
        <v>1.377676305</v>
      </c>
      <c r="X100">
        <v>1.390479912</v>
      </c>
      <c r="Y100">
        <v>1.4004687979999999</v>
      </c>
      <c r="Z100">
        <v>1.4074590629999999</v>
      </c>
      <c r="AA100">
        <v>1.4112808370000001</v>
      </c>
      <c r="AB100">
        <v>1.411781913</v>
      </c>
      <c r="AC100">
        <v>1.408832128</v>
      </c>
      <c r="AD100">
        <v>1.4477029910000001</v>
      </c>
      <c r="AE100">
        <v>1.4797210000000001</v>
      </c>
      <c r="AF100">
        <v>1.503093282</v>
      </c>
      <c r="AG100">
        <v>1.5219011760000001</v>
      </c>
      <c r="AH100">
        <v>1.537966967</v>
      </c>
      <c r="AI100">
        <v>1.552126737</v>
      </c>
      <c r="AJ100">
        <v>1.564974463</v>
      </c>
      <c r="AK100">
        <v>1.5769270310000001</v>
      </c>
      <c r="AL100">
        <v>1.588239124</v>
      </c>
      <c r="AM100">
        <v>1.5991466700000001</v>
      </c>
    </row>
    <row r="101" spans="1:39" x14ac:dyDescent="0.25">
      <c r="A101" t="s">
        <v>106</v>
      </c>
      <c r="B101">
        <v>344.32535730000001</v>
      </c>
      <c r="C101">
        <v>344.13470219999999</v>
      </c>
      <c r="D101">
        <v>333.42899770000002</v>
      </c>
      <c r="E101">
        <v>330.57135469999997</v>
      </c>
      <c r="F101">
        <v>326.70068020000002</v>
      </c>
      <c r="G101">
        <v>348.96557510000002</v>
      </c>
      <c r="H101">
        <v>361.50063879999999</v>
      </c>
      <c r="I101">
        <v>365.92134110000001</v>
      </c>
      <c r="J101">
        <v>365.45230429999998</v>
      </c>
      <c r="K101">
        <v>362.0586083</v>
      </c>
      <c r="L101">
        <v>356.0369839</v>
      </c>
      <c r="M101">
        <v>346.78529850000001</v>
      </c>
      <c r="N101">
        <v>333.29821509999999</v>
      </c>
      <c r="O101">
        <v>315.9155548</v>
      </c>
      <c r="P101">
        <v>300.89956760000001</v>
      </c>
      <c r="Q101">
        <v>286.37919499999998</v>
      </c>
      <c r="R101">
        <v>272.3420734</v>
      </c>
      <c r="S101">
        <v>258.76478900000001</v>
      </c>
      <c r="T101">
        <v>254.32312820000001</v>
      </c>
      <c r="U101">
        <v>250.53621190000001</v>
      </c>
      <c r="V101">
        <v>246.49794879999999</v>
      </c>
      <c r="W101">
        <v>242.10466740000001</v>
      </c>
      <c r="X101">
        <v>237.34007020000001</v>
      </c>
      <c r="Y101">
        <v>232.20151799999999</v>
      </c>
      <c r="Z101">
        <v>226.69247999999999</v>
      </c>
      <c r="AA101">
        <v>220.82148699999999</v>
      </c>
      <c r="AB101">
        <v>214.6018985</v>
      </c>
      <c r="AC101">
        <v>208.0517864</v>
      </c>
      <c r="AD101">
        <v>155.79040789999999</v>
      </c>
      <c r="AE101">
        <v>112.98572059999999</v>
      </c>
      <c r="AF101">
        <v>81.325085709999996</v>
      </c>
      <c r="AG101">
        <v>58.403573969999997</v>
      </c>
      <c r="AH101">
        <v>41.927559000000002</v>
      </c>
      <c r="AI101">
        <v>30.123919659999999</v>
      </c>
      <c r="AJ101">
        <v>21.68376714</v>
      </c>
      <c r="AK101">
        <v>15.65408714</v>
      </c>
      <c r="AL101">
        <v>11.34861561</v>
      </c>
      <c r="AM101">
        <v>8.2754622490000003</v>
      </c>
    </row>
    <row r="102" spans="1:39" x14ac:dyDescent="0.25">
      <c r="A102" t="s">
        <v>107</v>
      </c>
      <c r="B102">
        <v>1654.8800980000001</v>
      </c>
      <c r="C102">
        <v>1724.0186639999999</v>
      </c>
      <c r="D102">
        <v>1755.382507</v>
      </c>
      <c r="E102">
        <v>1823.46417</v>
      </c>
      <c r="F102">
        <v>1887.2052080000001</v>
      </c>
      <c r="G102">
        <v>2053.8621480000002</v>
      </c>
      <c r="H102">
        <v>2162.356898</v>
      </c>
      <c r="I102">
        <v>2225.3355710000001</v>
      </c>
      <c r="J102">
        <v>2260.508844</v>
      </c>
      <c r="K102">
        <v>2277.7249069999998</v>
      </c>
      <c r="L102">
        <v>2277.972929</v>
      </c>
      <c r="M102">
        <v>2256.5682339999998</v>
      </c>
      <c r="N102">
        <v>2205.8728150000002</v>
      </c>
      <c r="O102">
        <v>2246.213119</v>
      </c>
      <c r="P102">
        <v>2308.7112390000002</v>
      </c>
      <c r="Q102">
        <v>2371.2232720000002</v>
      </c>
      <c r="R102">
        <v>2432.9912669999999</v>
      </c>
      <c r="S102">
        <v>2493.780362</v>
      </c>
      <c r="T102">
        <v>2519.6830629999999</v>
      </c>
      <c r="U102">
        <v>2538.8840150000001</v>
      </c>
      <c r="V102">
        <v>2553.5927820000002</v>
      </c>
      <c r="W102">
        <v>2563.7241359999998</v>
      </c>
      <c r="X102">
        <v>2568.97705</v>
      </c>
      <c r="Y102">
        <v>2569.0513729999998</v>
      </c>
      <c r="Z102">
        <v>2563.6793120000002</v>
      </c>
      <c r="AA102">
        <v>2552.6333129999998</v>
      </c>
      <c r="AB102">
        <v>2535.732477</v>
      </c>
      <c r="AC102">
        <v>2512.848986</v>
      </c>
      <c r="AD102">
        <v>2631.734504</v>
      </c>
      <c r="AE102">
        <v>2755.8420329999999</v>
      </c>
      <c r="AF102">
        <v>2870.2744729999999</v>
      </c>
      <c r="AG102">
        <v>2979.5338919999999</v>
      </c>
      <c r="AH102">
        <v>3086.6554879999999</v>
      </c>
      <c r="AI102">
        <v>3193.3480020000002</v>
      </c>
      <c r="AJ102">
        <v>3300.8576779999999</v>
      </c>
      <c r="AK102">
        <v>3409.9657659999998</v>
      </c>
      <c r="AL102">
        <v>3521.308622</v>
      </c>
      <c r="AM102">
        <v>3635.4854489999998</v>
      </c>
    </row>
    <row r="103" spans="1:39" x14ac:dyDescent="0.25">
      <c r="A103" t="s">
        <v>108</v>
      </c>
      <c r="B103">
        <v>5.531089014</v>
      </c>
      <c r="C103">
        <v>6.3449973240000004</v>
      </c>
      <c r="D103">
        <v>7.0513853710000003</v>
      </c>
      <c r="E103">
        <v>8.2342478559999996</v>
      </c>
      <c r="F103">
        <v>9.6223214820000003</v>
      </c>
      <c r="G103">
        <v>6.8598272820000004</v>
      </c>
      <c r="H103">
        <v>4.454664384</v>
      </c>
      <c r="I103">
        <v>2.8025639</v>
      </c>
      <c r="J103">
        <v>1.7354162150000001</v>
      </c>
      <c r="K103">
        <v>1.064203062</v>
      </c>
      <c r="L103">
        <v>0.64730785300000004</v>
      </c>
      <c r="M103">
        <v>0.3900377109</v>
      </c>
      <c r="N103">
        <v>0.232062305</v>
      </c>
      <c r="O103">
        <v>0.20570890950000001</v>
      </c>
      <c r="P103">
        <v>0.1913974739</v>
      </c>
      <c r="Q103">
        <v>0.17887780950000001</v>
      </c>
      <c r="R103">
        <v>0.1672476493</v>
      </c>
      <c r="S103">
        <v>0.15635755840000001</v>
      </c>
      <c r="T103">
        <v>0.1730726766</v>
      </c>
      <c r="U103">
        <v>0.19485933759999999</v>
      </c>
      <c r="V103">
        <v>0.21952949159999999</v>
      </c>
      <c r="W103">
        <v>0.24701027049999999</v>
      </c>
      <c r="X103">
        <v>0.27747791290000001</v>
      </c>
      <c r="Y103">
        <v>0.3111371295</v>
      </c>
      <c r="Z103">
        <v>0.3481924522</v>
      </c>
      <c r="AA103">
        <v>0.38884158470000002</v>
      </c>
      <c r="AB103">
        <v>0.43327104570000002</v>
      </c>
      <c r="AC103">
        <v>0.48165178250000001</v>
      </c>
      <c r="AD103">
        <v>0.53232674690000004</v>
      </c>
      <c r="AE103">
        <v>0.58538195559999995</v>
      </c>
      <c r="AF103">
        <v>0.64072568050000001</v>
      </c>
      <c r="AG103">
        <v>0.69960932799999997</v>
      </c>
      <c r="AH103">
        <v>0.76287499169999995</v>
      </c>
      <c r="AI103">
        <v>0.83114699960000005</v>
      </c>
      <c r="AJ103">
        <v>0.90502050160000003</v>
      </c>
      <c r="AK103">
        <v>0.98504429680000005</v>
      </c>
      <c r="AL103">
        <v>1.0717956230000001</v>
      </c>
      <c r="AM103">
        <v>1.165910977</v>
      </c>
    </row>
    <row r="104" spans="1:39" x14ac:dyDescent="0.25">
      <c r="A104" t="s">
        <v>109</v>
      </c>
      <c r="B104" s="11">
        <v>127.6313988</v>
      </c>
      <c r="C104">
        <v>122.62372070000001</v>
      </c>
      <c r="D104">
        <v>110.6653915</v>
      </c>
      <c r="E104">
        <v>106.0585</v>
      </c>
      <c r="F104">
        <v>102.022706</v>
      </c>
      <c r="G104">
        <v>54.579067209999998</v>
      </c>
      <c r="H104">
        <v>26.35718537</v>
      </c>
      <c r="I104">
        <v>12.335278779999999</v>
      </c>
      <c r="J104">
        <v>5.7044496100000002</v>
      </c>
      <c r="K104">
        <v>2.6391815410000001</v>
      </c>
      <c r="L104">
        <v>1.237398387</v>
      </c>
      <c r="M104">
        <v>0.6021832198</v>
      </c>
      <c r="N104">
        <v>0.31643622830000001</v>
      </c>
      <c r="O104">
        <v>0.29389118809999998</v>
      </c>
      <c r="P104">
        <v>0.29148682279999999</v>
      </c>
      <c r="Q104">
        <v>0.2910700088</v>
      </c>
      <c r="R104">
        <v>0.2909455521</v>
      </c>
      <c r="S104">
        <v>0.29089095539999998</v>
      </c>
      <c r="T104">
        <v>0.29473498539999998</v>
      </c>
      <c r="U104">
        <v>0.29886959930000001</v>
      </c>
      <c r="V104">
        <v>0.3028353412</v>
      </c>
      <c r="W104">
        <v>0.3065394146</v>
      </c>
      <c r="X104">
        <v>0.3099285832</v>
      </c>
      <c r="Y104">
        <v>0.31295737200000001</v>
      </c>
      <c r="Z104">
        <v>0.31558656270000002</v>
      </c>
      <c r="AA104">
        <v>0.31778371820000001</v>
      </c>
      <c r="AB104">
        <v>0.31952367879999999</v>
      </c>
      <c r="AC104">
        <v>0.32078877900000002</v>
      </c>
      <c r="AD104">
        <v>0.32869999459999999</v>
      </c>
      <c r="AE104">
        <v>0.33709840800000002</v>
      </c>
      <c r="AF104">
        <v>0.34506839049999999</v>
      </c>
      <c r="AG104">
        <v>0.3529445538</v>
      </c>
      <c r="AH104">
        <v>0.36090674709999998</v>
      </c>
      <c r="AI104">
        <v>0.36903472189999997</v>
      </c>
      <c r="AJ104">
        <v>0.3773892928</v>
      </c>
      <c r="AK104">
        <v>0.38598462500000003</v>
      </c>
      <c r="AL104">
        <v>0.3948430222</v>
      </c>
      <c r="AM104">
        <v>0.40399387520000002</v>
      </c>
    </row>
    <row r="105" spans="1:39" x14ac:dyDescent="0.25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114</v>
      </c>
      <c r="B109">
        <v>822139.67229999998</v>
      </c>
      <c r="C109">
        <v>1067871.405</v>
      </c>
      <c r="D109">
        <v>1361390.182</v>
      </c>
      <c r="E109">
        <v>1814129.5490000001</v>
      </c>
      <c r="F109">
        <v>2414268.0610000002</v>
      </c>
      <c r="G109">
        <v>2823193.389</v>
      </c>
      <c r="H109">
        <v>3134500.53</v>
      </c>
      <c r="I109">
        <v>3396912.1170000001</v>
      </c>
      <c r="J109">
        <v>3634274.1910000001</v>
      </c>
      <c r="K109">
        <v>3856132.0619999999</v>
      </c>
      <c r="L109">
        <v>4060581.0389999999</v>
      </c>
      <c r="M109">
        <v>4235166.0880000005</v>
      </c>
      <c r="N109">
        <v>4359251.5449999999</v>
      </c>
      <c r="O109">
        <v>4349512.7439999999</v>
      </c>
      <c r="P109">
        <v>4339949.3020000001</v>
      </c>
      <c r="Q109">
        <v>4320892.6500000004</v>
      </c>
      <c r="R109">
        <v>4295870.5379999997</v>
      </c>
      <c r="S109">
        <v>4265755.5970000001</v>
      </c>
      <c r="T109">
        <v>4314365.4800000004</v>
      </c>
      <c r="U109">
        <v>4366531.8540000003</v>
      </c>
      <c r="V109">
        <v>4412533.9340000004</v>
      </c>
      <c r="W109">
        <v>4450777.4280000003</v>
      </c>
      <c r="X109">
        <v>4480581.7319999998</v>
      </c>
      <c r="Y109">
        <v>4501368.057</v>
      </c>
      <c r="Z109">
        <v>4512594.1140000001</v>
      </c>
      <c r="AA109">
        <v>4513762.659</v>
      </c>
      <c r="AB109">
        <v>4504438.4639999997</v>
      </c>
      <c r="AC109">
        <v>4484265.483</v>
      </c>
      <c r="AD109">
        <v>2415229.9500000002</v>
      </c>
      <c r="AE109">
        <v>1212282.3370000001</v>
      </c>
      <c r="AF109">
        <v>601413.12300000002</v>
      </c>
      <c r="AG109">
        <v>297717.73839999997</v>
      </c>
      <c r="AH109">
        <v>147493.76560000001</v>
      </c>
      <c r="AI109">
        <v>73333.592950000006</v>
      </c>
      <c r="AJ109">
        <v>36756.869420000003</v>
      </c>
      <c r="AK109">
        <v>18727.467369999998</v>
      </c>
      <c r="AL109">
        <v>9844.5447609999901</v>
      </c>
      <c r="AM109">
        <v>5472.8644539999996</v>
      </c>
    </row>
    <row r="110" spans="1:39" x14ac:dyDescent="0.25">
      <c r="A110" t="s">
        <v>115</v>
      </c>
      <c r="B110">
        <v>483852.31540000002</v>
      </c>
      <c r="C110">
        <v>527761.46539999999</v>
      </c>
      <c r="D110">
        <v>553902.58849999995</v>
      </c>
      <c r="E110">
        <v>606339.45039999997</v>
      </c>
      <c r="F110">
        <v>663216.43149999995</v>
      </c>
      <c r="G110">
        <v>727218.451</v>
      </c>
      <c r="H110">
        <v>767849.37959999999</v>
      </c>
      <c r="I110">
        <v>792646.09050000005</v>
      </c>
      <c r="J110">
        <v>808007.72750000004</v>
      </c>
      <c r="K110">
        <v>816947.81220000004</v>
      </c>
      <c r="L110">
        <v>819785.51269999996</v>
      </c>
      <c r="M110">
        <v>814836.49820000003</v>
      </c>
      <c r="N110">
        <v>799310.12719999999</v>
      </c>
      <c r="O110">
        <v>790002.36620000005</v>
      </c>
      <c r="P110">
        <v>784008.5085</v>
      </c>
      <c r="Q110">
        <v>776673.87470000004</v>
      </c>
      <c r="R110">
        <v>768351.44099999999</v>
      </c>
      <c r="S110">
        <v>759181.14520000003</v>
      </c>
      <c r="T110">
        <v>706352.44200000004</v>
      </c>
      <c r="U110">
        <v>652275.58530000004</v>
      </c>
      <c r="V110">
        <v>600932.92290000001</v>
      </c>
      <c r="W110">
        <v>552594.14630000002</v>
      </c>
      <c r="X110">
        <v>507175.44189999998</v>
      </c>
      <c r="Y110">
        <v>464561.72090000001</v>
      </c>
      <c r="Z110">
        <v>424639.2427</v>
      </c>
      <c r="AA110">
        <v>387298.66080000001</v>
      </c>
      <c r="AB110">
        <v>352435.01370000001</v>
      </c>
      <c r="AC110">
        <v>319947.23330000002</v>
      </c>
      <c r="AD110">
        <v>271779.29940000002</v>
      </c>
      <c r="AE110">
        <v>227787.46290000001</v>
      </c>
      <c r="AF110">
        <v>189653.2518</v>
      </c>
      <c r="AG110">
        <v>157415.92439999999</v>
      </c>
      <c r="AH110">
        <v>130452.0364</v>
      </c>
      <c r="AI110">
        <v>108018.41929999999</v>
      </c>
      <c r="AJ110">
        <v>89415.929610000007</v>
      </c>
      <c r="AK110">
        <v>74019.568029999995</v>
      </c>
      <c r="AL110">
        <v>61292.932610000003</v>
      </c>
      <c r="AM110">
        <v>50782.953439999997</v>
      </c>
    </row>
    <row r="111" spans="1:39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118</v>
      </c>
      <c r="B113">
        <v>34453082.130000003</v>
      </c>
      <c r="C113">
        <v>34434005.240000002</v>
      </c>
      <c r="D113">
        <v>33362795.969999999</v>
      </c>
      <c r="E113">
        <v>33076861.149999999</v>
      </c>
      <c r="F113">
        <v>32689562.73</v>
      </c>
      <c r="G113">
        <v>34917380.799999997</v>
      </c>
      <c r="H113">
        <v>36171635.159999996</v>
      </c>
      <c r="I113">
        <v>36613969.170000002</v>
      </c>
      <c r="J113">
        <v>36567037.520000003</v>
      </c>
      <c r="K113">
        <v>36227465.399999999</v>
      </c>
      <c r="L113">
        <v>35624943.640000001</v>
      </c>
      <c r="M113">
        <v>34699223.049999997</v>
      </c>
      <c r="N113">
        <v>33349709.91</v>
      </c>
      <c r="O113">
        <v>31610406.620000001</v>
      </c>
      <c r="P113">
        <v>30107911.890000001</v>
      </c>
      <c r="Q113">
        <v>28655008.170000002</v>
      </c>
      <c r="R113">
        <v>27250458.390000001</v>
      </c>
      <c r="S113">
        <v>25891919.77</v>
      </c>
      <c r="T113">
        <v>25447488.649999999</v>
      </c>
      <c r="U113">
        <v>25068571.050000001</v>
      </c>
      <c r="V113">
        <v>24664503.77</v>
      </c>
      <c r="W113">
        <v>24224913.469999999</v>
      </c>
      <c r="X113">
        <v>23748169.449999999</v>
      </c>
      <c r="Y113">
        <v>23234007.600000001</v>
      </c>
      <c r="Z113">
        <v>22682775.07</v>
      </c>
      <c r="AA113">
        <v>22095325.440000001</v>
      </c>
      <c r="AB113">
        <v>21472995.460000001</v>
      </c>
      <c r="AC113">
        <v>20817593.390000001</v>
      </c>
      <c r="AD113">
        <v>15588337.050000001</v>
      </c>
      <c r="AE113">
        <v>11305313.68</v>
      </c>
      <c r="AF113">
        <v>8137359.0640000002</v>
      </c>
      <c r="AG113">
        <v>5843842.0999999996</v>
      </c>
      <c r="AH113">
        <v>4195259.8509999998</v>
      </c>
      <c r="AI113">
        <v>3014193.3879999998</v>
      </c>
      <c r="AJ113">
        <v>2169667.9440000001</v>
      </c>
      <c r="AK113">
        <v>1566337.4180000001</v>
      </c>
      <c r="AL113">
        <v>1135534.6640000001</v>
      </c>
      <c r="AM113">
        <v>828032.22620000003</v>
      </c>
    </row>
    <row r="114" spans="1:39" x14ac:dyDescent="0.25">
      <c r="A114" t="s">
        <v>119</v>
      </c>
      <c r="B114">
        <v>56591382.229999997</v>
      </c>
      <c r="C114">
        <v>58955690.689999998</v>
      </c>
      <c r="D114">
        <v>60028229.57</v>
      </c>
      <c r="E114">
        <v>62356395.450000003</v>
      </c>
      <c r="F114">
        <v>64536126.460000001</v>
      </c>
      <c r="G114">
        <v>70235238.219999999</v>
      </c>
      <c r="H114">
        <v>73945397.010000005</v>
      </c>
      <c r="I114">
        <v>76099057.659999996</v>
      </c>
      <c r="J114">
        <v>77301866.319999903</v>
      </c>
      <c r="K114">
        <v>77890598.269999996</v>
      </c>
      <c r="L114">
        <v>77899079.810000002</v>
      </c>
      <c r="M114">
        <v>77167110.609999999</v>
      </c>
      <c r="N114">
        <v>75433496.280000001</v>
      </c>
      <c r="O114">
        <v>76813000.219999999</v>
      </c>
      <c r="P114">
        <v>78950227.540000007</v>
      </c>
      <c r="Q114">
        <v>81087930.659999996</v>
      </c>
      <c r="R114">
        <v>83200190.180000007</v>
      </c>
      <c r="S114">
        <v>85278974.590000004</v>
      </c>
      <c r="T114">
        <v>86164760.579999998</v>
      </c>
      <c r="U114">
        <v>86821369.150000006</v>
      </c>
      <c r="V114">
        <v>87324359.920000002</v>
      </c>
      <c r="W114">
        <v>87670818.469999999</v>
      </c>
      <c r="X114">
        <v>87850450.629999995</v>
      </c>
      <c r="Y114">
        <v>87852992.230000004</v>
      </c>
      <c r="Z114">
        <v>87669285.640000001</v>
      </c>
      <c r="AA114">
        <v>87291549.290000007</v>
      </c>
      <c r="AB114">
        <v>86713597.060000002</v>
      </c>
      <c r="AC114">
        <v>85931057.959999904</v>
      </c>
      <c r="AD114">
        <v>89996546.299999997</v>
      </c>
      <c r="AE114">
        <v>94240610.069999903</v>
      </c>
      <c r="AF114">
        <v>98153818.019999996</v>
      </c>
      <c r="AG114">
        <v>101890125.90000001</v>
      </c>
      <c r="AH114">
        <v>105553327.3</v>
      </c>
      <c r="AI114">
        <v>109201855.59999999</v>
      </c>
      <c r="AJ114">
        <v>112878328.09999999</v>
      </c>
      <c r="AK114">
        <v>116609461</v>
      </c>
      <c r="AL114">
        <v>120417015.5</v>
      </c>
      <c r="AM114">
        <v>124321482.3</v>
      </c>
    </row>
    <row r="115" spans="1:39" x14ac:dyDescent="0.25">
      <c r="A115" t="s">
        <v>120</v>
      </c>
      <c r="B115">
        <v>1083848.0830000001</v>
      </c>
      <c r="C115">
        <v>1243338.0060000001</v>
      </c>
      <c r="D115">
        <v>1381758.727</v>
      </c>
      <c r="E115">
        <v>1613547.301</v>
      </c>
      <c r="F115">
        <v>1885548.155</v>
      </c>
      <c r="G115">
        <v>1344221.8389999999</v>
      </c>
      <c r="H115">
        <v>872916.60620000004</v>
      </c>
      <c r="I115">
        <v>549178.19999999995</v>
      </c>
      <c r="J115">
        <v>340064.59340000001</v>
      </c>
      <c r="K115">
        <v>208536.59099999999</v>
      </c>
      <c r="L115">
        <v>126843.624</v>
      </c>
      <c r="M115">
        <v>76430.088910000006</v>
      </c>
      <c r="N115">
        <v>45473.917280000001</v>
      </c>
      <c r="O115">
        <v>40309.820829999997</v>
      </c>
      <c r="P115">
        <v>37505.41431</v>
      </c>
      <c r="Q115">
        <v>35052.11548</v>
      </c>
      <c r="R115">
        <v>32773.120009999999</v>
      </c>
      <c r="S115">
        <v>30639.145280000001</v>
      </c>
      <c r="T115">
        <v>33914.566959999996</v>
      </c>
      <c r="U115">
        <v>38183.786039999999</v>
      </c>
      <c r="V115">
        <v>43018.041819999999</v>
      </c>
      <c r="W115">
        <v>48403.055410000001</v>
      </c>
      <c r="X115">
        <v>54373.36176</v>
      </c>
      <c r="Y115">
        <v>60969.075049999999</v>
      </c>
      <c r="Z115">
        <v>68230.274489999996</v>
      </c>
      <c r="AA115">
        <v>76195.701220000003</v>
      </c>
      <c r="AB115">
        <v>84901.904649999997</v>
      </c>
      <c r="AC115">
        <v>94382.382849999995</v>
      </c>
      <c r="AD115">
        <v>104312.4279</v>
      </c>
      <c r="AE115">
        <v>114708.8952</v>
      </c>
      <c r="AF115">
        <v>125553.81020000001</v>
      </c>
      <c r="AG115">
        <v>137092.39300000001</v>
      </c>
      <c r="AH115">
        <v>149489.65650000001</v>
      </c>
      <c r="AI115">
        <v>162867.94149999999</v>
      </c>
      <c r="AJ115">
        <v>177343.8708</v>
      </c>
      <c r="AK115">
        <v>193024.9847</v>
      </c>
      <c r="AL115">
        <v>210024.39619999999</v>
      </c>
      <c r="AM115">
        <v>228466.83059999999</v>
      </c>
    </row>
    <row r="116" spans="1:39" x14ac:dyDescent="0.25">
      <c r="A116" t="s">
        <v>121</v>
      </c>
      <c r="B116">
        <v>32532501.420000002</v>
      </c>
      <c r="C116">
        <v>31256073.379999999</v>
      </c>
      <c r="D116">
        <v>28207964.960000001</v>
      </c>
      <c r="E116">
        <v>27033695.079999998</v>
      </c>
      <c r="F116">
        <v>26004994.649999999</v>
      </c>
      <c r="G116">
        <v>13911760.15</v>
      </c>
      <c r="H116">
        <v>6717972.4400000004</v>
      </c>
      <c r="I116">
        <v>3144233.9890000001</v>
      </c>
      <c r="J116">
        <v>1454239.6359999999</v>
      </c>
      <c r="K116">
        <v>672781.25870000001</v>
      </c>
      <c r="L116">
        <v>315551.3138</v>
      </c>
      <c r="M116">
        <v>153578.96400000001</v>
      </c>
      <c r="N116">
        <v>80751.153430000006</v>
      </c>
      <c r="O116">
        <v>74997.899550000002</v>
      </c>
      <c r="P116">
        <v>74384.331160000002</v>
      </c>
      <c r="Q116">
        <v>74277.964659999998</v>
      </c>
      <c r="R116">
        <v>74246.204639999996</v>
      </c>
      <c r="S116">
        <v>74232.272140000001</v>
      </c>
      <c r="T116">
        <v>75213.227639999997</v>
      </c>
      <c r="U116">
        <v>76268.337039999999</v>
      </c>
      <c r="V116">
        <v>77280.352110000007</v>
      </c>
      <c r="W116">
        <v>78225.592189999996</v>
      </c>
      <c r="X116">
        <v>79090.471879999997</v>
      </c>
      <c r="Y116">
        <v>79863.386530000003</v>
      </c>
      <c r="Z116">
        <v>80534.327959999995</v>
      </c>
      <c r="AA116">
        <v>81095.018630000006</v>
      </c>
      <c r="AB116">
        <v>81539.038050000003</v>
      </c>
      <c r="AC116">
        <v>81861.878140000001</v>
      </c>
      <c r="AD116">
        <v>83880.736040000003</v>
      </c>
      <c r="AE116">
        <v>86023.921660000007</v>
      </c>
      <c r="AF116">
        <v>88057.776270000002</v>
      </c>
      <c r="AG116">
        <v>90067.689209999997</v>
      </c>
      <c r="AH116">
        <v>92099.556089999998</v>
      </c>
      <c r="AI116">
        <v>94173.728659999906</v>
      </c>
      <c r="AJ116">
        <v>96305.726120000007</v>
      </c>
      <c r="AK116">
        <v>98499.163310000004</v>
      </c>
      <c r="AL116">
        <v>100759.7319</v>
      </c>
      <c r="AM116">
        <v>103094.93210000001</v>
      </c>
    </row>
    <row r="117" spans="1:39" x14ac:dyDescent="0.25">
      <c r="A117" t="s">
        <v>172</v>
      </c>
      <c r="B117">
        <v>80.771904280000001</v>
      </c>
      <c r="C117">
        <v>83.542139340000006</v>
      </c>
      <c r="D117">
        <v>85.354944309999894</v>
      </c>
      <c r="E117">
        <v>87.010899100000003</v>
      </c>
      <c r="F117">
        <v>87.998028660000003</v>
      </c>
      <c r="G117">
        <v>94.390245770000007</v>
      </c>
      <c r="H117">
        <v>97.560331000000005</v>
      </c>
      <c r="I117">
        <v>99.042557740000007</v>
      </c>
      <c r="J117">
        <v>99.591467679999994</v>
      </c>
      <c r="K117">
        <v>99.47272212</v>
      </c>
      <c r="L117">
        <v>98.675637739999999</v>
      </c>
      <c r="M117">
        <v>96.9933367</v>
      </c>
      <c r="N117">
        <v>94.092797849999997</v>
      </c>
      <c r="O117">
        <v>96.205649719999997</v>
      </c>
      <c r="P117">
        <v>98.600945539999998</v>
      </c>
      <c r="Q117">
        <v>100.8417625</v>
      </c>
      <c r="R117">
        <v>102.9558095</v>
      </c>
      <c r="S117">
        <v>104.9539968</v>
      </c>
      <c r="T117">
        <v>106.7578554</v>
      </c>
      <c r="U117">
        <v>108.4103542</v>
      </c>
      <c r="V117">
        <v>109.884148</v>
      </c>
      <c r="W117">
        <v>111.1636228</v>
      </c>
      <c r="X117">
        <v>112.2329506</v>
      </c>
      <c r="Y117">
        <v>113.07620249999999</v>
      </c>
      <c r="Z117">
        <v>113.6779602</v>
      </c>
      <c r="AA117">
        <v>114.0237453</v>
      </c>
      <c r="AB117">
        <v>114.10047779999999</v>
      </c>
      <c r="AC117">
        <v>113.8969388</v>
      </c>
      <c r="AD117">
        <v>117.49137159999999</v>
      </c>
      <c r="AE117">
        <v>120.0755321</v>
      </c>
      <c r="AF117">
        <v>121.96603899999999</v>
      </c>
      <c r="AG117">
        <v>123.4540724</v>
      </c>
      <c r="AH117">
        <v>124.6868721</v>
      </c>
      <c r="AI117">
        <v>125.7468952</v>
      </c>
      <c r="AJ117">
        <v>126.6941695</v>
      </c>
      <c r="AK117">
        <v>127.56440019999999</v>
      </c>
      <c r="AL117">
        <v>128.38502539999999</v>
      </c>
      <c r="AM117">
        <v>129.1791288</v>
      </c>
    </row>
    <row r="118" spans="1:39" x14ac:dyDescent="0.25">
      <c r="A118" t="s">
        <v>173</v>
      </c>
      <c r="B118">
        <v>12.058651169999999</v>
      </c>
      <c r="C118">
        <v>15.24737172</v>
      </c>
      <c r="D118">
        <v>19.044477619999999</v>
      </c>
      <c r="E118">
        <v>23.733676750000001</v>
      </c>
      <c r="F118">
        <v>29.343728469999999</v>
      </c>
      <c r="G118">
        <v>36.156720730000004</v>
      </c>
      <c r="H118">
        <v>42.929393099999999</v>
      </c>
      <c r="I118">
        <v>50.06369462</v>
      </c>
      <c r="J118">
        <v>57.828609239999999</v>
      </c>
      <c r="K118">
        <v>66.350497520000005</v>
      </c>
      <c r="L118">
        <v>75.608337469999995</v>
      </c>
      <c r="M118">
        <v>85.373131610000002</v>
      </c>
      <c r="N118">
        <v>95.13827234</v>
      </c>
      <c r="O118">
        <v>104.6569112</v>
      </c>
      <c r="P118">
        <v>115.4029401</v>
      </c>
      <c r="Q118">
        <v>126.9827356</v>
      </c>
      <c r="R118">
        <v>139.48373459999999</v>
      </c>
      <c r="S118">
        <v>152.98193470000001</v>
      </c>
      <c r="T118">
        <v>163.60684180000001</v>
      </c>
      <c r="U118">
        <v>174.67583859999999</v>
      </c>
      <c r="V118">
        <v>186.1476562</v>
      </c>
      <c r="W118">
        <v>197.99110160000001</v>
      </c>
      <c r="X118">
        <v>210.16665599999999</v>
      </c>
      <c r="Y118">
        <v>222.6255993</v>
      </c>
      <c r="Z118">
        <v>235.31012369999999</v>
      </c>
      <c r="AA118">
        <v>248.15332319999999</v>
      </c>
      <c r="AB118">
        <v>261.07946240000001</v>
      </c>
      <c r="AC118">
        <v>274.0045356</v>
      </c>
      <c r="AD118">
        <v>286.4368829</v>
      </c>
      <c r="AE118">
        <v>296.65710200000001</v>
      </c>
      <c r="AF118">
        <v>305.36300080000001</v>
      </c>
      <c r="AG118">
        <v>313.22771390000003</v>
      </c>
      <c r="AH118">
        <v>320.59205509999998</v>
      </c>
      <c r="AI118">
        <v>327.64727540000001</v>
      </c>
      <c r="AJ118">
        <v>334.53624980000001</v>
      </c>
      <c r="AK118">
        <v>341.34481599999998</v>
      </c>
      <c r="AL118">
        <v>348.14122780000002</v>
      </c>
      <c r="AM118">
        <v>354.98557160000001</v>
      </c>
    </row>
    <row r="119" spans="1:39" x14ac:dyDescent="0.25">
      <c r="A119" t="s">
        <v>174</v>
      </c>
      <c r="B119">
        <v>17.491178099999999</v>
      </c>
      <c r="C119">
        <v>17.501743520000002</v>
      </c>
      <c r="D119">
        <v>17.299015539999999</v>
      </c>
      <c r="E119">
        <v>17.060169609999999</v>
      </c>
      <c r="F119">
        <v>16.691663250000001</v>
      </c>
      <c r="G119">
        <v>19.725936369999999</v>
      </c>
      <c r="H119">
        <v>22.462992700000001</v>
      </c>
      <c r="I119">
        <v>25.124651010000001</v>
      </c>
      <c r="J119">
        <v>27.834547359999998</v>
      </c>
      <c r="K119">
        <v>30.630202870000002</v>
      </c>
      <c r="L119">
        <v>33.47646967</v>
      </c>
      <c r="M119">
        <v>36.253959909999999</v>
      </c>
      <c r="N119">
        <v>38.748399839999998</v>
      </c>
      <c r="O119">
        <v>38.694799349999997</v>
      </c>
      <c r="P119">
        <v>38.733588449999999</v>
      </c>
      <c r="Q119">
        <v>38.690265830000001</v>
      </c>
      <c r="R119">
        <v>38.580404420000001</v>
      </c>
      <c r="S119">
        <v>38.41223102</v>
      </c>
      <c r="T119">
        <v>39.069704289999997</v>
      </c>
      <c r="U119">
        <v>39.671697139999999</v>
      </c>
      <c r="V119">
        <v>40.20821514</v>
      </c>
      <c r="W119">
        <v>40.673558909999997</v>
      </c>
      <c r="X119">
        <v>41.061952529999999</v>
      </c>
      <c r="Y119">
        <v>41.367584620000002</v>
      </c>
      <c r="Z119">
        <v>41.584832280000001</v>
      </c>
      <c r="AA119">
        <v>41.708418010000003</v>
      </c>
      <c r="AB119">
        <v>41.733577160000003</v>
      </c>
      <c r="AC119">
        <v>41.656227209999997</v>
      </c>
      <c r="AD119">
        <v>42.910218180000001</v>
      </c>
      <c r="AE119">
        <v>43.7921367</v>
      </c>
      <c r="AF119">
        <v>44.418859439999999</v>
      </c>
      <c r="AG119">
        <v>44.89735649</v>
      </c>
      <c r="AH119">
        <v>45.28172343</v>
      </c>
      <c r="AI119">
        <v>45.602258849999998</v>
      </c>
      <c r="AJ119">
        <v>45.88096891</v>
      </c>
      <c r="AK119">
        <v>46.130940649999999</v>
      </c>
      <c r="AL119">
        <v>46.362202279999998</v>
      </c>
      <c r="AM119">
        <v>46.583155570000002</v>
      </c>
    </row>
    <row r="120" spans="1:39" x14ac:dyDescent="0.25">
      <c r="A120" t="s">
        <v>175</v>
      </c>
      <c r="B120">
        <v>5.6171085900000001E-2</v>
      </c>
      <c r="C120">
        <v>0.1153357743</v>
      </c>
      <c r="D120">
        <v>0.23393385159999999</v>
      </c>
      <c r="E120">
        <v>0.47341715290000003</v>
      </c>
      <c r="F120">
        <v>0.95049365289999999</v>
      </c>
      <c r="G120">
        <v>1.7434796770000001</v>
      </c>
      <c r="H120">
        <v>3.08160189</v>
      </c>
      <c r="I120">
        <v>5.3498130819999998</v>
      </c>
      <c r="J120">
        <v>9.1992492919999904</v>
      </c>
      <c r="K120">
        <v>15.71258907</v>
      </c>
      <c r="L120">
        <v>26.654294140000001</v>
      </c>
      <c r="M120">
        <v>44.803571849999997</v>
      </c>
      <c r="N120">
        <v>74.325975060000005</v>
      </c>
      <c r="O120">
        <v>77.458333289999999</v>
      </c>
      <c r="P120">
        <v>80.915549650000003</v>
      </c>
      <c r="Q120">
        <v>84.347977689999894</v>
      </c>
      <c r="R120">
        <v>87.77451585</v>
      </c>
      <c r="S120">
        <v>91.201063970000007</v>
      </c>
      <c r="T120">
        <v>104.0157921</v>
      </c>
      <c r="U120">
        <v>118.4319062</v>
      </c>
      <c r="V120">
        <v>134.59580310000001</v>
      </c>
      <c r="W120">
        <v>152.67139760000001</v>
      </c>
      <c r="X120">
        <v>172.82791349999999</v>
      </c>
      <c r="Y120">
        <v>195.23749979999999</v>
      </c>
      <c r="Z120">
        <v>220.07302419999999</v>
      </c>
      <c r="AA120">
        <v>247.5052173</v>
      </c>
      <c r="AB120">
        <v>277.69946019999998</v>
      </c>
      <c r="AC120">
        <v>310.81225990000002</v>
      </c>
      <c r="AD120">
        <v>327.74380680000002</v>
      </c>
      <c r="AE120">
        <v>342.39346760000001</v>
      </c>
      <c r="AF120">
        <v>355.51039259999999</v>
      </c>
      <c r="AG120">
        <v>367.84192999999999</v>
      </c>
      <c r="AH120">
        <v>379.7685295</v>
      </c>
      <c r="AI120">
        <v>391.50556899999998</v>
      </c>
      <c r="AJ120">
        <v>403.2178346</v>
      </c>
      <c r="AK120">
        <v>415.00662160000002</v>
      </c>
      <c r="AL120">
        <v>426.95522890000001</v>
      </c>
      <c r="AM120">
        <v>439.139747</v>
      </c>
    </row>
    <row r="121" spans="1:39" x14ac:dyDescent="0.25">
      <c r="A121" t="s">
        <v>176</v>
      </c>
      <c r="B121">
        <v>6.4138731550000001</v>
      </c>
      <c r="C121">
        <v>8.5358096850000003</v>
      </c>
      <c r="D121">
        <v>11.2213963</v>
      </c>
      <c r="E121">
        <v>14.718751040000001</v>
      </c>
      <c r="F121">
        <v>19.15355233</v>
      </c>
      <c r="G121">
        <v>21.845684460000001</v>
      </c>
      <c r="H121">
        <v>24.008993530000001</v>
      </c>
      <c r="I121">
        <v>25.916997500000001</v>
      </c>
      <c r="J121">
        <v>27.710676110000001</v>
      </c>
      <c r="K121">
        <v>29.43005965</v>
      </c>
      <c r="L121">
        <v>31.042681680000001</v>
      </c>
      <c r="M121">
        <v>32.445415449999999</v>
      </c>
      <c r="N121">
        <v>33.468016319999997</v>
      </c>
      <c r="O121">
        <v>33.42206814</v>
      </c>
      <c r="P121">
        <v>33.455919979999997</v>
      </c>
      <c r="Q121">
        <v>33.418848259999997</v>
      </c>
      <c r="R121">
        <v>33.32430205</v>
      </c>
      <c r="S121">
        <v>33.17938564</v>
      </c>
      <c r="T121">
        <v>33.709598870000001</v>
      </c>
      <c r="U121">
        <v>34.190770860000001</v>
      </c>
      <c r="V121">
        <v>34.614459930000002</v>
      </c>
      <c r="W121">
        <v>34.975955829999997</v>
      </c>
      <c r="X121">
        <v>35.27050405</v>
      </c>
      <c r="Y121">
        <v>35.493341340000001</v>
      </c>
      <c r="Z121">
        <v>35.639887819999998</v>
      </c>
      <c r="AA121">
        <v>35.705880239999999</v>
      </c>
      <c r="AB121">
        <v>35.687513529999997</v>
      </c>
      <c r="AC121">
        <v>35.581582910000002</v>
      </c>
      <c r="AD121">
        <v>17.98668472</v>
      </c>
      <c r="AE121">
        <v>9.0080669160000006</v>
      </c>
      <c r="AF121">
        <v>4.4838176179999998</v>
      </c>
      <c r="AG121">
        <v>2.2240593670000002</v>
      </c>
      <c r="AH121">
        <v>1.100762488</v>
      </c>
      <c r="AI121">
        <v>0.54400400500000001</v>
      </c>
      <c r="AJ121">
        <v>0.26859219649999999</v>
      </c>
      <c r="AK121">
        <v>0.1325251147</v>
      </c>
      <c r="AL121">
        <v>6.5360445599999997E-2</v>
      </c>
      <c r="AM121">
        <v>3.2227374099999997E-2</v>
      </c>
    </row>
    <row r="122" spans="1:39" x14ac:dyDescent="0.25">
      <c r="A122" t="s">
        <v>177</v>
      </c>
      <c r="B122">
        <v>3.774744707</v>
      </c>
      <c r="C122">
        <v>4.1411954020000001</v>
      </c>
      <c r="D122">
        <v>4.4878846069999998</v>
      </c>
      <c r="E122">
        <v>4.852656187</v>
      </c>
      <c r="F122">
        <v>5.2056105869999998</v>
      </c>
      <c r="G122">
        <v>5.6586936569999997</v>
      </c>
      <c r="H122">
        <v>5.9272420669999999</v>
      </c>
      <c r="I122">
        <v>6.0980583939999997</v>
      </c>
      <c r="J122">
        <v>6.2141566450000001</v>
      </c>
      <c r="K122">
        <v>6.2900543689999999</v>
      </c>
      <c r="L122">
        <v>6.3234002350000003</v>
      </c>
      <c r="M122">
        <v>6.2990196269999998</v>
      </c>
      <c r="N122">
        <v>6.1926677049999999</v>
      </c>
      <c r="O122">
        <v>6.1509246810000002</v>
      </c>
      <c r="P122">
        <v>6.1240587680000003</v>
      </c>
      <c r="Q122">
        <v>6.0843912820000003</v>
      </c>
      <c r="R122">
        <v>6.0345654709999996</v>
      </c>
      <c r="S122">
        <v>5.976027201</v>
      </c>
      <c r="T122">
        <v>5.5370815860000002</v>
      </c>
      <c r="U122">
        <v>5.121761405</v>
      </c>
      <c r="V122">
        <v>4.7288019270000001</v>
      </c>
      <c r="W122">
        <v>4.3575890199999998</v>
      </c>
      <c r="X122">
        <v>4.0074808429999997</v>
      </c>
      <c r="Y122">
        <v>3.6778142159999998</v>
      </c>
      <c r="Z122">
        <v>3.3679244640000001</v>
      </c>
      <c r="AA122">
        <v>3.077151443</v>
      </c>
      <c r="AB122">
        <v>2.8048428250000002</v>
      </c>
      <c r="AC122">
        <v>2.5503548820000002</v>
      </c>
      <c r="AD122">
        <v>2.1537784229999999</v>
      </c>
      <c r="AE122">
        <v>1.8020052440000001</v>
      </c>
      <c r="AF122">
        <v>1.4984661379999999</v>
      </c>
      <c r="AG122">
        <v>1.241709253</v>
      </c>
      <c r="AH122">
        <v>1.0266956220000001</v>
      </c>
      <c r="AI122">
        <v>0.84766594019999997</v>
      </c>
      <c r="AJ122">
        <v>0.69918253969999999</v>
      </c>
      <c r="AK122">
        <v>0.57632826559999994</v>
      </c>
      <c r="AL122">
        <v>0.47485529240000002</v>
      </c>
      <c r="AM122">
        <v>0.39115217149999998</v>
      </c>
    </row>
    <row r="123" spans="1:39" x14ac:dyDescent="0.25">
      <c r="A123" t="s">
        <v>178</v>
      </c>
      <c r="B123">
        <v>1.6531914300000001E-3</v>
      </c>
      <c r="C123">
        <v>1.02630102E-2</v>
      </c>
      <c r="D123">
        <v>6.29367329E-2</v>
      </c>
      <c r="E123">
        <v>0.38508403260000001</v>
      </c>
      <c r="F123">
        <v>2.3375512509999998</v>
      </c>
      <c r="G123">
        <v>2.8158372040000001</v>
      </c>
      <c r="H123">
        <v>3.268480651</v>
      </c>
      <c r="I123">
        <v>3.7263764610000001</v>
      </c>
      <c r="J123">
        <v>4.2080340029999999</v>
      </c>
      <c r="K123">
        <v>4.7201232400000004</v>
      </c>
      <c r="L123">
        <v>5.2583743939999996</v>
      </c>
      <c r="M123">
        <v>5.8046453400000004</v>
      </c>
      <c r="N123">
        <v>6.3238622270000002</v>
      </c>
      <c r="O123">
        <v>6.3152143199999999</v>
      </c>
      <c r="P123">
        <v>6.3216448889999999</v>
      </c>
      <c r="Q123">
        <v>6.3146741310000003</v>
      </c>
      <c r="R123">
        <v>6.2968431210000002</v>
      </c>
      <c r="S123">
        <v>6.2694940910000003</v>
      </c>
      <c r="T123">
        <v>5.9195751689999998</v>
      </c>
      <c r="U123">
        <v>5.5798001690000003</v>
      </c>
      <c r="V123">
        <v>5.2497679980000003</v>
      </c>
      <c r="W123">
        <v>4.9297505160000004</v>
      </c>
      <c r="X123">
        <v>4.6199770000000004</v>
      </c>
      <c r="Y123">
        <v>4.3206375039999996</v>
      </c>
      <c r="Z123">
        <v>4.0319029669999997</v>
      </c>
      <c r="AA123">
        <v>3.7539309959999998</v>
      </c>
      <c r="AB123">
        <v>3.4868689850000001</v>
      </c>
      <c r="AC123">
        <v>3.2308545130000001</v>
      </c>
      <c r="AD123">
        <v>3.2358017540000001</v>
      </c>
      <c r="AE123">
        <v>3.2107096550000001</v>
      </c>
      <c r="AF123">
        <v>3.1663288349999998</v>
      </c>
      <c r="AG123">
        <v>3.1116668930000002</v>
      </c>
      <c r="AH123">
        <v>3.0512584199999999</v>
      </c>
      <c r="AI123">
        <v>2.9876251960000002</v>
      </c>
      <c r="AJ123">
        <v>2.9225103219999999</v>
      </c>
      <c r="AK123">
        <v>2.8569293340000002</v>
      </c>
      <c r="AL123">
        <v>2.7916113820000001</v>
      </c>
      <c r="AM123">
        <v>2.727115441</v>
      </c>
    </row>
    <row r="124" spans="1:39" x14ac:dyDescent="0.25">
      <c r="A124" t="s">
        <v>179</v>
      </c>
      <c r="B124">
        <v>34.003827620000003</v>
      </c>
      <c r="C124">
        <v>33.38280469</v>
      </c>
      <c r="D124">
        <v>32.373947469999997</v>
      </c>
      <c r="E124">
        <v>31.324949230000001</v>
      </c>
      <c r="F124">
        <v>30.070414029999998</v>
      </c>
      <c r="G124">
        <v>32.043423300000001</v>
      </c>
      <c r="H124">
        <v>32.902612349999998</v>
      </c>
      <c r="I124">
        <v>33.183660269999997</v>
      </c>
      <c r="J124">
        <v>33.148959359999999</v>
      </c>
      <c r="K124">
        <v>32.892516030000003</v>
      </c>
      <c r="L124">
        <v>32.415174180000001</v>
      </c>
      <c r="M124">
        <v>31.653784630000001</v>
      </c>
      <c r="N124">
        <v>30.50601301</v>
      </c>
      <c r="O124">
        <v>30.464295920000001</v>
      </c>
      <c r="P124">
        <v>30.495316679999998</v>
      </c>
      <c r="Q124">
        <v>30.46169007</v>
      </c>
      <c r="R124">
        <v>30.375674119999999</v>
      </c>
      <c r="S124">
        <v>30.243743689999999</v>
      </c>
      <c r="T124">
        <v>30.763547020000001</v>
      </c>
      <c r="U124">
        <v>31.239734219999999</v>
      </c>
      <c r="V124">
        <v>31.664425470000001</v>
      </c>
      <c r="W124">
        <v>32.033121350000002</v>
      </c>
      <c r="X124">
        <v>32.341260900000002</v>
      </c>
      <c r="Y124">
        <v>32.58425398</v>
      </c>
      <c r="Z124">
        <v>32.757657629999997</v>
      </c>
      <c r="AA124">
        <v>32.857299740000002</v>
      </c>
      <c r="AB124">
        <v>32.87941112</v>
      </c>
      <c r="AC124">
        <v>32.820758949999998</v>
      </c>
      <c r="AD124">
        <v>33.853382259999997</v>
      </c>
      <c r="AE124">
        <v>34.594745060000001</v>
      </c>
      <c r="AF124">
        <v>35.136140730000001</v>
      </c>
      <c r="AG124">
        <v>35.561500909999999</v>
      </c>
      <c r="AH124">
        <v>35.91326712</v>
      </c>
      <c r="AI124">
        <v>36.215207650000004</v>
      </c>
      <c r="AJ124">
        <v>36.484622870000003</v>
      </c>
      <c r="AK124">
        <v>36.73180309</v>
      </c>
      <c r="AL124">
        <v>36.964654469999999</v>
      </c>
      <c r="AM124">
        <v>37.189826689999997</v>
      </c>
    </row>
    <row r="125" spans="1:39" x14ac:dyDescent="0.25">
      <c r="A125" t="s">
        <v>180</v>
      </c>
      <c r="B125">
        <v>103.4266882</v>
      </c>
      <c r="C125">
        <v>102.879079</v>
      </c>
      <c r="D125">
        <v>101.0879379</v>
      </c>
      <c r="E125">
        <v>99.104526140000004</v>
      </c>
      <c r="F125">
        <v>96.39221388</v>
      </c>
      <c r="G125">
        <v>103.3421415</v>
      </c>
      <c r="H125">
        <v>106.7591073</v>
      </c>
      <c r="I125">
        <v>108.32653310000001</v>
      </c>
      <c r="J125">
        <v>108.8720644</v>
      </c>
      <c r="K125">
        <v>108.6875143</v>
      </c>
      <c r="L125">
        <v>107.76231780000001</v>
      </c>
      <c r="M125">
        <v>105.8717788</v>
      </c>
      <c r="N125">
        <v>102.6540341</v>
      </c>
      <c r="O125">
        <v>98.199379870000001</v>
      </c>
      <c r="P125">
        <v>94.162456050000003</v>
      </c>
      <c r="Q125">
        <v>90.100179319999995</v>
      </c>
      <c r="R125">
        <v>86.064611999999997</v>
      </c>
      <c r="S125">
        <v>82.084521190000004</v>
      </c>
      <c r="T125">
        <v>81.249006550000004</v>
      </c>
      <c r="U125">
        <v>80.28694136</v>
      </c>
      <c r="V125">
        <v>79.189048839999998</v>
      </c>
      <c r="W125">
        <v>77.955848759999995</v>
      </c>
      <c r="X125">
        <v>76.588281449999997</v>
      </c>
      <c r="Y125">
        <v>75.087749849999994</v>
      </c>
      <c r="Z125">
        <v>73.456474130000004</v>
      </c>
      <c r="AA125">
        <v>71.697669610000005</v>
      </c>
      <c r="AB125">
        <v>69.815705699999995</v>
      </c>
      <c r="AC125">
        <v>67.816231459999997</v>
      </c>
      <c r="AD125">
        <v>49.476385399999998</v>
      </c>
      <c r="AE125">
        <v>35.761596529999998</v>
      </c>
      <c r="AF125">
        <v>25.690448629999999</v>
      </c>
      <c r="AG125">
        <v>18.391136960000001</v>
      </c>
      <c r="AH125">
        <v>13.13694186</v>
      </c>
      <c r="AI125">
        <v>9.3700348810000005</v>
      </c>
      <c r="AJ125">
        <v>6.6768397840000002</v>
      </c>
      <c r="AK125">
        <v>4.7546024190000002</v>
      </c>
      <c r="AL125">
        <v>3.3843048499999999</v>
      </c>
      <c r="AM125">
        <v>2.408340259</v>
      </c>
    </row>
    <row r="126" spans="1:39" x14ac:dyDescent="0.25">
      <c r="A126" t="s">
        <v>181</v>
      </c>
      <c r="B126">
        <v>441.494258</v>
      </c>
      <c r="C126">
        <v>459.24657560000003</v>
      </c>
      <c r="D126">
        <v>471.89417229999998</v>
      </c>
      <c r="E126">
        <v>483.79924190000003</v>
      </c>
      <c r="F126">
        <v>492.08493199999998</v>
      </c>
      <c r="G126">
        <v>535.10713239999995</v>
      </c>
      <c r="H126">
        <v>560.70365489999995</v>
      </c>
      <c r="I126">
        <v>577.06996140000001</v>
      </c>
      <c r="J126">
        <v>588.26803789999997</v>
      </c>
      <c r="K126">
        <v>595.66711129999999</v>
      </c>
      <c r="L126">
        <v>599.04032759999996</v>
      </c>
      <c r="M126">
        <v>596.94527270000003</v>
      </c>
      <c r="N126">
        <v>587.07758479999995</v>
      </c>
      <c r="O126">
        <v>605.19352900000001</v>
      </c>
      <c r="P126">
        <v>625.35893699999997</v>
      </c>
      <c r="Q126">
        <v>644.82711440000003</v>
      </c>
      <c r="R126">
        <v>663.75576060000003</v>
      </c>
      <c r="S126">
        <v>682.19889220000005</v>
      </c>
      <c r="T126">
        <v>689.99430370000005</v>
      </c>
      <c r="U126">
        <v>696.70682429999999</v>
      </c>
      <c r="V126">
        <v>702.1792365</v>
      </c>
      <c r="W126">
        <v>706.33262479999996</v>
      </c>
      <c r="X126">
        <v>709.08874470000001</v>
      </c>
      <c r="Y126">
        <v>710.37073680000003</v>
      </c>
      <c r="Z126">
        <v>710.10693909999998</v>
      </c>
      <c r="AA126">
        <v>708.23343150000005</v>
      </c>
      <c r="AB126">
        <v>704.69667260000006</v>
      </c>
      <c r="AC126">
        <v>699.45607480000001</v>
      </c>
      <c r="AD126">
        <v>737.97169399999996</v>
      </c>
      <c r="AE126">
        <v>771.38925610000001</v>
      </c>
      <c r="AF126">
        <v>801.38889730000005</v>
      </c>
      <c r="AG126">
        <v>829.65045940000005</v>
      </c>
      <c r="AH126">
        <v>857.02956359999996</v>
      </c>
      <c r="AI126">
        <v>884.01102119999996</v>
      </c>
      <c r="AJ126">
        <v>910.96643059999997</v>
      </c>
      <c r="AK126">
        <v>938.12470180000003</v>
      </c>
      <c r="AL126">
        <v>965.67455289999998</v>
      </c>
      <c r="AM126">
        <v>993.78881120000005</v>
      </c>
    </row>
    <row r="127" spans="1:39" x14ac:dyDescent="0.25">
      <c r="A127" t="s">
        <v>182</v>
      </c>
      <c r="B127">
        <v>6.4160809069999996</v>
      </c>
      <c r="C127">
        <v>7.4442323510000001</v>
      </c>
      <c r="D127">
        <v>8.5319407030000001</v>
      </c>
      <c r="E127">
        <v>9.7565802050000006</v>
      </c>
      <c r="F127">
        <v>11.068830159999999</v>
      </c>
      <c r="G127">
        <v>7.3812588110000004</v>
      </c>
      <c r="H127">
        <v>4.7429780819999996</v>
      </c>
      <c r="I127">
        <v>2.993465354</v>
      </c>
      <c r="J127">
        <v>1.871324301</v>
      </c>
      <c r="K127">
        <v>1.161998222</v>
      </c>
      <c r="L127">
        <v>0.71661507339999997</v>
      </c>
      <c r="M127">
        <v>0.4379176333</v>
      </c>
      <c r="N127">
        <v>0.26410793630000001</v>
      </c>
      <c r="O127">
        <v>0.24893931029999999</v>
      </c>
      <c r="P127">
        <v>0.2352024388</v>
      </c>
      <c r="Q127">
        <v>0.22175274489999999</v>
      </c>
      <c r="R127">
        <v>0.2087119281</v>
      </c>
      <c r="S127">
        <v>0.19613867199999999</v>
      </c>
      <c r="T127">
        <v>0.22315029180000001</v>
      </c>
      <c r="U127">
        <v>0.25345551820000001</v>
      </c>
      <c r="V127">
        <v>0.28734219360000002</v>
      </c>
      <c r="W127">
        <v>0.32513252669999998</v>
      </c>
      <c r="X127">
        <v>0.3671567168</v>
      </c>
      <c r="Y127">
        <v>0.41374778470000001</v>
      </c>
      <c r="Z127">
        <v>0.46523685190000003</v>
      </c>
      <c r="AA127">
        <v>0.52194712310000002</v>
      </c>
      <c r="AB127">
        <v>0.58418720229999999</v>
      </c>
      <c r="AC127">
        <v>0.65224385659999995</v>
      </c>
      <c r="AD127">
        <v>0.72220235249999998</v>
      </c>
      <c r="AE127">
        <v>0.79225032139999996</v>
      </c>
      <c r="AF127">
        <v>0.86377733320000005</v>
      </c>
      <c r="AG127">
        <v>0.93847624439999999</v>
      </c>
      <c r="AH127">
        <v>1.0174043100000001</v>
      </c>
      <c r="AI127">
        <v>1.1013493320000001</v>
      </c>
      <c r="AJ127">
        <v>1.1910758809999999</v>
      </c>
      <c r="AK127">
        <v>1.2872629579999999</v>
      </c>
      <c r="AL127">
        <v>1.3906157109999999</v>
      </c>
      <c r="AM127">
        <v>1.5018967969999999</v>
      </c>
    </row>
    <row r="128" spans="1:39" x14ac:dyDescent="0.25">
      <c r="A128" t="s">
        <v>183</v>
      </c>
      <c r="B128">
        <v>148.05282879999999</v>
      </c>
      <c r="C128">
        <v>141.6813013</v>
      </c>
      <c r="D128">
        <v>133.93256460000001</v>
      </c>
      <c r="E128">
        <v>126.3227917</v>
      </c>
      <c r="F128">
        <v>118.2038328</v>
      </c>
      <c r="G128">
        <v>58.626509669999997</v>
      </c>
      <c r="H128">
        <v>28.018733090000001</v>
      </c>
      <c r="I128">
        <v>13.15241134</v>
      </c>
      <c r="J128">
        <v>6.1152466030000001</v>
      </c>
      <c r="K128">
        <v>2.8242565970000002</v>
      </c>
      <c r="L128">
        <v>1.2954432659999999</v>
      </c>
      <c r="M128">
        <v>0.58878760990000001</v>
      </c>
      <c r="N128">
        <v>0.26410793630000001</v>
      </c>
      <c r="O128">
        <v>0.26374676759999999</v>
      </c>
      <c r="P128">
        <v>0.26401533199999999</v>
      </c>
      <c r="Q128">
        <v>0.26372420730000001</v>
      </c>
      <c r="R128">
        <v>0.26297951819999998</v>
      </c>
      <c r="S128">
        <v>0.26183732129999998</v>
      </c>
      <c r="T128">
        <v>0.2663375549</v>
      </c>
      <c r="U128">
        <v>0.27046017880000001</v>
      </c>
      <c r="V128">
        <v>0.27413697300000001</v>
      </c>
      <c r="W128">
        <v>0.2773289833</v>
      </c>
      <c r="X128">
        <v>0.27999672289999999</v>
      </c>
      <c r="Y128">
        <v>0.28210045239999998</v>
      </c>
      <c r="Z128">
        <v>0.2836017066</v>
      </c>
      <c r="AA128">
        <v>0.28446436520000001</v>
      </c>
      <c r="AB128">
        <v>0.28465579600000002</v>
      </c>
      <c r="AC128">
        <v>0.28414801070000001</v>
      </c>
      <c r="AD128">
        <v>0.29311533629999997</v>
      </c>
      <c r="AE128">
        <v>0.29956225279999998</v>
      </c>
      <c r="AF128">
        <v>0.30427865500000001</v>
      </c>
      <c r="AG128">
        <v>0.30799097390000002</v>
      </c>
      <c r="AH128">
        <v>0.31106654010000001</v>
      </c>
      <c r="AI128">
        <v>0.31371106650000002</v>
      </c>
      <c r="AJ128">
        <v>0.31607430920000001</v>
      </c>
      <c r="AK128">
        <v>0.31824534500000001</v>
      </c>
      <c r="AL128">
        <v>0.32029262590000002</v>
      </c>
      <c r="AM128">
        <v>0.32227374060000002</v>
      </c>
    </row>
    <row r="129" spans="1:39" x14ac:dyDescent="0.25">
      <c r="A129" t="s">
        <v>185</v>
      </c>
      <c r="B129">
        <v>80.771904280000001</v>
      </c>
      <c r="C129">
        <v>83.538640290000004</v>
      </c>
      <c r="D129">
        <v>85.337494849999999</v>
      </c>
      <c r="E129">
        <v>86.96152386</v>
      </c>
      <c r="F129">
        <v>87.890140439999996</v>
      </c>
      <c r="G129">
        <v>97.014291589999999</v>
      </c>
      <c r="H129">
        <v>101.94775129999999</v>
      </c>
      <c r="I129">
        <v>104.1526054</v>
      </c>
      <c r="J129">
        <v>104.5280642</v>
      </c>
      <c r="K129">
        <v>103.4400208</v>
      </c>
      <c r="L129">
        <v>100.88756239999999</v>
      </c>
      <c r="M129">
        <v>96.579263650000001</v>
      </c>
      <c r="N129">
        <v>90.091225390000005</v>
      </c>
      <c r="O129">
        <v>94.673853120000004</v>
      </c>
      <c r="P129">
        <v>99.410805550000006</v>
      </c>
      <c r="Q129">
        <v>103.7135747</v>
      </c>
      <c r="R129">
        <v>107.5093803</v>
      </c>
      <c r="S129">
        <v>110.7354631</v>
      </c>
      <c r="T129">
        <v>113.5689228</v>
      </c>
      <c r="U129">
        <v>116.3004311</v>
      </c>
      <c r="V129">
        <v>118.7403985</v>
      </c>
      <c r="W129">
        <v>120.8748734</v>
      </c>
      <c r="X129">
        <v>122.6981309</v>
      </c>
      <c r="Y129">
        <v>124.20866599999999</v>
      </c>
      <c r="Z129">
        <v>125.40759540000001</v>
      </c>
      <c r="AA129">
        <v>126.2979807</v>
      </c>
      <c r="AB129">
        <v>126.8847153</v>
      </c>
      <c r="AC129">
        <v>127.17459959999999</v>
      </c>
      <c r="AD129">
        <v>130.66973440000001</v>
      </c>
      <c r="AE129">
        <v>133.93776790000001</v>
      </c>
      <c r="AF129">
        <v>136.74181830000001</v>
      </c>
      <c r="AG129">
        <v>139.07586559999999</v>
      </c>
      <c r="AH129">
        <v>140.92785219999999</v>
      </c>
      <c r="AI129">
        <v>142.2814515</v>
      </c>
      <c r="AJ129">
        <v>143.12060159999999</v>
      </c>
      <c r="AK129">
        <v>143.41567699999999</v>
      </c>
      <c r="AL129">
        <v>143.13878539999999</v>
      </c>
      <c r="AM129">
        <v>142.2618555</v>
      </c>
    </row>
    <row r="130" spans="1:39" x14ac:dyDescent="0.25">
      <c r="A130" t="s">
        <v>186</v>
      </c>
      <c r="B130">
        <v>12.058651169999999</v>
      </c>
      <c r="C130">
        <v>15.246733109999999</v>
      </c>
      <c r="D130">
        <v>19.040584280000001</v>
      </c>
      <c r="E130">
        <v>23.720208830000001</v>
      </c>
      <c r="F130">
        <v>29.307752180000001</v>
      </c>
      <c r="G130">
        <v>38.501691110000003</v>
      </c>
      <c r="H130">
        <v>48.153013999999999</v>
      </c>
      <c r="I130">
        <v>58.548759789999998</v>
      </c>
      <c r="J130">
        <v>69.933007480000001</v>
      </c>
      <c r="K130">
        <v>82.364417919999994</v>
      </c>
      <c r="L130">
        <v>95.60715605</v>
      </c>
      <c r="M130">
        <v>108.927716</v>
      </c>
      <c r="N130">
        <v>120.9313046</v>
      </c>
      <c r="O130">
        <v>142.16890100000001</v>
      </c>
      <c r="P130">
        <v>167.00383959999999</v>
      </c>
      <c r="Q130">
        <v>194.91567939999999</v>
      </c>
      <c r="R130">
        <v>226.0350775</v>
      </c>
      <c r="S130">
        <v>260.45609100000001</v>
      </c>
      <c r="T130">
        <v>285.57514559999998</v>
      </c>
      <c r="U130">
        <v>312.64776860000001</v>
      </c>
      <c r="V130">
        <v>341.26018299999998</v>
      </c>
      <c r="W130">
        <v>371.39517540000003</v>
      </c>
      <c r="X130">
        <v>403.04290570000001</v>
      </c>
      <c r="Y130">
        <v>436.19264659999999</v>
      </c>
      <c r="Z130">
        <v>470.8292027</v>
      </c>
      <c r="AA130">
        <v>506.93125220000002</v>
      </c>
      <c r="AB130">
        <v>544.47140649999994</v>
      </c>
      <c r="AC130">
        <v>583.41723560000003</v>
      </c>
      <c r="AD130">
        <v>610.62173670000004</v>
      </c>
      <c r="AE130">
        <v>637.55650979999996</v>
      </c>
      <c r="AF130">
        <v>663.03331930000002</v>
      </c>
      <c r="AG130">
        <v>686.91681879999999</v>
      </c>
      <c r="AH130">
        <v>709.03485880000005</v>
      </c>
      <c r="AI130">
        <v>729.18448000000001</v>
      </c>
      <c r="AJ130">
        <v>747.1531956</v>
      </c>
      <c r="AK130">
        <v>762.64514210000004</v>
      </c>
      <c r="AL130">
        <v>775.35677129999999</v>
      </c>
      <c r="AM130">
        <v>784.96646029999999</v>
      </c>
    </row>
    <row r="131" spans="1:39" x14ac:dyDescent="0.25">
      <c r="A131" t="s">
        <v>187</v>
      </c>
      <c r="B131">
        <v>17.491178099999999</v>
      </c>
      <c r="C131">
        <v>17.501010489999999</v>
      </c>
      <c r="D131">
        <v>17.29547904</v>
      </c>
      <c r="E131">
        <v>17.050488640000001</v>
      </c>
      <c r="F131">
        <v>16.67119877</v>
      </c>
      <c r="G131">
        <v>20.274316779999999</v>
      </c>
      <c r="H131">
        <v>23.473183930000001</v>
      </c>
      <c r="I131">
        <v>26.420943940000001</v>
      </c>
      <c r="J131">
        <v>29.21426327</v>
      </c>
      <c r="K131">
        <v>31.851835950000002</v>
      </c>
      <c r="L131">
        <v>34.226882189999998</v>
      </c>
      <c r="M131">
        <v>36.099188650000002</v>
      </c>
      <c r="N131">
        <v>37.100510470000003</v>
      </c>
      <c r="O131">
        <v>37.007504650000001</v>
      </c>
      <c r="P131">
        <v>36.88550223</v>
      </c>
      <c r="Q131">
        <v>36.527510139999997</v>
      </c>
      <c r="R131">
        <v>35.941250510000003</v>
      </c>
      <c r="S131">
        <v>35.139526869999997</v>
      </c>
      <c r="T131">
        <v>35.409583410000003</v>
      </c>
      <c r="U131">
        <v>35.628272279999997</v>
      </c>
      <c r="V131">
        <v>35.740783389999997</v>
      </c>
      <c r="W131">
        <v>35.748162600000001</v>
      </c>
      <c r="X131">
        <v>35.65395951</v>
      </c>
      <c r="Y131">
        <v>35.462867099999997</v>
      </c>
      <c r="Z131">
        <v>35.18016849</v>
      </c>
      <c r="AA131">
        <v>34.811489690000002</v>
      </c>
      <c r="AB131">
        <v>34.362728310000001</v>
      </c>
      <c r="AC131">
        <v>33.840037459999998</v>
      </c>
      <c r="AD131">
        <v>33.876553999999999</v>
      </c>
      <c r="AE131">
        <v>33.831483140000003</v>
      </c>
      <c r="AF131">
        <v>33.652171430000003</v>
      </c>
      <c r="AG131">
        <v>33.347038859999998</v>
      </c>
      <c r="AH131">
        <v>32.922749619999998</v>
      </c>
      <c r="AI131">
        <v>32.384807129999999</v>
      </c>
      <c r="AJ131">
        <v>31.738686019999999</v>
      </c>
      <c r="AK131">
        <v>30.98683213</v>
      </c>
      <c r="AL131">
        <v>30.132255520000001</v>
      </c>
      <c r="AM131">
        <v>29.17806886</v>
      </c>
    </row>
    <row r="132" spans="1:39" x14ac:dyDescent="0.25">
      <c r="A132" t="s">
        <v>188</v>
      </c>
      <c r="B132">
        <v>5.6171085900000001E-2</v>
      </c>
      <c r="C132">
        <v>0.1153309436</v>
      </c>
      <c r="D132">
        <v>0.23388602750000001</v>
      </c>
      <c r="E132">
        <v>0.47314850739999997</v>
      </c>
      <c r="F132">
        <v>0.94932831929999995</v>
      </c>
      <c r="G132">
        <v>1.9030296330000001</v>
      </c>
      <c r="H132">
        <v>3.6317926119999999</v>
      </c>
      <c r="I132">
        <v>6.738249454</v>
      </c>
      <c r="J132">
        <v>12.281273690000001</v>
      </c>
      <c r="K132">
        <v>22.071541079999999</v>
      </c>
      <c r="L132">
        <v>39.094462229999998</v>
      </c>
      <c r="M132">
        <v>67.966524179999894</v>
      </c>
      <c r="N132">
        <v>115.140264</v>
      </c>
      <c r="O132">
        <v>128.30148919999999</v>
      </c>
      <c r="P132">
        <v>142.85391759999999</v>
      </c>
      <c r="Q132">
        <v>158.03420019999999</v>
      </c>
      <c r="R132">
        <v>173.70757420000001</v>
      </c>
      <c r="S132">
        <v>189.72127760000001</v>
      </c>
      <c r="T132">
        <v>200.71683659999999</v>
      </c>
      <c r="U132">
        <v>212.0316067</v>
      </c>
      <c r="V132">
        <v>223.3123616</v>
      </c>
      <c r="W132">
        <v>234.5013122</v>
      </c>
      <c r="X132">
        <v>245.55126440000001</v>
      </c>
      <c r="Y132">
        <v>256.41953469999999</v>
      </c>
      <c r="Z132">
        <v>267.06565069999999</v>
      </c>
      <c r="AA132">
        <v>277.45054520000002</v>
      </c>
      <c r="AB132">
        <v>287.53682170000002</v>
      </c>
      <c r="AC132">
        <v>297.28946539999998</v>
      </c>
      <c r="AD132">
        <v>305.45521760000003</v>
      </c>
      <c r="AE132">
        <v>313.08985480000001</v>
      </c>
      <c r="AF132">
        <v>319.63967989999998</v>
      </c>
      <c r="AG132">
        <v>325.09067069999998</v>
      </c>
      <c r="AH132">
        <v>329.41469319999999</v>
      </c>
      <c r="AI132">
        <v>332.57363609999999</v>
      </c>
      <c r="AJ132">
        <v>334.53000989999998</v>
      </c>
      <c r="AK132">
        <v>335.21462359999998</v>
      </c>
      <c r="AL132">
        <v>334.56234139999998</v>
      </c>
      <c r="AM132">
        <v>332.50761399999999</v>
      </c>
    </row>
    <row r="133" spans="1:39" x14ac:dyDescent="0.25">
      <c r="A133" t="s">
        <v>189</v>
      </c>
      <c r="B133">
        <v>6.4138731550000001</v>
      </c>
      <c r="C133">
        <v>8.5354521739999996</v>
      </c>
      <c r="D133">
        <v>11.21910227</v>
      </c>
      <c r="E133">
        <v>14.71039874</v>
      </c>
      <c r="F133">
        <v>19.130069500000001</v>
      </c>
      <c r="G133">
        <v>22.452993800000002</v>
      </c>
      <c r="H133">
        <v>25.088710509999999</v>
      </c>
      <c r="I133">
        <v>27.254171119999999</v>
      </c>
      <c r="J133">
        <v>29.084251909999999</v>
      </c>
      <c r="K133">
        <v>30.603827070000001</v>
      </c>
      <c r="L133">
        <v>31.738538120000001</v>
      </c>
      <c r="M133">
        <v>32.306903200000001</v>
      </c>
      <c r="N133">
        <v>32.044690750000001</v>
      </c>
      <c r="O133">
        <v>34.274221580000003</v>
      </c>
      <c r="P133">
        <v>36.629846360000002</v>
      </c>
      <c r="Q133">
        <v>38.895652740000003</v>
      </c>
      <c r="R133">
        <v>41.037016219999998</v>
      </c>
      <c r="S133">
        <v>43.020960299999999</v>
      </c>
      <c r="T133">
        <v>43.613708219999999</v>
      </c>
      <c r="U133">
        <v>44.148399599999998</v>
      </c>
      <c r="V133">
        <v>44.555597849999998</v>
      </c>
      <c r="W133">
        <v>44.834253029999999</v>
      </c>
      <c r="X133">
        <v>44.986477280000003</v>
      </c>
      <c r="Y133">
        <v>45.015913740000002</v>
      </c>
      <c r="Z133">
        <v>44.927075180000003</v>
      </c>
      <c r="AA133">
        <v>44.725051120000003</v>
      </c>
      <c r="AB133">
        <v>44.415431050000002</v>
      </c>
      <c r="AC133">
        <v>44.004296650000001</v>
      </c>
      <c r="AD133">
        <v>43.223693140000002</v>
      </c>
      <c r="AE133">
        <v>42.354745680000001</v>
      </c>
      <c r="AF133">
        <v>41.338292129999999</v>
      </c>
      <c r="AG133">
        <v>40.193433689999999</v>
      </c>
      <c r="AH133">
        <v>38.936089269999997</v>
      </c>
      <c r="AI133">
        <v>37.579927759999997</v>
      </c>
      <c r="AJ133">
        <v>36.137821240000001</v>
      </c>
      <c r="AK133">
        <v>34.61852803</v>
      </c>
      <c r="AL133">
        <v>33.030979790000004</v>
      </c>
      <c r="AM133">
        <v>31.383744230000001</v>
      </c>
    </row>
    <row r="134" spans="1:39" x14ac:dyDescent="0.25">
      <c r="A134" t="s">
        <v>190</v>
      </c>
      <c r="B134">
        <v>3.774744707</v>
      </c>
      <c r="C134">
        <v>4.1410219530000001</v>
      </c>
      <c r="D134">
        <v>4.48696713</v>
      </c>
      <c r="E134">
        <v>4.8499024970000004</v>
      </c>
      <c r="F134">
        <v>5.1992283529999996</v>
      </c>
      <c r="G134">
        <v>5.8840244029999997</v>
      </c>
      <c r="H134">
        <v>6.3395205450000001</v>
      </c>
      <c r="I134">
        <v>6.640318583</v>
      </c>
      <c r="J134">
        <v>6.8326897249999998</v>
      </c>
      <c r="K134">
        <v>6.9324605330000004</v>
      </c>
      <c r="L134">
        <v>6.9322856550000003</v>
      </c>
      <c r="M134">
        <v>6.8039752580000004</v>
      </c>
      <c r="N134">
        <v>6.5073077230000003</v>
      </c>
      <c r="O134">
        <v>6.4257415450000002</v>
      </c>
      <c r="P134">
        <v>6.3401735199999996</v>
      </c>
      <c r="Q134">
        <v>6.215520519</v>
      </c>
      <c r="R134">
        <v>6.0542814979999999</v>
      </c>
      <c r="S134">
        <v>5.859726255</v>
      </c>
      <c r="T134">
        <v>5.5655047450000001</v>
      </c>
      <c r="U134">
        <v>5.2781390180000001</v>
      </c>
      <c r="V134">
        <v>4.9905964279999999</v>
      </c>
      <c r="W134">
        <v>4.7048353629999999</v>
      </c>
      <c r="X134">
        <v>4.4228355820000003</v>
      </c>
      <c r="Y134">
        <v>4.1463808919999998</v>
      </c>
      <c r="Z134">
        <v>3.8769980890000002</v>
      </c>
      <c r="AA134">
        <v>3.6159515469999999</v>
      </c>
      <c r="AB134">
        <v>3.3642631160000001</v>
      </c>
      <c r="AC134">
        <v>3.1227374590000001</v>
      </c>
      <c r="AD134">
        <v>3.5839406660000002</v>
      </c>
      <c r="AE134">
        <v>4.1033595089999997</v>
      </c>
      <c r="AF134">
        <v>4.6793827610000003</v>
      </c>
      <c r="AG134">
        <v>5.3160578760000003</v>
      </c>
      <c r="AH134">
        <v>6.0170756379999997</v>
      </c>
      <c r="AI134">
        <v>6.7855902849999996</v>
      </c>
      <c r="AJ134">
        <v>7.6241636240000004</v>
      </c>
      <c r="AK134">
        <v>8.5337003950000003</v>
      </c>
      <c r="AL134">
        <v>9.5136857139999904</v>
      </c>
      <c r="AM134">
        <v>10.561622740000001</v>
      </c>
    </row>
    <row r="135" spans="1:39" x14ac:dyDescent="0.25">
      <c r="A135" t="s">
        <v>191</v>
      </c>
      <c r="B135">
        <v>1.6531914300000001E-3</v>
      </c>
      <c r="C135">
        <v>1.0262580300000001E-2</v>
      </c>
      <c r="D135">
        <v>6.2923866499999995E-2</v>
      </c>
      <c r="E135">
        <v>0.38486551270000002</v>
      </c>
      <c r="F135">
        <v>2.3346853429999999</v>
      </c>
      <c r="G135">
        <v>2.8941173889999998</v>
      </c>
      <c r="H135">
        <v>3.4154686550000002</v>
      </c>
      <c r="I135">
        <v>3.918636861</v>
      </c>
      <c r="J135">
        <v>4.4166198080000001</v>
      </c>
      <c r="K135">
        <v>4.9083772550000004</v>
      </c>
      <c r="L135">
        <v>5.3762467389999999</v>
      </c>
      <c r="M135">
        <v>5.7798648119999996</v>
      </c>
      <c r="N135">
        <v>6.0549214339999997</v>
      </c>
      <c r="O135">
        <v>6.0559890479999998</v>
      </c>
      <c r="P135">
        <v>6.0522607620000004</v>
      </c>
      <c r="Q135">
        <v>6.0096426970000003</v>
      </c>
      <c r="R135">
        <v>5.9290951090000004</v>
      </c>
      <c r="S135">
        <v>5.8124307899999996</v>
      </c>
      <c r="T135">
        <v>5.4360952109999996</v>
      </c>
      <c r="U135">
        <v>5.0765112419999996</v>
      </c>
      <c r="V135">
        <v>4.7264928949999998</v>
      </c>
      <c r="W135">
        <v>4.3876605279999996</v>
      </c>
      <c r="X135">
        <v>4.0615463480000003</v>
      </c>
      <c r="Y135">
        <v>3.7494005910000001</v>
      </c>
      <c r="Z135">
        <v>3.4521548360000001</v>
      </c>
      <c r="AA135">
        <v>3.1704383470000002</v>
      </c>
      <c r="AB135">
        <v>2.9046157930000001</v>
      </c>
      <c r="AC135">
        <v>2.6548271080000001</v>
      </c>
      <c r="AD135">
        <v>2.5991900069999998</v>
      </c>
      <c r="AE135">
        <v>2.538593906</v>
      </c>
      <c r="AF135">
        <v>2.4695548829999998</v>
      </c>
      <c r="AG135">
        <v>2.3932951409999998</v>
      </c>
      <c r="AH135">
        <v>2.3108325509999998</v>
      </c>
      <c r="AI135">
        <v>2.223039022</v>
      </c>
      <c r="AJ135">
        <v>2.1307284659999999</v>
      </c>
      <c r="AK135">
        <v>2.0344627289999999</v>
      </c>
      <c r="AL135">
        <v>1.934806751</v>
      </c>
      <c r="AM135">
        <v>1.8322970869999999</v>
      </c>
    </row>
    <row r="136" spans="1:39" x14ac:dyDescent="0.25">
      <c r="A136" t="s">
        <v>192</v>
      </c>
      <c r="B136">
        <v>34.003827620000003</v>
      </c>
      <c r="C136">
        <v>33.381406499999997</v>
      </c>
      <c r="D136">
        <v>32.367329130000002</v>
      </c>
      <c r="E136">
        <v>31.307173559999999</v>
      </c>
      <c r="F136">
        <v>30.0335468</v>
      </c>
      <c r="G136">
        <v>32.934229459999997</v>
      </c>
      <c r="H136">
        <v>34.382287419999997</v>
      </c>
      <c r="I136">
        <v>34.895753470000002</v>
      </c>
      <c r="J136">
        <v>34.792102540000002</v>
      </c>
      <c r="K136">
        <v>34.204377579999999</v>
      </c>
      <c r="L136">
        <v>33.141796579999998</v>
      </c>
      <c r="M136">
        <v>31.518651909999999</v>
      </c>
      <c r="N136">
        <v>29.208655319999998</v>
      </c>
      <c r="O136">
        <v>29.23843595</v>
      </c>
      <c r="P136">
        <v>29.245071809999999</v>
      </c>
      <c r="Q136">
        <v>29.063620709999999</v>
      </c>
      <c r="R136">
        <v>28.698254779999999</v>
      </c>
      <c r="S136">
        <v>28.157291010000002</v>
      </c>
      <c r="T136">
        <v>28.568611700000002</v>
      </c>
      <c r="U136">
        <v>28.942526579999999</v>
      </c>
      <c r="V136">
        <v>29.233384910000002</v>
      </c>
      <c r="W136">
        <v>29.44029257</v>
      </c>
      <c r="X136">
        <v>29.564430869999999</v>
      </c>
      <c r="Y136">
        <v>29.607992360000001</v>
      </c>
      <c r="Z136">
        <v>29.573749500000002</v>
      </c>
      <c r="AA136">
        <v>29.464864120000001</v>
      </c>
      <c r="AB136">
        <v>29.284838400000002</v>
      </c>
      <c r="AC136">
        <v>29.037511039999998</v>
      </c>
      <c r="AD136">
        <v>36.186377819999997</v>
      </c>
      <c r="AE136">
        <v>44.986712590000003</v>
      </c>
      <c r="AF136">
        <v>55.704931899999998</v>
      </c>
      <c r="AG136">
        <v>68.715571780000005</v>
      </c>
      <c r="AH136">
        <v>84.452268989999894</v>
      </c>
      <c r="AI136">
        <v>103.4126988</v>
      </c>
      <c r="AJ136">
        <v>126.16498319999999</v>
      </c>
      <c r="AK136">
        <v>153.33609709999999</v>
      </c>
      <c r="AL136">
        <v>185.6163383</v>
      </c>
      <c r="AM136">
        <v>223.74762709999999</v>
      </c>
    </row>
    <row r="137" spans="1:39" x14ac:dyDescent="0.25">
      <c r="A137" t="s">
        <v>193</v>
      </c>
      <c r="B137">
        <v>103.4266882</v>
      </c>
      <c r="C137">
        <v>102.87477010000001</v>
      </c>
      <c r="D137">
        <v>101.0672721</v>
      </c>
      <c r="E137">
        <v>99.048288249999999</v>
      </c>
      <c r="F137">
        <v>96.274034139999998</v>
      </c>
      <c r="G137">
        <v>73.394381699999997</v>
      </c>
      <c r="H137">
        <v>53.267564149999998</v>
      </c>
      <c r="I137">
        <v>37.584901199999997</v>
      </c>
      <c r="J137">
        <v>26.051592100000001</v>
      </c>
      <c r="K137">
        <v>17.805248880000001</v>
      </c>
      <c r="L137">
        <v>11.9937548</v>
      </c>
      <c r="M137">
        <v>7.9297503459999996</v>
      </c>
      <c r="N137">
        <v>5.1087682990000003</v>
      </c>
      <c r="O137">
        <v>4.542796751</v>
      </c>
      <c r="P137">
        <v>4.0363274200000001</v>
      </c>
      <c r="Q137">
        <v>3.5632635069999998</v>
      </c>
      <c r="R137">
        <v>3.1254908850000001</v>
      </c>
      <c r="S137">
        <v>2.7240692630000001</v>
      </c>
      <c r="T137">
        <v>2.1002721000000002</v>
      </c>
      <c r="U137">
        <v>1.616895746</v>
      </c>
      <c r="V137">
        <v>1.241034438</v>
      </c>
      <c r="W137">
        <v>0.94974277870000001</v>
      </c>
      <c r="X137">
        <v>0.72475722269999998</v>
      </c>
      <c r="Y137">
        <v>0.55155793829999999</v>
      </c>
      <c r="Z137">
        <v>0.41864674600000001</v>
      </c>
      <c r="AA137">
        <v>0.3169603393</v>
      </c>
      <c r="AB137">
        <v>0.23938804759999999</v>
      </c>
      <c r="AC137">
        <v>0.18037575810000001</v>
      </c>
      <c r="AD137">
        <v>0.19128278670000001</v>
      </c>
      <c r="AE137">
        <v>0.2023610995</v>
      </c>
      <c r="AF137">
        <v>0.2132300533</v>
      </c>
      <c r="AG137">
        <v>0.2238318725</v>
      </c>
      <c r="AH137">
        <v>0.2340938914</v>
      </c>
      <c r="AI137">
        <v>0.24392966890000001</v>
      </c>
      <c r="AJ137">
        <v>0.25324541070000001</v>
      </c>
      <c r="AK137">
        <v>0.26191426330000001</v>
      </c>
      <c r="AL137">
        <v>0.2698006188</v>
      </c>
      <c r="AM137">
        <v>0.27675608229999998</v>
      </c>
    </row>
    <row r="138" spans="1:39" x14ac:dyDescent="0.25">
      <c r="A138" t="s">
        <v>194</v>
      </c>
      <c r="B138">
        <v>441.494258</v>
      </c>
      <c r="C138">
        <v>459.22734070000001</v>
      </c>
      <c r="D138">
        <v>471.79770109999998</v>
      </c>
      <c r="E138">
        <v>483.52470499999998</v>
      </c>
      <c r="F138">
        <v>491.48162120000001</v>
      </c>
      <c r="G138">
        <v>552.50925689999997</v>
      </c>
      <c r="H138">
        <v>591.31406709999999</v>
      </c>
      <c r="I138">
        <v>615.24404230000005</v>
      </c>
      <c r="J138">
        <v>628.8497668</v>
      </c>
      <c r="K138">
        <v>633.78114389999996</v>
      </c>
      <c r="L138">
        <v>629.54251099999999</v>
      </c>
      <c r="M138">
        <v>613.77336949999994</v>
      </c>
      <c r="N138">
        <v>583.10043270000006</v>
      </c>
      <c r="O138">
        <v>562.32539099999997</v>
      </c>
      <c r="P138">
        <v>541.86113920000003</v>
      </c>
      <c r="Q138">
        <v>518.78425589999995</v>
      </c>
      <c r="R138">
        <v>493.50813299999999</v>
      </c>
      <c r="S138">
        <v>466.47830829999998</v>
      </c>
      <c r="T138">
        <v>456.0294925</v>
      </c>
      <c r="U138">
        <v>445.14699409999997</v>
      </c>
      <c r="V138">
        <v>433.22081919999999</v>
      </c>
      <c r="W138">
        <v>420.3737084</v>
      </c>
      <c r="X138">
        <v>406.74868500000002</v>
      </c>
      <c r="Y138">
        <v>392.49018840000002</v>
      </c>
      <c r="Z138">
        <v>377.73692840000001</v>
      </c>
      <c r="AA138">
        <v>362.61912640000003</v>
      </c>
      <c r="AB138">
        <v>347.2580375</v>
      </c>
      <c r="AC138">
        <v>331.76614970000003</v>
      </c>
      <c r="AD138">
        <v>317.3008504</v>
      </c>
      <c r="AE138">
        <v>302.73582620000002</v>
      </c>
      <c r="AF138">
        <v>287.6912456</v>
      </c>
      <c r="AG138">
        <v>272.35891889999999</v>
      </c>
      <c r="AH138">
        <v>256.89236519999997</v>
      </c>
      <c r="AI138">
        <v>241.41663109999999</v>
      </c>
      <c r="AJ138">
        <v>226.0401493</v>
      </c>
      <c r="AK138">
        <v>210.8359154</v>
      </c>
      <c r="AL138">
        <v>195.87085909999999</v>
      </c>
      <c r="AM138">
        <v>181.20305010000001</v>
      </c>
    </row>
    <row r="139" spans="1:39" x14ac:dyDescent="0.25">
      <c r="A139" t="s">
        <v>195</v>
      </c>
      <c r="B139">
        <v>6.4160809069999996</v>
      </c>
      <c r="C139">
        <v>7.4439205590000004</v>
      </c>
      <c r="D139">
        <v>8.5301964839999904</v>
      </c>
      <c r="E139">
        <v>9.7510437319999994</v>
      </c>
      <c r="F139">
        <v>11.05525944</v>
      </c>
      <c r="G139">
        <v>7.5864575729999997</v>
      </c>
      <c r="H139">
        <v>4.9562762349999998</v>
      </c>
      <c r="I139">
        <v>3.1479115969999998</v>
      </c>
      <c r="J139">
        <v>1.9640829829999999</v>
      </c>
      <c r="K139">
        <v>1.2083425270000001</v>
      </c>
      <c r="L139">
        <v>0.73267880190000001</v>
      </c>
      <c r="M139">
        <v>0.43604812549999999</v>
      </c>
      <c r="N139">
        <v>0.25287597150000002</v>
      </c>
      <c r="O139">
        <v>0.23775635240000001</v>
      </c>
      <c r="P139">
        <v>0.2233637416</v>
      </c>
      <c r="Q139">
        <v>0.2084931028</v>
      </c>
      <c r="R139">
        <v>0.1933657064</v>
      </c>
      <c r="S139">
        <v>0.1781955392</v>
      </c>
      <c r="T139">
        <v>0.20353162480000001</v>
      </c>
      <c r="U139">
        <v>0.23212184229999999</v>
      </c>
      <c r="V139">
        <v>0.26393408369999999</v>
      </c>
      <c r="W139">
        <v>0.29922322439999999</v>
      </c>
      <c r="X139">
        <v>0.33826690100000001</v>
      </c>
      <c r="Y139">
        <v>0.38136053320000002</v>
      </c>
      <c r="Z139">
        <v>0.42881501179999998</v>
      </c>
      <c r="AA139">
        <v>0.48095543619999997</v>
      </c>
      <c r="AB139">
        <v>0.53812111279999997</v>
      </c>
      <c r="AC139">
        <v>0.60066647340000001</v>
      </c>
      <c r="AD139">
        <v>0.65792320520000003</v>
      </c>
      <c r="AE139">
        <v>0.71890323199999995</v>
      </c>
      <c r="AF139">
        <v>0.782412738</v>
      </c>
      <c r="AG139">
        <v>0.84830790909999998</v>
      </c>
      <c r="AH139">
        <v>0.91635923419999998</v>
      </c>
      <c r="AI139">
        <v>0.98624405250000002</v>
      </c>
      <c r="AJ139">
        <v>1.0575610470000001</v>
      </c>
      <c r="AK139">
        <v>1.1297103390000001</v>
      </c>
      <c r="AL139">
        <v>1.2019737589999999</v>
      </c>
      <c r="AM139">
        <v>1.2734834660000001</v>
      </c>
    </row>
    <row r="140" spans="1:39" x14ac:dyDescent="0.25">
      <c r="A140" t="s">
        <v>196</v>
      </c>
      <c r="B140">
        <v>148.05282879999999</v>
      </c>
      <c r="C140">
        <v>141.67536720000001</v>
      </c>
      <c r="D140">
        <v>133.90518420000001</v>
      </c>
      <c r="E140">
        <v>126.25110859999999</v>
      </c>
      <c r="F140">
        <v>118.05891130000001</v>
      </c>
      <c r="G140">
        <v>60.256324790000001</v>
      </c>
      <c r="H140">
        <v>29.2787735</v>
      </c>
      <c r="I140">
        <v>13.83100297</v>
      </c>
      <c r="J140">
        <v>6.4183700180000001</v>
      </c>
      <c r="K140">
        <v>2.9368972250000001</v>
      </c>
      <c r="L140">
        <v>1.324482076</v>
      </c>
      <c r="M140">
        <v>0.58627402520000005</v>
      </c>
      <c r="N140">
        <v>0.25287597150000002</v>
      </c>
      <c r="O140">
        <v>0.25322913279999998</v>
      </c>
      <c r="P140">
        <v>0.25338199579999998</v>
      </c>
      <c r="Q140">
        <v>0.25190472149999998</v>
      </c>
      <c r="R140">
        <v>0.24883164320000001</v>
      </c>
      <c r="S140">
        <v>0.24423309879999999</v>
      </c>
      <c r="T140">
        <v>0.2485267666</v>
      </c>
      <c r="U140">
        <v>0.25251713720000002</v>
      </c>
      <c r="V140">
        <v>0.25580198139999999</v>
      </c>
      <c r="W140">
        <v>0.25836715539999999</v>
      </c>
      <c r="X140">
        <v>0.26021665389999998</v>
      </c>
      <c r="Y140">
        <v>0.26136348230000001</v>
      </c>
      <c r="Z140">
        <v>0.26182596969999999</v>
      </c>
      <c r="AA140">
        <v>0.26162615360000002</v>
      </c>
      <c r="AB140">
        <v>0.26078939600000001</v>
      </c>
      <c r="AC140">
        <v>0.2593443956</v>
      </c>
      <c r="AD140">
        <v>0.26521905210000002</v>
      </c>
      <c r="AE140">
        <v>0.27057395449999999</v>
      </c>
      <c r="AF140">
        <v>0.2749397314</v>
      </c>
      <c r="AG140">
        <v>0.27831790499999998</v>
      </c>
      <c r="AH140">
        <v>0.28069807229999999</v>
      </c>
      <c r="AI140">
        <v>0.28206169110000001</v>
      </c>
      <c r="AJ140">
        <v>0.28239122239999997</v>
      </c>
      <c r="AK140">
        <v>0.28164295309999998</v>
      </c>
      <c r="AL140">
        <v>0.27977751680000001</v>
      </c>
      <c r="AM140">
        <v>0.27675608229999998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7" t="s">
        <v>234</v>
      </c>
      <c r="B2" t="s">
        <v>254</v>
      </c>
      <c r="C2">
        <v>7249503</v>
      </c>
      <c r="D2">
        <v>7329712.8629999999</v>
      </c>
      <c r="E2">
        <v>7410651.6900000004</v>
      </c>
      <c r="F2">
        <v>7491497.051</v>
      </c>
      <c r="G2">
        <v>7570874.852</v>
      </c>
      <c r="H2">
        <v>7648539.4560000002</v>
      </c>
      <c r="I2">
        <v>7724604.5990000004</v>
      </c>
      <c r="J2">
        <v>7799477.341</v>
      </c>
      <c r="K2">
        <v>7872720.3679999998</v>
      </c>
      <c r="L2">
        <v>7944653.3959999997</v>
      </c>
      <c r="M2">
        <v>8015701.8990000002</v>
      </c>
      <c r="N2">
        <v>8086215.6260000002</v>
      </c>
      <c r="O2">
        <v>8156457.7470000004</v>
      </c>
      <c r="P2">
        <v>8227088.8190000001</v>
      </c>
      <c r="Q2">
        <v>8298654.7790000001</v>
      </c>
      <c r="R2">
        <v>8370991.1689999998</v>
      </c>
      <c r="S2">
        <v>8443888.8210000005</v>
      </c>
      <c r="T2">
        <v>8517107.8220000006</v>
      </c>
      <c r="U2">
        <v>8589882.3159999996</v>
      </c>
      <c r="V2">
        <v>8661798.9350000005</v>
      </c>
      <c r="W2">
        <v>8732447.2780000009</v>
      </c>
      <c r="X2">
        <v>8801567.409</v>
      </c>
      <c r="Y2">
        <v>8869012.1469999999</v>
      </c>
      <c r="Z2">
        <v>8934714.1160000004</v>
      </c>
      <c r="AA2">
        <v>8998656.8059999999</v>
      </c>
      <c r="AB2">
        <v>9060851.1410000008</v>
      </c>
      <c r="AC2">
        <v>9121321.4330000002</v>
      </c>
      <c r="AD2">
        <v>9180099.534</v>
      </c>
      <c r="AE2">
        <v>9237623.3129999898</v>
      </c>
      <c r="AF2">
        <v>9294339.7190000005</v>
      </c>
      <c r="AG2">
        <v>9350234.8849999998</v>
      </c>
      <c r="AH2">
        <v>9405276.1270000003</v>
      </c>
      <c r="AI2">
        <v>9459475.4079999998</v>
      </c>
      <c r="AJ2">
        <v>9512925.1109999996</v>
      </c>
      <c r="AK2">
        <v>9565929.648</v>
      </c>
      <c r="AL2">
        <v>9618782.5629999898</v>
      </c>
      <c r="AM2">
        <v>9671890.59799999</v>
      </c>
      <c r="AN2">
        <v>9725755.1260000002</v>
      </c>
    </row>
    <row r="3" spans="1:40" x14ac:dyDescent="0.25">
      <c r="A3" s="7" t="s">
        <v>234</v>
      </c>
      <c r="B3" t="s">
        <v>255</v>
      </c>
      <c r="C3">
        <v>100707</v>
      </c>
      <c r="D3">
        <v>101812.30439999999</v>
      </c>
      <c r="E3">
        <v>102893.3502</v>
      </c>
      <c r="F3">
        <v>103938.19289999999</v>
      </c>
      <c r="G3">
        <v>104959.0408</v>
      </c>
      <c r="H3">
        <v>105982.07279999999</v>
      </c>
      <c r="I3">
        <v>107018.05839999999</v>
      </c>
      <c r="J3">
        <v>108069.9523</v>
      </c>
      <c r="K3">
        <v>109113.08990000001</v>
      </c>
      <c r="L3">
        <v>110149.5583</v>
      </c>
      <c r="M3">
        <v>111190.2531</v>
      </c>
      <c r="N3">
        <v>112241.27589999999</v>
      </c>
      <c r="O3">
        <v>113302.26420000001</v>
      </c>
      <c r="P3">
        <v>114372.34209999999</v>
      </c>
      <c r="Q3">
        <v>115459.18309999999</v>
      </c>
      <c r="R3">
        <v>116550.52469999999</v>
      </c>
      <c r="S3">
        <v>117634.96799999999</v>
      </c>
      <c r="T3">
        <v>118705.1455</v>
      </c>
      <c r="U3">
        <v>119739.9705</v>
      </c>
      <c r="V3">
        <v>120735.2118</v>
      </c>
      <c r="W3">
        <v>121690.0726</v>
      </c>
      <c r="X3">
        <v>122607.0465</v>
      </c>
      <c r="Y3">
        <v>123489.2457</v>
      </c>
      <c r="Z3">
        <v>124339.17290000001</v>
      </c>
      <c r="AA3">
        <v>125158.51850000001</v>
      </c>
      <c r="AB3">
        <v>125948.32580000001</v>
      </c>
      <c r="AC3">
        <v>126709.2705</v>
      </c>
      <c r="AD3">
        <v>127441.9209</v>
      </c>
      <c r="AE3">
        <v>128149.3192</v>
      </c>
      <c r="AF3">
        <v>128839.4452</v>
      </c>
      <c r="AG3">
        <v>129508.6456</v>
      </c>
      <c r="AH3">
        <v>130154.9933</v>
      </c>
      <c r="AI3">
        <v>130780.2614</v>
      </c>
      <c r="AJ3">
        <v>131389.04199999999</v>
      </c>
      <c r="AK3">
        <v>131990.66409999999</v>
      </c>
      <c r="AL3">
        <v>132591.86840000001</v>
      </c>
      <c r="AM3">
        <v>133200.5852</v>
      </c>
      <c r="AN3">
        <v>133825.97409999999</v>
      </c>
    </row>
    <row r="4" spans="1:40" x14ac:dyDescent="0.25">
      <c r="A4" s="7" t="s">
        <v>233</v>
      </c>
      <c r="B4" t="s">
        <v>256</v>
      </c>
      <c r="C4">
        <v>1859303</v>
      </c>
      <c r="D4">
        <v>1880076.1329999999</v>
      </c>
      <c r="E4">
        <v>1901520.06</v>
      </c>
      <c r="F4">
        <v>1923369.2509999999</v>
      </c>
      <c r="G4">
        <v>1944781.3570000001</v>
      </c>
      <c r="H4">
        <v>1965305.83</v>
      </c>
      <c r="I4">
        <v>1984867.9380000001</v>
      </c>
      <c r="J4">
        <v>2003635.155</v>
      </c>
      <c r="K4">
        <v>2021765.5460000001</v>
      </c>
      <c r="L4">
        <v>2039421.0149999999</v>
      </c>
      <c r="M4">
        <v>2056733.6540000001</v>
      </c>
      <c r="N4">
        <v>2073846.2139999999</v>
      </c>
      <c r="O4">
        <v>2090910.8289999999</v>
      </c>
      <c r="P4">
        <v>2108336.4029999999</v>
      </c>
      <c r="Q4">
        <v>2126242.4210000001</v>
      </c>
      <c r="R4">
        <v>2144651.702</v>
      </c>
      <c r="S4">
        <v>2163534.14</v>
      </c>
      <c r="T4">
        <v>2182812.86</v>
      </c>
      <c r="U4">
        <v>2202343.1979999999</v>
      </c>
      <c r="V4">
        <v>2221958.3730000001</v>
      </c>
      <c r="W4">
        <v>2241479.094</v>
      </c>
      <c r="X4">
        <v>2260764.37</v>
      </c>
      <c r="Y4">
        <v>2279723.8730000001</v>
      </c>
      <c r="Z4">
        <v>2298312.9720000001</v>
      </c>
      <c r="AA4">
        <v>2316519.324</v>
      </c>
      <c r="AB4">
        <v>2334349.06</v>
      </c>
      <c r="AC4">
        <v>2351816.6349999998</v>
      </c>
      <c r="AD4">
        <v>2368939.1290000002</v>
      </c>
      <c r="AE4">
        <v>2385953.8480000002</v>
      </c>
      <c r="AF4">
        <v>2402956.5669999998</v>
      </c>
      <c r="AG4">
        <v>2419975.59</v>
      </c>
      <c r="AH4">
        <v>2437001.9840000002</v>
      </c>
      <c r="AI4">
        <v>2454008.5550000002</v>
      </c>
      <c r="AJ4">
        <v>2470976.6570000001</v>
      </c>
      <c r="AK4">
        <v>2487931.5299999998</v>
      </c>
      <c r="AL4">
        <v>2504930.38</v>
      </c>
      <c r="AM4">
        <v>2522067.0040000002</v>
      </c>
      <c r="AN4">
        <v>2539467.321</v>
      </c>
    </row>
    <row r="5" spans="1:40" x14ac:dyDescent="0.25">
      <c r="A5" s="7" t="s">
        <v>233</v>
      </c>
      <c r="B5" t="s">
        <v>257</v>
      </c>
      <c r="C5">
        <v>286222</v>
      </c>
      <c r="D5">
        <v>289434.19689999998</v>
      </c>
      <c r="E5">
        <v>292659.68890000001</v>
      </c>
      <c r="F5">
        <v>295851.11060000001</v>
      </c>
      <c r="G5">
        <v>298981.67430000001</v>
      </c>
      <c r="H5">
        <v>302066.27289999998</v>
      </c>
      <c r="I5">
        <v>305113.55829999998</v>
      </c>
      <c r="J5">
        <v>308134.34000000003</v>
      </c>
      <c r="K5">
        <v>311087.06089999998</v>
      </c>
      <c r="L5">
        <v>313988.63770000002</v>
      </c>
      <c r="M5">
        <v>316868.50819999998</v>
      </c>
      <c r="N5">
        <v>319744.98440000002</v>
      </c>
      <c r="O5">
        <v>322624.10239999997</v>
      </c>
      <c r="P5">
        <v>325529.23550000001</v>
      </c>
      <c r="Q5">
        <v>328483.34210000001</v>
      </c>
      <c r="R5">
        <v>331462.54989999998</v>
      </c>
      <c r="S5">
        <v>334444.8823</v>
      </c>
      <c r="T5">
        <v>337413.7524</v>
      </c>
      <c r="U5">
        <v>340319.95970000001</v>
      </c>
      <c r="V5">
        <v>343149.3273</v>
      </c>
      <c r="W5">
        <v>345891.67090000003</v>
      </c>
      <c r="X5">
        <v>348544.57929999998</v>
      </c>
      <c r="Y5">
        <v>351109.06819999998</v>
      </c>
      <c r="Z5">
        <v>353587.3137</v>
      </c>
      <c r="AA5">
        <v>355981.71250000002</v>
      </c>
      <c r="AB5">
        <v>358294.47289999999</v>
      </c>
      <c r="AC5">
        <v>360527.57160000002</v>
      </c>
      <c r="AD5">
        <v>362682.9105</v>
      </c>
      <c r="AE5">
        <v>364782.89189999999</v>
      </c>
      <c r="AF5">
        <v>366850.27260000003</v>
      </c>
      <c r="AG5">
        <v>368877.85100000002</v>
      </c>
      <c r="AH5">
        <v>370861.46409999998</v>
      </c>
      <c r="AI5">
        <v>372803.38</v>
      </c>
      <c r="AJ5">
        <v>374711.35920000001</v>
      </c>
      <c r="AK5">
        <v>376604.21919999999</v>
      </c>
      <c r="AL5">
        <v>378496.50309999997</v>
      </c>
      <c r="AM5">
        <v>380407.16600000003</v>
      </c>
      <c r="AN5">
        <v>382358.9767</v>
      </c>
    </row>
    <row r="6" spans="1:40" x14ac:dyDescent="0.25">
      <c r="A6" s="7" t="s">
        <v>233</v>
      </c>
      <c r="B6" t="s">
        <v>258</v>
      </c>
      <c r="C6">
        <v>288023.5</v>
      </c>
      <c r="D6">
        <v>291262.45620000002</v>
      </c>
      <c r="E6">
        <v>294543.6128</v>
      </c>
      <c r="F6">
        <v>297844.08559999999</v>
      </c>
      <c r="G6">
        <v>301131.8848</v>
      </c>
      <c r="H6">
        <v>304371.64889999997</v>
      </c>
      <c r="I6">
        <v>307532.54450000002</v>
      </c>
      <c r="J6">
        <v>310607.35999999999</v>
      </c>
      <c r="K6">
        <v>313554.31699999998</v>
      </c>
      <c r="L6">
        <v>316413.4485</v>
      </c>
      <c r="M6">
        <v>319231.27220000001</v>
      </c>
      <c r="N6">
        <v>322036.37319999997</v>
      </c>
      <c r="O6">
        <v>324841.16159999999</v>
      </c>
      <c r="P6">
        <v>327677.26610000001</v>
      </c>
      <c r="Q6">
        <v>330569.15500000003</v>
      </c>
      <c r="R6">
        <v>333495.64659999998</v>
      </c>
      <c r="S6">
        <v>336438.64939999999</v>
      </c>
      <c r="T6">
        <v>339383.49859999999</v>
      </c>
      <c r="U6">
        <v>342283.18109999999</v>
      </c>
      <c r="V6">
        <v>345123.84509999998</v>
      </c>
      <c r="W6">
        <v>347893.14449999999</v>
      </c>
      <c r="X6">
        <v>350586.10619999998</v>
      </c>
      <c r="Y6">
        <v>353201.41</v>
      </c>
      <c r="Z6">
        <v>355739.48450000002</v>
      </c>
      <c r="AA6">
        <v>358201.56790000002</v>
      </c>
      <c r="AB6">
        <v>360589.1544</v>
      </c>
      <c r="AC6">
        <v>362903.79259999999</v>
      </c>
      <c r="AD6">
        <v>365147.11560000002</v>
      </c>
      <c r="AE6">
        <v>367343.29090000002</v>
      </c>
      <c r="AF6">
        <v>369517.61660000001</v>
      </c>
      <c r="AG6">
        <v>371666.06920000003</v>
      </c>
      <c r="AH6">
        <v>373786.6642</v>
      </c>
      <c r="AI6">
        <v>375881.3247</v>
      </c>
      <c r="AJ6">
        <v>377955.81400000001</v>
      </c>
      <c r="AK6">
        <v>380026.03739999997</v>
      </c>
      <c r="AL6">
        <v>382103.9755</v>
      </c>
      <c r="AM6">
        <v>384206.57280000002</v>
      </c>
      <c r="AN6">
        <v>386354.85840000003</v>
      </c>
    </row>
    <row r="7" spans="1:40" x14ac:dyDescent="0.25">
      <c r="A7" s="7" t="s">
        <v>233</v>
      </c>
      <c r="B7" t="s">
        <v>259</v>
      </c>
      <c r="C7">
        <v>71746.000020000007</v>
      </c>
      <c r="D7">
        <v>72564.066120000003</v>
      </c>
      <c r="E7">
        <v>73364.323499999999</v>
      </c>
      <c r="F7">
        <v>74134.003110000005</v>
      </c>
      <c r="G7">
        <v>74902.323480000006</v>
      </c>
      <c r="H7">
        <v>75689.135060000001</v>
      </c>
      <c r="I7">
        <v>76494.840549999906</v>
      </c>
      <c r="J7">
        <v>77317.123779999994</v>
      </c>
      <c r="K7">
        <v>78136.913020000007</v>
      </c>
      <c r="L7">
        <v>78952.467430000004</v>
      </c>
      <c r="M7">
        <v>79774.814870000002</v>
      </c>
      <c r="N7">
        <v>80616.555649999995</v>
      </c>
      <c r="O7">
        <v>81488.796260000003</v>
      </c>
      <c r="P7">
        <v>82346.531220000004</v>
      </c>
      <c r="Q7">
        <v>83205.954939999996</v>
      </c>
      <c r="R7">
        <v>84066.540800000002</v>
      </c>
      <c r="S7">
        <v>84923.68118</v>
      </c>
      <c r="T7">
        <v>85773.679080000002</v>
      </c>
      <c r="U7">
        <v>86610.785350000006</v>
      </c>
      <c r="V7">
        <v>87429.553060000006</v>
      </c>
      <c r="W7">
        <v>88227.919269999999</v>
      </c>
      <c r="X7">
        <v>89006.967780000006</v>
      </c>
      <c r="Y7">
        <v>89768.862859999994</v>
      </c>
      <c r="Z7">
        <v>90515.620500000005</v>
      </c>
      <c r="AA7">
        <v>91248.706619999997</v>
      </c>
      <c r="AB7">
        <v>91969.049360000005</v>
      </c>
      <c r="AC7">
        <v>92677.219129999998</v>
      </c>
      <c r="AD7">
        <v>93373.634460000001</v>
      </c>
      <c r="AE7">
        <v>94024.767179999995</v>
      </c>
      <c r="AF7">
        <v>94638.934770000007</v>
      </c>
      <c r="AG7">
        <v>95219.714479999995</v>
      </c>
      <c r="AH7">
        <v>95769.327099999995</v>
      </c>
      <c r="AI7">
        <v>96291.033869999999</v>
      </c>
      <c r="AJ7">
        <v>96789.766589999999</v>
      </c>
      <c r="AK7">
        <v>97273.71686</v>
      </c>
      <c r="AL7">
        <v>97750.143320000003</v>
      </c>
      <c r="AM7">
        <v>98227.016229999994</v>
      </c>
      <c r="AN7">
        <v>98713.304730000003</v>
      </c>
    </row>
    <row r="8" spans="1:40" x14ac:dyDescent="0.25">
      <c r="A8" s="7" t="s">
        <v>233</v>
      </c>
      <c r="B8" t="s">
        <v>260</v>
      </c>
      <c r="C8">
        <v>28100</v>
      </c>
      <c r="D8">
        <v>28414.98013</v>
      </c>
      <c r="E8">
        <v>28710.893830000001</v>
      </c>
      <c r="F8">
        <v>28982.709459999998</v>
      </c>
      <c r="G8">
        <v>29249.72781</v>
      </c>
      <c r="H8">
        <v>29530.29335</v>
      </c>
      <c r="I8">
        <v>29829.081450000001</v>
      </c>
      <c r="J8">
        <v>30144.74756</v>
      </c>
      <c r="K8">
        <v>30463.005840000002</v>
      </c>
      <c r="L8">
        <v>30783.732899999999</v>
      </c>
      <c r="M8">
        <v>31110.21413</v>
      </c>
      <c r="N8">
        <v>31443.07345</v>
      </c>
      <c r="O8">
        <v>31780.061989999998</v>
      </c>
      <c r="P8">
        <v>32113.8845</v>
      </c>
      <c r="Q8">
        <v>32446.198100000001</v>
      </c>
      <c r="R8">
        <v>32771.229979999996</v>
      </c>
      <c r="S8">
        <v>33085.370069999997</v>
      </c>
      <c r="T8">
        <v>33387.232279999997</v>
      </c>
      <c r="U8">
        <v>33668.754359999999</v>
      </c>
      <c r="V8">
        <v>33930.801090000001</v>
      </c>
      <c r="W8">
        <v>34175.173060000001</v>
      </c>
      <c r="X8">
        <v>34404.576130000001</v>
      </c>
      <c r="Y8">
        <v>34621.280559999999</v>
      </c>
      <c r="Z8">
        <v>34826.727250000004</v>
      </c>
      <c r="AA8">
        <v>35021.650520000003</v>
      </c>
      <c r="AB8">
        <v>35206.327290000001</v>
      </c>
      <c r="AC8">
        <v>35380.817320000002</v>
      </c>
      <c r="AD8">
        <v>35545.137060000001</v>
      </c>
      <c r="AE8">
        <v>35698.005700000002</v>
      </c>
      <c r="AF8">
        <v>35841.06437</v>
      </c>
      <c r="AG8">
        <v>35971.769030000003</v>
      </c>
      <c r="AH8">
        <v>36089.806879999996</v>
      </c>
      <c r="AI8">
        <v>36196.911939999998</v>
      </c>
      <c r="AJ8">
        <v>36295.886400000003</v>
      </c>
      <c r="AK8">
        <v>36391.160900000003</v>
      </c>
      <c r="AL8">
        <v>36485.264889999999</v>
      </c>
      <c r="AM8">
        <v>36580.950069999999</v>
      </c>
      <c r="AN8">
        <v>36681.139459999999</v>
      </c>
    </row>
    <row r="9" spans="1:40" x14ac:dyDescent="0.25">
      <c r="A9" s="7" t="s">
        <v>233</v>
      </c>
      <c r="B9" t="s">
        <v>261</v>
      </c>
      <c r="C9">
        <v>2093869</v>
      </c>
      <c r="D9">
        <v>2116945.7930000001</v>
      </c>
      <c r="E9">
        <v>2138624.62</v>
      </c>
      <c r="F9">
        <v>2158564.4580000001</v>
      </c>
      <c r="G9">
        <v>2178027.9759999998</v>
      </c>
      <c r="H9">
        <v>2198394.7850000001</v>
      </c>
      <c r="I9">
        <v>2220119.4780000001</v>
      </c>
      <c r="J9">
        <v>2243200.318</v>
      </c>
      <c r="K9">
        <v>2266492.6880000001</v>
      </c>
      <c r="L9">
        <v>2290133.4530000002</v>
      </c>
      <c r="M9">
        <v>2314428.6529999999</v>
      </c>
      <c r="N9">
        <v>2339423.4</v>
      </c>
      <c r="O9">
        <v>2364927.173</v>
      </c>
      <c r="P9">
        <v>2390590.3730000001</v>
      </c>
      <c r="Q9">
        <v>2416471.6809999999</v>
      </c>
      <c r="R9">
        <v>2442019.8330000001</v>
      </c>
      <c r="S9">
        <v>2466916.4210000001</v>
      </c>
      <c r="T9">
        <v>2491034.2799999998</v>
      </c>
      <c r="U9">
        <v>2513635.4070000001</v>
      </c>
      <c r="V9">
        <v>2534839.503</v>
      </c>
      <c r="W9">
        <v>2554803.5299999998</v>
      </c>
      <c r="X9">
        <v>2573758.639</v>
      </c>
      <c r="Y9">
        <v>2591892.3229999999</v>
      </c>
      <c r="Z9">
        <v>2609321.0260000001</v>
      </c>
      <c r="AA9">
        <v>2626103.409</v>
      </c>
      <c r="AB9">
        <v>2642261.77</v>
      </c>
      <c r="AC9">
        <v>2657801.9580000001</v>
      </c>
      <c r="AD9">
        <v>2672727.503</v>
      </c>
      <c r="AE9">
        <v>2687047.9109999998</v>
      </c>
      <c r="AF9">
        <v>2700899.9920000001</v>
      </c>
      <c r="AG9">
        <v>2714003.9950000001</v>
      </c>
      <c r="AH9">
        <v>2726287.2540000002</v>
      </c>
      <c r="AI9">
        <v>2737858.77</v>
      </c>
      <c r="AJ9">
        <v>2748927.196</v>
      </c>
      <c r="AK9">
        <v>2759855.0649999999</v>
      </c>
      <c r="AL9">
        <v>2770834.8459999999</v>
      </c>
      <c r="AM9">
        <v>2782099.7439999999</v>
      </c>
      <c r="AN9">
        <v>2793904.4279999998</v>
      </c>
    </row>
    <row r="10" spans="1:40" x14ac:dyDescent="0.25">
      <c r="A10" s="23" t="s">
        <v>237</v>
      </c>
      <c r="B10" t="s">
        <v>262</v>
      </c>
      <c r="C10">
        <v>52938</v>
      </c>
      <c r="D10">
        <v>53508.141799999998</v>
      </c>
      <c r="E10">
        <v>54026.329680000003</v>
      </c>
      <c r="F10">
        <v>54547.156649999997</v>
      </c>
      <c r="G10">
        <v>55102.371359999997</v>
      </c>
      <c r="H10">
        <v>55684.018539999997</v>
      </c>
      <c r="I10">
        <v>56269.033560000003</v>
      </c>
      <c r="J10">
        <v>56832.30186</v>
      </c>
      <c r="K10">
        <v>57345.841740000003</v>
      </c>
      <c r="L10">
        <v>57810.752229999998</v>
      </c>
      <c r="M10">
        <v>58248.679340000002</v>
      </c>
      <c r="N10">
        <v>58668.891770000002</v>
      </c>
      <c r="O10">
        <v>59069.010829999999</v>
      </c>
      <c r="P10">
        <v>59468.591330000003</v>
      </c>
      <c r="Q10">
        <v>59908.674919999998</v>
      </c>
      <c r="R10">
        <v>60365.960769999998</v>
      </c>
      <c r="S10">
        <v>60823.834239999996</v>
      </c>
      <c r="T10">
        <v>61273.217279999997</v>
      </c>
      <c r="U10">
        <v>61692.779900000001</v>
      </c>
      <c r="V10">
        <v>62081.683360000003</v>
      </c>
      <c r="W10">
        <v>62440.970930000003</v>
      </c>
      <c r="X10">
        <v>62774.282910000002</v>
      </c>
      <c r="Y10">
        <v>63084.910680000001</v>
      </c>
      <c r="Z10">
        <v>63374.903180000001</v>
      </c>
      <c r="AA10">
        <v>63645.20218</v>
      </c>
      <c r="AB10">
        <v>63896.042739999997</v>
      </c>
      <c r="AC10">
        <v>64127.366439999998</v>
      </c>
      <c r="AD10">
        <v>64339.126750000003</v>
      </c>
      <c r="AE10">
        <v>64527.801509999998</v>
      </c>
      <c r="AF10">
        <v>64729.754110000002</v>
      </c>
      <c r="AG10">
        <v>64940.248370000001</v>
      </c>
      <c r="AH10">
        <v>65154.734080000002</v>
      </c>
      <c r="AI10">
        <v>65371.618479999997</v>
      </c>
      <c r="AJ10">
        <v>65591.443910000002</v>
      </c>
      <c r="AK10">
        <v>65818.538230000006</v>
      </c>
      <c r="AL10">
        <v>66054.166429999997</v>
      </c>
      <c r="AM10">
        <v>66300.883369999996</v>
      </c>
      <c r="AN10">
        <v>66562.120299999995</v>
      </c>
    </row>
    <row r="11" spans="1:40" x14ac:dyDescent="0.25">
      <c r="A11" s="7" t="s">
        <v>233</v>
      </c>
      <c r="B11" t="s">
        <v>263</v>
      </c>
      <c r="C11">
        <v>5558098.0010000002</v>
      </c>
      <c r="D11">
        <v>5618510.2240000004</v>
      </c>
      <c r="E11">
        <v>5676462.4330000002</v>
      </c>
      <c r="F11">
        <v>5731766.7379999999</v>
      </c>
      <c r="G11">
        <v>5785807.7599999998</v>
      </c>
      <c r="H11">
        <v>5840370.9100000001</v>
      </c>
      <c r="I11">
        <v>5895830.6069999998</v>
      </c>
      <c r="J11">
        <v>5952580.6189999999</v>
      </c>
      <c r="K11">
        <v>6009460.2230000002</v>
      </c>
      <c r="L11">
        <v>6066452.8600000003</v>
      </c>
      <c r="M11">
        <v>6124453.5319999997</v>
      </c>
      <c r="N11">
        <v>6184459.8739999998</v>
      </c>
      <c r="O11">
        <v>6247418.7699999996</v>
      </c>
      <c r="P11">
        <v>6309879.3849999998</v>
      </c>
      <c r="Q11">
        <v>6373708.5690000001</v>
      </c>
      <c r="R11">
        <v>6438681.6140000001</v>
      </c>
      <c r="S11">
        <v>6504257.7939999998</v>
      </c>
      <c r="T11">
        <v>6570012.5499999998</v>
      </c>
      <c r="U11">
        <v>6635692.3789999997</v>
      </c>
      <c r="V11">
        <v>6700673.8480000002</v>
      </c>
      <c r="W11">
        <v>6764701.1239999998</v>
      </c>
      <c r="X11">
        <v>6827775.71</v>
      </c>
      <c r="Y11">
        <v>6889999.0889999997</v>
      </c>
      <c r="Z11">
        <v>6951480.6310000001</v>
      </c>
      <c r="AA11">
        <v>7012305.0039999997</v>
      </c>
      <c r="AB11">
        <v>7072529.1399999997</v>
      </c>
      <c r="AC11">
        <v>7132191.6869999999</v>
      </c>
      <c r="AD11">
        <v>7191325.233</v>
      </c>
      <c r="AE11">
        <v>7246679.4110000003</v>
      </c>
      <c r="AF11">
        <v>7299456.0999999996</v>
      </c>
      <c r="AG11">
        <v>7350084.676</v>
      </c>
      <c r="AH11">
        <v>7398747.8109999998</v>
      </c>
      <c r="AI11">
        <v>7445642.1619999995</v>
      </c>
      <c r="AJ11">
        <v>7491073.6030000001</v>
      </c>
      <c r="AK11">
        <v>7535610.9620000003</v>
      </c>
      <c r="AL11">
        <v>7579777.6119999997</v>
      </c>
      <c r="AM11">
        <v>7624175.6849999996</v>
      </c>
      <c r="AN11">
        <v>7669511.216</v>
      </c>
    </row>
    <row r="12" spans="1:40" x14ac:dyDescent="0.25">
      <c r="A12" s="7" t="s">
        <v>233</v>
      </c>
      <c r="B12" t="s">
        <v>264</v>
      </c>
      <c r="C12">
        <v>4011081</v>
      </c>
      <c r="D12">
        <v>4055431.952</v>
      </c>
      <c r="E12">
        <v>4098370.98</v>
      </c>
      <c r="F12">
        <v>4139490.9580000001</v>
      </c>
      <c r="G12">
        <v>4179929.67</v>
      </c>
      <c r="H12">
        <v>4221073.2220000001</v>
      </c>
      <c r="I12">
        <v>4263276.2769999998</v>
      </c>
      <c r="J12">
        <v>4306485.943</v>
      </c>
      <c r="K12">
        <v>4349339.415</v>
      </c>
      <c r="L12">
        <v>4391959.5149999997</v>
      </c>
      <c r="M12">
        <v>4434836.9369999999</v>
      </c>
      <c r="N12">
        <v>4478190.665</v>
      </c>
      <c r="O12">
        <v>4521935.5920000002</v>
      </c>
      <c r="P12">
        <v>4565753.3689999999</v>
      </c>
      <c r="Q12">
        <v>4610048.9450000003</v>
      </c>
      <c r="R12">
        <v>4654203.8229999999</v>
      </c>
      <c r="S12">
        <v>4697741.8600000003</v>
      </c>
      <c r="T12">
        <v>4740394.2120000003</v>
      </c>
      <c r="U12">
        <v>4781197.6880000001</v>
      </c>
      <c r="V12">
        <v>4820100.7259999998</v>
      </c>
      <c r="W12">
        <v>4857152.0159999998</v>
      </c>
      <c r="X12">
        <v>4892533.8940000003</v>
      </c>
      <c r="Y12">
        <v>4926424.3550000004</v>
      </c>
      <c r="Z12">
        <v>4958949.3339999998</v>
      </c>
      <c r="AA12">
        <v>4990183.6909999996</v>
      </c>
      <c r="AB12">
        <v>5020166.2029999997</v>
      </c>
      <c r="AC12">
        <v>5048917.0980000002</v>
      </c>
      <c r="AD12">
        <v>5076452.3109999998</v>
      </c>
      <c r="AE12">
        <v>5102746.4419999998</v>
      </c>
      <c r="AF12">
        <v>5128157.7970000003</v>
      </c>
      <c r="AG12">
        <v>5152462.2970000003</v>
      </c>
      <c r="AH12">
        <v>5175592.9019999998</v>
      </c>
      <c r="AI12">
        <v>5197670.7010000004</v>
      </c>
      <c r="AJ12">
        <v>5218939.267</v>
      </c>
      <c r="AK12">
        <v>5239849.4780000001</v>
      </c>
      <c r="AL12">
        <v>5260686.2529999996</v>
      </c>
      <c r="AM12">
        <v>5281790.0999999996</v>
      </c>
      <c r="AN12">
        <v>5303543.977</v>
      </c>
    </row>
    <row r="13" spans="1:40" x14ac:dyDescent="0.25">
      <c r="A13" s="7" t="s">
        <v>235</v>
      </c>
      <c r="B13" t="s">
        <v>265</v>
      </c>
      <c r="C13">
        <v>50441</v>
      </c>
      <c r="D13">
        <v>51030.757120000002</v>
      </c>
      <c r="E13">
        <v>51636.560709999998</v>
      </c>
      <c r="F13">
        <v>52252.801720000003</v>
      </c>
      <c r="G13">
        <v>52879.524140000001</v>
      </c>
      <c r="H13">
        <v>53501.657059999998</v>
      </c>
      <c r="I13">
        <v>54103.572379999998</v>
      </c>
      <c r="J13">
        <v>54675.779320000001</v>
      </c>
      <c r="K13">
        <v>55219.51526</v>
      </c>
      <c r="L13">
        <v>55742.262580000002</v>
      </c>
      <c r="M13">
        <v>56251.792150000001</v>
      </c>
      <c r="N13">
        <v>56754.188110000003</v>
      </c>
      <c r="O13">
        <v>57253.813300000002</v>
      </c>
      <c r="P13">
        <v>57754.471920000004</v>
      </c>
      <c r="Q13">
        <v>58260.865319999997</v>
      </c>
      <c r="R13">
        <v>58773.667280000001</v>
      </c>
      <c r="S13">
        <v>59292.593610000004</v>
      </c>
      <c r="T13">
        <v>59816.369140000003</v>
      </c>
      <c r="U13">
        <v>60339.993949999996</v>
      </c>
      <c r="V13">
        <v>60859.907140000003</v>
      </c>
      <c r="W13">
        <v>61372.42641</v>
      </c>
      <c r="X13">
        <v>61874.939850000002</v>
      </c>
      <c r="Y13">
        <v>62365.89963</v>
      </c>
      <c r="Z13">
        <v>62844.60557</v>
      </c>
      <c r="AA13">
        <v>63310.916550000002</v>
      </c>
      <c r="AB13">
        <v>63764.98936</v>
      </c>
      <c r="AC13">
        <v>64207.106220000001</v>
      </c>
      <c r="AD13">
        <v>64637.592720000001</v>
      </c>
      <c r="AE13">
        <v>65058.782729999999</v>
      </c>
      <c r="AF13">
        <v>65475.218150000001</v>
      </c>
      <c r="AG13">
        <v>65888.452220000006</v>
      </c>
      <c r="AH13">
        <v>66299.089760000003</v>
      </c>
      <c r="AI13">
        <v>66707.280530000004</v>
      </c>
      <c r="AJ13">
        <v>67113.284459999995</v>
      </c>
      <c r="AK13">
        <v>67518.601840000003</v>
      </c>
      <c r="AL13">
        <v>67924.931979999994</v>
      </c>
      <c r="AM13">
        <v>68334.838589999999</v>
      </c>
      <c r="AN13">
        <v>68751.687130000006</v>
      </c>
    </row>
    <row r="14" spans="1:40" x14ac:dyDescent="0.25">
      <c r="A14" s="7" t="s">
        <v>235</v>
      </c>
      <c r="B14" t="s">
        <v>266</v>
      </c>
      <c r="C14">
        <v>17000</v>
      </c>
      <c r="D14">
        <v>17323.783960000001</v>
      </c>
      <c r="E14">
        <v>17623.694749999999</v>
      </c>
      <c r="F14">
        <v>17842.458259999999</v>
      </c>
      <c r="G14">
        <v>18097.88696</v>
      </c>
      <c r="H14">
        <v>18426.319869999999</v>
      </c>
      <c r="I14">
        <v>18828.883119999999</v>
      </c>
      <c r="J14">
        <v>19296.935870000001</v>
      </c>
      <c r="K14">
        <v>19821.23186</v>
      </c>
      <c r="L14">
        <v>20400.716899999999</v>
      </c>
      <c r="M14">
        <v>21035.901020000001</v>
      </c>
      <c r="N14">
        <v>21725.55471</v>
      </c>
      <c r="O14">
        <v>22466.558870000001</v>
      </c>
      <c r="P14">
        <v>23163.192299999999</v>
      </c>
      <c r="Q14">
        <v>23785.727719999999</v>
      </c>
      <c r="R14">
        <v>24330.981510000001</v>
      </c>
      <c r="S14">
        <v>24809.672439999998</v>
      </c>
      <c r="T14">
        <v>25236.21702</v>
      </c>
      <c r="U14">
        <v>25620.390490000002</v>
      </c>
      <c r="V14">
        <v>25972.919010000001</v>
      </c>
      <c r="W14">
        <v>26301.827570000001</v>
      </c>
      <c r="X14">
        <v>26613.117610000001</v>
      </c>
      <c r="Y14">
        <v>26910.91488</v>
      </c>
      <c r="Z14">
        <v>27197.850630000001</v>
      </c>
      <c r="AA14">
        <v>27475.478950000001</v>
      </c>
      <c r="AB14">
        <v>27744.624609999999</v>
      </c>
      <c r="AC14">
        <v>28005.652010000002</v>
      </c>
      <c r="AD14">
        <v>28258.659960000001</v>
      </c>
      <c r="AE14">
        <v>28441.301080000001</v>
      </c>
      <c r="AF14">
        <v>28548.86752</v>
      </c>
      <c r="AG14">
        <v>28592.94109</v>
      </c>
      <c r="AH14">
        <v>28589.809369999999</v>
      </c>
      <c r="AI14">
        <v>28554.210879999999</v>
      </c>
      <c r="AJ14">
        <v>28497.515360000001</v>
      </c>
      <c r="AK14">
        <v>28428.32892</v>
      </c>
      <c r="AL14">
        <v>28351.98054</v>
      </c>
      <c r="AM14">
        <v>28272.173200000001</v>
      </c>
      <c r="AN14">
        <v>28191.573540000001</v>
      </c>
    </row>
    <row r="15" spans="1:40" x14ac:dyDescent="0.25">
      <c r="A15" s="7" t="s">
        <v>235</v>
      </c>
      <c r="B15" t="s">
        <v>267</v>
      </c>
      <c r="C15">
        <v>37402</v>
      </c>
      <c r="D15">
        <v>36975.377650000002</v>
      </c>
      <c r="E15">
        <v>36330.493430000002</v>
      </c>
      <c r="F15">
        <v>35689.160159999999</v>
      </c>
      <c r="G15">
        <v>35261.083209999997</v>
      </c>
      <c r="H15">
        <v>35083.079080000003</v>
      </c>
      <c r="I15">
        <v>35133.404119999999</v>
      </c>
      <c r="J15">
        <v>35380.207499999997</v>
      </c>
      <c r="K15">
        <v>35787.040919999999</v>
      </c>
      <c r="L15">
        <v>36330.480629999998</v>
      </c>
      <c r="M15">
        <v>36995.9067</v>
      </c>
      <c r="N15">
        <v>37774.275520000003</v>
      </c>
      <c r="O15">
        <v>38662.315399999999</v>
      </c>
      <c r="P15">
        <v>39575.385340000001</v>
      </c>
      <c r="Q15">
        <v>40474.500419999997</v>
      </c>
      <c r="R15">
        <v>41337.948559999997</v>
      </c>
      <c r="S15">
        <v>42159.063439999998</v>
      </c>
      <c r="T15">
        <v>42938.990709999998</v>
      </c>
      <c r="U15">
        <v>43678.878250000002</v>
      </c>
      <c r="V15">
        <v>44384.407570000003</v>
      </c>
      <c r="W15">
        <v>45060.842349999999</v>
      </c>
      <c r="X15">
        <v>45713.314870000002</v>
      </c>
      <c r="Y15">
        <v>46346.332640000001</v>
      </c>
      <c r="Z15">
        <v>46963.619319999998</v>
      </c>
      <c r="AA15">
        <v>47568.119469999998</v>
      </c>
      <c r="AB15">
        <v>48162.063470000001</v>
      </c>
      <c r="AC15">
        <v>48747.070310000003</v>
      </c>
      <c r="AD15">
        <v>49324.264900000002</v>
      </c>
      <c r="AE15">
        <v>49778.427609999999</v>
      </c>
      <c r="AF15">
        <v>50089.660819999997</v>
      </c>
      <c r="AG15">
        <v>50273.217049999999</v>
      </c>
      <c r="AH15">
        <v>50357.052499999998</v>
      </c>
      <c r="AI15">
        <v>50369.074220000002</v>
      </c>
      <c r="AJ15">
        <v>50332.762060000001</v>
      </c>
      <c r="AK15">
        <v>50267.505559999998</v>
      </c>
      <c r="AL15">
        <v>50187.407899999998</v>
      </c>
      <c r="AM15">
        <v>50103.358240000001</v>
      </c>
      <c r="AN15">
        <v>50023.886180000001</v>
      </c>
    </row>
    <row r="16" spans="1:40" x14ac:dyDescent="0.25">
      <c r="A16" s="7" t="s">
        <v>235</v>
      </c>
      <c r="B16" t="s">
        <v>268</v>
      </c>
      <c r="C16">
        <v>1072343</v>
      </c>
      <c r="D16">
        <v>1084960.9380000001</v>
      </c>
      <c r="E16">
        <v>1097373.541</v>
      </c>
      <c r="F16">
        <v>1109321.4569999999</v>
      </c>
      <c r="G16">
        <v>1120777.321</v>
      </c>
      <c r="H16">
        <v>1132095.7220000001</v>
      </c>
      <c r="I16">
        <v>1143396.6459999999</v>
      </c>
      <c r="J16">
        <v>1154763.0330000001</v>
      </c>
      <c r="K16">
        <v>1165841.93</v>
      </c>
      <c r="L16">
        <v>1176666.7930000001</v>
      </c>
      <c r="M16">
        <v>1187401.145</v>
      </c>
      <c r="N16">
        <v>1198112.5</v>
      </c>
      <c r="O16">
        <v>1208778.5660000001</v>
      </c>
      <c r="P16">
        <v>1219784.92</v>
      </c>
      <c r="Q16">
        <v>1231402.6839999999</v>
      </c>
      <c r="R16">
        <v>1243325.851</v>
      </c>
      <c r="S16">
        <v>1255300.6499999999</v>
      </c>
      <c r="T16">
        <v>1267161.6089999999</v>
      </c>
      <c r="U16">
        <v>1278601.3770000001</v>
      </c>
      <c r="V16">
        <v>1289566.4369999999</v>
      </c>
      <c r="W16">
        <v>1300041.683</v>
      </c>
      <c r="X16">
        <v>1310056.8419999999</v>
      </c>
      <c r="Y16">
        <v>1319653.4439999999</v>
      </c>
      <c r="Z16">
        <v>1328870.0149999999</v>
      </c>
      <c r="AA16">
        <v>1337738.0490000001</v>
      </c>
      <c r="AB16">
        <v>1346282.12</v>
      </c>
      <c r="AC16">
        <v>1354521.8570000001</v>
      </c>
      <c r="AD16">
        <v>1362474.3130000001</v>
      </c>
      <c r="AE16">
        <v>1370643.1740000001</v>
      </c>
      <c r="AF16">
        <v>1379286.385</v>
      </c>
      <c r="AG16">
        <v>1388200.6710000001</v>
      </c>
      <c r="AH16">
        <v>1397204.2490000001</v>
      </c>
      <c r="AI16">
        <v>1406190.933</v>
      </c>
      <c r="AJ16">
        <v>1415122.9839999999</v>
      </c>
      <c r="AK16">
        <v>1424047.996</v>
      </c>
      <c r="AL16">
        <v>1433006.371</v>
      </c>
      <c r="AM16">
        <v>1442072.1470000001</v>
      </c>
      <c r="AN16">
        <v>1451344.075</v>
      </c>
    </row>
    <row r="17" spans="1:40" x14ac:dyDescent="0.25">
      <c r="A17" s="7" t="s">
        <v>235</v>
      </c>
      <c r="B17" t="s">
        <v>269</v>
      </c>
      <c r="C17">
        <v>1078867</v>
      </c>
      <c r="D17">
        <v>1091458.2069999999</v>
      </c>
      <c r="E17">
        <v>1104911.3189999999</v>
      </c>
      <c r="F17">
        <v>1119014.942</v>
      </c>
      <c r="G17">
        <v>1133122.2420000001</v>
      </c>
      <c r="H17">
        <v>1146609.9909999999</v>
      </c>
      <c r="I17">
        <v>1159153.82</v>
      </c>
      <c r="J17">
        <v>1170713.0149999999</v>
      </c>
      <c r="K17">
        <v>1181457.1980000001</v>
      </c>
      <c r="L17">
        <v>1191792.8799999999</v>
      </c>
      <c r="M17">
        <v>1202071.2919999999</v>
      </c>
      <c r="N17">
        <v>1212577.7830000001</v>
      </c>
      <c r="O17">
        <v>1223540.4669999999</v>
      </c>
      <c r="P17">
        <v>1234957.959</v>
      </c>
      <c r="Q17">
        <v>1246743.037</v>
      </c>
      <c r="R17">
        <v>1258848.936</v>
      </c>
      <c r="S17">
        <v>1271223.6499999999</v>
      </c>
      <c r="T17">
        <v>1283799.773</v>
      </c>
      <c r="U17">
        <v>1296502.6580000001</v>
      </c>
      <c r="V17">
        <v>1309218.7220000001</v>
      </c>
      <c r="W17">
        <v>1321833.5209999999</v>
      </c>
      <c r="X17">
        <v>1334257.0020000001</v>
      </c>
      <c r="Y17">
        <v>1346433.352</v>
      </c>
      <c r="Z17">
        <v>1358337.4669999999</v>
      </c>
      <c r="AA17">
        <v>1369965.551</v>
      </c>
      <c r="AB17">
        <v>1381325.63</v>
      </c>
      <c r="AC17">
        <v>1392430.5649999999</v>
      </c>
      <c r="AD17">
        <v>1403294.0519999999</v>
      </c>
      <c r="AE17">
        <v>1413783.9029999999</v>
      </c>
      <c r="AF17">
        <v>1423934.8729999999</v>
      </c>
      <c r="AG17">
        <v>1433839.1969999999</v>
      </c>
      <c r="AH17">
        <v>1443562.23</v>
      </c>
      <c r="AI17">
        <v>1453136.601</v>
      </c>
      <c r="AJ17">
        <v>1462581.111</v>
      </c>
      <c r="AK17">
        <v>1471924.426</v>
      </c>
      <c r="AL17">
        <v>1481212.6980000001</v>
      </c>
      <c r="AM17">
        <v>1490507.1969999999</v>
      </c>
      <c r="AN17">
        <v>1499885.034</v>
      </c>
    </row>
    <row r="18" spans="1:40" x14ac:dyDescent="0.25">
      <c r="A18" s="7" t="s">
        <v>235</v>
      </c>
      <c r="B18" t="s">
        <v>270</v>
      </c>
      <c r="C18">
        <v>24045</v>
      </c>
      <c r="D18">
        <v>24292.098829999999</v>
      </c>
      <c r="E18">
        <v>24525.050670000001</v>
      </c>
      <c r="F18">
        <v>24779.413519999998</v>
      </c>
      <c r="G18">
        <v>25054.428209999998</v>
      </c>
      <c r="H18">
        <v>25343.109929999999</v>
      </c>
      <c r="I18">
        <v>25618.407230000001</v>
      </c>
      <c r="J18">
        <v>25863.622739999999</v>
      </c>
      <c r="K18">
        <v>26064.4444</v>
      </c>
      <c r="L18">
        <v>26222.854909999998</v>
      </c>
      <c r="M18">
        <v>26351.880160000001</v>
      </c>
      <c r="N18">
        <v>26459.485860000001</v>
      </c>
      <c r="O18">
        <v>26548.48892</v>
      </c>
      <c r="P18">
        <v>26645.937699999999</v>
      </c>
      <c r="Q18">
        <v>26780.425930000001</v>
      </c>
      <c r="R18">
        <v>26940.88478</v>
      </c>
      <c r="S18">
        <v>27117.203399999999</v>
      </c>
      <c r="T18">
        <v>27302.59619</v>
      </c>
      <c r="U18">
        <v>27486.877860000001</v>
      </c>
      <c r="V18">
        <v>27666.965240000001</v>
      </c>
      <c r="W18">
        <v>27840.880120000002</v>
      </c>
      <c r="X18">
        <v>28007.46947</v>
      </c>
      <c r="Y18">
        <v>28166.127489999999</v>
      </c>
      <c r="Z18">
        <v>28316.594570000001</v>
      </c>
      <c r="AA18">
        <v>28458.821329999999</v>
      </c>
      <c r="AB18">
        <v>28592.875209999998</v>
      </c>
      <c r="AC18">
        <v>28718.889650000001</v>
      </c>
      <c r="AD18">
        <v>28837.04536</v>
      </c>
      <c r="AE18">
        <v>28954.234059999999</v>
      </c>
      <c r="AF18">
        <v>29092.054359999998</v>
      </c>
      <c r="AG18">
        <v>29246.626359999998</v>
      </c>
      <c r="AH18">
        <v>29412.820110000001</v>
      </c>
      <c r="AI18">
        <v>29586.851259999999</v>
      </c>
      <c r="AJ18">
        <v>29766.213380000001</v>
      </c>
      <c r="AK18">
        <v>29949.920170000001</v>
      </c>
      <c r="AL18">
        <v>30137.454419999998</v>
      </c>
      <c r="AM18">
        <v>30329.03858</v>
      </c>
      <c r="AN18">
        <v>30525.535400000001</v>
      </c>
    </row>
    <row r="19" spans="1:40" x14ac:dyDescent="0.25">
      <c r="A19" s="7" t="s">
        <v>236</v>
      </c>
      <c r="B19" t="s">
        <v>271</v>
      </c>
      <c r="C19">
        <v>30842308</v>
      </c>
      <c r="D19">
        <v>31182285.23</v>
      </c>
      <c r="E19">
        <v>31520627.920000002</v>
      </c>
      <c r="F19">
        <v>31855134.370000001</v>
      </c>
      <c r="G19">
        <v>32183158.809999999</v>
      </c>
      <c r="H19">
        <v>32507008.73</v>
      </c>
      <c r="I19">
        <v>32827338.989999998</v>
      </c>
      <c r="J19">
        <v>33145078.109999999</v>
      </c>
      <c r="K19">
        <v>33455028.77</v>
      </c>
      <c r="L19">
        <v>33759247.079999998</v>
      </c>
      <c r="M19">
        <v>34061667.57</v>
      </c>
      <c r="N19">
        <v>34364935.719999999</v>
      </c>
      <c r="O19">
        <v>34670361.25</v>
      </c>
      <c r="P19">
        <v>34981246.960000001</v>
      </c>
      <c r="Q19">
        <v>35301452.509999998</v>
      </c>
      <c r="R19">
        <v>35627599.210000001</v>
      </c>
      <c r="S19">
        <v>35956851.670000002</v>
      </c>
      <c r="T19">
        <v>36287098.240000002</v>
      </c>
      <c r="U19">
        <v>36612742.020000003</v>
      </c>
      <c r="V19">
        <v>36932047.039999999</v>
      </c>
      <c r="W19">
        <v>37243646.57</v>
      </c>
      <c r="X19">
        <v>37547104.109999999</v>
      </c>
      <c r="Y19">
        <v>37842445.909999996</v>
      </c>
      <c r="Z19">
        <v>38129900.450000003</v>
      </c>
      <c r="AA19">
        <v>38409766.380000003</v>
      </c>
      <c r="AB19">
        <v>38682341.560000002</v>
      </c>
      <c r="AC19">
        <v>38947902.649999999</v>
      </c>
      <c r="AD19">
        <v>39206716.060000002</v>
      </c>
      <c r="AE19">
        <v>39461235.670000002</v>
      </c>
      <c r="AF19">
        <v>39714851.43</v>
      </c>
      <c r="AG19">
        <v>39966224.020000003</v>
      </c>
      <c r="AH19">
        <v>40214487.130000003</v>
      </c>
      <c r="AI19">
        <v>40459573.700000003</v>
      </c>
      <c r="AJ19">
        <v>40702126.740000002</v>
      </c>
      <c r="AK19">
        <v>40944140.310000002</v>
      </c>
      <c r="AL19">
        <v>41187249.670000002</v>
      </c>
      <c r="AM19">
        <v>41433690.280000001</v>
      </c>
      <c r="AN19">
        <v>41686198.369999997</v>
      </c>
    </row>
    <row r="20" spans="1:40" x14ac:dyDescent="0.25">
      <c r="A20" s="7" t="s">
        <v>236</v>
      </c>
      <c r="B20" t="s">
        <v>272</v>
      </c>
      <c r="C20">
        <v>2580167.0010000002</v>
      </c>
      <c r="D20">
        <v>2607505.0819999999</v>
      </c>
      <c r="E20">
        <v>2631130.844</v>
      </c>
      <c r="F20">
        <v>2650695.6529999999</v>
      </c>
      <c r="G20">
        <v>2669393.2390000001</v>
      </c>
      <c r="H20">
        <v>2690435.034</v>
      </c>
      <c r="I20">
        <v>2715006.1189999999</v>
      </c>
      <c r="J20">
        <v>2743143.78</v>
      </c>
      <c r="K20">
        <v>2772582.4569999999</v>
      </c>
      <c r="L20">
        <v>2803463.2769999998</v>
      </c>
      <c r="M20">
        <v>2836289.4309999999</v>
      </c>
      <c r="N20">
        <v>2871103.2110000001</v>
      </c>
      <c r="O20">
        <v>2907518.21</v>
      </c>
      <c r="P20">
        <v>2944545.605</v>
      </c>
      <c r="Q20">
        <v>2982142.8220000002</v>
      </c>
      <c r="R20">
        <v>3019221.8969999999</v>
      </c>
      <c r="S20">
        <v>3055188.9890000001</v>
      </c>
      <c r="T20">
        <v>3089855.9709999999</v>
      </c>
      <c r="U20">
        <v>3121883.59</v>
      </c>
      <c r="V20">
        <v>3151615.0759999999</v>
      </c>
      <c r="W20">
        <v>3179486.7680000002</v>
      </c>
      <c r="X20">
        <v>3206068.5070000002</v>
      </c>
      <c r="Y20">
        <v>3231816.8420000002</v>
      </c>
      <c r="Z20">
        <v>3257016.7919999999</v>
      </c>
      <c r="AA20">
        <v>3281812.8360000001</v>
      </c>
      <c r="AB20">
        <v>3306260.2480000001</v>
      </c>
      <c r="AC20">
        <v>3330373.3330000001</v>
      </c>
      <c r="AD20">
        <v>3354159.9079999998</v>
      </c>
      <c r="AE20">
        <v>3377454.0970000001</v>
      </c>
      <c r="AF20">
        <v>3400409.7370000002</v>
      </c>
      <c r="AG20">
        <v>3422412.63</v>
      </c>
      <c r="AH20">
        <v>3443282.91</v>
      </c>
      <c r="AI20">
        <v>3463227.7949999999</v>
      </c>
      <c r="AJ20">
        <v>3482671.3870000001</v>
      </c>
      <c r="AK20">
        <v>3502345.1260000002</v>
      </c>
      <c r="AL20">
        <v>3522639.0380000002</v>
      </c>
      <c r="AM20">
        <v>3544015.8450000002</v>
      </c>
      <c r="AN20">
        <v>3566976.9249999998</v>
      </c>
    </row>
    <row r="21" spans="1:40" x14ac:dyDescent="0.25">
      <c r="A21" s="23" t="s">
        <v>237</v>
      </c>
      <c r="B21" t="s">
        <v>273</v>
      </c>
      <c r="C21">
        <v>37645</v>
      </c>
      <c r="D21">
        <v>37976.727959999997</v>
      </c>
      <c r="E21">
        <v>38279.75</v>
      </c>
      <c r="F21">
        <v>38676.733679999998</v>
      </c>
      <c r="G21">
        <v>39137.969779999999</v>
      </c>
      <c r="H21">
        <v>39579.119850000003</v>
      </c>
      <c r="I21">
        <v>39954.958070000001</v>
      </c>
      <c r="J21">
        <v>40231.955199999997</v>
      </c>
      <c r="K21">
        <v>40421.277329999997</v>
      </c>
      <c r="L21">
        <v>40523.71643</v>
      </c>
      <c r="M21">
        <v>40570.734100000001</v>
      </c>
      <c r="N21">
        <v>40577.971169999997</v>
      </c>
      <c r="O21">
        <v>40550.36924</v>
      </c>
      <c r="P21">
        <v>40543.260240000003</v>
      </c>
      <c r="Q21">
        <v>40624.857640000002</v>
      </c>
      <c r="R21">
        <v>40766.970309999997</v>
      </c>
      <c r="S21">
        <v>40952.449489999999</v>
      </c>
      <c r="T21">
        <v>41168.824030000003</v>
      </c>
      <c r="U21">
        <v>41404.079740000001</v>
      </c>
      <c r="V21">
        <v>41648.915919999999</v>
      </c>
      <c r="W21">
        <v>41895.812080000003</v>
      </c>
      <c r="X21">
        <v>42140.110520000002</v>
      </c>
      <c r="Y21">
        <v>42378.926379999997</v>
      </c>
      <c r="Z21">
        <v>42610.494359999997</v>
      </c>
      <c r="AA21">
        <v>42833.785830000001</v>
      </c>
      <c r="AB21">
        <v>43048.262560000003</v>
      </c>
      <c r="AC21">
        <v>43253.730499999998</v>
      </c>
      <c r="AD21">
        <v>43450.259700000002</v>
      </c>
      <c r="AE21">
        <v>43634.904179999998</v>
      </c>
      <c r="AF21">
        <v>43869.902990000002</v>
      </c>
      <c r="AG21">
        <v>44151.736490000003</v>
      </c>
      <c r="AH21">
        <v>44474.28</v>
      </c>
      <c r="AI21">
        <v>44830.152130000002</v>
      </c>
      <c r="AJ21">
        <v>45212.508379999999</v>
      </c>
      <c r="AK21">
        <v>45616.848209999996</v>
      </c>
      <c r="AL21">
        <v>46039.60729</v>
      </c>
      <c r="AM21">
        <v>46479.122810000001</v>
      </c>
      <c r="AN21">
        <v>46935.401859999998</v>
      </c>
    </row>
    <row r="22" spans="1:40" x14ac:dyDescent="0.25">
      <c r="A22" s="23" t="s">
        <v>237</v>
      </c>
      <c r="B22" t="s">
        <v>274</v>
      </c>
      <c r="C22">
        <v>27443.5</v>
      </c>
      <c r="D22">
        <v>27708.488990000002</v>
      </c>
      <c r="E22">
        <v>27894.111550000001</v>
      </c>
      <c r="F22">
        <v>28114.55876</v>
      </c>
      <c r="G22">
        <v>28402.24741</v>
      </c>
      <c r="H22">
        <v>28830.984479999999</v>
      </c>
      <c r="I22">
        <v>29263.41707</v>
      </c>
      <c r="J22">
        <v>29637.366720000002</v>
      </c>
      <c r="K22">
        <v>29850.69555</v>
      </c>
      <c r="L22">
        <v>29922.205709999998</v>
      </c>
      <c r="M22">
        <v>29898.719229999999</v>
      </c>
      <c r="N22">
        <v>29803.017039999999</v>
      </c>
      <c r="O22">
        <v>29638.992740000002</v>
      </c>
      <c r="P22">
        <v>29525.762149999999</v>
      </c>
      <c r="Q22">
        <v>29561.419760000001</v>
      </c>
      <c r="R22">
        <v>29679.676960000001</v>
      </c>
      <c r="S22">
        <v>29839.435850000002</v>
      </c>
      <c r="T22">
        <v>30018.47538</v>
      </c>
      <c r="U22">
        <v>30172.990740000001</v>
      </c>
      <c r="V22">
        <v>30306.344939999999</v>
      </c>
      <c r="W22">
        <v>30421.50316</v>
      </c>
      <c r="X22">
        <v>30520.196940000002</v>
      </c>
      <c r="Y22">
        <v>30603.411059999999</v>
      </c>
      <c r="Z22">
        <v>30671.727269999999</v>
      </c>
      <c r="AA22">
        <v>30725.537759999999</v>
      </c>
      <c r="AB22">
        <v>30765.16749</v>
      </c>
      <c r="AC22">
        <v>30790.953679999999</v>
      </c>
      <c r="AD22">
        <v>30803.301879999999</v>
      </c>
      <c r="AE22">
        <v>30854.708310000002</v>
      </c>
      <c r="AF22">
        <v>31015.228709999999</v>
      </c>
      <c r="AG22">
        <v>31240.82286</v>
      </c>
      <c r="AH22">
        <v>31501.698779999999</v>
      </c>
      <c r="AI22">
        <v>31781.155739999998</v>
      </c>
      <c r="AJ22">
        <v>32070.317660000001</v>
      </c>
      <c r="AK22">
        <v>32365.501390000001</v>
      </c>
      <c r="AL22">
        <v>32665.220829999998</v>
      </c>
      <c r="AM22">
        <v>32969.63553</v>
      </c>
      <c r="AN22">
        <v>33280.023050000003</v>
      </c>
    </row>
    <row r="23" spans="1:40" x14ac:dyDescent="0.25">
      <c r="A23" s="31" t="s">
        <v>440</v>
      </c>
      <c r="B23" t="s">
        <v>275</v>
      </c>
      <c r="C23">
        <v>22745.332849999999</v>
      </c>
      <c r="D23">
        <v>23211.951639999999</v>
      </c>
      <c r="E23">
        <v>23745.698810000002</v>
      </c>
      <c r="F23">
        <v>24340.108840000001</v>
      </c>
      <c r="G23">
        <v>24906.84851</v>
      </c>
      <c r="H23">
        <v>26136.502540000001</v>
      </c>
      <c r="I23">
        <v>27168.836380000001</v>
      </c>
      <c r="J23">
        <v>27775.534029999999</v>
      </c>
      <c r="K23">
        <v>27965.585800000001</v>
      </c>
      <c r="L23">
        <v>27807.6237</v>
      </c>
      <c r="M23">
        <v>27357.737359999999</v>
      </c>
      <c r="N23">
        <v>26630.047770000001</v>
      </c>
      <c r="O23">
        <v>25597.174050000001</v>
      </c>
      <c r="P23">
        <v>25119.796630000001</v>
      </c>
      <c r="Q23">
        <v>24960.032859999999</v>
      </c>
      <c r="R23">
        <v>24934.629809999999</v>
      </c>
      <c r="S23">
        <v>24955.488300000001</v>
      </c>
      <c r="T23">
        <v>24979.202389999999</v>
      </c>
      <c r="U23">
        <v>24973.81409</v>
      </c>
      <c r="V23">
        <v>24930.019850000001</v>
      </c>
      <c r="W23">
        <v>24841.147410000001</v>
      </c>
      <c r="X23">
        <v>24703.642690000001</v>
      </c>
      <c r="Y23">
        <v>24515.605360000001</v>
      </c>
      <c r="Z23">
        <v>24276.010740000002</v>
      </c>
      <c r="AA23">
        <v>23984.373469999999</v>
      </c>
      <c r="AB23">
        <v>23640.622169999999</v>
      </c>
      <c r="AC23">
        <v>23245.082920000001</v>
      </c>
      <c r="AD23">
        <v>22798.510579999998</v>
      </c>
      <c r="AE23">
        <v>22719.465560000001</v>
      </c>
      <c r="AF23">
        <v>22722.368429999999</v>
      </c>
      <c r="AG23">
        <v>22693.91186</v>
      </c>
      <c r="AH23">
        <v>22606.867839999999</v>
      </c>
      <c r="AI23">
        <v>22463.473819999999</v>
      </c>
      <c r="AJ23">
        <v>22274.392589999999</v>
      </c>
      <c r="AK23">
        <v>22051.913929999999</v>
      </c>
      <c r="AL23">
        <v>21806.417649999999</v>
      </c>
      <c r="AM23">
        <v>21546.160179999999</v>
      </c>
      <c r="AN23">
        <v>21277.64271</v>
      </c>
    </row>
    <row r="24" spans="1:40" x14ac:dyDescent="0.25">
      <c r="A24" s="31" t="s">
        <v>441</v>
      </c>
      <c r="B24" t="s">
        <v>276</v>
      </c>
      <c r="C24">
        <v>2038.237662</v>
      </c>
      <c r="D24">
        <v>2310.4929550000002</v>
      </c>
      <c r="E24">
        <v>2771.6827520000002</v>
      </c>
      <c r="F24">
        <v>3423.0006349999999</v>
      </c>
      <c r="G24">
        <v>4274.058282</v>
      </c>
      <c r="H24">
        <v>5331.8634979999997</v>
      </c>
      <c r="I24">
        <v>6498.5853630000001</v>
      </c>
      <c r="J24">
        <v>7732.5769749999999</v>
      </c>
      <c r="K24">
        <v>9025.2422640000004</v>
      </c>
      <c r="L24">
        <v>10379.929980000001</v>
      </c>
      <c r="M24">
        <v>11795.762070000001</v>
      </c>
      <c r="N24">
        <v>13251.35497</v>
      </c>
      <c r="O24">
        <v>14691.310719999999</v>
      </c>
      <c r="P24">
        <v>16060.078949999999</v>
      </c>
      <c r="Q24">
        <v>17455.118180000001</v>
      </c>
      <c r="R24">
        <v>18894.000250000001</v>
      </c>
      <c r="S24">
        <v>20391.260839999999</v>
      </c>
      <c r="T24">
        <v>21957.791290000001</v>
      </c>
      <c r="U24">
        <v>23307.9038</v>
      </c>
      <c r="V24">
        <v>24537.617750000001</v>
      </c>
      <c r="W24">
        <v>25700.047760000001</v>
      </c>
      <c r="X24">
        <v>26823.125339999999</v>
      </c>
      <c r="Y24">
        <v>27919.634699999999</v>
      </c>
      <c r="Z24">
        <v>28993.308249999998</v>
      </c>
      <c r="AA24">
        <v>30042.453030000001</v>
      </c>
      <c r="AB24">
        <v>31062.077700000002</v>
      </c>
      <c r="AC24">
        <v>32045.163199999999</v>
      </c>
      <c r="AD24">
        <v>32983.454919999996</v>
      </c>
      <c r="AE24">
        <v>33842.414510000002</v>
      </c>
      <c r="AF24">
        <v>34507.969980000002</v>
      </c>
      <c r="AG24">
        <v>34964.365590000001</v>
      </c>
      <c r="AH24">
        <v>35250.748440000003</v>
      </c>
      <c r="AI24">
        <v>35412.590369999998</v>
      </c>
      <c r="AJ24">
        <v>35487.743560000003</v>
      </c>
      <c r="AK24">
        <v>35505.714229999998</v>
      </c>
      <c r="AL24">
        <v>35487.415090000002</v>
      </c>
      <c r="AM24">
        <v>35447.624089999998</v>
      </c>
      <c r="AN24">
        <v>35397.04348</v>
      </c>
    </row>
    <row r="25" spans="1:40" x14ac:dyDescent="0.25">
      <c r="A25" s="31" t="s">
        <v>442</v>
      </c>
      <c r="B25" t="s">
        <v>277</v>
      </c>
      <c r="C25">
        <v>3008.1718519999999</v>
      </c>
      <c r="D25">
        <v>3008.3296599999999</v>
      </c>
      <c r="E25">
        <v>2979.9277630000001</v>
      </c>
      <c r="F25">
        <v>2937.51172</v>
      </c>
      <c r="G25">
        <v>2880.1248529999998</v>
      </c>
      <c r="H25">
        <v>3099.6697760000002</v>
      </c>
      <c r="I25">
        <v>3427.8603330000001</v>
      </c>
      <c r="J25">
        <v>3802.2217340000002</v>
      </c>
      <c r="K25">
        <v>4197.2805420000004</v>
      </c>
      <c r="L25">
        <v>4601.0154730000004</v>
      </c>
      <c r="M25">
        <v>5003.9098590000003</v>
      </c>
      <c r="N25">
        <v>5391.2489660000001</v>
      </c>
      <c r="O25">
        <v>5738.4745730000004</v>
      </c>
      <c r="P25">
        <v>5854.2690499999999</v>
      </c>
      <c r="Q25">
        <v>5850.5591379999996</v>
      </c>
      <c r="R25">
        <v>5778.5630469999996</v>
      </c>
      <c r="S25">
        <v>5668.5928270000004</v>
      </c>
      <c r="T25">
        <v>5537.7296029999998</v>
      </c>
      <c r="U25">
        <v>5460.0840150000004</v>
      </c>
      <c r="V25">
        <v>5405.8282740000004</v>
      </c>
      <c r="W25">
        <v>5359.2065910000001</v>
      </c>
      <c r="X25">
        <v>5311.9153230000002</v>
      </c>
      <c r="Y25">
        <v>5259.5095039999997</v>
      </c>
      <c r="Z25">
        <v>5199.5754489999999</v>
      </c>
      <c r="AA25">
        <v>5130.7958760000001</v>
      </c>
      <c r="AB25">
        <v>5052.4678299999996</v>
      </c>
      <c r="AC25">
        <v>4964.2566489999999</v>
      </c>
      <c r="AD25">
        <v>4866.0727420000003</v>
      </c>
      <c r="AE25">
        <v>4843.732129</v>
      </c>
      <c r="AF25">
        <v>4837.7333740000004</v>
      </c>
      <c r="AG25">
        <v>4824.6877880000002</v>
      </c>
      <c r="AH25">
        <v>4799.2243980000003</v>
      </c>
      <c r="AI25">
        <v>4762.0466699999997</v>
      </c>
      <c r="AJ25">
        <v>4715.5297840000003</v>
      </c>
      <c r="AK25">
        <v>4662.3224659999996</v>
      </c>
      <c r="AL25">
        <v>4604.6315969999996</v>
      </c>
      <c r="AM25">
        <v>4544.1953409999996</v>
      </c>
      <c r="AN25">
        <v>4482.3714909999999</v>
      </c>
    </row>
    <row r="26" spans="1:40" x14ac:dyDescent="0.25">
      <c r="A26" s="31" t="s">
        <v>125</v>
      </c>
      <c r="B26" t="s">
        <v>278</v>
      </c>
      <c r="C26">
        <v>74.41428406</v>
      </c>
      <c r="D26">
        <v>108.4063896</v>
      </c>
      <c r="E26">
        <v>190.0056773</v>
      </c>
      <c r="F26">
        <v>365.44118099999997</v>
      </c>
      <c r="G26">
        <v>732.88403540000002</v>
      </c>
      <c r="H26">
        <v>1426.7627809999999</v>
      </c>
      <c r="I26">
        <v>2674.0194580000002</v>
      </c>
      <c r="J26">
        <v>4854.6412719999998</v>
      </c>
      <c r="K26">
        <v>8607.9487989999998</v>
      </c>
      <c r="L26">
        <v>15000.054910000001</v>
      </c>
      <c r="M26">
        <v>25779.93679</v>
      </c>
      <c r="N26">
        <v>43736.15683</v>
      </c>
      <c r="O26">
        <v>73133.759860000006</v>
      </c>
      <c r="P26">
        <v>95004.432019999906</v>
      </c>
      <c r="Q26">
        <v>108341.14509999999</v>
      </c>
      <c r="R26">
        <v>115398.257</v>
      </c>
      <c r="S26">
        <v>118654.601</v>
      </c>
      <c r="T26">
        <v>119845.5477</v>
      </c>
      <c r="U26">
        <v>126107.5866</v>
      </c>
      <c r="V26">
        <v>135606.92259999999</v>
      </c>
      <c r="W26">
        <v>147476.37890000001</v>
      </c>
      <c r="X26">
        <v>161292.67850000001</v>
      </c>
      <c r="Y26">
        <v>176853.5147</v>
      </c>
      <c r="Z26">
        <v>194071.8541</v>
      </c>
      <c r="AA26">
        <v>212920.83749999999</v>
      </c>
      <c r="AB26">
        <v>233402.79240000001</v>
      </c>
      <c r="AC26">
        <v>255530.7709</v>
      </c>
      <c r="AD26">
        <v>279316.96519999998</v>
      </c>
      <c r="AE26">
        <v>295768.09179999999</v>
      </c>
      <c r="AF26">
        <v>306699.53610000003</v>
      </c>
      <c r="AG26">
        <v>313710.35200000001</v>
      </c>
      <c r="AH26">
        <v>318172.0993</v>
      </c>
      <c r="AI26">
        <v>321066.36829999997</v>
      </c>
      <c r="AJ26">
        <v>323041.4007</v>
      </c>
      <c r="AK26">
        <v>324520.4841</v>
      </c>
      <c r="AL26">
        <v>325767.97090000001</v>
      </c>
      <c r="AM26">
        <v>326949.94630000001</v>
      </c>
      <c r="AN26">
        <v>328173.99180000002</v>
      </c>
    </row>
    <row r="27" spans="1:40" x14ac:dyDescent="0.25">
      <c r="A27" s="31" t="s">
        <v>443</v>
      </c>
      <c r="B27" t="s">
        <v>279</v>
      </c>
      <c r="C27">
        <v>439.5071974</v>
      </c>
      <c r="D27">
        <v>511.15151420000001</v>
      </c>
      <c r="E27">
        <v>636.89843629999996</v>
      </c>
      <c r="F27">
        <v>821.65498849999994</v>
      </c>
      <c r="G27">
        <v>1074.3616030000001</v>
      </c>
      <c r="H27">
        <v>1314.729904</v>
      </c>
      <c r="I27">
        <v>1520.121936</v>
      </c>
      <c r="J27">
        <v>1687.2552889999999</v>
      </c>
      <c r="K27">
        <v>1822.098254</v>
      </c>
      <c r="L27">
        <v>1931.790221</v>
      </c>
      <c r="M27">
        <v>2020.7854</v>
      </c>
      <c r="N27">
        <v>2089.0146920000002</v>
      </c>
      <c r="O27">
        <v>2131.6375539999999</v>
      </c>
      <c r="P27">
        <v>2123.8153670000002</v>
      </c>
      <c r="Q27">
        <v>2093.6903480000001</v>
      </c>
      <c r="R27">
        <v>2050.99791</v>
      </c>
      <c r="S27">
        <v>2001.468676</v>
      </c>
      <c r="T27">
        <v>1948.3257470000001</v>
      </c>
      <c r="U27">
        <v>1914.917089</v>
      </c>
      <c r="V27">
        <v>1890.398007</v>
      </c>
      <c r="W27">
        <v>1869.0614849999999</v>
      </c>
      <c r="X27">
        <v>1847.9062269999999</v>
      </c>
      <c r="Y27">
        <v>1825.3274080000001</v>
      </c>
      <c r="Z27">
        <v>1800.4534900000001</v>
      </c>
      <c r="AA27">
        <v>1772.80791</v>
      </c>
      <c r="AB27">
        <v>1742.135027</v>
      </c>
      <c r="AC27">
        <v>1708.311361</v>
      </c>
      <c r="AD27">
        <v>1671.3010630000001</v>
      </c>
      <c r="AE27">
        <v>1143.5286269999999</v>
      </c>
      <c r="AF27">
        <v>646.54228690000002</v>
      </c>
      <c r="AG27">
        <v>330.65146529999998</v>
      </c>
      <c r="AH27">
        <v>160.64554000000001</v>
      </c>
      <c r="AI27">
        <v>76.221598900000004</v>
      </c>
      <c r="AJ27">
        <v>35.899508490000002</v>
      </c>
      <c r="AK27">
        <v>16.888531480000001</v>
      </c>
      <c r="AL27">
        <v>7.9947503449999999</v>
      </c>
      <c r="AM27">
        <v>4.1474385140000001</v>
      </c>
      <c r="AN27">
        <v>2.3151218409999998</v>
      </c>
    </row>
    <row r="28" spans="1:40" x14ac:dyDescent="0.25">
      <c r="A28" s="31" t="s">
        <v>444</v>
      </c>
      <c r="B28" t="s">
        <v>280</v>
      </c>
      <c r="C28">
        <v>4581.1430389999996</v>
      </c>
      <c r="D28">
        <v>4807.0036309999996</v>
      </c>
      <c r="E28">
        <v>5121.1679080000004</v>
      </c>
      <c r="F28">
        <v>5496.8253299999997</v>
      </c>
      <c r="G28">
        <v>5902.2308389999998</v>
      </c>
      <c r="H28">
        <v>6363.48513</v>
      </c>
      <c r="I28">
        <v>6729.9689269999999</v>
      </c>
      <c r="J28">
        <v>6970.5106390000001</v>
      </c>
      <c r="K28">
        <v>7099.2915709999997</v>
      </c>
      <c r="L28">
        <v>7138.4337800000003</v>
      </c>
      <c r="M28">
        <v>7103.0376210000004</v>
      </c>
      <c r="N28">
        <v>6995.3369970000003</v>
      </c>
      <c r="O28">
        <v>6805.4396569999999</v>
      </c>
      <c r="P28">
        <v>6613.2901590000001</v>
      </c>
      <c r="Q28">
        <v>6434.1924040000004</v>
      </c>
      <c r="R28">
        <v>6257.9653200000002</v>
      </c>
      <c r="S28">
        <v>6081.1049199999998</v>
      </c>
      <c r="T28">
        <v>5902.6453330000004</v>
      </c>
      <c r="U28">
        <v>5530.2378509999999</v>
      </c>
      <c r="V28">
        <v>5082.9677849999998</v>
      </c>
      <c r="W28">
        <v>4622.2211429999998</v>
      </c>
      <c r="X28">
        <v>4177.0557909999998</v>
      </c>
      <c r="Y28">
        <v>3759.8274459999998</v>
      </c>
      <c r="Z28">
        <v>3374.7227830000002</v>
      </c>
      <c r="AA28">
        <v>3022.1160140000002</v>
      </c>
      <c r="AB28">
        <v>2700.7071580000002</v>
      </c>
      <c r="AC28">
        <v>2408.5431189999999</v>
      </c>
      <c r="AD28">
        <v>2143.490734</v>
      </c>
      <c r="AE28">
        <v>1833.5633359999999</v>
      </c>
      <c r="AF28">
        <v>1529.6294439999999</v>
      </c>
      <c r="AG28">
        <v>1256.0135680000001</v>
      </c>
      <c r="AH28">
        <v>1021.511751</v>
      </c>
      <c r="AI28">
        <v>826.16377780000005</v>
      </c>
      <c r="AJ28">
        <v>666.09494729999994</v>
      </c>
      <c r="AK28">
        <v>536.20687020000003</v>
      </c>
      <c r="AL28">
        <v>431.39662700000002</v>
      </c>
      <c r="AM28">
        <v>347.08878040000002</v>
      </c>
      <c r="AN28">
        <v>279.39771189999999</v>
      </c>
    </row>
    <row r="29" spans="1:40" x14ac:dyDescent="0.25">
      <c r="A29" s="31" t="s">
        <v>445</v>
      </c>
      <c r="B29" t="s">
        <v>281</v>
      </c>
      <c r="C29">
        <v>0.34929036279999998</v>
      </c>
      <c r="D29">
        <v>0.86324965279999999</v>
      </c>
      <c r="E29">
        <v>3.3911440430000002</v>
      </c>
      <c r="F29">
        <v>17.782752550000001</v>
      </c>
      <c r="G29">
        <v>107.2159061</v>
      </c>
      <c r="H29">
        <v>294.77232620000001</v>
      </c>
      <c r="I29">
        <v>524.15822849999995</v>
      </c>
      <c r="J29">
        <v>733.54295630000001</v>
      </c>
      <c r="K29">
        <v>900.95989250000002</v>
      </c>
      <c r="L29">
        <v>1030.7332630000001</v>
      </c>
      <c r="M29">
        <v>1133.6339640000001</v>
      </c>
      <c r="N29">
        <v>1217.3526199999999</v>
      </c>
      <c r="O29">
        <v>1284.0804230000001</v>
      </c>
      <c r="P29">
        <v>1283.52144</v>
      </c>
      <c r="Q29">
        <v>1251.3032229999999</v>
      </c>
      <c r="R29">
        <v>1204.6219349999999</v>
      </c>
      <c r="S29">
        <v>1152.7739650000001</v>
      </c>
      <c r="T29">
        <v>1100.3758889999999</v>
      </c>
      <c r="U29">
        <v>1021.421278</v>
      </c>
      <c r="V29">
        <v>934.69910970000001</v>
      </c>
      <c r="W29">
        <v>849.16450259999999</v>
      </c>
      <c r="X29">
        <v>768.62661949999995</v>
      </c>
      <c r="Y29">
        <v>694.3843961</v>
      </c>
      <c r="Z29">
        <v>626.59091430000001</v>
      </c>
      <c r="AA29">
        <v>564.92040250000002</v>
      </c>
      <c r="AB29">
        <v>508.88036679999999</v>
      </c>
      <c r="AC29">
        <v>457.9509769</v>
      </c>
      <c r="AD29">
        <v>411.64252690000001</v>
      </c>
      <c r="AE29">
        <v>385.41719810000001</v>
      </c>
      <c r="AF29">
        <v>367.05345979999998</v>
      </c>
      <c r="AG29">
        <v>351.64168139999998</v>
      </c>
      <c r="AH29">
        <v>337.36636559999999</v>
      </c>
      <c r="AI29">
        <v>323.59594859999999</v>
      </c>
      <c r="AJ29">
        <v>310.15603429999999</v>
      </c>
      <c r="AK29">
        <v>297.04903180000002</v>
      </c>
      <c r="AL29">
        <v>284.32067230000001</v>
      </c>
      <c r="AM29">
        <v>272.0194247</v>
      </c>
      <c r="AN29">
        <v>260.18413249999998</v>
      </c>
    </row>
    <row r="30" spans="1:40" x14ac:dyDescent="0.25">
      <c r="A30" s="31" t="s">
        <v>446</v>
      </c>
      <c r="B30" t="s">
        <v>282</v>
      </c>
      <c r="C30">
        <v>3813.5502799999999</v>
      </c>
      <c r="D30">
        <v>3784.1088589999999</v>
      </c>
      <c r="E30">
        <v>3708.507771</v>
      </c>
      <c r="F30">
        <v>3613.9743509999998</v>
      </c>
      <c r="G30">
        <v>3502.9247110000001</v>
      </c>
      <c r="H30">
        <v>3560.868594</v>
      </c>
      <c r="I30">
        <v>3629.175518</v>
      </c>
      <c r="J30">
        <v>3661.3152530000002</v>
      </c>
      <c r="K30">
        <v>3650.4222030000001</v>
      </c>
      <c r="L30">
        <v>3601.075816</v>
      </c>
      <c r="M30">
        <v>3518.2232680000002</v>
      </c>
      <c r="N30">
        <v>3402.597409</v>
      </c>
      <c r="O30">
        <v>3250.3923329999998</v>
      </c>
      <c r="P30">
        <v>3142.2349749999998</v>
      </c>
      <c r="Q30">
        <v>3061.5868449999998</v>
      </c>
      <c r="R30">
        <v>2991.9209900000001</v>
      </c>
      <c r="S30">
        <v>2925.741563</v>
      </c>
      <c r="T30">
        <v>2859.669731</v>
      </c>
      <c r="U30">
        <v>2825.8125989999999</v>
      </c>
      <c r="V30">
        <v>2805.7668309999999</v>
      </c>
      <c r="W30">
        <v>2789.9299259999998</v>
      </c>
      <c r="X30">
        <v>2773.295525</v>
      </c>
      <c r="Y30">
        <v>2753.2331909999998</v>
      </c>
      <c r="Z30">
        <v>2728.3609259999998</v>
      </c>
      <c r="AA30">
        <v>2697.9661040000001</v>
      </c>
      <c r="AB30">
        <v>2661.7056360000001</v>
      </c>
      <c r="AC30">
        <v>2619.4522849999998</v>
      </c>
      <c r="AD30">
        <v>2571.2173720000001</v>
      </c>
      <c r="AE30">
        <v>2564.0704540000002</v>
      </c>
      <c r="AF30">
        <v>2565.923722</v>
      </c>
      <c r="AG30">
        <v>2564.0375340000001</v>
      </c>
      <c r="AH30">
        <v>2555.3603549999998</v>
      </c>
      <c r="AI30">
        <v>2540.1609790000002</v>
      </c>
      <c r="AJ30">
        <v>2519.6588109999998</v>
      </c>
      <c r="AK30">
        <v>2495.2572169999999</v>
      </c>
      <c r="AL30">
        <v>2468.1435940000001</v>
      </c>
      <c r="AM30">
        <v>2439.2648880000002</v>
      </c>
      <c r="AN30">
        <v>2409.3688820000002</v>
      </c>
    </row>
    <row r="31" spans="1:40" x14ac:dyDescent="0.25">
      <c r="A31" s="31" t="s">
        <v>449</v>
      </c>
      <c r="B31" t="s">
        <v>283</v>
      </c>
      <c r="C31">
        <v>13033.75303</v>
      </c>
      <c r="D31">
        <v>12961.773090000001</v>
      </c>
      <c r="E31">
        <v>12711.21494</v>
      </c>
      <c r="F31">
        <v>12365.31914</v>
      </c>
      <c r="G31">
        <v>11938.164699999999</v>
      </c>
      <c r="H31">
        <v>12065.27608</v>
      </c>
      <c r="I31">
        <v>12238.82883</v>
      </c>
      <c r="J31">
        <v>12314.009110000001</v>
      </c>
      <c r="K31">
        <v>12269.920389999999</v>
      </c>
      <c r="L31">
        <v>12118.64572</v>
      </c>
      <c r="M31">
        <v>11871.25116</v>
      </c>
      <c r="N31">
        <v>11524.24156</v>
      </c>
      <c r="O31">
        <v>11059.067779999999</v>
      </c>
      <c r="P31">
        <v>10473.560439999999</v>
      </c>
      <c r="Q31">
        <v>9868.6483349999999</v>
      </c>
      <c r="R31">
        <v>9265.8276800000003</v>
      </c>
      <c r="S31">
        <v>8678.0038550000008</v>
      </c>
      <c r="T31">
        <v>8112.1149379999997</v>
      </c>
      <c r="U31">
        <v>7725.8932809999997</v>
      </c>
      <c r="V31">
        <v>7424.5919979999999</v>
      </c>
      <c r="W31">
        <v>7162.1121110000004</v>
      </c>
      <c r="X31">
        <v>6915.7802490000004</v>
      </c>
      <c r="Y31">
        <v>6674.463272</v>
      </c>
      <c r="Z31">
        <v>6432.8515450000004</v>
      </c>
      <c r="AA31">
        <v>6188.623654</v>
      </c>
      <c r="AB31">
        <v>5941.0113030000002</v>
      </c>
      <c r="AC31">
        <v>5690.0673479999996</v>
      </c>
      <c r="AD31">
        <v>5436.2906480000001</v>
      </c>
      <c r="AE31">
        <v>4464.9653619999999</v>
      </c>
      <c r="AF31">
        <v>3374.4699900000001</v>
      </c>
      <c r="AG31">
        <v>2436.6711420000001</v>
      </c>
      <c r="AH31">
        <v>1717.286378</v>
      </c>
      <c r="AI31">
        <v>1195.533334</v>
      </c>
      <c r="AJ31">
        <v>827.79667189999998</v>
      </c>
      <c r="AK31">
        <v>572.53533270000003</v>
      </c>
      <c r="AL31">
        <v>396.53629530000001</v>
      </c>
      <c r="AM31">
        <v>275.52281440000002</v>
      </c>
      <c r="AN31">
        <v>192.4946621</v>
      </c>
    </row>
    <row r="32" spans="1:40" x14ac:dyDescent="0.25">
      <c r="A32" s="31" t="s">
        <v>450</v>
      </c>
      <c r="B32" t="s">
        <v>284</v>
      </c>
      <c r="C32">
        <v>42001.407169999999</v>
      </c>
      <c r="D32">
        <v>42790.526059999997</v>
      </c>
      <c r="E32">
        <v>43549.039660000002</v>
      </c>
      <c r="F32">
        <v>44265.518550000001</v>
      </c>
      <c r="G32">
        <v>44809.243280000002</v>
      </c>
      <c r="H32">
        <v>46786.511720000002</v>
      </c>
      <c r="I32">
        <v>48634.890720000003</v>
      </c>
      <c r="J32">
        <v>49920.195419999996</v>
      </c>
      <c r="K32">
        <v>50616.582849999999</v>
      </c>
      <c r="L32">
        <v>50799.63132</v>
      </c>
      <c r="M32">
        <v>50524.796159999998</v>
      </c>
      <c r="N32">
        <v>49775.712590000003</v>
      </c>
      <c r="O32">
        <v>48461.958209999997</v>
      </c>
      <c r="P32">
        <v>48059.781889999998</v>
      </c>
      <c r="Q32">
        <v>48204.371610000002</v>
      </c>
      <c r="R32">
        <v>48585.205170000001</v>
      </c>
      <c r="S32">
        <v>49050.452169999997</v>
      </c>
      <c r="T32">
        <v>49523.386380000004</v>
      </c>
      <c r="U32">
        <v>49581.549800000001</v>
      </c>
      <c r="V32">
        <v>49378.422639999997</v>
      </c>
      <c r="W32">
        <v>48994.382819999999</v>
      </c>
      <c r="X32">
        <v>48472.760710000002</v>
      </c>
      <c r="Y32">
        <v>47836.80833</v>
      </c>
      <c r="Z32">
        <v>47099.075429999997</v>
      </c>
      <c r="AA32">
        <v>46266.629050000003</v>
      </c>
      <c r="AB32">
        <v>45343.930229999998</v>
      </c>
      <c r="AC32">
        <v>44334.433949999999</v>
      </c>
      <c r="AD32">
        <v>43241.487889999997</v>
      </c>
      <c r="AE32">
        <v>43496.008900000001</v>
      </c>
      <c r="AF32">
        <v>44253.722020000001</v>
      </c>
      <c r="AG32">
        <v>45144.248</v>
      </c>
      <c r="AH32">
        <v>46027.515449999999</v>
      </c>
      <c r="AI32">
        <v>46856.550020000002</v>
      </c>
      <c r="AJ32">
        <v>47622.262719999999</v>
      </c>
      <c r="AK32">
        <v>48331.806989999997</v>
      </c>
      <c r="AL32">
        <v>48996.394229999998</v>
      </c>
      <c r="AM32">
        <v>49627.716979999997</v>
      </c>
      <c r="AN32">
        <v>50236.841310000003</v>
      </c>
    </row>
    <row r="33" spans="1:40" x14ac:dyDescent="0.25">
      <c r="A33" s="31" t="s">
        <v>447</v>
      </c>
      <c r="B33" t="s">
        <v>285</v>
      </c>
      <c r="C33">
        <v>404.96020850000002</v>
      </c>
      <c r="D33">
        <v>438.34530890000002</v>
      </c>
      <c r="E33">
        <v>489.89863070000001</v>
      </c>
      <c r="F33">
        <v>556.52909469999997</v>
      </c>
      <c r="G33">
        <v>635.25424080000005</v>
      </c>
      <c r="H33">
        <v>547.80520850000005</v>
      </c>
      <c r="I33">
        <v>399.34365000000003</v>
      </c>
      <c r="J33">
        <v>264.1165297</v>
      </c>
      <c r="K33">
        <v>165.3355047</v>
      </c>
      <c r="L33">
        <v>100.32588990000001</v>
      </c>
      <c r="M33">
        <v>59.837756540000001</v>
      </c>
      <c r="N33">
        <v>35.338282710000001</v>
      </c>
      <c r="O33">
        <v>20.651864719999999</v>
      </c>
      <c r="P33">
        <v>15.14204138</v>
      </c>
      <c r="Q33">
        <v>12.530263</v>
      </c>
      <c r="R33">
        <v>11.0344874</v>
      </c>
      <c r="S33">
        <v>10.026237439999999</v>
      </c>
      <c r="T33">
        <v>9.2486104789999999</v>
      </c>
      <c r="U33">
        <v>9.4735254500000003</v>
      </c>
      <c r="V33">
        <v>10.233643750000001</v>
      </c>
      <c r="W33">
        <v>11.343722229999999</v>
      </c>
      <c r="X33">
        <v>12.718395559999999</v>
      </c>
      <c r="Y33">
        <v>14.31477097</v>
      </c>
      <c r="Z33">
        <v>16.110538269999999</v>
      </c>
      <c r="AA33">
        <v>18.094091639999998</v>
      </c>
      <c r="AB33">
        <v>20.259399609999999</v>
      </c>
      <c r="AC33">
        <v>22.60305528</v>
      </c>
      <c r="AD33">
        <v>25.122460570000001</v>
      </c>
      <c r="AE33">
        <v>27.730440550000001</v>
      </c>
      <c r="AF33">
        <v>30.341127499999999</v>
      </c>
      <c r="AG33">
        <v>32.926044840000003</v>
      </c>
      <c r="AH33">
        <v>35.501542610000001</v>
      </c>
      <c r="AI33">
        <v>38.096197830000001</v>
      </c>
      <c r="AJ33">
        <v>40.738994859999998</v>
      </c>
      <c r="AK33">
        <v>43.45746398</v>
      </c>
      <c r="AL33">
        <v>46.27555023</v>
      </c>
      <c r="AM33">
        <v>49.214690500000003</v>
      </c>
      <c r="AN33">
        <v>52.29507048</v>
      </c>
    </row>
    <row r="34" spans="1:40" x14ac:dyDescent="0.25">
      <c r="A34" s="31" t="s">
        <v>448</v>
      </c>
      <c r="B34" t="s">
        <v>286</v>
      </c>
      <c r="C34">
        <v>6170.1730530000004</v>
      </c>
      <c r="D34">
        <v>6029.1810249999999</v>
      </c>
      <c r="E34">
        <v>5765.3366509999996</v>
      </c>
      <c r="F34">
        <v>5453.3795810000001</v>
      </c>
      <c r="G34">
        <v>5116.2669230000001</v>
      </c>
      <c r="H34">
        <v>3415.728044</v>
      </c>
      <c r="I34">
        <v>1871.3083469999999</v>
      </c>
      <c r="J34">
        <v>917.62946209999996</v>
      </c>
      <c r="K34">
        <v>424.37118609999999</v>
      </c>
      <c r="L34">
        <v>191.19437120000001</v>
      </c>
      <c r="M34">
        <v>85.908731599999996</v>
      </c>
      <c r="N34">
        <v>39.379116529999997</v>
      </c>
      <c r="O34">
        <v>19.101331519999999</v>
      </c>
      <c r="P34">
        <v>13.25831445</v>
      </c>
      <c r="Q34">
        <v>11.11762703</v>
      </c>
      <c r="R34">
        <v>10.275961029999999</v>
      </c>
      <c r="S34">
        <v>9.9755060069999999</v>
      </c>
      <c r="T34">
        <v>9.915862529</v>
      </c>
      <c r="U34">
        <v>10.03716075</v>
      </c>
      <c r="V34">
        <v>10.235210629999999</v>
      </c>
      <c r="W34">
        <v>10.45586578</v>
      </c>
      <c r="X34">
        <v>10.67046654</v>
      </c>
      <c r="Y34">
        <v>10.863764850000001</v>
      </c>
      <c r="Z34">
        <v>11.02779149</v>
      </c>
      <c r="AA34">
        <v>11.15861814</v>
      </c>
      <c r="AB34">
        <v>11.25460796</v>
      </c>
      <c r="AC34">
        <v>11.31546721</v>
      </c>
      <c r="AD34">
        <v>11.34173043</v>
      </c>
      <c r="AE34">
        <v>11.46457079</v>
      </c>
      <c r="AF34">
        <v>11.59942627</v>
      </c>
      <c r="AG34">
        <v>11.711284539999999</v>
      </c>
      <c r="AH34">
        <v>11.79191097</v>
      </c>
      <c r="AI34">
        <v>11.84273249</v>
      </c>
      <c r="AJ34">
        <v>11.868162870000001</v>
      </c>
      <c r="AK34">
        <v>11.873520020000001</v>
      </c>
      <c r="AL34">
        <v>11.863268720000001</v>
      </c>
      <c r="AM34">
        <v>11.841258010000001</v>
      </c>
      <c r="AN34">
        <v>11.81077541</v>
      </c>
    </row>
    <row r="35" spans="1:40" x14ac:dyDescent="0.25">
      <c r="A35" s="7" t="s">
        <v>234</v>
      </c>
      <c r="B35" t="s">
        <v>287</v>
      </c>
      <c r="C35">
        <v>7249503</v>
      </c>
      <c r="D35">
        <v>7329714.8300000001</v>
      </c>
      <c r="E35">
        <v>7410653.3959999997</v>
      </c>
      <c r="F35">
        <v>7491488.898</v>
      </c>
      <c r="G35">
        <v>7570835.727</v>
      </c>
      <c r="H35">
        <v>7648439.125</v>
      </c>
      <c r="I35">
        <v>7724358.2539999997</v>
      </c>
      <c r="J35">
        <v>7799011.2079999996</v>
      </c>
      <c r="K35">
        <v>7871988.9790000003</v>
      </c>
      <c r="L35">
        <v>7943693.432</v>
      </c>
      <c r="M35">
        <v>8014641.6390000004</v>
      </c>
      <c r="N35">
        <v>8085299.324</v>
      </c>
      <c r="O35">
        <v>8156102.9939999999</v>
      </c>
      <c r="P35">
        <v>8227532.0259999996</v>
      </c>
      <c r="Q35">
        <v>8300096.7419999996</v>
      </c>
      <c r="R35">
        <v>8373456.5290000001</v>
      </c>
      <c r="S35">
        <v>8447246.4450000003</v>
      </c>
      <c r="T35">
        <v>8521126.8090000004</v>
      </c>
      <c r="U35">
        <v>8594114.7650000006</v>
      </c>
      <c r="V35">
        <v>8665694.1119999997</v>
      </c>
      <c r="W35">
        <v>8735447.5179999899</v>
      </c>
      <c r="X35">
        <v>8803185.0160000008</v>
      </c>
      <c r="Y35">
        <v>8868863.4739999995</v>
      </c>
      <c r="Z35">
        <v>8932526.3609999996</v>
      </c>
      <c r="AA35">
        <v>8994259.7280000001</v>
      </c>
      <c r="AB35">
        <v>9054161.4260000009</v>
      </c>
      <c r="AC35">
        <v>9112324.5109999999</v>
      </c>
      <c r="AD35">
        <v>9168831.8149999995</v>
      </c>
      <c r="AE35">
        <v>9224726.7630000003</v>
      </c>
      <c r="AF35">
        <v>9280551.1040000003</v>
      </c>
      <c r="AG35">
        <v>9336268.5879999995</v>
      </c>
      <c r="AH35">
        <v>9391754.7660000008</v>
      </c>
      <c r="AI35">
        <v>9446886.4890000001</v>
      </c>
      <c r="AJ35">
        <v>9501602.8949999996</v>
      </c>
      <c r="AK35">
        <v>9556047.5079999994</v>
      </c>
      <c r="AL35">
        <v>9610366.7359999996</v>
      </c>
      <c r="AM35">
        <v>9664842.9649999999</v>
      </c>
      <c r="AN35">
        <v>9719880.8990000002</v>
      </c>
    </row>
    <row r="36" spans="1:40" x14ac:dyDescent="0.25">
      <c r="A36" s="7" t="s">
        <v>234</v>
      </c>
      <c r="B36" t="s">
        <v>288</v>
      </c>
      <c r="C36">
        <v>100707</v>
      </c>
      <c r="D36">
        <v>101812.33319999999</v>
      </c>
      <c r="E36">
        <v>102893.3545</v>
      </c>
      <c r="F36">
        <v>103937.9656</v>
      </c>
      <c r="G36">
        <v>104958.1461</v>
      </c>
      <c r="H36">
        <v>105975.53419999999</v>
      </c>
      <c r="I36">
        <v>106999.7727</v>
      </c>
      <c r="J36">
        <v>108035.4583</v>
      </c>
      <c r="K36">
        <v>109060.0655</v>
      </c>
      <c r="L36">
        <v>110077.2837</v>
      </c>
      <c r="M36">
        <v>111099.2325</v>
      </c>
      <c r="N36">
        <v>112133.0941</v>
      </c>
      <c r="O36">
        <v>113179.9991</v>
      </c>
      <c r="P36">
        <v>114234.7648</v>
      </c>
      <c r="Q36">
        <v>115304.9785</v>
      </c>
      <c r="R36">
        <v>116377.7417</v>
      </c>
      <c r="S36">
        <v>117440.82030000001</v>
      </c>
      <c r="T36">
        <v>118486.3639</v>
      </c>
      <c r="U36">
        <v>119493.84110000001</v>
      </c>
      <c r="V36">
        <v>120458.78479999999</v>
      </c>
      <c r="W36">
        <v>121379.8878</v>
      </c>
      <c r="X36">
        <v>122259.7375</v>
      </c>
      <c r="Y36">
        <v>123102.03969999999</v>
      </c>
      <c r="Z36">
        <v>123910.1186</v>
      </c>
      <c r="AA36">
        <v>124686.5183</v>
      </c>
      <c r="AB36">
        <v>125433.06110000001</v>
      </c>
      <c r="AC36">
        <v>126151.0822</v>
      </c>
      <c r="AD36">
        <v>126841.6827</v>
      </c>
      <c r="AE36">
        <v>127515.0791</v>
      </c>
      <c r="AF36">
        <v>128180.4592</v>
      </c>
      <c r="AG36">
        <v>128832.49159999999</v>
      </c>
      <c r="AH36">
        <v>129466.8655</v>
      </c>
      <c r="AI36">
        <v>130083.08590000001</v>
      </c>
      <c r="AJ36">
        <v>130683.81080000001</v>
      </c>
      <c r="AK36">
        <v>131276.68549999999</v>
      </c>
      <c r="AL36">
        <v>131867.1373</v>
      </c>
      <c r="AM36">
        <v>132462.14259999999</v>
      </c>
      <c r="AN36">
        <v>133070.2604</v>
      </c>
    </row>
    <row r="37" spans="1:40" x14ac:dyDescent="0.25">
      <c r="A37" s="7" t="s">
        <v>233</v>
      </c>
      <c r="B37" t="s">
        <v>289</v>
      </c>
      <c r="C37">
        <v>1859303</v>
      </c>
      <c r="D37">
        <v>1880075.361</v>
      </c>
      <c r="E37">
        <v>1901516.7919999999</v>
      </c>
      <c r="F37">
        <v>1923359.628</v>
      </c>
      <c r="G37">
        <v>1944758.0989999999</v>
      </c>
      <c r="H37">
        <v>1965259.33</v>
      </c>
      <c r="I37">
        <v>1984782.922</v>
      </c>
      <c r="J37">
        <v>2003496.7439999999</v>
      </c>
      <c r="K37">
        <v>2021559.919</v>
      </c>
      <c r="L37">
        <v>2039155.0870000001</v>
      </c>
      <c r="M37">
        <v>2056436.3130000001</v>
      </c>
      <c r="N37">
        <v>2073573.216</v>
      </c>
      <c r="O37">
        <v>2090758.1270000001</v>
      </c>
      <c r="P37">
        <v>2108443.2030000002</v>
      </c>
      <c r="Q37">
        <v>2126703.3250000002</v>
      </c>
      <c r="R37">
        <v>2145496.1639999999</v>
      </c>
      <c r="S37">
        <v>2164740.307</v>
      </c>
      <c r="T37">
        <v>2184327.71</v>
      </c>
      <c r="U37">
        <v>2204058.1889999998</v>
      </c>
      <c r="V37">
        <v>2223716.0929999999</v>
      </c>
      <c r="W37">
        <v>2243119.86</v>
      </c>
      <c r="X37">
        <v>2262151.9169999999</v>
      </c>
      <c r="Y37">
        <v>2280755.19</v>
      </c>
      <c r="Z37">
        <v>2298919.2560000001</v>
      </c>
      <c r="AA37">
        <v>2316662.4109999998</v>
      </c>
      <c r="AB37">
        <v>2334015.8309999998</v>
      </c>
      <c r="AC37">
        <v>2351012.88</v>
      </c>
      <c r="AD37">
        <v>2367683.7390000001</v>
      </c>
      <c r="AE37">
        <v>2384327.5729999999</v>
      </c>
      <c r="AF37">
        <v>2401108.3360000001</v>
      </c>
      <c r="AG37">
        <v>2418089.2140000002</v>
      </c>
      <c r="AH37">
        <v>2435260.1830000002</v>
      </c>
      <c r="AI37">
        <v>2452568.3829999999</v>
      </c>
      <c r="AJ37">
        <v>2469957.3360000001</v>
      </c>
      <c r="AK37">
        <v>2487408.56</v>
      </c>
      <c r="AL37">
        <v>2504937.6869999999</v>
      </c>
      <c r="AM37">
        <v>2522602.4</v>
      </c>
      <c r="AN37">
        <v>2540499.5550000002</v>
      </c>
    </row>
    <row r="38" spans="1:40" x14ac:dyDescent="0.25">
      <c r="A38" s="7" t="s">
        <v>233</v>
      </c>
      <c r="B38" t="s">
        <v>290</v>
      </c>
      <c r="C38">
        <v>286222</v>
      </c>
      <c r="D38">
        <v>289434.163</v>
      </c>
      <c r="E38">
        <v>292659.4227</v>
      </c>
      <c r="F38">
        <v>295850.10460000002</v>
      </c>
      <c r="G38">
        <v>298978.9302</v>
      </c>
      <c r="H38">
        <v>302053.20240000001</v>
      </c>
      <c r="I38">
        <v>305080.82370000001</v>
      </c>
      <c r="J38">
        <v>308074.94620000001</v>
      </c>
      <c r="K38">
        <v>310996.5993</v>
      </c>
      <c r="L38">
        <v>313865.68660000002</v>
      </c>
      <c r="M38">
        <v>316714.4277</v>
      </c>
      <c r="N38">
        <v>319563.83850000001</v>
      </c>
      <c r="O38">
        <v>322423.69620000001</v>
      </c>
      <c r="P38">
        <v>325315.06699999998</v>
      </c>
      <c r="Q38">
        <v>328257.53690000001</v>
      </c>
      <c r="R38">
        <v>331221.57929999998</v>
      </c>
      <c r="S38">
        <v>334180.47600000002</v>
      </c>
      <c r="T38">
        <v>337114.98930000002</v>
      </c>
      <c r="U38">
        <v>339974.17950000003</v>
      </c>
      <c r="V38">
        <v>342740.69549999997</v>
      </c>
      <c r="W38">
        <v>345404.09460000001</v>
      </c>
      <c r="X38">
        <v>347964.47369999997</v>
      </c>
      <c r="Y38">
        <v>350426.60149999999</v>
      </c>
      <c r="Z38">
        <v>352796.61090000003</v>
      </c>
      <c r="AA38">
        <v>355080.51419999998</v>
      </c>
      <c r="AB38">
        <v>357283.55920000002</v>
      </c>
      <c r="AC38">
        <v>359410.12729999999</v>
      </c>
      <c r="AD38">
        <v>361463.9289</v>
      </c>
      <c r="AE38">
        <v>363478.15120000002</v>
      </c>
      <c r="AF38">
        <v>365481.28980000003</v>
      </c>
      <c r="AG38">
        <v>367466.97</v>
      </c>
      <c r="AH38">
        <v>369428.19660000002</v>
      </c>
      <c r="AI38">
        <v>371362.47039999999</v>
      </c>
      <c r="AJ38">
        <v>373272.17340000003</v>
      </c>
      <c r="AK38">
        <v>375170.64189999999</v>
      </c>
      <c r="AL38">
        <v>377067.62229999999</v>
      </c>
      <c r="AM38">
        <v>378978.19770000002</v>
      </c>
      <c r="AN38">
        <v>380922.2856</v>
      </c>
    </row>
    <row r="39" spans="1:40" x14ac:dyDescent="0.25">
      <c r="A39" s="7" t="s">
        <v>233</v>
      </c>
      <c r="B39" t="s">
        <v>291</v>
      </c>
      <c r="C39">
        <v>288023.5</v>
      </c>
      <c r="D39">
        <v>291262.40720000002</v>
      </c>
      <c r="E39">
        <v>294543.29029999999</v>
      </c>
      <c r="F39">
        <v>297842.94689999998</v>
      </c>
      <c r="G39">
        <v>301128.87819999998</v>
      </c>
      <c r="H39">
        <v>304356.36780000001</v>
      </c>
      <c r="I39">
        <v>307495.92239999998</v>
      </c>
      <c r="J39">
        <v>310543.63870000001</v>
      </c>
      <c r="K39">
        <v>313459.97759999998</v>
      </c>
      <c r="L39">
        <v>316287.70309999998</v>
      </c>
      <c r="M39">
        <v>319075.99599999998</v>
      </c>
      <c r="N39">
        <v>321856.15090000001</v>
      </c>
      <c r="O39">
        <v>324644.50670000003</v>
      </c>
      <c r="P39">
        <v>327471.86729999998</v>
      </c>
      <c r="Q39">
        <v>330358.64679999999</v>
      </c>
      <c r="R39">
        <v>333276.98749999999</v>
      </c>
      <c r="S39">
        <v>336203.41840000002</v>
      </c>
      <c r="T39">
        <v>339120.32179999998</v>
      </c>
      <c r="U39">
        <v>341977.84710000001</v>
      </c>
      <c r="V39">
        <v>344758.07429999998</v>
      </c>
      <c r="W39">
        <v>347449.0367</v>
      </c>
      <c r="X39">
        <v>350049.2365</v>
      </c>
      <c r="Y39">
        <v>352561.81329999998</v>
      </c>
      <c r="Z39">
        <v>354991.53129999997</v>
      </c>
      <c r="AA39">
        <v>357343.38160000002</v>
      </c>
      <c r="AB39">
        <v>359621.89289999998</v>
      </c>
      <c r="AC39">
        <v>361830.94319999998</v>
      </c>
      <c r="AD39">
        <v>363973.87119999999</v>
      </c>
      <c r="AE39">
        <v>366085.69959999999</v>
      </c>
      <c r="AF39">
        <v>368197.30229999998</v>
      </c>
      <c r="AG39">
        <v>370305.4228</v>
      </c>
      <c r="AH39">
        <v>372405.2133</v>
      </c>
      <c r="AI39">
        <v>374493.83</v>
      </c>
      <c r="AJ39">
        <v>376571.65429999999</v>
      </c>
      <c r="AK39">
        <v>378649.06599999999</v>
      </c>
      <c r="AL39">
        <v>380733.2022</v>
      </c>
      <c r="AM39">
        <v>382837.07260000001</v>
      </c>
      <c r="AN39">
        <v>384978.77799999999</v>
      </c>
    </row>
    <row r="40" spans="1:40" x14ac:dyDescent="0.25">
      <c r="A40" s="7" t="s">
        <v>233</v>
      </c>
      <c r="B40" t="s">
        <v>292</v>
      </c>
      <c r="C40">
        <v>71746.000020000007</v>
      </c>
      <c r="D40">
        <v>72564.78039</v>
      </c>
      <c r="E40">
        <v>73366.696760000006</v>
      </c>
      <c r="F40">
        <v>74139.315780000004</v>
      </c>
      <c r="G40">
        <v>74912.350640000004</v>
      </c>
      <c r="H40">
        <v>75711.481029999995</v>
      </c>
      <c r="I40">
        <v>76534.374209999994</v>
      </c>
      <c r="J40">
        <v>77378.606910000002</v>
      </c>
      <c r="K40">
        <v>78227.574619999999</v>
      </c>
      <c r="L40">
        <v>79082.955780000004</v>
      </c>
      <c r="M40">
        <v>79961.598069999905</v>
      </c>
      <c r="N40">
        <v>80884.789969999998</v>
      </c>
      <c r="O40">
        <v>81875.656900000002</v>
      </c>
      <c r="P40">
        <v>82843.805269999997</v>
      </c>
      <c r="Q40">
        <v>83810.569319999995</v>
      </c>
      <c r="R40">
        <v>84777.435589999906</v>
      </c>
      <c r="S40">
        <v>85738.999469999995</v>
      </c>
      <c r="T40">
        <v>86689.754480000003</v>
      </c>
      <c r="U40">
        <v>87611.034870000003</v>
      </c>
      <c r="V40">
        <v>88501.836519999997</v>
      </c>
      <c r="W40">
        <v>89361.787360000002</v>
      </c>
      <c r="X40">
        <v>90192.794339999906</v>
      </c>
      <c r="Y40">
        <v>90997.493329999998</v>
      </c>
      <c r="Z40">
        <v>91778.10454</v>
      </c>
      <c r="AA40">
        <v>92536.052320000003</v>
      </c>
      <c r="AB40">
        <v>93272.016399999906</v>
      </c>
      <c r="AC40">
        <v>93986.169299999994</v>
      </c>
      <c r="AD40">
        <v>94678.44687</v>
      </c>
      <c r="AE40">
        <v>95371.403680000003</v>
      </c>
      <c r="AF40">
        <v>96070.169620000001</v>
      </c>
      <c r="AG40">
        <v>96765.697039999999</v>
      </c>
      <c r="AH40">
        <v>97450.148350000003</v>
      </c>
      <c r="AI40">
        <v>98119.610950000002</v>
      </c>
      <c r="AJ40">
        <v>98773.556710000004</v>
      </c>
      <c r="AK40">
        <v>99415.716570000004</v>
      </c>
      <c r="AL40">
        <v>100049.4155</v>
      </c>
      <c r="AM40">
        <v>100679.255</v>
      </c>
      <c r="AN40">
        <v>101311.4624</v>
      </c>
    </row>
    <row r="41" spans="1:40" x14ac:dyDescent="0.25">
      <c r="A41" s="7" t="s">
        <v>233</v>
      </c>
      <c r="B41" t="s">
        <v>293</v>
      </c>
      <c r="C41">
        <v>28100</v>
      </c>
      <c r="D41">
        <v>28414.999820000001</v>
      </c>
      <c r="E41">
        <v>28710.941930000001</v>
      </c>
      <c r="F41">
        <v>28982.770759999999</v>
      </c>
      <c r="G41">
        <v>29249.744739999998</v>
      </c>
      <c r="H41">
        <v>29529.734390000001</v>
      </c>
      <c r="I41">
        <v>29826.921549999999</v>
      </c>
      <c r="J41">
        <v>30139.974979999999</v>
      </c>
      <c r="K41">
        <v>30454.867579999998</v>
      </c>
      <c r="L41">
        <v>30771.68088</v>
      </c>
      <c r="M41">
        <v>31093.938969999999</v>
      </c>
      <c r="N41">
        <v>31422.498530000001</v>
      </c>
      <c r="O41">
        <v>31755.408599999999</v>
      </c>
      <c r="P41">
        <v>32082.949570000001</v>
      </c>
      <c r="Q41">
        <v>32407.093000000001</v>
      </c>
      <c r="R41">
        <v>32722.275239999999</v>
      </c>
      <c r="S41">
        <v>33024.95564</v>
      </c>
      <c r="T41">
        <v>33313.827429999998</v>
      </c>
      <c r="U41">
        <v>33581.584419999999</v>
      </c>
      <c r="V41">
        <v>33829.36247</v>
      </c>
      <c r="W41">
        <v>34058.923450000002</v>
      </c>
      <c r="X41">
        <v>34273.040119999998</v>
      </c>
      <c r="Y41">
        <v>34474.12874</v>
      </c>
      <c r="Z41">
        <v>34663.805540000001</v>
      </c>
      <c r="AA41">
        <v>34842.9807</v>
      </c>
      <c r="AB41">
        <v>35012.09532</v>
      </c>
      <c r="AC41">
        <v>35171.358119999997</v>
      </c>
      <c r="AD41">
        <v>35320.920169999998</v>
      </c>
      <c r="AE41">
        <v>35460.961889999999</v>
      </c>
      <c r="AF41">
        <v>35593.792690000002</v>
      </c>
      <c r="AG41">
        <v>35716.542509999999</v>
      </c>
      <c r="AH41">
        <v>35828.210290000003</v>
      </c>
      <c r="AI41">
        <v>35929.834649999997</v>
      </c>
      <c r="AJ41">
        <v>36023.630940000003</v>
      </c>
      <c r="AK41">
        <v>36113.554069999998</v>
      </c>
      <c r="AL41">
        <v>36201.793140000002</v>
      </c>
      <c r="AM41">
        <v>36290.87616</v>
      </c>
      <c r="AN41">
        <v>36383.607389999997</v>
      </c>
    </row>
    <row r="42" spans="1:40" x14ac:dyDescent="0.25">
      <c r="A42" s="7" t="s">
        <v>233</v>
      </c>
      <c r="B42" t="s">
        <v>294</v>
      </c>
      <c r="C42">
        <v>2093869</v>
      </c>
      <c r="D42">
        <v>2116945.7859999998</v>
      </c>
      <c r="E42">
        <v>2138623.906</v>
      </c>
      <c r="F42">
        <v>2158561.0639999998</v>
      </c>
      <c r="G42">
        <v>2178017.9449999998</v>
      </c>
      <c r="H42">
        <v>2198354.9950000001</v>
      </c>
      <c r="I42">
        <v>2220013.7050000001</v>
      </c>
      <c r="J42">
        <v>2242991.8259999999</v>
      </c>
      <c r="K42">
        <v>2266148.8879999998</v>
      </c>
      <c r="L42">
        <v>2289628.3629999999</v>
      </c>
      <c r="M42">
        <v>2313741.3739999998</v>
      </c>
      <c r="N42">
        <v>2338535.87</v>
      </c>
      <c r="O42">
        <v>2363824.3149999999</v>
      </c>
      <c r="P42">
        <v>2389226.81</v>
      </c>
      <c r="Q42">
        <v>2414794.1409999998</v>
      </c>
      <c r="R42">
        <v>2439963.375</v>
      </c>
      <c r="S42">
        <v>2464407.3730000001</v>
      </c>
      <c r="T42">
        <v>2487996.2850000001</v>
      </c>
      <c r="U42">
        <v>2510003.6359999999</v>
      </c>
      <c r="V42">
        <v>2530552.969</v>
      </c>
      <c r="W42">
        <v>2549808.1370000001</v>
      </c>
      <c r="X42">
        <v>2568012.75</v>
      </c>
      <c r="Y42">
        <v>2585369.199</v>
      </c>
      <c r="Z42">
        <v>2602008.8879999998</v>
      </c>
      <c r="AA42">
        <v>2618004.273</v>
      </c>
      <c r="AB42">
        <v>2633389.8199999998</v>
      </c>
      <c r="AC42">
        <v>2648181.8960000002</v>
      </c>
      <c r="AD42">
        <v>2662393.074</v>
      </c>
      <c r="AE42">
        <v>2676068.4389999998</v>
      </c>
      <c r="AF42">
        <v>2689355.9470000002</v>
      </c>
      <c r="AG42">
        <v>2701968.801</v>
      </c>
      <c r="AH42">
        <v>2713815.79</v>
      </c>
      <c r="AI42">
        <v>2724982.88</v>
      </c>
      <c r="AJ42">
        <v>2735655.764</v>
      </c>
      <c r="AK42">
        <v>2746175.2450000001</v>
      </c>
      <c r="AL42">
        <v>2756716.517</v>
      </c>
      <c r="AM42">
        <v>2767499.6340000001</v>
      </c>
      <c r="AN42">
        <v>2778770.3319999999</v>
      </c>
    </row>
    <row r="43" spans="1:40" x14ac:dyDescent="0.25">
      <c r="A43" s="23" t="s">
        <v>237</v>
      </c>
      <c r="B43" t="s">
        <v>295</v>
      </c>
      <c r="C43">
        <v>52938</v>
      </c>
      <c r="D43">
        <v>53508.161440000003</v>
      </c>
      <c r="E43">
        <v>54026.300840000004</v>
      </c>
      <c r="F43">
        <v>54546.908150000003</v>
      </c>
      <c r="G43">
        <v>55101.582640000001</v>
      </c>
      <c r="H43">
        <v>55620.849929999997</v>
      </c>
      <c r="I43">
        <v>56111.460800000001</v>
      </c>
      <c r="J43">
        <v>56577.185490000003</v>
      </c>
      <c r="K43">
        <v>57006.634559999999</v>
      </c>
      <c r="L43">
        <v>57401.375549999997</v>
      </c>
      <c r="M43">
        <v>57782.297330000001</v>
      </c>
      <c r="N43">
        <v>58156.1345</v>
      </c>
      <c r="O43">
        <v>58517.632149999998</v>
      </c>
      <c r="P43">
        <v>58876.735030000003</v>
      </c>
      <c r="Q43">
        <v>59273.221369999999</v>
      </c>
      <c r="R43">
        <v>59683.311990000002</v>
      </c>
      <c r="S43">
        <v>60090.098209999996</v>
      </c>
      <c r="T43">
        <v>60484.748489999998</v>
      </c>
      <c r="U43">
        <v>60856.834609999998</v>
      </c>
      <c r="V43">
        <v>61205.746449999999</v>
      </c>
      <c r="W43">
        <v>61529.018029999999</v>
      </c>
      <c r="X43">
        <v>61829.044849999998</v>
      </c>
      <c r="Y43">
        <v>62109.04967</v>
      </c>
      <c r="Z43">
        <v>62371.437319999997</v>
      </c>
      <c r="AA43">
        <v>62617.599710000002</v>
      </c>
      <c r="AB43">
        <v>62848.188009999998</v>
      </c>
      <c r="AC43">
        <v>63063.483619999999</v>
      </c>
      <c r="AD43">
        <v>63263.69558</v>
      </c>
      <c r="AE43">
        <v>63452.585270000003</v>
      </c>
      <c r="AF43">
        <v>63656.483370000002</v>
      </c>
      <c r="AG43">
        <v>63865.185819999999</v>
      </c>
      <c r="AH43">
        <v>64071.829380000003</v>
      </c>
      <c r="AI43">
        <v>64274.451699999998</v>
      </c>
      <c r="AJ43">
        <v>64474.090660000002</v>
      </c>
      <c r="AK43">
        <v>64675.774080000003</v>
      </c>
      <c r="AL43">
        <v>64881.435720000001</v>
      </c>
      <c r="AM43">
        <v>65094.245929999997</v>
      </c>
      <c r="AN43">
        <v>65318.171040000001</v>
      </c>
    </row>
    <row r="44" spans="1:40" x14ac:dyDescent="0.25">
      <c r="A44" s="7" t="s">
        <v>233</v>
      </c>
      <c r="B44" t="s">
        <v>296</v>
      </c>
      <c r="C44">
        <v>5558098.0010000002</v>
      </c>
      <c r="D44">
        <v>5618576.5089999996</v>
      </c>
      <c r="E44">
        <v>5676659.6600000001</v>
      </c>
      <c r="F44">
        <v>5732167.5729999999</v>
      </c>
      <c r="G44">
        <v>5786500.5</v>
      </c>
      <c r="H44">
        <v>5841787.8329999996</v>
      </c>
      <c r="I44">
        <v>5897981.4680000003</v>
      </c>
      <c r="J44">
        <v>5955567.1619999995</v>
      </c>
      <c r="K44">
        <v>6013704.1260000002</v>
      </c>
      <c r="L44">
        <v>6072742.557</v>
      </c>
      <c r="M44">
        <v>6134099.6200000001</v>
      </c>
      <c r="N44">
        <v>6199512.9800000004</v>
      </c>
      <c r="O44">
        <v>6270973.6320000002</v>
      </c>
      <c r="P44">
        <v>6340655.46</v>
      </c>
      <c r="Q44">
        <v>6411659.2369999997</v>
      </c>
      <c r="R44">
        <v>6483979.7819999997</v>
      </c>
      <c r="S44">
        <v>6557028.5980000002</v>
      </c>
      <c r="T44">
        <v>6630252.4289999995</v>
      </c>
      <c r="U44">
        <v>6702320.9560000002</v>
      </c>
      <c r="V44">
        <v>6773079.6909999996</v>
      </c>
      <c r="W44">
        <v>6842241.852</v>
      </c>
      <c r="X44">
        <v>6909737.0109999999</v>
      </c>
      <c r="Y44">
        <v>6975603.835</v>
      </c>
      <c r="Z44">
        <v>7039899.8300000001</v>
      </c>
      <c r="AA44">
        <v>7102662.9199999999</v>
      </c>
      <c r="AB44">
        <v>7163904.4050000003</v>
      </c>
      <c r="AC44">
        <v>7223617.2719999999</v>
      </c>
      <c r="AD44">
        <v>7281789.4299999997</v>
      </c>
      <c r="AE44">
        <v>7341012.4160000002</v>
      </c>
      <c r="AF44">
        <v>7401177.1919999998</v>
      </c>
      <c r="AG44">
        <v>7461226.0029999996</v>
      </c>
      <c r="AH44">
        <v>7520372.0209999997</v>
      </c>
      <c r="AI44">
        <v>7578217.2230000002</v>
      </c>
      <c r="AJ44">
        <v>7634679.1109999996</v>
      </c>
      <c r="AK44">
        <v>7690041.6299999999</v>
      </c>
      <c r="AL44">
        <v>7744595.9699999997</v>
      </c>
      <c r="AM44">
        <v>7798761.8770000003</v>
      </c>
      <c r="AN44">
        <v>7853113.0539999995</v>
      </c>
    </row>
    <row r="45" spans="1:40" x14ac:dyDescent="0.25">
      <c r="A45" s="7" t="s">
        <v>233</v>
      </c>
      <c r="B45" t="s">
        <v>297</v>
      </c>
      <c r="C45">
        <v>4011081</v>
      </c>
      <c r="D45">
        <v>4055435.4040000001</v>
      </c>
      <c r="E45">
        <v>4098379.7069999999</v>
      </c>
      <c r="F45">
        <v>4139503.656</v>
      </c>
      <c r="G45">
        <v>4179940.1490000002</v>
      </c>
      <c r="H45">
        <v>4220870.4340000004</v>
      </c>
      <c r="I45">
        <v>4262625.5480000004</v>
      </c>
      <c r="J45">
        <v>4305240.7240000004</v>
      </c>
      <c r="K45">
        <v>4347453.9589999998</v>
      </c>
      <c r="L45">
        <v>4389451.4749999996</v>
      </c>
      <c r="M45">
        <v>4431780.301</v>
      </c>
      <c r="N45">
        <v>4474716.0070000002</v>
      </c>
      <c r="O45">
        <v>4518248.8820000002</v>
      </c>
      <c r="P45">
        <v>4561724.773</v>
      </c>
      <c r="Q45">
        <v>4605564.4450000003</v>
      </c>
      <c r="R45">
        <v>4649132.6040000003</v>
      </c>
      <c r="S45">
        <v>4691924.75</v>
      </c>
      <c r="T45">
        <v>4733655.0609999998</v>
      </c>
      <c r="U45">
        <v>4773375.7050000001</v>
      </c>
      <c r="V45">
        <v>4811057.2560000001</v>
      </c>
      <c r="W45">
        <v>4846744.0970000001</v>
      </c>
      <c r="X45">
        <v>4880633.6979999999</v>
      </c>
      <c r="Y45">
        <v>4912933.3360000001</v>
      </c>
      <c r="Z45">
        <v>4943802.8499999996</v>
      </c>
      <c r="AA45">
        <v>4973349.6150000002</v>
      </c>
      <c r="AB45">
        <v>5001640.7549999999</v>
      </c>
      <c r="AC45">
        <v>5028719.8650000002</v>
      </c>
      <c r="AD45">
        <v>5054621.5319999997</v>
      </c>
      <c r="AE45">
        <v>5079705.1500000004</v>
      </c>
      <c r="AF45">
        <v>5104350.7980000004</v>
      </c>
      <c r="AG45">
        <v>5128245.585</v>
      </c>
      <c r="AH45">
        <v>5151216.1390000004</v>
      </c>
      <c r="AI45">
        <v>5173285.7290000003</v>
      </c>
      <c r="AJ45">
        <v>5194613.7110000001</v>
      </c>
      <c r="AK45">
        <v>5215577.2</v>
      </c>
      <c r="AL45">
        <v>5236401.84</v>
      </c>
      <c r="AM45">
        <v>5257382.9009999996</v>
      </c>
      <c r="AN45">
        <v>5278872.1550000003</v>
      </c>
    </row>
    <row r="46" spans="1:40" x14ac:dyDescent="0.25">
      <c r="A46" s="7" t="s">
        <v>235</v>
      </c>
      <c r="B46" t="s">
        <v>298</v>
      </c>
      <c r="C46">
        <v>50441</v>
      </c>
      <c r="D46">
        <v>51030.747600000002</v>
      </c>
      <c r="E46">
        <v>51636.511019999998</v>
      </c>
      <c r="F46">
        <v>52252.638749999998</v>
      </c>
      <c r="G46">
        <v>52879.105839999997</v>
      </c>
      <c r="H46">
        <v>53500.127710000001</v>
      </c>
      <c r="I46">
        <v>54101.052329999999</v>
      </c>
      <c r="J46">
        <v>54672.611010000001</v>
      </c>
      <c r="K46">
        <v>55208.324209999999</v>
      </c>
      <c r="L46">
        <v>55718.667419999998</v>
      </c>
      <c r="M46">
        <v>56215.018859999996</v>
      </c>
      <c r="N46">
        <v>56706.105620000002</v>
      </c>
      <c r="O46">
        <v>57198.21488</v>
      </c>
      <c r="P46">
        <v>57695.592559999997</v>
      </c>
      <c r="Q46">
        <v>58201.827129999998</v>
      </c>
      <c r="R46">
        <v>58715.856140000004</v>
      </c>
      <c r="S46">
        <v>59235.917970000002</v>
      </c>
      <c r="T46">
        <v>59759.76756</v>
      </c>
      <c r="U46">
        <v>60281.229579999999</v>
      </c>
      <c r="V46">
        <v>60795.45506</v>
      </c>
      <c r="W46">
        <v>61298.560729999997</v>
      </c>
      <c r="X46">
        <v>61788.494870000002</v>
      </c>
      <c r="Y46">
        <v>62264.566270000003</v>
      </c>
      <c r="Z46">
        <v>62726.957029999998</v>
      </c>
      <c r="AA46">
        <v>63176.306409999997</v>
      </c>
      <c r="AB46">
        <v>63613.401660000003</v>
      </c>
      <c r="AC46">
        <v>64038.999040000002</v>
      </c>
      <c r="AD46">
        <v>64453.755649999999</v>
      </c>
      <c r="AE46">
        <v>64861.892809999998</v>
      </c>
      <c r="AF46">
        <v>65269.483789999998</v>
      </c>
      <c r="AG46">
        <v>65678.794380000007</v>
      </c>
      <c r="AH46">
        <v>66090.258560000002</v>
      </c>
      <c r="AI46">
        <v>66503.247629999998</v>
      </c>
      <c r="AJ46">
        <v>66916.940979999999</v>
      </c>
      <c r="AK46">
        <v>67331.62242</v>
      </c>
      <c r="AL46">
        <v>67747.849470000001</v>
      </c>
      <c r="AM46">
        <v>68167.210080000004</v>
      </c>
      <c r="AN46">
        <v>68592.300870000006</v>
      </c>
    </row>
    <row r="47" spans="1:40" x14ac:dyDescent="0.25">
      <c r="A47" s="7" t="s">
        <v>235</v>
      </c>
      <c r="B47" t="s">
        <v>299</v>
      </c>
      <c r="C47">
        <v>17000</v>
      </c>
      <c r="D47">
        <v>17323.809740000001</v>
      </c>
      <c r="E47">
        <v>17623.80284</v>
      </c>
      <c r="F47">
        <v>17842.743439999998</v>
      </c>
      <c r="G47">
        <v>18098.491770000001</v>
      </c>
      <c r="H47">
        <v>18429.528849999999</v>
      </c>
      <c r="I47">
        <v>18837.236680000002</v>
      </c>
      <c r="J47">
        <v>19311.808949999999</v>
      </c>
      <c r="K47">
        <v>19842.745480000001</v>
      </c>
      <c r="L47">
        <v>20428.29494</v>
      </c>
      <c r="M47">
        <v>21068.927940000001</v>
      </c>
      <c r="N47">
        <v>21763.850989999999</v>
      </c>
      <c r="O47">
        <v>22510.759150000002</v>
      </c>
      <c r="P47">
        <v>23212.361270000001</v>
      </c>
      <c r="Q47">
        <v>23838.76786</v>
      </c>
      <c r="R47">
        <v>24386.587200000002</v>
      </c>
      <c r="S47">
        <v>24866.289860000001</v>
      </c>
      <c r="T47">
        <v>25292.061549999999</v>
      </c>
      <c r="U47">
        <v>25672.975610000001</v>
      </c>
      <c r="V47">
        <v>26019.498439999999</v>
      </c>
      <c r="W47">
        <v>26340.197899999999</v>
      </c>
      <c r="X47">
        <v>26641.94414</v>
      </c>
      <c r="Y47">
        <v>26929.66865</v>
      </c>
      <c r="Z47">
        <v>27206.632890000001</v>
      </c>
      <c r="AA47">
        <v>27474.844270000001</v>
      </c>
      <c r="AB47">
        <v>27735.436669999999</v>
      </c>
      <c r="AC47">
        <v>27988.976279999999</v>
      </c>
      <c r="AD47">
        <v>28235.687849999998</v>
      </c>
      <c r="AE47">
        <v>28412.4431</v>
      </c>
      <c r="AF47">
        <v>28515.922480000001</v>
      </c>
      <c r="AG47">
        <v>28559.195749999999</v>
      </c>
      <c r="AH47">
        <v>28559.03904</v>
      </c>
      <c r="AI47">
        <v>28529.756959999999</v>
      </c>
      <c r="AJ47">
        <v>28481.753379999998</v>
      </c>
      <c r="AK47">
        <v>28422.506700000002</v>
      </c>
      <c r="AL47">
        <v>28356.268039999999</v>
      </c>
      <c r="AM47">
        <v>28285.824649999999</v>
      </c>
      <c r="AN47">
        <v>28213.130249999998</v>
      </c>
    </row>
    <row r="48" spans="1:40" x14ac:dyDescent="0.25">
      <c r="A48" s="7" t="s">
        <v>235</v>
      </c>
      <c r="B48" t="s">
        <v>300</v>
      </c>
      <c r="C48">
        <v>37402</v>
      </c>
      <c r="D48">
        <v>36975.26554</v>
      </c>
      <c r="E48">
        <v>36329.98057</v>
      </c>
      <c r="F48">
        <v>35687.716039999999</v>
      </c>
      <c r="G48">
        <v>35257.800360000001</v>
      </c>
      <c r="H48">
        <v>35072.303419999997</v>
      </c>
      <c r="I48">
        <v>35109.19513</v>
      </c>
      <c r="J48">
        <v>35337.488340000004</v>
      </c>
      <c r="K48">
        <v>35721.028910000001</v>
      </c>
      <c r="L48">
        <v>36235.631520000003</v>
      </c>
      <c r="M48">
        <v>36864.647640000003</v>
      </c>
      <c r="N48">
        <v>37595.384910000001</v>
      </c>
      <c r="O48">
        <v>38419.38953</v>
      </c>
      <c r="P48">
        <v>39256.21254</v>
      </c>
      <c r="Q48">
        <v>40070.861400000002</v>
      </c>
      <c r="R48">
        <v>40844.336080000001</v>
      </c>
      <c r="S48">
        <v>41572.265359999998</v>
      </c>
      <c r="T48">
        <v>42257.945240000001</v>
      </c>
      <c r="U48">
        <v>42910.447339999999</v>
      </c>
      <c r="V48">
        <v>43533.850180000001</v>
      </c>
      <c r="W48">
        <v>44130.752769999999</v>
      </c>
      <c r="X48">
        <v>44704.253649999999</v>
      </c>
      <c r="Y48">
        <v>45257.56164</v>
      </c>
      <c r="Z48">
        <v>45793.712249999997</v>
      </c>
      <c r="AA48">
        <v>46315.41749</v>
      </c>
      <c r="AB48">
        <v>46824.996789999997</v>
      </c>
      <c r="AC48">
        <v>47324.376669999998</v>
      </c>
      <c r="AD48">
        <v>47815.133909999997</v>
      </c>
      <c r="AE48">
        <v>48199.777139999998</v>
      </c>
      <c r="AF48">
        <v>48459.305950000002</v>
      </c>
      <c r="AG48">
        <v>48603.398569999998</v>
      </c>
      <c r="AH48">
        <v>48654.463949999998</v>
      </c>
      <c r="AI48">
        <v>48637.052190000002</v>
      </c>
      <c r="AJ48">
        <v>48573.322460000003</v>
      </c>
      <c r="AK48">
        <v>48482.395680000001</v>
      </c>
      <c r="AL48">
        <v>48378.80672</v>
      </c>
      <c r="AM48">
        <v>48274.136570000002</v>
      </c>
      <c r="AN48">
        <v>48177.625160000003</v>
      </c>
    </row>
    <row r="49" spans="1:40" x14ac:dyDescent="0.25">
      <c r="A49" s="7" t="s">
        <v>235</v>
      </c>
      <c r="B49" t="s">
        <v>301</v>
      </c>
      <c r="C49">
        <v>1072343</v>
      </c>
      <c r="D49">
        <v>1084961.2150000001</v>
      </c>
      <c r="E49">
        <v>1097373.5020000001</v>
      </c>
      <c r="F49">
        <v>1109319.1440000001</v>
      </c>
      <c r="G49">
        <v>1120768.6869999999</v>
      </c>
      <c r="H49">
        <v>1131963.726</v>
      </c>
      <c r="I49">
        <v>1143056.736</v>
      </c>
      <c r="J49">
        <v>1154181.6850000001</v>
      </c>
      <c r="K49">
        <v>1165029.1610000001</v>
      </c>
      <c r="L49">
        <v>1175641.719</v>
      </c>
      <c r="M49">
        <v>1186190.432</v>
      </c>
      <c r="N49">
        <v>1196745.335</v>
      </c>
      <c r="O49">
        <v>1207290.9369999999</v>
      </c>
      <c r="P49">
        <v>1218143.115</v>
      </c>
      <c r="Q49">
        <v>1229584.702</v>
      </c>
      <c r="R49">
        <v>1241305.1610000001</v>
      </c>
      <c r="S49">
        <v>1253042.7620000001</v>
      </c>
      <c r="T49">
        <v>1264628.804</v>
      </c>
      <c r="U49">
        <v>1275832.26</v>
      </c>
      <c r="V49">
        <v>1286576.27</v>
      </c>
      <c r="W49">
        <v>1296815.7009999999</v>
      </c>
      <c r="X49">
        <v>1306571.638</v>
      </c>
      <c r="Y49">
        <v>1315889.0959999999</v>
      </c>
      <c r="Z49">
        <v>1324815.2890000001</v>
      </c>
      <c r="AA49">
        <v>1333391.584</v>
      </c>
      <c r="AB49">
        <v>1341651.554</v>
      </c>
      <c r="AC49">
        <v>1349622.075</v>
      </c>
      <c r="AD49">
        <v>1357325.4739999999</v>
      </c>
      <c r="AE49">
        <v>1365285.2690000001</v>
      </c>
      <c r="AF49">
        <v>1373751.996</v>
      </c>
      <c r="AG49">
        <v>1382519.851</v>
      </c>
      <c r="AH49">
        <v>1391400.933</v>
      </c>
      <c r="AI49">
        <v>1400281.973</v>
      </c>
      <c r="AJ49">
        <v>1409117.4990000001</v>
      </c>
      <c r="AK49">
        <v>1417945.7239999999</v>
      </c>
      <c r="AL49">
        <v>1426797.5179999999</v>
      </c>
      <c r="AM49">
        <v>1435738.3419999999</v>
      </c>
      <c r="AN49">
        <v>1444859.96</v>
      </c>
    </row>
    <row r="50" spans="1:40" x14ac:dyDescent="0.25">
      <c r="A50" s="7" t="s">
        <v>235</v>
      </c>
      <c r="B50" t="s">
        <v>302</v>
      </c>
      <c r="C50">
        <v>1078867</v>
      </c>
      <c r="D50">
        <v>1091457.93</v>
      </c>
      <c r="E50">
        <v>1104910.1129999999</v>
      </c>
      <c r="F50">
        <v>1119011.3640000001</v>
      </c>
      <c r="G50">
        <v>1133113.5830000001</v>
      </c>
      <c r="H50">
        <v>1146611.4979999999</v>
      </c>
      <c r="I50">
        <v>1159187.8119999999</v>
      </c>
      <c r="J50">
        <v>1170791.7080000001</v>
      </c>
      <c r="K50">
        <v>1181574.7520000001</v>
      </c>
      <c r="L50">
        <v>1191945.946</v>
      </c>
      <c r="M50">
        <v>1202267.915</v>
      </c>
      <c r="N50">
        <v>1212845.9580000001</v>
      </c>
      <c r="O50">
        <v>1223938.8489999999</v>
      </c>
      <c r="P50">
        <v>1235560.7520000001</v>
      </c>
      <c r="Q50">
        <v>1247598.0049999999</v>
      </c>
      <c r="R50">
        <v>1259966.615</v>
      </c>
      <c r="S50">
        <v>1272585.291</v>
      </c>
      <c r="T50">
        <v>1285368.5460000001</v>
      </c>
      <c r="U50">
        <v>1298201.703</v>
      </c>
      <c r="V50">
        <v>1310941.0449999999</v>
      </c>
      <c r="W50">
        <v>1323474.432</v>
      </c>
      <c r="X50">
        <v>1335730.4909999999</v>
      </c>
      <c r="Y50">
        <v>1347677.287</v>
      </c>
      <c r="Z50">
        <v>1359312.9879999999</v>
      </c>
      <c r="AA50">
        <v>1370653.808</v>
      </c>
      <c r="AB50">
        <v>1381723.5759999999</v>
      </c>
      <c r="AC50">
        <v>1392546.696</v>
      </c>
      <c r="AD50">
        <v>1403144.57</v>
      </c>
      <c r="AE50">
        <v>1413418.8870000001</v>
      </c>
      <c r="AF50">
        <v>1423456.051</v>
      </c>
      <c r="AG50">
        <v>1433376.2860000001</v>
      </c>
      <c r="AH50">
        <v>1443244.7239999999</v>
      </c>
      <c r="AI50">
        <v>1453074.206</v>
      </c>
      <c r="AJ50">
        <v>1462854.3689999999</v>
      </c>
      <c r="AK50">
        <v>1472581.254</v>
      </c>
      <c r="AL50">
        <v>1482270.8019999999</v>
      </c>
      <c r="AM50">
        <v>1491958.9750000001</v>
      </c>
      <c r="AN50">
        <v>1501703.45</v>
      </c>
    </row>
    <row r="51" spans="1:40" x14ac:dyDescent="0.25">
      <c r="A51" s="7" t="s">
        <v>235</v>
      </c>
      <c r="B51" t="s">
        <v>303</v>
      </c>
      <c r="C51">
        <v>24045</v>
      </c>
      <c r="D51">
        <v>24292.100750000001</v>
      </c>
      <c r="E51">
        <v>24524.9915</v>
      </c>
      <c r="F51">
        <v>24779.15177</v>
      </c>
      <c r="G51">
        <v>25053.70478</v>
      </c>
      <c r="H51">
        <v>25324.97826</v>
      </c>
      <c r="I51">
        <v>25573.143540000001</v>
      </c>
      <c r="J51">
        <v>25788.73014</v>
      </c>
      <c r="K51">
        <v>25962.16793</v>
      </c>
      <c r="L51">
        <v>26094.805199999999</v>
      </c>
      <c r="M51">
        <v>26199.036029999999</v>
      </c>
      <c r="N51">
        <v>26281.418030000001</v>
      </c>
      <c r="O51">
        <v>26343.170539999999</v>
      </c>
      <c r="P51">
        <v>26404.888800000001</v>
      </c>
      <c r="Q51">
        <v>26497.630109999998</v>
      </c>
      <c r="R51">
        <v>26612.11751</v>
      </c>
      <c r="S51">
        <v>26739.258590000001</v>
      </c>
      <c r="T51">
        <v>26873.137180000002</v>
      </c>
      <c r="U51">
        <v>27016.771130000001</v>
      </c>
      <c r="V51">
        <v>27165.189180000001</v>
      </c>
      <c r="W51">
        <v>27312.23473</v>
      </c>
      <c r="X51">
        <v>27454.747189999998</v>
      </c>
      <c r="Y51">
        <v>27591.428349999998</v>
      </c>
      <c r="Z51">
        <v>27721.9231</v>
      </c>
      <c r="AA51">
        <v>27846.320179999999</v>
      </c>
      <c r="AB51">
        <v>27964.890029999999</v>
      </c>
      <c r="AC51">
        <v>28077.958139999999</v>
      </c>
      <c r="AD51">
        <v>28185.854350000001</v>
      </c>
      <c r="AE51">
        <v>28293.308529999998</v>
      </c>
      <c r="AF51">
        <v>28418.727910000001</v>
      </c>
      <c r="AG51">
        <v>28558.008419999998</v>
      </c>
      <c r="AH51">
        <v>28706.35082</v>
      </c>
      <c r="AI51">
        <v>28860.492470000001</v>
      </c>
      <c r="AJ51">
        <v>29018.433010000001</v>
      </c>
      <c r="AK51">
        <v>29179.53138</v>
      </c>
      <c r="AL51">
        <v>29343.46056</v>
      </c>
      <c r="AM51">
        <v>29510.55932</v>
      </c>
      <c r="AN51">
        <v>29681.756700000002</v>
      </c>
    </row>
    <row r="52" spans="1:40" x14ac:dyDescent="0.25">
      <c r="A52" s="7" t="s">
        <v>236</v>
      </c>
      <c r="B52" t="s">
        <v>304</v>
      </c>
      <c r="C52">
        <v>30842308</v>
      </c>
      <c r="D52">
        <v>31182288.420000002</v>
      </c>
      <c r="E52">
        <v>31520621.739999998</v>
      </c>
      <c r="F52">
        <v>31855079.239999998</v>
      </c>
      <c r="G52">
        <v>32182973.98</v>
      </c>
      <c r="H52">
        <v>32505229.91</v>
      </c>
      <c r="I52">
        <v>32822966.879999999</v>
      </c>
      <c r="J52">
        <v>33137739.329999998</v>
      </c>
      <c r="K52">
        <v>33444820.370000001</v>
      </c>
      <c r="L52">
        <v>33746530.07</v>
      </c>
      <c r="M52">
        <v>34047106.130000003</v>
      </c>
      <c r="N52">
        <v>34349526.490000002</v>
      </c>
      <c r="O52">
        <v>34655625.109999999</v>
      </c>
      <c r="P52">
        <v>34967848.170000002</v>
      </c>
      <c r="Q52">
        <v>35289768.549999997</v>
      </c>
      <c r="R52">
        <v>35617398.670000002</v>
      </c>
      <c r="S52">
        <v>35947365.609999999</v>
      </c>
      <c r="T52">
        <v>36277247.329999998</v>
      </c>
      <c r="U52">
        <v>36601551.200000003</v>
      </c>
      <c r="V52">
        <v>36917981.840000004</v>
      </c>
      <c r="W52">
        <v>37224944.340000004</v>
      </c>
      <c r="X52">
        <v>37522213.25</v>
      </c>
      <c r="Y52">
        <v>37810218.420000002</v>
      </c>
      <c r="Z52">
        <v>38089629.079999998</v>
      </c>
      <c r="AA52">
        <v>38361142.640000001</v>
      </c>
      <c r="AB52">
        <v>38625380.609999999</v>
      </c>
      <c r="AC52">
        <v>38882860.729999997</v>
      </c>
      <c r="AD52">
        <v>39134014</v>
      </c>
      <c r="AE52">
        <v>39382814.630000003</v>
      </c>
      <c r="AF52">
        <v>39633216.82</v>
      </c>
      <c r="AG52">
        <v>39883957.560000002</v>
      </c>
      <c r="AH52">
        <v>40133869.420000002</v>
      </c>
      <c r="AI52">
        <v>40382386.670000002</v>
      </c>
      <c r="AJ52">
        <v>40629580.270000003</v>
      </c>
      <c r="AK52">
        <v>40876846.25</v>
      </c>
      <c r="AL52">
        <v>41125278.719999999</v>
      </c>
      <c r="AM52">
        <v>41376667.369999997</v>
      </c>
      <c r="AN52">
        <v>41633412.270000003</v>
      </c>
    </row>
    <row r="53" spans="1:40" x14ac:dyDescent="0.25">
      <c r="A53" s="7" t="s">
        <v>236</v>
      </c>
      <c r="B53" t="s">
        <v>305</v>
      </c>
      <c r="C53">
        <v>2580167.0010000002</v>
      </c>
      <c r="D53">
        <v>2607506.1260000002</v>
      </c>
      <c r="E53">
        <v>2631134.9470000002</v>
      </c>
      <c r="F53">
        <v>2650706.0950000002</v>
      </c>
      <c r="G53">
        <v>2669415.0299999998</v>
      </c>
      <c r="H53">
        <v>2690490.9419999998</v>
      </c>
      <c r="I53">
        <v>2715127.3870000001</v>
      </c>
      <c r="J53">
        <v>2743363.6469999999</v>
      </c>
      <c r="K53">
        <v>2772934.3709999998</v>
      </c>
      <c r="L53">
        <v>2803978.78</v>
      </c>
      <c r="M53">
        <v>2837001.6710000001</v>
      </c>
      <c r="N53">
        <v>2872051.298</v>
      </c>
      <c r="O53">
        <v>2908750.3470000001</v>
      </c>
      <c r="P53">
        <v>2946045.4419999998</v>
      </c>
      <c r="Q53">
        <v>2983874.537</v>
      </c>
      <c r="R53">
        <v>3021143.17</v>
      </c>
      <c r="S53">
        <v>3057255.0890000002</v>
      </c>
      <c r="T53">
        <v>3092021.3730000001</v>
      </c>
      <c r="U53">
        <v>3124082.5970000001</v>
      </c>
      <c r="V53">
        <v>3153792.7409999999</v>
      </c>
      <c r="W53">
        <v>3181602.8539999998</v>
      </c>
      <c r="X53">
        <v>3208096.9739999999</v>
      </c>
      <c r="Y53">
        <v>3233743.676</v>
      </c>
      <c r="Z53">
        <v>3258837.3840000001</v>
      </c>
      <c r="AA53">
        <v>3283529.4789999998</v>
      </c>
      <c r="AB53">
        <v>3307880.04</v>
      </c>
      <c r="AC53">
        <v>3331906.5589999999</v>
      </c>
      <c r="AD53">
        <v>3355618.9219999998</v>
      </c>
      <c r="AE53">
        <v>3378911.4070000001</v>
      </c>
      <c r="AF53">
        <v>3401950.6209999998</v>
      </c>
      <c r="AG53">
        <v>3424108.5920000002</v>
      </c>
      <c r="AH53">
        <v>3445183.6510000001</v>
      </c>
      <c r="AI53">
        <v>3465362.037</v>
      </c>
      <c r="AJ53">
        <v>3485050.8390000002</v>
      </c>
      <c r="AK53">
        <v>3504969.27</v>
      </c>
      <c r="AL53">
        <v>3525498.5649999999</v>
      </c>
      <c r="AM53">
        <v>3547095.659</v>
      </c>
      <c r="AN53">
        <v>3570258.5189999999</v>
      </c>
    </row>
    <row r="54" spans="1:40" x14ac:dyDescent="0.25">
      <c r="A54" s="23" t="s">
        <v>237</v>
      </c>
      <c r="B54" t="s">
        <v>306</v>
      </c>
      <c r="C54">
        <v>37645</v>
      </c>
      <c r="D54">
        <v>37976.743490000001</v>
      </c>
      <c r="E54">
        <v>38279.629990000001</v>
      </c>
      <c r="F54">
        <v>38676.157180000002</v>
      </c>
      <c r="G54">
        <v>39136.375110000001</v>
      </c>
      <c r="H54">
        <v>39448.797659999997</v>
      </c>
      <c r="I54">
        <v>39643.79449</v>
      </c>
      <c r="J54">
        <v>39742.597070000003</v>
      </c>
      <c r="K54">
        <v>39785.273070000003</v>
      </c>
      <c r="L54">
        <v>39770.834750000002</v>
      </c>
      <c r="M54">
        <v>39729.313450000001</v>
      </c>
      <c r="N54">
        <v>39671.748850000004</v>
      </c>
      <c r="O54">
        <v>39598.455840000002</v>
      </c>
      <c r="P54">
        <v>39550.795339999997</v>
      </c>
      <c r="Q54">
        <v>39594.100460000001</v>
      </c>
      <c r="R54">
        <v>39697.974860000002</v>
      </c>
      <c r="S54">
        <v>39843.7742</v>
      </c>
      <c r="T54">
        <v>40018.716209999999</v>
      </c>
      <c r="U54">
        <v>40224.202319999997</v>
      </c>
      <c r="V54">
        <v>40450.102270000003</v>
      </c>
      <c r="W54">
        <v>40682.842049999999</v>
      </c>
      <c r="X54">
        <v>40915.964039999999</v>
      </c>
      <c r="Y54">
        <v>41146.244700000003</v>
      </c>
      <c r="Z54">
        <v>41372.087</v>
      </c>
      <c r="AA54">
        <v>41592.762719999999</v>
      </c>
      <c r="AB54">
        <v>41808.018190000003</v>
      </c>
      <c r="AC54">
        <v>42017.871980000004</v>
      </c>
      <c r="AD54">
        <v>42222.516589999999</v>
      </c>
      <c r="AE54">
        <v>42436.77016</v>
      </c>
      <c r="AF54">
        <v>42701.739540000002</v>
      </c>
      <c r="AG54">
        <v>43004.771809999998</v>
      </c>
      <c r="AH54">
        <v>43336.560590000001</v>
      </c>
      <c r="AI54">
        <v>43690.04189</v>
      </c>
      <c r="AJ54">
        <v>44060.071649999998</v>
      </c>
      <c r="AK54">
        <v>44444.063920000001</v>
      </c>
      <c r="AL54">
        <v>44840.076860000001</v>
      </c>
      <c r="AM54">
        <v>45247.827100000002</v>
      </c>
      <c r="AN54">
        <v>45668.40064</v>
      </c>
    </row>
    <row r="55" spans="1:40" x14ac:dyDescent="0.25">
      <c r="A55" s="23" t="s">
        <v>237</v>
      </c>
      <c r="B55" t="s">
        <v>307</v>
      </c>
      <c r="C55">
        <v>27443.5</v>
      </c>
      <c r="D55">
        <v>27708.46487</v>
      </c>
      <c r="E55">
        <v>27893.802210000002</v>
      </c>
      <c r="F55">
        <v>28113.448059999999</v>
      </c>
      <c r="G55">
        <v>28399.41447</v>
      </c>
      <c r="H55">
        <v>28872.014220000001</v>
      </c>
      <c r="I55">
        <v>29359.121889999999</v>
      </c>
      <c r="J55">
        <v>29773.78944</v>
      </c>
      <c r="K55">
        <v>30005.247210000001</v>
      </c>
      <c r="L55">
        <v>30064.914929999999</v>
      </c>
      <c r="M55">
        <v>29996.275829999999</v>
      </c>
      <c r="N55">
        <v>29817.28326</v>
      </c>
      <c r="O55">
        <v>29526.127810000002</v>
      </c>
      <c r="P55">
        <v>29215.051940000001</v>
      </c>
      <c r="Q55">
        <v>29012.904259999999</v>
      </c>
      <c r="R55">
        <v>28870.228190000002</v>
      </c>
      <c r="S55">
        <v>28755.531559999999</v>
      </c>
      <c r="T55">
        <v>28653.246070000001</v>
      </c>
      <c r="U55">
        <v>28604.606960000001</v>
      </c>
      <c r="V55">
        <v>28589.137780000001</v>
      </c>
      <c r="W55">
        <v>28585.923149999999</v>
      </c>
      <c r="X55">
        <v>28584.97294</v>
      </c>
      <c r="Y55">
        <v>28582.063440000002</v>
      </c>
      <c r="Z55">
        <v>28575.755519999999</v>
      </c>
      <c r="AA55">
        <v>28565.911080000002</v>
      </c>
      <c r="AB55">
        <v>28552.965899999999</v>
      </c>
      <c r="AC55">
        <v>28537.58452</v>
      </c>
      <c r="AD55">
        <v>28520.504570000001</v>
      </c>
      <c r="AE55">
        <v>28497.936829999999</v>
      </c>
      <c r="AF55">
        <v>28542.759279999998</v>
      </c>
      <c r="AG55">
        <v>28626.708259999999</v>
      </c>
      <c r="AH55">
        <v>28731.264070000001</v>
      </c>
      <c r="AI55">
        <v>28847.354780000001</v>
      </c>
      <c r="AJ55">
        <v>28971.0638</v>
      </c>
      <c r="AK55">
        <v>29101.63652</v>
      </c>
      <c r="AL55">
        <v>29239.131219999999</v>
      </c>
      <c r="AM55">
        <v>29384.482820000001</v>
      </c>
      <c r="AN55">
        <v>29539.233049999999</v>
      </c>
    </row>
    <row r="56" spans="1:40" x14ac:dyDescent="0.25">
      <c r="A56" s="31" t="s">
        <v>440</v>
      </c>
      <c r="B56" t="s">
        <v>308</v>
      </c>
      <c r="C56">
        <v>22745.332849999999</v>
      </c>
      <c r="D56">
        <v>23211.529790000001</v>
      </c>
      <c r="E56">
        <v>23743.210630000001</v>
      </c>
      <c r="F56">
        <v>24332.248350000002</v>
      </c>
      <c r="G56">
        <v>24888.020659999998</v>
      </c>
      <c r="H56">
        <v>26508.859919999999</v>
      </c>
      <c r="I56">
        <v>28014.594870000001</v>
      </c>
      <c r="J56">
        <v>28981.654839999999</v>
      </c>
      <c r="K56">
        <v>29326.596689999998</v>
      </c>
      <c r="L56">
        <v>29088.986499999999</v>
      </c>
      <c r="M56">
        <v>28322.297579999999</v>
      </c>
      <c r="N56">
        <v>27036.951529999998</v>
      </c>
      <c r="O56">
        <v>25199.010849999999</v>
      </c>
      <c r="P56">
        <v>24682.608499999998</v>
      </c>
      <c r="Q56">
        <v>24812.832149999998</v>
      </c>
      <c r="R56">
        <v>25196.956300000002</v>
      </c>
      <c r="S56">
        <v>25632.59953</v>
      </c>
      <c r="T56">
        <v>26009.419580000002</v>
      </c>
      <c r="U56">
        <v>26292.363079999999</v>
      </c>
      <c r="V56">
        <v>26505.491129999999</v>
      </c>
      <c r="W56">
        <v>26639.193169999999</v>
      </c>
      <c r="X56">
        <v>26689.599289999998</v>
      </c>
      <c r="Y56">
        <v>26656.574000000001</v>
      </c>
      <c r="Z56">
        <v>26542.330290000002</v>
      </c>
      <c r="AA56">
        <v>26350.546920000001</v>
      </c>
      <c r="AB56">
        <v>26085.809730000001</v>
      </c>
      <c r="AC56">
        <v>25753.27274</v>
      </c>
      <c r="AD56">
        <v>25358.453000000001</v>
      </c>
      <c r="AE56">
        <v>25264.009109999999</v>
      </c>
      <c r="AF56">
        <v>25298.14532</v>
      </c>
      <c r="AG56">
        <v>25346.391869999999</v>
      </c>
      <c r="AH56">
        <v>25350.474289999998</v>
      </c>
      <c r="AI56">
        <v>25281.02261</v>
      </c>
      <c r="AJ56">
        <v>25123.911169999999</v>
      </c>
      <c r="AK56">
        <v>24873.440770000001</v>
      </c>
      <c r="AL56">
        <v>24527.241050000001</v>
      </c>
      <c r="AM56">
        <v>24085.027750000001</v>
      </c>
      <c r="AN56">
        <v>23547.680270000001</v>
      </c>
    </row>
    <row r="57" spans="1:40" x14ac:dyDescent="0.25">
      <c r="A57" s="31" t="s">
        <v>441</v>
      </c>
      <c r="B57" t="s">
        <v>309</v>
      </c>
      <c r="C57">
        <v>2038.237662</v>
      </c>
      <c r="D57">
        <v>2310.450754</v>
      </c>
      <c r="E57">
        <v>2771.406219</v>
      </c>
      <c r="F57">
        <v>3421.9890030000001</v>
      </c>
      <c r="G57">
        <v>4271.1961090000004</v>
      </c>
      <c r="H57">
        <v>5510.1694399999997</v>
      </c>
      <c r="I57">
        <v>7023.8980600000004</v>
      </c>
      <c r="J57">
        <v>8743.3991339999902</v>
      </c>
      <c r="K57">
        <v>10629.27619</v>
      </c>
      <c r="L57">
        <v>12652.39868</v>
      </c>
      <c r="M57">
        <v>14770.486849999999</v>
      </c>
      <c r="N57">
        <v>16893.61333</v>
      </c>
      <c r="O57">
        <v>18852.01642</v>
      </c>
      <c r="P57">
        <v>21391.260630000001</v>
      </c>
      <c r="Q57">
        <v>24481.7948</v>
      </c>
      <c r="R57">
        <v>28047.003830000001</v>
      </c>
      <c r="S57">
        <v>32037.47249</v>
      </c>
      <c r="T57">
        <v>36415.423000000003</v>
      </c>
      <c r="U57">
        <v>40217.98302</v>
      </c>
      <c r="V57">
        <v>43726.781049999998</v>
      </c>
      <c r="W57">
        <v>47087.480539999997</v>
      </c>
      <c r="X57">
        <v>50385.513830000004</v>
      </c>
      <c r="Y57">
        <v>53667.691870000002</v>
      </c>
      <c r="Z57">
        <v>56957.312420000002</v>
      </c>
      <c r="AA57">
        <v>60263.734920000003</v>
      </c>
      <c r="AB57">
        <v>63588.16491</v>
      </c>
      <c r="AC57">
        <v>66927.114100000006</v>
      </c>
      <c r="AD57">
        <v>70274.487469999905</v>
      </c>
      <c r="AE57">
        <v>72807.168860000005</v>
      </c>
      <c r="AF57">
        <v>74839.21776</v>
      </c>
      <c r="AG57">
        <v>76469.056249999994</v>
      </c>
      <c r="AH57">
        <v>77751.864820000003</v>
      </c>
      <c r="AI57">
        <v>78716.278439999995</v>
      </c>
      <c r="AJ57">
        <v>79375.185209999996</v>
      </c>
      <c r="AK57">
        <v>79733.273610000004</v>
      </c>
      <c r="AL57">
        <v>79786.739589999997</v>
      </c>
      <c r="AM57">
        <v>79527.896219999995</v>
      </c>
      <c r="AN57">
        <v>78946.969490000003</v>
      </c>
    </row>
    <row r="58" spans="1:40" x14ac:dyDescent="0.25">
      <c r="A58" s="31" t="s">
        <v>442</v>
      </c>
      <c r="B58" t="s">
        <v>310</v>
      </c>
      <c r="C58">
        <v>3008.1718519999999</v>
      </c>
      <c r="D58">
        <v>3008.2743059999998</v>
      </c>
      <c r="E58">
        <v>2979.6132360000001</v>
      </c>
      <c r="F58">
        <v>2936.5582639999998</v>
      </c>
      <c r="G58">
        <v>2877.9395789999999</v>
      </c>
      <c r="H58">
        <v>3143.8223720000001</v>
      </c>
      <c r="I58">
        <v>3534.5721309999999</v>
      </c>
      <c r="J58">
        <v>3967.3458679999999</v>
      </c>
      <c r="K58">
        <v>4401.5680709999997</v>
      </c>
      <c r="L58">
        <v>4813.0125390000003</v>
      </c>
      <c r="M58">
        <v>5180.2314070000002</v>
      </c>
      <c r="N58">
        <v>5473.3567629999998</v>
      </c>
      <c r="O58">
        <v>5648.6680409999999</v>
      </c>
      <c r="P58">
        <v>5666.1600109999999</v>
      </c>
      <c r="Q58">
        <v>5599.8487969999996</v>
      </c>
      <c r="R58">
        <v>5473.8472920000004</v>
      </c>
      <c r="S58">
        <v>5303.3769130000001</v>
      </c>
      <c r="T58">
        <v>5098.6609719999997</v>
      </c>
      <c r="U58">
        <v>4961.1104999999998</v>
      </c>
      <c r="V58">
        <v>4855.4671289999997</v>
      </c>
      <c r="W58">
        <v>4759.9956840000004</v>
      </c>
      <c r="X58">
        <v>4664.0316540000003</v>
      </c>
      <c r="Y58">
        <v>4562.625626</v>
      </c>
      <c r="Z58">
        <v>4453.8215870000004</v>
      </c>
      <c r="AA58">
        <v>4337.233596</v>
      </c>
      <c r="AB58">
        <v>4213.2875780000004</v>
      </c>
      <c r="AC58">
        <v>4082.8157980000001</v>
      </c>
      <c r="AD58">
        <v>3946.8394469999998</v>
      </c>
      <c r="AE58">
        <v>3843.9714210000002</v>
      </c>
      <c r="AF58">
        <v>3754.719004</v>
      </c>
      <c r="AG58">
        <v>3665.6828580000001</v>
      </c>
      <c r="AH58">
        <v>3570.7995369999999</v>
      </c>
      <c r="AI58">
        <v>3467.6521499999999</v>
      </c>
      <c r="AJ58">
        <v>3355.6472170000002</v>
      </c>
      <c r="AK58">
        <v>3235.1273639999999</v>
      </c>
      <c r="AL58">
        <v>3106.7270840000001</v>
      </c>
      <c r="AM58">
        <v>2971.2420080000002</v>
      </c>
      <c r="AN58">
        <v>2829.5269199999998</v>
      </c>
    </row>
    <row r="59" spans="1:40" x14ac:dyDescent="0.25">
      <c r="A59" s="31" t="s">
        <v>125</v>
      </c>
      <c r="B59" t="s">
        <v>311</v>
      </c>
      <c r="C59">
        <v>74.41428406</v>
      </c>
      <c r="D59">
        <v>108.40397160000001</v>
      </c>
      <c r="E59">
        <v>189.9837799</v>
      </c>
      <c r="F59">
        <v>365.31793920000001</v>
      </c>
      <c r="G59">
        <v>732.32179250000002</v>
      </c>
      <c r="H59">
        <v>1493.657228</v>
      </c>
      <c r="I59">
        <v>2986.1516390000002</v>
      </c>
      <c r="J59">
        <v>5804.6354309999997</v>
      </c>
      <c r="K59">
        <v>10990.576370000001</v>
      </c>
      <c r="L59">
        <v>20338.046119999999</v>
      </c>
      <c r="M59">
        <v>36854.631939999999</v>
      </c>
      <c r="N59">
        <v>65340.938289999998</v>
      </c>
      <c r="O59">
        <v>112881.6388</v>
      </c>
      <c r="P59">
        <v>154246.96669999999</v>
      </c>
      <c r="Q59">
        <v>186450.62520000001</v>
      </c>
      <c r="R59">
        <v>210846.8285</v>
      </c>
      <c r="S59">
        <v>229767.897</v>
      </c>
      <c r="T59">
        <v>245084.13750000001</v>
      </c>
      <c r="U59">
        <v>254539.4467</v>
      </c>
      <c r="V59">
        <v>260852.90779999999</v>
      </c>
      <c r="W59">
        <v>265382.24550000002</v>
      </c>
      <c r="X59">
        <v>268869.67060000001</v>
      </c>
      <c r="Y59">
        <v>271704.06400000001</v>
      </c>
      <c r="Z59">
        <v>274080.00890000002</v>
      </c>
      <c r="AA59">
        <v>276088.27539999998</v>
      </c>
      <c r="AB59">
        <v>277765.6189</v>
      </c>
      <c r="AC59">
        <v>279121.88299999997</v>
      </c>
      <c r="AD59">
        <v>280154.70309999998</v>
      </c>
      <c r="AE59">
        <v>280272.49589999998</v>
      </c>
      <c r="AF59">
        <v>279771.22169999999</v>
      </c>
      <c r="AG59">
        <v>278514.45409999997</v>
      </c>
      <c r="AH59">
        <v>276451.04430000001</v>
      </c>
      <c r="AI59">
        <v>273567.93609999999</v>
      </c>
      <c r="AJ59">
        <v>269868.85269999999</v>
      </c>
      <c r="AK59">
        <v>265367.80080000003</v>
      </c>
      <c r="AL59">
        <v>260071.13269999999</v>
      </c>
      <c r="AM59">
        <v>253984.29889999999</v>
      </c>
      <c r="AN59">
        <v>247112.87599999999</v>
      </c>
    </row>
    <row r="60" spans="1:40" x14ac:dyDescent="0.25">
      <c r="A60" s="31" t="s">
        <v>443</v>
      </c>
      <c r="B60" t="s">
        <v>312</v>
      </c>
      <c r="C60">
        <v>439.5071974</v>
      </c>
      <c r="D60">
        <v>511.14213940000002</v>
      </c>
      <c r="E60">
        <v>636.83129870000005</v>
      </c>
      <c r="F60">
        <v>821.38840640000001</v>
      </c>
      <c r="G60">
        <v>1073.5462419999999</v>
      </c>
      <c r="H60">
        <v>1333.465723</v>
      </c>
      <c r="I60">
        <v>1567.4649919999999</v>
      </c>
      <c r="J60">
        <v>1760.5605270000001</v>
      </c>
      <c r="K60">
        <v>1910.8168599999999</v>
      </c>
      <c r="L60">
        <v>2020.830747</v>
      </c>
      <c r="M60">
        <v>2092.0118779999998</v>
      </c>
      <c r="N60">
        <v>2120.8341970000001</v>
      </c>
      <c r="O60">
        <v>2098.2612479999998</v>
      </c>
      <c r="P60">
        <v>2132.210317</v>
      </c>
      <c r="Q60">
        <v>2197.675166</v>
      </c>
      <c r="R60">
        <v>2274.6880799999999</v>
      </c>
      <c r="S60">
        <v>2351.9544609999998</v>
      </c>
      <c r="T60">
        <v>2422.6962920000001</v>
      </c>
      <c r="U60">
        <v>2447.3227590000001</v>
      </c>
      <c r="V60">
        <v>2445.8134249999998</v>
      </c>
      <c r="W60">
        <v>2427.3859240000002</v>
      </c>
      <c r="X60">
        <v>2397.278863</v>
      </c>
      <c r="Y60">
        <v>2358.5412660000002</v>
      </c>
      <c r="Z60">
        <v>2313.0439219999998</v>
      </c>
      <c r="AA60">
        <v>2262.0309990000001</v>
      </c>
      <c r="AB60">
        <v>2206.4133750000001</v>
      </c>
      <c r="AC60">
        <v>2146.9231279999999</v>
      </c>
      <c r="AD60">
        <v>2084.194035</v>
      </c>
      <c r="AE60">
        <v>2012.1278580000001</v>
      </c>
      <c r="AF60">
        <v>1935.2216089999999</v>
      </c>
      <c r="AG60">
        <v>1854.047525</v>
      </c>
      <c r="AH60">
        <v>1769.444309</v>
      </c>
      <c r="AI60">
        <v>1682.2849409999999</v>
      </c>
      <c r="AJ60">
        <v>1593.3907899999999</v>
      </c>
      <c r="AK60">
        <v>1503.5218480000001</v>
      </c>
      <c r="AL60">
        <v>1413.2923840000001</v>
      </c>
      <c r="AM60">
        <v>1323.231509</v>
      </c>
      <c r="AN60">
        <v>1233.8001099999999</v>
      </c>
    </row>
    <row r="61" spans="1:40" x14ac:dyDescent="0.25">
      <c r="A61" s="31" t="s">
        <v>444</v>
      </c>
      <c r="B61" t="s">
        <v>313</v>
      </c>
      <c r="C61">
        <v>4581.1430389999996</v>
      </c>
      <c r="D61">
        <v>4806.9150980000004</v>
      </c>
      <c r="E61">
        <v>5120.626921</v>
      </c>
      <c r="F61">
        <v>5495.0394820000001</v>
      </c>
      <c r="G61">
        <v>5897.7474510000002</v>
      </c>
      <c r="H61">
        <v>6493.6400430000003</v>
      </c>
      <c r="I61">
        <v>7047.0431140000001</v>
      </c>
      <c r="J61">
        <v>7466.9287549999999</v>
      </c>
      <c r="K61">
        <v>7733.1055939999997</v>
      </c>
      <c r="L61">
        <v>7850.8118109999996</v>
      </c>
      <c r="M61">
        <v>7826.1602640000001</v>
      </c>
      <c r="N61">
        <v>7651.9727869999997</v>
      </c>
      <c r="O61">
        <v>7306.9598120000001</v>
      </c>
      <c r="P61">
        <v>7007.3204299999998</v>
      </c>
      <c r="Q61">
        <v>6736.2627160000002</v>
      </c>
      <c r="R61">
        <v>6463.4676589999999</v>
      </c>
      <c r="S61">
        <v>6176.1579089999996</v>
      </c>
      <c r="T61">
        <v>5870.5312889999996</v>
      </c>
      <c r="U61">
        <v>5510.7084629999999</v>
      </c>
      <c r="V61">
        <v>5136.9488879999999</v>
      </c>
      <c r="W61">
        <v>4764.9526239999996</v>
      </c>
      <c r="X61">
        <v>4402.9719169999998</v>
      </c>
      <c r="Y61">
        <v>4055.4021980000002</v>
      </c>
      <c r="Z61">
        <v>3724.59213</v>
      </c>
      <c r="AA61">
        <v>3411.7575360000001</v>
      </c>
      <c r="AB61">
        <v>3117.4472129999999</v>
      </c>
      <c r="AC61">
        <v>2841.7890299999999</v>
      </c>
      <c r="AD61">
        <v>2584.6268719999998</v>
      </c>
      <c r="AE61">
        <v>2624.8302749999998</v>
      </c>
      <c r="AF61">
        <v>2820.5908020000002</v>
      </c>
      <c r="AG61">
        <v>3113.928508</v>
      </c>
      <c r="AH61">
        <v>3477.6738059999998</v>
      </c>
      <c r="AI61">
        <v>3897.3996630000001</v>
      </c>
      <c r="AJ61">
        <v>4364.6636930000004</v>
      </c>
      <c r="AK61">
        <v>4874.0299619999996</v>
      </c>
      <c r="AL61">
        <v>5421.2181730000002</v>
      </c>
      <c r="AM61">
        <v>6002.197443</v>
      </c>
      <c r="AN61">
        <v>6612.5137359999999</v>
      </c>
    </row>
    <row r="62" spans="1:40" x14ac:dyDescent="0.25">
      <c r="A62" s="31" t="s">
        <v>445</v>
      </c>
      <c r="B62" t="s">
        <v>314</v>
      </c>
      <c r="C62">
        <v>0.34929036279999998</v>
      </c>
      <c r="D62">
        <v>0.86317768380000004</v>
      </c>
      <c r="E62">
        <v>3.390160453</v>
      </c>
      <c r="F62">
        <v>17.77272645</v>
      </c>
      <c r="G62">
        <v>107.1063525</v>
      </c>
      <c r="H62">
        <v>298.89198160000001</v>
      </c>
      <c r="I62">
        <v>540.33560220000004</v>
      </c>
      <c r="J62">
        <v>765.20555569999999</v>
      </c>
      <c r="K62">
        <v>944.57456500000001</v>
      </c>
      <c r="L62">
        <v>1077.9567520000001</v>
      </c>
      <c r="M62">
        <v>1173.2869000000001</v>
      </c>
      <c r="N62">
        <v>1235.585456</v>
      </c>
      <c r="O62">
        <v>1263.6752059999999</v>
      </c>
      <c r="P62">
        <v>1243.724183</v>
      </c>
      <c r="Q62">
        <v>1201.6344529999999</v>
      </c>
      <c r="R62">
        <v>1147.7300499999999</v>
      </c>
      <c r="S62">
        <v>1087.676753</v>
      </c>
      <c r="T62">
        <v>1024.5662380000001</v>
      </c>
      <c r="U62">
        <v>939.75565549999999</v>
      </c>
      <c r="V62">
        <v>850.52936609999995</v>
      </c>
      <c r="W62">
        <v>764.16650579999998</v>
      </c>
      <c r="X62">
        <v>683.70064790000004</v>
      </c>
      <c r="Y62">
        <v>610.11848859999998</v>
      </c>
      <c r="Z62">
        <v>543.47139179999999</v>
      </c>
      <c r="AA62">
        <v>483.4121763</v>
      </c>
      <c r="AB62">
        <v>429.44597320000003</v>
      </c>
      <c r="AC62">
        <v>381.04387739999999</v>
      </c>
      <c r="AD62">
        <v>337.69192959999998</v>
      </c>
      <c r="AE62">
        <v>310.26802989999999</v>
      </c>
      <c r="AF62">
        <v>290.32408290000001</v>
      </c>
      <c r="AG62">
        <v>273.77709929999997</v>
      </c>
      <c r="AH62">
        <v>258.75578239999999</v>
      </c>
      <c r="AI62">
        <v>244.40492649999999</v>
      </c>
      <c r="AJ62">
        <v>230.3547193</v>
      </c>
      <c r="AK62">
        <v>216.4720255</v>
      </c>
      <c r="AL62">
        <v>202.72555729999999</v>
      </c>
      <c r="AM62">
        <v>189.1331667</v>
      </c>
      <c r="AN62">
        <v>175.73318090000001</v>
      </c>
    </row>
    <row r="63" spans="1:40" x14ac:dyDescent="0.25">
      <c r="A63" s="31" t="s">
        <v>446</v>
      </c>
      <c r="B63" t="s">
        <v>315</v>
      </c>
      <c r="C63">
        <v>3813.5502799999999</v>
      </c>
      <c r="D63">
        <v>3784.0399109999998</v>
      </c>
      <c r="E63">
        <v>3708.1186640000001</v>
      </c>
      <c r="F63">
        <v>3612.806423</v>
      </c>
      <c r="G63">
        <v>3500.2759759999999</v>
      </c>
      <c r="H63">
        <v>3611.5913399999999</v>
      </c>
      <c r="I63">
        <v>3742.1347049999999</v>
      </c>
      <c r="J63">
        <v>3820.2804689999998</v>
      </c>
      <c r="K63">
        <v>3828.0511489999999</v>
      </c>
      <c r="L63">
        <v>3766.9842990000002</v>
      </c>
      <c r="M63">
        <v>3642.2440109999998</v>
      </c>
      <c r="N63">
        <v>3454.5779619999998</v>
      </c>
      <c r="O63">
        <v>3199.841942</v>
      </c>
      <c r="P63">
        <v>3047.3016480000001</v>
      </c>
      <c r="Q63">
        <v>2944.5147740000002</v>
      </c>
      <c r="R63">
        <v>2857.2393809999999</v>
      </c>
      <c r="S63">
        <v>2769.3256620000002</v>
      </c>
      <c r="T63">
        <v>2673.5274559999998</v>
      </c>
      <c r="U63">
        <v>2621.2530059999999</v>
      </c>
      <c r="V63">
        <v>2589.026503</v>
      </c>
      <c r="W63">
        <v>2562.9485639999998</v>
      </c>
      <c r="X63">
        <v>2536.0866740000001</v>
      </c>
      <c r="Y63">
        <v>2505.113319</v>
      </c>
      <c r="Z63">
        <v>2468.6082860000001</v>
      </c>
      <c r="AA63">
        <v>2426.1684359999999</v>
      </c>
      <c r="AB63">
        <v>2377.9302849999999</v>
      </c>
      <c r="AC63">
        <v>2324.3123139999998</v>
      </c>
      <c r="AD63">
        <v>2265.8753059999999</v>
      </c>
      <c r="AE63">
        <v>2486.75938</v>
      </c>
      <c r="AF63">
        <v>2899.7422940000001</v>
      </c>
      <c r="AG63">
        <v>3480.7882479999998</v>
      </c>
      <c r="AH63">
        <v>4230.4387349999997</v>
      </c>
      <c r="AI63">
        <v>5160.9324370000004</v>
      </c>
      <c r="AJ63">
        <v>6291.6672319999998</v>
      </c>
      <c r="AK63">
        <v>7647.3604649999997</v>
      </c>
      <c r="AL63">
        <v>9256.5851390000007</v>
      </c>
      <c r="AM63">
        <v>11150.8863</v>
      </c>
      <c r="AN63">
        <v>13363.68543</v>
      </c>
    </row>
    <row r="64" spans="1:40" x14ac:dyDescent="0.25">
      <c r="A64" s="31" t="s">
        <v>449</v>
      </c>
      <c r="B64" t="s">
        <v>316</v>
      </c>
      <c r="C64">
        <v>13033.75303</v>
      </c>
      <c r="D64">
        <v>12961.5327</v>
      </c>
      <c r="E64">
        <v>12709.86622</v>
      </c>
      <c r="F64">
        <v>12361.2881</v>
      </c>
      <c r="G64">
        <v>11929.070449999999</v>
      </c>
      <c r="H64">
        <v>10080.17367</v>
      </c>
      <c r="I64">
        <v>7741.902137</v>
      </c>
      <c r="J64">
        <v>5575.6227250000002</v>
      </c>
      <c r="K64">
        <v>3850.4128489999998</v>
      </c>
      <c r="L64">
        <v>2585.6381080000001</v>
      </c>
      <c r="M64">
        <v>1701.0090270000001</v>
      </c>
      <c r="N64">
        <v>1098.5564910000001</v>
      </c>
      <c r="O64">
        <v>694.89301939999996</v>
      </c>
      <c r="P64">
        <v>514.48570600000005</v>
      </c>
      <c r="Q64">
        <v>413.96002370000002</v>
      </c>
      <c r="R64">
        <v>346.86893909999998</v>
      </c>
      <c r="S64">
        <v>295.96147550000001</v>
      </c>
      <c r="T64">
        <v>254.13391559999999</v>
      </c>
      <c r="U64">
        <v>205.83111539999999</v>
      </c>
      <c r="V64">
        <v>161.9036625</v>
      </c>
      <c r="W64">
        <v>125.54694379999999</v>
      </c>
      <c r="X64">
        <v>96.81613643</v>
      </c>
      <c r="Y64">
        <v>74.664021140000003</v>
      </c>
      <c r="Z64">
        <v>57.821885989999998</v>
      </c>
      <c r="AA64">
        <v>45.126196110000002</v>
      </c>
      <c r="AB64">
        <v>35.610656759999998</v>
      </c>
      <c r="AC64">
        <v>28.508605559999999</v>
      </c>
      <c r="AD64">
        <v>23.226158030000001</v>
      </c>
      <c r="AE64">
        <v>21.373811589999999</v>
      </c>
      <c r="AF64">
        <v>20.942694270000001</v>
      </c>
      <c r="AG64">
        <v>21.161568580000001</v>
      </c>
      <c r="AH64">
        <v>21.68305324</v>
      </c>
      <c r="AI64">
        <v>22.332036939999998</v>
      </c>
      <c r="AJ64">
        <v>23.013983020000001</v>
      </c>
      <c r="AK64">
        <v>23.676083720000001</v>
      </c>
      <c r="AL64">
        <v>24.28649295</v>
      </c>
      <c r="AM64">
        <v>24.825459349999999</v>
      </c>
      <c r="AN64">
        <v>25.27997092</v>
      </c>
    </row>
    <row r="65" spans="1:40" x14ac:dyDescent="0.25">
      <c r="A65" s="31" t="s">
        <v>450</v>
      </c>
      <c r="B65" t="s">
        <v>317</v>
      </c>
      <c r="C65">
        <v>42001.407169999999</v>
      </c>
      <c r="D65">
        <v>42789.73403</v>
      </c>
      <c r="E65">
        <v>43544.424850000003</v>
      </c>
      <c r="F65">
        <v>44251.103510000001</v>
      </c>
      <c r="G65">
        <v>44775.14112</v>
      </c>
      <c r="H65">
        <v>47567.129719999997</v>
      </c>
      <c r="I65">
        <v>50453.761079999997</v>
      </c>
      <c r="J65">
        <v>52630.387119999999</v>
      </c>
      <c r="K65">
        <v>53880.675389999997</v>
      </c>
      <c r="L65">
        <v>54199.056230000002</v>
      </c>
      <c r="M65">
        <v>53604.997230000001</v>
      </c>
      <c r="N65">
        <v>52040.691200000001</v>
      </c>
      <c r="O65">
        <v>49363.956440000002</v>
      </c>
      <c r="P65">
        <v>46619.701079999999</v>
      </c>
      <c r="Q65">
        <v>43936.863640000003</v>
      </c>
      <c r="R65">
        <v>41235.383840000002</v>
      </c>
      <c r="S65">
        <v>38496.427219999998</v>
      </c>
      <c r="T65">
        <v>35730.743699999999</v>
      </c>
      <c r="U65">
        <v>33659.018929999998</v>
      </c>
      <c r="V65">
        <v>31939.065030000002</v>
      </c>
      <c r="W65">
        <v>30379.989979999998</v>
      </c>
      <c r="X65">
        <v>28892.796709999999</v>
      </c>
      <c r="Y65">
        <v>27438.540290000001</v>
      </c>
      <c r="Z65">
        <v>26003.008279999998</v>
      </c>
      <c r="AA65">
        <v>24583.990419999998</v>
      </c>
      <c r="AB65">
        <v>23184.784899999999</v>
      </c>
      <c r="AC65">
        <v>21810.89414</v>
      </c>
      <c r="AD65">
        <v>20468.36476</v>
      </c>
      <c r="AE65">
        <v>19196.605530000001</v>
      </c>
      <c r="AF65">
        <v>17980.512309999998</v>
      </c>
      <c r="AG65">
        <v>16796.543539999999</v>
      </c>
      <c r="AH65">
        <v>15638.739460000001</v>
      </c>
      <c r="AI65">
        <v>14508.47458</v>
      </c>
      <c r="AJ65">
        <v>13409.75563</v>
      </c>
      <c r="AK65">
        <v>12347.239219999999</v>
      </c>
      <c r="AL65">
        <v>11324.668729999999</v>
      </c>
      <c r="AM65">
        <v>10345.03321</v>
      </c>
      <c r="AN65">
        <v>9410.5654799999902</v>
      </c>
    </row>
    <row r="66" spans="1:40" x14ac:dyDescent="0.25">
      <c r="A66" s="31" t="s">
        <v>447</v>
      </c>
      <c r="B66" t="s">
        <v>318</v>
      </c>
      <c r="C66">
        <v>404.96020850000002</v>
      </c>
      <c r="D66">
        <v>438.3372774</v>
      </c>
      <c r="E66">
        <v>489.84703869999998</v>
      </c>
      <c r="F66">
        <v>556.34872559999997</v>
      </c>
      <c r="G66">
        <v>634.77274590000002</v>
      </c>
      <c r="H66">
        <v>555.61461359999998</v>
      </c>
      <c r="I66">
        <v>411.79104239999998</v>
      </c>
      <c r="J66">
        <v>275.5628241</v>
      </c>
      <c r="K66">
        <v>173.33267860000001</v>
      </c>
      <c r="L66">
        <v>104.9539194</v>
      </c>
      <c r="M66">
        <v>61.898715959999997</v>
      </c>
      <c r="N66">
        <v>35.783681080000001</v>
      </c>
      <c r="O66">
        <v>20.250529050000001</v>
      </c>
      <c r="P66">
        <v>14.580507470000001</v>
      </c>
      <c r="Q66">
        <v>11.917035200000001</v>
      </c>
      <c r="R66">
        <v>10.374057499999999</v>
      </c>
      <c r="S66">
        <v>9.3002678650000004</v>
      </c>
      <c r="T66">
        <v>8.4357839230000007</v>
      </c>
      <c r="U66">
        <v>8.5814104449999995</v>
      </c>
      <c r="V66">
        <v>9.2561339589999996</v>
      </c>
      <c r="W66">
        <v>10.268355550000001</v>
      </c>
      <c r="X66">
        <v>11.529878200000001</v>
      </c>
      <c r="Y66">
        <v>12.99554848</v>
      </c>
      <c r="Z66">
        <v>14.64112647</v>
      </c>
      <c r="AA66">
        <v>16.453675239999999</v>
      </c>
      <c r="AB66">
        <v>18.426758150000001</v>
      </c>
      <c r="AC66">
        <v>20.557799339999999</v>
      </c>
      <c r="AD66">
        <v>22.846559589999998</v>
      </c>
      <c r="AE66">
        <v>25.07711303</v>
      </c>
      <c r="AF66">
        <v>27.30509803</v>
      </c>
      <c r="AG66">
        <v>29.5332978</v>
      </c>
      <c r="AH66">
        <v>31.75817657</v>
      </c>
      <c r="AI66">
        <v>33.971249659999998</v>
      </c>
      <c r="AJ66">
        <v>36.160119899999998</v>
      </c>
      <c r="AK66">
        <v>38.30960074</v>
      </c>
      <c r="AL66">
        <v>40.400026029999999</v>
      </c>
      <c r="AM66">
        <v>42.408214659999999</v>
      </c>
      <c r="AN66">
        <v>44.307568449999998</v>
      </c>
    </row>
    <row r="67" spans="1:40" x14ac:dyDescent="0.25">
      <c r="A67" s="31" t="s">
        <v>448</v>
      </c>
      <c r="B67" t="s">
        <v>319</v>
      </c>
      <c r="C67">
        <v>6170.1730530000004</v>
      </c>
      <c r="D67">
        <v>6029.0701730000001</v>
      </c>
      <c r="E67">
        <v>5764.7284099999997</v>
      </c>
      <c r="F67">
        <v>5451.6105539999999</v>
      </c>
      <c r="G67">
        <v>5112.3880040000004</v>
      </c>
      <c r="H67">
        <v>3464.348297</v>
      </c>
      <c r="I67">
        <v>1929.4449500000001</v>
      </c>
      <c r="J67">
        <v>957.2985827</v>
      </c>
      <c r="K67">
        <v>444.8227589</v>
      </c>
      <c r="L67">
        <v>199.80622750000001</v>
      </c>
      <c r="M67">
        <v>88.887272179999997</v>
      </c>
      <c r="N67">
        <v>40.127798919999996</v>
      </c>
      <c r="O67">
        <v>19.145512270000001</v>
      </c>
      <c r="P67">
        <v>13.188000239999999</v>
      </c>
      <c r="Q67">
        <v>11.01349055</v>
      </c>
      <c r="R67">
        <v>10.1416656</v>
      </c>
      <c r="S67">
        <v>9.794701044</v>
      </c>
      <c r="T67">
        <v>9.6642875910000008</v>
      </c>
      <c r="U67">
        <v>9.7455607870000005</v>
      </c>
      <c r="V67">
        <v>9.9205106290000007</v>
      </c>
      <c r="W67">
        <v>10.123895660000001</v>
      </c>
      <c r="X67">
        <v>10.3216508</v>
      </c>
      <c r="Y67">
        <v>10.496173349999999</v>
      </c>
      <c r="Z67">
        <v>10.638907550000001</v>
      </c>
      <c r="AA67">
        <v>10.74638212</v>
      </c>
      <c r="AB67">
        <v>10.81801563</v>
      </c>
      <c r="AC67">
        <v>10.85488176</v>
      </c>
      <c r="AD67">
        <v>10.85900404</v>
      </c>
      <c r="AE67">
        <v>10.93550312</v>
      </c>
      <c r="AF67">
        <v>11.03785111</v>
      </c>
      <c r="AG67">
        <v>11.134340959999999</v>
      </c>
      <c r="AH67">
        <v>11.20890537</v>
      </c>
      <c r="AI67">
        <v>11.253904410000001</v>
      </c>
      <c r="AJ67">
        <v>11.26626781</v>
      </c>
      <c r="AK67">
        <v>11.245674429999999</v>
      </c>
      <c r="AL67">
        <v>11.19254093</v>
      </c>
      <c r="AM67">
        <v>11.10798599</v>
      </c>
      <c r="AN67">
        <v>10.993510819999999</v>
      </c>
    </row>
    <row r="68" spans="1:40" x14ac:dyDescent="0.25">
      <c r="A68" s="7" t="s">
        <v>234</v>
      </c>
      <c r="B68" t="s">
        <v>320</v>
      </c>
      <c r="C68">
        <v>48859.425990000003</v>
      </c>
      <c r="D68">
        <v>50295.908909999998</v>
      </c>
      <c r="E68">
        <v>51773.939879999998</v>
      </c>
      <c r="F68">
        <v>53287.082459999998</v>
      </c>
      <c r="G68">
        <v>54821.521639999999</v>
      </c>
      <c r="H68">
        <v>56375.25432</v>
      </c>
      <c r="I68">
        <v>57950.103159999999</v>
      </c>
      <c r="J68">
        <v>59550.74712</v>
      </c>
      <c r="K68">
        <v>61173.315009999998</v>
      </c>
      <c r="L68">
        <v>62822.277999999998</v>
      </c>
      <c r="M68">
        <v>64502.120340000001</v>
      </c>
      <c r="N68">
        <v>66216.362609999996</v>
      </c>
      <c r="O68">
        <v>67968.066200000001</v>
      </c>
      <c r="P68">
        <v>69766.333849999995</v>
      </c>
      <c r="Q68">
        <v>71617.702260000005</v>
      </c>
      <c r="R68">
        <v>73521.127590000004</v>
      </c>
      <c r="S68">
        <v>75476.312260000006</v>
      </c>
      <c r="T68">
        <v>77482.880179999906</v>
      </c>
      <c r="U68">
        <v>79534.077659999995</v>
      </c>
      <c r="V68">
        <v>81627.766380000001</v>
      </c>
      <c r="W68">
        <v>83760.902969999996</v>
      </c>
      <c r="X68">
        <v>85931.689540000007</v>
      </c>
      <c r="Y68">
        <v>88139.156719999999</v>
      </c>
      <c r="Z68">
        <v>90382.926980000004</v>
      </c>
      <c r="AA68">
        <v>92663.023809999999</v>
      </c>
      <c r="AB68">
        <v>94979.709719999999</v>
      </c>
      <c r="AC68">
        <v>97333.402140000006</v>
      </c>
      <c r="AD68">
        <v>99724.661290000004</v>
      </c>
      <c r="AE68">
        <v>102160.5785</v>
      </c>
      <c r="AF68">
        <v>104646.93580000001</v>
      </c>
      <c r="AG68">
        <v>107182.72930000001</v>
      </c>
      <c r="AH68">
        <v>109767.85830000001</v>
      </c>
      <c r="AI68">
        <v>112403.3809</v>
      </c>
      <c r="AJ68">
        <v>115091.749</v>
      </c>
      <c r="AK68">
        <v>117838.8395</v>
      </c>
      <c r="AL68">
        <v>120650.43700000001</v>
      </c>
      <c r="AM68">
        <v>123534.72719999999</v>
      </c>
      <c r="AN68">
        <v>126502.0529</v>
      </c>
    </row>
    <row r="69" spans="1:40" x14ac:dyDescent="0.25">
      <c r="A69" s="7" t="s">
        <v>234</v>
      </c>
      <c r="B69" t="s">
        <v>321</v>
      </c>
      <c r="C69">
        <v>13.242000000000001</v>
      </c>
      <c r="D69">
        <v>13.63034978</v>
      </c>
      <c r="E69">
        <v>14.02380475</v>
      </c>
      <c r="F69">
        <v>14.42121841</v>
      </c>
      <c r="G69">
        <v>14.82483862</v>
      </c>
      <c r="H69">
        <v>15.2386304</v>
      </c>
      <c r="I69">
        <v>15.66385528</v>
      </c>
      <c r="J69">
        <v>16.100931289999998</v>
      </c>
      <c r="K69">
        <v>16.54534172</v>
      </c>
      <c r="L69">
        <v>16.998683270000001</v>
      </c>
      <c r="M69">
        <v>17.463738670000001</v>
      </c>
      <c r="N69">
        <v>17.941911579999999</v>
      </c>
      <c r="O69">
        <v>18.433360109999999</v>
      </c>
      <c r="P69">
        <v>18.93829423</v>
      </c>
      <c r="Q69">
        <v>19.459122409999999</v>
      </c>
      <c r="R69">
        <v>19.993433039999999</v>
      </c>
      <c r="S69">
        <v>20.539463560000002</v>
      </c>
      <c r="T69">
        <v>21.096366280000002</v>
      </c>
      <c r="U69">
        <v>21.659738870000002</v>
      </c>
      <c r="V69">
        <v>22.22937546</v>
      </c>
      <c r="W69">
        <v>22.805248420000002</v>
      </c>
      <c r="X69">
        <v>23.387752670000001</v>
      </c>
      <c r="Y69">
        <v>23.977231750000001</v>
      </c>
      <c r="Z69">
        <v>24.57384046</v>
      </c>
      <c r="AA69">
        <v>25.177590609999999</v>
      </c>
      <c r="AB69">
        <v>25.788420859999999</v>
      </c>
      <c r="AC69">
        <v>26.406260199999998</v>
      </c>
      <c r="AD69">
        <v>27.03107644</v>
      </c>
      <c r="AE69">
        <v>27.663429780000001</v>
      </c>
      <c r="AF69">
        <v>28.305429870000001</v>
      </c>
      <c r="AG69">
        <v>28.955534780000001</v>
      </c>
      <c r="AH69">
        <v>29.613188699999998</v>
      </c>
      <c r="AI69">
        <v>30.279031159999999</v>
      </c>
      <c r="AJ69">
        <v>30.954459480000001</v>
      </c>
      <c r="AK69">
        <v>31.642275160000001</v>
      </c>
      <c r="AL69">
        <v>32.344433789999997</v>
      </c>
      <c r="AM69">
        <v>33.063551820000001</v>
      </c>
      <c r="AN69">
        <v>33.802896140000001</v>
      </c>
    </row>
    <row r="70" spans="1:40" x14ac:dyDescent="0.25">
      <c r="A70" s="7" t="s">
        <v>233</v>
      </c>
      <c r="B70" t="s">
        <v>322</v>
      </c>
      <c r="C70">
        <v>79196.570370000001</v>
      </c>
      <c r="D70">
        <v>81529.582020000002</v>
      </c>
      <c r="E70">
        <v>83953.985679999998</v>
      </c>
      <c r="F70">
        <v>86456.281959999906</v>
      </c>
      <c r="G70">
        <v>88990.952279999998</v>
      </c>
      <c r="H70">
        <v>91535.084279999995</v>
      </c>
      <c r="I70">
        <v>94089.295549999995</v>
      </c>
      <c r="J70">
        <v>96665.419989999995</v>
      </c>
      <c r="K70">
        <v>99271.811749999906</v>
      </c>
      <c r="L70">
        <v>101916.2886</v>
      </c>
      <c r="M70">
        <v>104604.8654</v>
      </c>
      <c r="N70">
        <v>107345.2745</v>
      </c>
      <c r="O70">
        <v>110146.9279</v>
      </c>
      <c r="P70">
        <v>113034.16929999999</v>
      </c>
      <c r="Q70">
        <v>116016.3925</v>
      </c>
      <c r="R70">
        <v>119096.2255</v>
      </c>
      <c r="S70">
        <v>122274.5667</v>
      </c>
      <c r="T70">
        <v>125550.0071</v>
      </c>
      <c r="U70">
        <v>128916.4581</v>
      </c>
      <c r="V70">
        <v>132366.54870000001</v>
      </c>
      <c r="W70">
        <v>135891.4135</v>
      </c>
      <c r="X70">
        <v>139484.4817</v>
      </c>
      <c r="Y70">
        <v>143142.0557</v>
      </c>
      <c r="Z70">
        <v>146862.85620000001</v>
      </c>
      <c r="AA70">
        <v>150647.16329999999</v>
      </c>
      <c r="AB70">
        <v>154496.0465</v>
      </c>
      <c r="AC70">
        <v>158410.8829</v>
      </c>
      <c r="AD70">
        <v>162393.15969999999</v>
      </c>
      <c r="AE70">
        <v>166459.95550000001</v>
      </c>
      <c r="AF70">
        <v>170620.0307</v>
      </c>
      <c r="AG70">
        <v>174875.19779999999</v>
      </c>
      <c r="AH70">
        <v>179225.60709999999</v>
      </c>
      <c r="AI70">
        <v>183670.82639999999</v>
      </c>
      <c r="AJ70">
        <v>188211.8768</v>
      </c>
      <c r="AK70">
        <v>192854.28419999999</v>
      </c>
      <c r="AL70">
        <v>197606.72630000001</v>
      </c>
      <c r="AM70">
        <v>202481.71960000001</v>
      </c>
      <c r="AN70">
        <v>207495.48819999999</v>
      </c>
    </row>
    <row r="71" spans="1:40" x14ac:dyDescent="0.25">
      <c r="A71" s="7" t="s">
        <v>233</v>
      </c>
      <c r="B71" t="s">
        <v>323</v>
      </c>
      <c r="C71">
        <v>25142.842860000001</v>
      </c>
      <c r="D71">
        <v>25878.580529999999</v>
      </c>
      <c r="E71">
        <v>26632.053800000002</v>
      </c>
      <c r="F71">
        <v>27400.643619999999</v>
      </c>
      <c r="G71">
        <v>28183.019100000001</v>
      </c>
      <c r="H71">
        <v>28980.304390000001</v>
      </c>
      <c r="I71">
        <v>29793.200390000002</v>
      </c>
      <c r="J71">
        <v>30623.044809999999</v>
      </c>
      <c r="K71">
        <v>31464.58208</v>
      </c>
      <c r="L71">
        <v>32321.236939999999</v>
      </c>
      <c r="M71">
        <v>33197.345050000004</v>
      </c>
      <c r="N71">
        <v>34095.357960000001</v>
      </c>
      <c r="O71">
        <v>35016.344389999998</v>
      </c>
      <c r="P71">
        <v>35962.52895</v>
      </c>
      <c r="Q71">
        <v>36938.8079</v>
      </c>
      <c r="R71">
        <v>37941.95809</v>
      </c>
      <c r="S71">
        <v>38969.89273</v>
      </c>
      <c r="T71">
        <v>40021.458570000003</v>
      </c>
      <c r="U71">
        <v>41089.980040000002</v>
      </c>
      <c r="V71">
        <v>42174.739090000003</v>
      </c>
      <c r="W71">
        <v>43274.725330000001</v>
      </c>
      <c r="X71">
        <v>44389.673920000001</v>
      </c>
      <c r="Y71">
        <v>45519.52766</v>
      </c>
      <c r="Z71">
        <v>46664.255870000001</v>
      </c>
      <c r="AA71">
        <v>47823.832690000003</v>
      </c>
      <c r="AB71">
        <v>48998.235970000002</v>
      </c>
      <c r="AC71">
        <v>50187.467859999997</v>
      </c>
      <c r="AD71">
        <v>51391.589599999999</v>
      </c>
      <c r="AE71">
        <v>52612.97307</v>
      </c>
      <c r="AF71">
        <v>53856.001819999998</v>
      </c>
      <c r="AG71">
        <v>55118.330889999997</v>
      </c>
      <c r="AH71">
        <v>56399.176390000001</v>
      </c>
      <c r="AI71">
        <v>57699.32501</v>
      </c>
      <c r="AJ71">
        <v>59020.642169999999</v>
      </c>
      <c r="AK71">
        <v>60367.25331</v>
      </c>
      <c r="AL71">
        <v>61742.349779999997</v>
      </c>
      <c r="AM71">
        <v>63150.477070000001</v>
      </c>
      <c r="AN71">
        <v>64597.379099999998</v>
      </c>
    </row>
    <row r="72" spans="1:40" x14ac:dyDescent="0.25">
      <c r="A72" s="7" t="s">
        <v>233</v>
      </c>
      <c r="B72" t="s">
        <v>324</v>
      </c>
      <c r="C72">
        <v>38141.076789999999</v>
      </c>
      <c r="D72">
        <v>39253.904730000002</v>
      </c>
      <c r="E72">
        <v>40396.702960000002</v>
      </c>
      <c r="F72">
        <v>41571.270859999997</v>
      </c>
      <c r="G72">
        <v>42780.362690000002</v>
      </c>
      <c r="H72">
        <v>44012.707289999998</v>
      </c>
      <c r="I72">
        <v>45262.629560000001</v>
      </c>
      <c r="J72">
        <v>46530.763579999999</v>
      </c>
      <c r="K72">
        <v>47810.246010000003</v>
      </c>
      <c r="L72">
        <v>49111.836300000003</v>
      </c>
      <c r="M72">
        <v>50445.811600000001</v>
      </c>
      <c r="N72">
        <v>51818.210299999999</v>
      </c>
      <c r="O72">
        <v>53232.497150000003</v>
      </c>
      <c r="P72">
        <v>54686.164140000001</v>
      </c>
      <c r="Q72">
        <v>56188.67396</v>
      </c>
      <c r="R72">
        <v>57736.053619999999</v>
      </c>
      <c r="S72">
        <v>59326.263550000003</v>
      </c>
      <c r="T72">
        <v>60958.1895</v>
      </c>
      <c r="U72">
        <v>62622.459040000002</v>
      </c>
      <c r="V72">
        <v>64318.394260000001</v>
      </c>
      <c r="W72">
        <v>66044.334659999906</v>
      </c>
      <c r="X72">
        <v>67799.738809999995</v>
      </c>
      <c r="Y72">
        <v>69584.446150000003</v>
      </c>
      <c r="Z72">
        <v>71398.445970000001</v>
      </c>
      <c r="AA72">
        <v>73241.822549999997</v>
      </c>
      <c r="AB72">
        <v>75114.715299999996</v>
      </c>
      <c r="AC72">
        <v>77017.318790000005</v>
      </c>
      <c r="AD72">
        <v>78949.914449999997</v>
      </c>
      <c r="AE72">
        <v>80893.159339999998</v>
      </c>
      <c r="AF72">
        <v>82861.47812</v>
      </c>
      <c r="AG72">
        <v>84853.898180000004</v>
      </c>
      <c r="AH72">
        <v>86870.347859999994</v>
      </c>
      <c r="AI72">
        <v>88912.043900000004</v>
      </c>
      <c r="AJ72">
        <v>90981.294959999999</v>
      </c>
      <c r="AK72">
        <v>93083.57028</v>
      </c>
      <c r="AL72">
        <v>95222.955499999996</v>
      </c>
      <c r="AM72">
        <v>97405.65612</v>
      </c>
      <c r="AN72">
        <v>99639.62801</v>
      </c>
    </row>
    <row r="73" spans="1:40" x14ac:dyDescent="0.25">
      <c r="A73" s="7" t="s">
        <v>233</v>
      </c>
      <c r="B73" t="s">
        <v>325</v>
      </c>
      <c r="C73">
        <v>7549.8993810000002</v>
      </c>
      <c r="D73">
        <v>7775.534987</v>
      </c>
      <c r="E73">
        <v>8001.8139359999996</v>
      </c>
      <c r="F73">
        <v>8229.8274170000004</v>
      </c>
      <c r="G73">
        <v>8466.7204149999998</v>
      </c>
      <c r="H73">
        <v>8713.2885069999902</v>
      </c>
      <c r="I73">
        <v>8969.0039290000004</v>
      </c>
      <c r="J73">
        <v>9233.5373799999998</v>
      </c>
      <c r="K73">
        <v>9504.4484809999994</v>
      </c>
      <c r="L73">
        <v>9782.4929539999903</v>
      </c>
      <c r="M73">
        <v>10070.2672</v>
      </c>
      <c r="N73">
        <v>10370.324619999999</v>
      </c>
      <c r="O73">
        <v>10685.002420000001</v>
      </c>
      <c r="P73">
        <v>11002.57012</v>
      </c>
      <c r="Q73">
        <v>11329.575639999999</v>
      </c>
      <c r="R73">
        <v>11666.377860000001</v>
      </c>
      <c r="S73">
        <v>12012.354740000001</v>
      </c>
      <c r="T73">
        <v>12367.11622</v>
      </c>
      <c r="U73">
        <v>12729.708479999999</v>
      </c>
      <c r="V73">
        <v>13099.368329999999</v>
      </c>
      <c r="W73">
        <v>13475.893</v>
      </c>
      <c r="X73">
        <v>13859.567499999999</v>
      </c>
      <c r="Y73">
        <v>14250.77504</v>
      </c>
      <c r="Z73">
        <v>14649.828170000001</v>
      </c>
      <c r="AA73">
        <v>15056.950059999999</v>
      </c>
      <c r="AB73">
        <v>15472.304620000001</v>
      </c>
      <c r="AC73">
        <v>15896.037270000001</v>
      </c>
      <c r="AD73">
        <v>16328.310869999999</v>
      </c>
      <c r="AE73">
        <v>16759.18101</v>
      </c>
      <c r="AF73">
        <v>17192.286779999999</v>
      </c>
      <c r="AG73">
        <v>17628.009669999999</v>
      </c>
      <c r="AH73">
        <v>18066.33842</v>
      </c>
      <c r="AI73">
        <v>18507.64486</v>
      </c>
      <c r="AJ73">
        <v>18952.791969999998</v>
      </c>
      <c r="AK73">
        <v>19403.50404</v>
      </c>
      <c r="AL73">
        <v>19861.335749999998</v>
      </c>
      <c r="AM73">
        <v>20328.235069999999</v>
      </c>
      <c r="AN73">
        <v>20806.641009999999</v>
      </c>
    </row>
    <row r="74" spans="1:40" x14ac:dyDescent="0.25">
      <c r="A74" s="7" t="s">
        <v>233</v>
      </c>
      <c r="B74" t="s">
        <v>326</v>
      </c>
      <c r="C74">
        <v>10681.6993</v>
      </c>
      <c r="D74">
        <v>10995.73112</v>
      </c>
      <c r="E74">
        <v>11303.534149999999</v>
      </c>
      <c r="F74">
        <v>11607.55255</v>
      </c>
      <c r="G74">
        <v>11922.72272</v>
      </c>
      <c r="H74">
        <v>12255.49632</v>
      </c>
      <c r="I74">
        <v>12606.57617</v>
      </c>
      <c r="J74">
        <v>12975.05198</v>
      </c>
      <c r="K74">
        <v>13353.80055</v>
      </c>
      <c r="L74">
        <v>13745.176390000001</v>
      </c>
      <c r="M74">
        <v>14152.78119</v>
      </c>
      <c r="N74">
        <v>14578.08245</v>
      </c>
      <c r="O74">
        <v>15020.921560000001</v>
      </c>
      <c r="P74">
        <v>15470.471740000001</v>
      </c>
      <c r="Q74">
        <v>15931.797409999999</v>
      </c>
      <c r="R74">
        <v>16401.95408</v>
      </c>
      <c r="S74">
        <v>16879.29724</v>
      </c>
      <c r="T74">
        <v>17363.351500000001</v>
      </c>
      <c r="U74">
        <v>17848.388719999999</v>
      </c>
      <c r="V74">
        <v>18335.403880000002</v>
      </c>
      <c r="W74">
        <v>18825.210009999999</v>
      </c>
      <c r="X74">
        <v>19318.930090000002</v>
      </c>
      <c r="Y74">
        <v>19817.270110000001</v>
      </c>
      <c r="Z74">
        <v>20320.429779999999</v>
      </c>
      <c r="AA74">
        <v>20828.274560000002</v>
      </c>
      <c r="AB74">
        <v>21340.50837</v>
      </c>
      <c r="AC74">
        <v>21856.804950000002</v>
      </c>
      <c r="AD74">
        <v>22376.88953</v>
      </c>
      <c r="AE74">
        <v>22892.79135</v>
      </c>
      <c r="AF74">
        <v>23407.827740000001</v>
      </c>
      <c r="AG74">
        <v>23919.465970000001</v>
      </c>
      <c r="AH74">
        <v>24427.364420000002</v>
      </c>
      <c r="AI74">
        <v>24932.865740000001</v>
      </c>
      <c r="AJ74">
        <v>25438.044099999999</v>
      </c>
      <c r="AK74">
        <v>25946.394509999998</v>
      </c>
      <c r="AL74">
        <v>26459.62155</v>
      </c>
      <c r="AM74">
        <v>26980.082129999999</v>
      </c>
      <c r="AN74">
        <v>27510.618299999998</v>
      </c>
    </row>
    <row r="75" spans="1:40" x14ac:dyDescent="0.25">
      <c r="A75" s="7" t="s">
        <v>233</v>
      </c>
      <c r="B75" t="s">
        <v>327</v>
      </c>
      <c r="C75">
        <v>409061.22110000002</v>
      </c>
      <c r="D75">
        <v>420879.34289999999</v>
      </c>
      <c r="E75">
        <v>432599.99650000001</v>
      </c>
      <c r="F75">
        <v>444209.24650000001</v>
      </c>
      <c r="G75">
        <v>456068.03759999998</v>
      </c>
      <c r="H75">
        <v>468503.1789</v>
      </c>
      <c r="I75">
        <v>481575.98090000002</v>
      </c>
      <c r="J75">
        <v>495265.58130000002</v>
      </c>
      <c r="K75">
        <v>509252.7501</v>
      </c>
      <c r="L75">
        <v>523651.03649999999</v>
      </c>
      <c r="M75">
        <v>538587.38970000006</v>
      </c>
      <c r="N75">
        <v>554089.65460000001</v>
      </c>
      <c r="O75">
        <v>570119.22609999997</v>
      </c>
      <c r="P75">
        <v>586589.05229999998</v>
      </c>
      <c r="Q75">
        <v>603562.00760000001</v>
      </c>
      <c r="R75">
        <v>620873.26919999998</v>
      </c>
      <c r="S75">
        <v>638450.15049999999</v>
      </c>
      <c r="T75">
        <v>656273.71239999996</v>
      </c>
      <c r="U75">
        <v>674089.45050000004</v>
      </c>
      <c r="V75">
        <v>691962.93350000004</v>
      </c>
      <c r="W75">
        <v>709933.96120000002</v>
      </c>
      <c r="X75">
        <v>728055.86670000001</v>
      </c>
      <c r="Y75">
        <v>746362.12560000003</v>
      </c>
      <c r="Z75">
        <v>764864.5993</v>
      </c>
      <c r="AA75">
        <v>783561.67220000003</v>
      </c>
      <c r="AB75">
        <v>802445.55630000005</v>
      </c>
      <c r="AC75">
        <v>821507.72250000003</v>
      </c>
      <c r="AD75">
        <v>840742.21710000001</v>
      </c>
      <c r="AE75">
        <v>860148.25410000002</v>
      </c>
      <c r="AF75">
        <v>879776.6324</v>
      </c>
      <c r="AG75">
        <v>899488.40650000004</v>
      </c>
      <c r="AH75">
        <v>919256.80350000004</v>
      </c>
      <c r="AI75">
        <v>939130.45539999998</v>
      </c>
      <c r="AJ75">
        <v>959192.10400000005</v>
      </c>
      <c r="AK75">
        <v>979592.02870000002</v>
      </c>
      <c r="AL75">
        <v>1000398.029</v>
      </c>
      <c r="AM75">
        <v>1021715.814</v>
      </c>
      <c r="AN75">
        <v>1043673.674</v>
      </c>
    </row>
    <row r="76" spans="1:40" x14ac:dyDescent="0.25">
      <c r="A76" s="23" t="s">
        <v>237</v>
      </c>
      <c r="B76" t="s">
        <v>328</v>
      </c>
      <c r="C76">
        <v>307332.288</v>
      </c>
      <c r="D76">
        <v>315853.6202</v>
      </c>
      <c r="E76">
        <v>324176.26439999999</v>
      </c>
      <c r="F76">
        <v>332868.59759999998</v>
      </c>
      <c r="G76">
        <v>342148.75</v>
      </c>
      <c r="H76">
        <v>351845.44339999999</v>
      </c>
      <c r="I76">
        <v>361745.8125</v>
      </c>
      <c r="J76">
        <v>371671.59749999997</v>
      </c>
      <c r="K76">
        <v>381436.5442</v>
      </c>
      <c r="L76">
        <v>391104.39750000002</v>
      </c>
      <c r="M76">
        <v>400878.82319999998</v>
      </c>
      <c r="N76">
        <v>410815.16470000002</v>
      </c>
      <c r="O76">
        <v>420871.37790000002</v>
      </c>
      <c r="P76">
        <v>431204.40330000001</v>
      </c>
      <c r="Q76">
        <v>442207.83370000002</v>
      </c>
      <c r="R76">
        <v>453608.4877</v>
      </c>
      <c r="S76">
        <v>465275.71380000003</v>
      </c>
      <c r="T76">
        <v>477164.89490000001</v>
      </c>
      <c r="U76">
        <v>489088.88309999998</v>
      </c>
      <c r="V76">
        <v>501077.00530000002</v>
      </c>
      <c r="W76">
        <v>513143.72820000001</v>
      </c>
      <c r="X76">
        <v>525315.53529999999</v>
      </c>
      <c r="Y76">
        <v>537608.02469999995</v>
      </c>
      <c r="Z76">
        <v>550023.82449999999</v>
      </c>
      <c r="AA76">
        <v>562557.59900000005</v>
      </c>
      <c r="AB76">
        <v>575200.71900000004</v>
      </c>
      <c r="AC76">
        <v>587944.73510000005</v>
      </c>
      <c r="AD76">
        <v>600783.47149999999</v>
      </c>
      <c r="AE76">
        <v>613557.52520000003</v>
      </c>
      <c r="AF76">
        <v>626770.92200000002</v>
      </c>
      <c r="AG76">
        <v>640312.42200000002</v>
      </c>
      <c r="AH76">
        <v>654124.11049999995</v>
      </c>
      <c r="AI76">
        <v>668205.30429999996</v>
      </c>
      <c r="AJ76">
        <v>682582.69259999995</v>
      </c>
      <c r="AK76">
        <v>697330.95189999999</v>
      </c>
      <c r="AL76">
        <v>712477.5943</v>
      </c>
      <c r="AM76">
        <v>728076.46</v>
      </c>
      <c r="AN76">
        <v>744198.45880000002</v>
      </c>
    </row>
    <row r="77" spans="1:40" x14ac:dyDescent="0.25">
      <c r="A77" s="7" t="s">
        <v>233</v>
      </c>
      <c r="B77" t="s">
        <v>329</v>
      </c>
      <c r="C77">
        <v>42242.221010000001</v>
      </c>
      <c r="D77">
        <v>43447.623720000003</v>
      </c>
      <c r="E77">
        <v>44659.971429999998</v>
      </c>
      <c r="F77">
        <v>45880.224950000003</v>
      </c>
      <c r="G77">
        <v>47122.448700000001</v>
      </c>
      <c r="H77">
        <v>48402.810859999998</v>
      </c>
      <c r="I77">
        <v>49721.56151</v>
      </c>
      <c r="J77">
        <v>51082.60252</v>
      </c>
      <c r="K77">
        <v>52473.491730000002</v>
      </c>
      <c r="L77">
        <v>53897.441870000002</v>
      </c>
      <c r="M77">
        <v>55367.525809999999</v>
      </c>
      <c r="N77">
        <v>56896.847159999998</v>
      </c>
      <c r="O77">
        <v>58498.197529999998</v>
      </c>
      <c r="P77">
        <v>60127.89518</v>
      </c>
      <c r="Q77">
        <v>61817.883569999998</v>
      </c>
      <c r="R77">
        <v>63566.24727</v>
      </c>
      <c r="S77">
        <v>65368.00434</v>
      </c>
      <c r="T77">
        <v>67220.565350000004</v>
      </c>
      <c r="U77">
        <v>69123.664600000004</v>
      </c>
      <c r="V77">
        <v>71070.829299999998</v>
      </c>
      <c r="W77">
        <v>73060.831479999906</v>
      </c>
      <c r="X77">
        <v>75095.248519999906</v>
      </c>
      <c r="Y77">
        <v>77176.297579999999</v>
      </c>
      <c r="Z77">
        <v>79305.958379999996</v>
      </c>
      <c r="AA77">
        <v>81485.859580000004</v>
      </c>
      <c r="AB77">
        <v>83717.407860000007</v>
      </c>
      <c r="AC77">
        <v>86001.971300000005</v>
      </c>
      <c r="AD77">
        <v>88341.046570000006</v>
      </c>
      <c r="AE77">
        <v>90679.550950000004</v>
      </c>
      <c r="AF77">
        <v>93044.392080000005</v>
      </c>
      <c r="AG77">
        <v>95441.087079999998</v>
      </c>
      <c r="AH77">
        <v>97869.986910000007</v>
      </c>
      <c r="AI77">
        <v>100332.4319</v>
      </c>
      <c r="AJ77">
        <v>102832.2846</v>
      </c>
      <c r="AK77">
        <v>105378.6038</v>
      </c>
      <c r="AL77">
        <v>107979.86749999999</v>
      </c>
      <c r="AM77">
        <v>110647.0235</v>
      </c>
      <c r="AN77">
        <v>113394.11500000001</v>
      </c>
    </row>
    <row r="78" spans="1:40" x14ac:dyDescent="0.25">
      <c r="A78" s="7" t="s">
        <v>233</v>
      </c>
      <c r="B78" t="s">
        <v>330</v>
      </c>
      <c r="C78">
        <v>176930.23329999999</v>
      </c>
      <c r="D78">
        <v>182068.867</v>
      </c>
      <c r="E78">
        <v>187240.00169999999</v>
      </c>
      <c r="F78">
        <v>192446.65979999999</v>
      </c>
      <c r="G78">
        <v>197771.42120000001</v>
      </c>
      <c r="H78">
        <v>203280.52160000001</v>
      </c>
      <c r="I78">
        <v>208981.70819999999</v>
      </c>
      <c r="J78">
        <v>214869.37580000001</v>
      </c>
      <c r="K78">
        <v>220860.36040000001</v>
      </c>
      <c r="L78">
        <v>226983.99050000001</v>
      </c>
      <c r="M78">
        <v>233284.50940000001</v>
      </c>
      <c r="N78">
        <v>239781.02470000001</v>
      </c>
      <c r="O78">
        <v>246473.30059999999</v>
      </c>
      <c r="P78">
        <v>253328.1202</v>
      </c>
      <c r="Q78">
        <v>260397.83420000001</v>
      </c>
      <c r="R78">
        <v>267639.55599999998</v>
      </c>
      <c r="S78">
        <v>275027.32949999999</v>
      </c>
      <c r="T78">
        <v>282550.35080000001</v>
      </c>
      <c r="U78">
        <v>290137.15470000001</v>
      </c>
      <c r="V78">
        <v>297793.41609999997</v>
      </c>
      <c r="W78">
        <v>305522.36499999999</v>
      </c>
      <c r="X78">
        <v>313333.38040000002</v>
      </c>
      <c r="Y78">
        <v>321233.18719999999</v>
      </c>
      <c r="Z78">
        <v>329224.33909999998</v>
      </c>
      <c r="AA78">
        <v>337306.55099999998</v>
      </c>
      <c r="AB78">
        <v>345478.15120000002</v>
      </c>
      <c r="AC78">
        <v>353737.28749999998</v>
      </c>
      <c r="AD78">
        <v>362082.76559999998</v>
      </c>
      <c r="AE78">
        <v>370498.02159999998</v>
      </c>
      <c r="AF78">
        <v>379019.84409999999</v>
      </c>
      <c r="AG78">
        <v>387617.07370000001</v>
      </c>
      <c r="AH78">
        <v>396281.8579</v>
      </c>
      <c r="AI78">
        <v>405026.15519999998</v>
      </c>
      <c r="AJ78">
        <v>413872.80650000001</v>
      </c>
      <c r="AK78">
        <v>422865.73139999999</v>
      </c>
      <c r="AL78">
        <v>432030.98930000002</v>
      </c>
      <c r="AM78">
        <v>441405.80290000001</v>
      </c>
      <c r="AN78">
        <v>451036.10239999997</v>
      </c>
    </row>
    <row r="79" spans="1:40" x14ac:dyDescent="0.25">
      <c r="A79" s="7" t="s">
        <v>235</v>
      </c>
      <c r="B79" t="s">
        <v>331</v>
      </c>
      <c r="C79">
        <v>11991.614</v>
      </c>
      <c r="D79">
        <v>12353.793610000001</v>
      </c>
      <c r="E79">
        <v>12725.53851</v>
      </c>
      <c r="F79">
        <v>13108.537560000001</v>
      </c>
      <c r="G79">
        <v>13506.453439999999</v>
      </c>
      <c r="H79">
        <v>13913.09043</v>
      </c>
      <c r="I79">
        <v>14323.481879999999</v>
      </c>
      <c r="J79">
        <v>14735.671899999999</v>
      </c>
      <c r="K79">
        <v>15150.96386</v>
      </c>
      <c r="L79">
        <v>15572.87429</v>
      </c>
      <c r="M79">
        <v>16004.744919999999</v>
      </c>
      <c r="N79">
        <v>16449.199140000001</v>
      </c>
      <c r="O79">
        <v>16908.46903</v>
      </c>
      <c r="P79">
        <v>17379.76125</v>
      </c>
      <c r="Q79">
        <v>17866.542109999999</v>
      </c>
      <c r="R79">
        <v>18369.13912</v>
      </c>
      <c r="S79">
        <v>18887.830480000001</v>
      </c>
      <c r="T79">
        <v>19422.605790000001</v>
      </c>
      <c r="U79">
        <v>19971.879819999998</v>
      </c>
      <c r="V79">
        <v>20534.838520000001</v>
      </c>
      <c r="W79">
        <v>21110.430670000002</v>
      </c>
      <c r="X79">
        <v>21697.944579999999</v>
      </c>
      <c r="Y79">
        <v>22296.990989999998</v>
      </c>
      <c r="Z79">
        <v>22907.433130000001</v>
      </c>
      <c r="AA79">
        <v>23529.299040000002</v>
      </c>
      <c r="AB79">
        <v>24162.704679999999</v>
      </c>
      <c r="AC79">
        <v>24807.808690000002</v>
      </c>
      <c r="AD79">
        <v>25464.797999999999</v>
      </c>
      <c r="AE79">
        <v>26128.051909999998</v>
      </c>
      <c r="AF79">
        <v>26801.558669999999</v>
      </c>
      <c r="AG79">
        <v>27485.768889999999</v>
      </c>
      <c r="AH79">
        <v>28180.875179999999</v>
      </c>
      <c r="AI79">
        <v>28887.002359999999</v>
      </c>
      <c r="AJ79">
        <v>29604.454600000001</v>
      </c>
      <c r="AK79">
        <v>30334.325290000001</v>
      </c>
      <c r="AL79">
        <v>31077.859939999998</v>
      </c>
      <c r="AM79">
        <v>31836.934590000001</v>
      </c>
      <c r="AN79">
        <v>32614.03227</v>
      </c>
    </row>
    <row r="80" spans="1:40" x14ac:dyDescent="0.25">
      <c r="A80" s="7" t="s">
        <v>235</v>
      </c>
      <c r="B80" t="s">
        <v>332</v>
      </c>
      <c r="C80">
        <v>16126.348</v>
      </c>
      <c r="D80">
        <v>16772.587179999999</v>
      </c>
      <c r="E80">
        <v>17375.521550000001</v>
      </c>
      <c r="F80">
        <v>17884.846870000001</v>
      </c>
      <c r="G80">
        <v>18478.3344</v>
      </c>
      <c r="H80">
        <v>19188.165150000001</v>
      </c>
      <c r="I80">
        <v>20006.555810000002</v>
      </c>
      <c r="J80">
        <v>20924.30947</v>
      </c>
      <c r="K80">
        <v>21937.199840000001</v>
      </c>
      <c r="L80">
        <v>23055.253000000001</v>
      </c>
      <c r="M80">
        <v>24289.930049999999</v>
      </c>
      <c r="N80">
        <v>25649.657660000001</v>
      </c>
      <c r="O80">
        <v>27140.60397</v>
      </c>
      <c r="P80">
        <v>28612.29783</v>
      </c>
      <c r="Q80">
        <v>30040.89385</v>
      </c>
      <c r="R80">
        <v>31431.66934</v>
      </c>
      <c r="S80">
        <v>32800.711779999998</v>
      </c>
      <c r="T80">
        <v>34163.359199999999</v>
      </c>
      <c r="U80">
        <v>35524.689989999999</v>
      </c>
      <c r="V80">
        <v>36893.147539999998</v>
      </c>
      <c r="W80">
        <v>38273.695670000001</v>
      </c>
      <c r="X80">
        <v>39669.657959999997</v>
      </c>
      <c r="Y80">
        <v>41082.822319999999</v>
      </c>
      <c r="Z80">
        <v>42513.844160000001</v>
      </c>
      <c r="AA80">
        <v>43962.664629999999</v>
      </c>
      <c r="AB80">
        <v>45428.812239999999</v>
      </c>
      <c r="AC80">
        <v>46911.618690000003</v>
      </c>
      <c r="AD80">
        <v>48410.370419999999</v>
      </c>
      <c r="AE80">
        <v>49771.021840000001</v>
      </c>
      <c r="AF80">
        <v>50996.924299999999</v>
      </c>
      <c r="AG80">
        <v>52113.736799999999</v>
      </c>
      <c r="AH80">
        <v>53148.777990000002</v>
      </c>
      <c r="AI80">
        <v>54123.037790000002</v>
      </c>
      <c r="AJ80">
        <v>55051.128850000001</v>
      </c>
      <c r="AK80">
        <v>55944.456639999997</v>
      </c>
      <c r="AL80">
        <v>56809.776550000002</v>
      </c>
      <c r="AM80">
        <v>57653.099589999998</v>
      </c>
      <c r="AN80">
        <v>58480.240790000003</v>
      </c>
    </row>
    <row r="81" spans="1:40" x14ac:dyDescent="0.25">
      <c r="A81" s="7" t="s">
        <v>235</v>
      </c>
      <c r="B81" t="s">
        <v>333</v>
      </c>
      <c r="C81">
        <v>721.67200000000003</v>
      </c>
      <c r="D81">
        <v>721.09411650000004</v>
      </c>
      <c r="E81">
        <v>717.76921130000005</v>
      </c>
      <c r="F81">
        <v>715.8162221</v>
      </c>
      <c r="G81">
        <v>719.33140030000004</v>
      </c>
      <c r="H81">
        <v>728.20852430000002</v>
      </c>
      <c r="I81">
        <v>741.63743099999999</v>
      </c>
      <c r="J81">
        <v>759.05270470000005</v>
      </c>
      <c r="K81">
        <v>779.92682460000003</v>
      </c>
      <c r="L81">
        <v>804.14511489999995</v>
      </c>
      <c r="M81">
        <v>831.78415810000001</v>
      </c>
      <c r="N81">
        <v>863.01340949999997</v>
      </c>
      <c r="O81">
        <v>898.12867759999995</v>
      </c>
      <c r="P81">
        <v>934.77704389999997</v>
      </c>
      <c r="Q81">
        <v>972.33667300000002</v>
      </c>
      <c r="R81">
        <v>1010.534143</v>
      </c>
      <c r="S81">
        <v>1049.3803479999999</v>
      </c>
      <c r="T81">
        <v>1088.980339</v>
      </c>
      <c r="U81">
        <v>1129.3403109999999</v>
      </c>
      <c r="V81">
        <v>1170.585922</v>
      </c>
      <c r="W81">
        <v>1212.8018119999999</v>
      </c>
      <c r="X81">
        <v>1256.0699950000001</v>
      </c>
      <c r="Y81">
        <v>1300.4620789999999</v>
      </c>
      <c r="Z81">
        <v>1346.0380459999999</v>
      </c>
      <c r="AA81">
        <v>1392.847201</v>
      </c>
      <c r="AB81">
        <v>1440.929042</v>
      </c>
      <c r="AC81">
        <v>1490.3145919999999</v>
      </c>
      <c r="AD81">
        <v>1541.028082</v>
      </c>
      <c r="AE81">
        <v>1588.081829</v>
      </c>
      <c r="AF81">
        <v>1631.070655</v>
      </c>
      <c r="AG81">
        <v>1670.641124</v>
      </c>
      <c r="AH81">
        <v>1707.6341399999999</v>
      </c>
      <c r="AI81">
        <v>1742.757028</v>
      </c>
      <c r="AJ81">
        <v>1776.5521759999999</v>
      </c>
      <c r="AK81">
        <v>1809.4859300000001</v>
      </c>
      <c r="AL81">
        <v>1841.9007329999999</v>
      </c>
      <c r="AM81">
        <v>1874.1077949999999</v>
      </c>
      <c r="AN81">
        <v>1906.402769</v>
      </c>
    </row>
    <row r="82" spans="1:40" x14ac:dyDescent="0.25">
      <c r="A82" s="7" t="s">
        <v>235</v>
      </c>
      <c r="B82" t="s">
        <v>334</v>
      </c>
      <c r="C82">
        <v>48595.165000000001</v>
      </c>
      <c r="D82">
        <v>50063.966990000001</v>
      </c>
      <c r="E82">
        <v>51528.577279999998</v>
      </c>
      <c r="F82">
        <v>52997.435019999997</v>
      </c>
      <c r="G82">
        <v>54500.979800000001</v>
      </c>
      <c r="H82">
        <v>56046.701430000001</v>
      </c>
      <c r="I82">
        <v>57639.773869999997</v>
      </c>
      <c r="J82">
        <v>59291.344969999998</v>
      </c>
      <c r="K82">
        <v>60984.03469</v>
      </c>
      <c r="L82">
        <v>62732.378360000002</v>
      </c>
      <c r="M82">
        <v>64558.284849999996</v>
      </c>
      <c r="N82">
        <v>66475.002429999906</v>
      </c>
      <c r="O82">
        <v>68490.140700000004</v>
      </c>
      <c r="P82">
        <v>70568.796849999999</v>
      </c>
      <c r="Q82">
        <v>72750.243690000003</v>
      </c>
      <c r="R82">
        <v>75015.534530000004</v>
      </c>
      <c r="S82">
        <v>77352.605769999995</v>
      </c>
      <c r="T82">
        <v>79755.924239999906</v>
      </c>
      <c r="U82">
        <v>82205.693710000007</v>
      </c>
      <c r="V82">
        <v>84702.883889999997</v>
      </c>
      <c r="W82">
        <v>87248.016430000003</v>
      </c>
      <c r="X82">
        <v>89843.621480000002</v>
      </c>
      <c r="Y82">
        <v>92492.313670000003</v>
      </c>
      <c r="Z82">
        <v>95196.274690000006</v>
      </c>
      <c r="AA82">
        <v>97957.342180000007</v>
      </c>
      <c r="AB82">
        <v>100777.1778</v>
      </c>
      <c r="AC82">
        <v>103657.4562</v>
      </c>
      <c r="AD82">
        <v>106600.0374</v>
      </c>
      <c r="AE82">
        <v>109572.6957</v>
      </c>
      <c r="AF82">
        <v>112620.7812</v>
      </c>
      <c r="AG82">
        <v>115726.1942</v>
      </c>
      <c r="AH82">
        <v>118876.523</v>
      </c>
      <c r="AI82">
        <v>122067.57980000001</v>
      </c>
      <c r="AJ82">
        <v>125300.85219999999</v>
      </c>
      <c r="AK82">
        <v>128585.74400000001</v>
      </c>
      <c r="AL82">
        <v>131929.22140000001</v>
      </c>
      <c r="AM82">
        <v>135342.4958</v>
      </c>
      <c r="AN82">
        <v>138840.24720000001</v>
      </c>
    </row>
    <row r="83" spans="1:40" x14ac:dyDescent="0.25">
      <c r="A83" s="7" t="s">
        <v>235</v>
      </c>
      <c r="B83" t="s">
        <v>335</v>
      </c>
      <c r="C83">
        <v>81173.289000000004</v>
      </c>
      <c r="D83">
        <v>83600.182950000002</v>
      </c>
      <c r="E83">
        <v>86156.025550000006</v>
      </c>
      <c r="F83">
        <v>88827.657250000004</v>
      </c>
      <c r="G83">
        <v>91565.648889999997</v>
      </c>
      <c r="H83">
        <v>94304.491550000006</v>
      </c>
      <c r="I83">
        <v>97018.590299999996</v>
      </c>
      <c r="J83">
        <v>99713.997879999995</v>
      </c>
      <c r="K83">
        <v>102413.1825</v>
      </c>
      <c r="L83">
        <v>105164.3618</v>
      </c>
      <c r="M83">
        <v>108007.057</v>
      </c>
      <c r="N83">
        <v>110975.3193</v>
      </c>
      <c r="O83">
        <v>114101.2363</v>
      </c>
      <c r="P83">
        <v>117358.34480000001</v>
      </c>
      <c r="Q83">
        <v>120751.6471</v>
      </c>
      <c r="R83">
        <v>124284.327</v>
      </c>
      <c r="S83">
        <v>127958.6064</v>
      </c>
      <c r="T83">
        <v>131773.90090000001</v>
      </c>
      <c r="U83">
        <v>135728.67869999999</v>
      </c>
      <c r="V83">
        <v>139814.41080000001</v>
      </c>
      <c r="W83">
        <v>144021.8898</v>
      </c>
      <c r="X83">
        <v>148344.46280000001</v>
      </c>
      <c r="Y83">
        <v>152779.18229999999</v>
      </c>
      <c r="Z83">
        <v>157326.33530000001</v>
      </c>
      <c r="AA83">
        <v>161988.38370000001</v>
      </c>
      <c r="AB83">
        <v>166769.00940000001</v>
      </c>
      <c r="AC83">
        <v>171672.4852</v>
      </c>
      <c r="AD83">
        <v>176703.3897</v>
      </c>
      <c r="AE83">
        <v>181791.98269999999</v>
      </c>
      <c r="AF83">
        <v>186958.742</v>
      </c>
      <c r="AG83">
        <v>192219.82560000001</v>
      </c>
      <c r="AH83">
        <v>197584.49969999999</v>
      </c>
      <c r="AI83">
        <v>203056.65530000001</v>
      </c>
      <c r="AJ83">
        <v>208639.33350000001</v>
      </c>
      <c r="AK83">
        <v>214339.07149999999</v>
      </c>
      <c r="AL83">
        <v>220167.4258</v>
      </c>
      <c r="AM83">
        <v>226140.24859999999</v>
      </c>
      <c r="AN83">
        <v>232278.26070000001</v>
      </c>
    </row>
    <row r="84" spans="1:40" x14ac:dyDescent="0.25">
      <c r="A84" s="7" t="s">
        <v>235</v>
      </c>
      <c r="B84" t="s">
        <v>336</v>
      </c>
      <c r="C84">
        <v>11688.45991</v>
      </c>
      <c r="D84">
        <v>12018.54458</v>
      </c>
      <c r="E84">
        <v>12349.67467</v>
      </c>
      <c r="F84">
        <v>12706.099840000001</v>
      </c>
      <c r="G84">
        <v>13083.18109</v>
      </c>
      <c r="H84">
        <v>13474.640789999999</v>
      </c>
      <c r="I84">
        <v>13862.054829999999</v>
      </c>
      <c r="J84">
        <v>14236.59843</v>
      </c>
      <c r="K84">
        <v>14590.33727</v>
      </c>
      <c r="L84">
        <v>14926.18219</v>
      </c>
      <c r="M84">
        <v>15253.11303</v>
      </c>
      <c r="N84">
        <v>15574.599469999999</v>
      </c>
      <c r="O84">
        <v>15890.478870000001</v>
      </c>
      <c r="P84">
        <v>16221.47898</v>
      </c>
      <c r="Q84">
        <v>16588.129120000001</v>
      </c>
      <c r="R84">
        <v>16978.16173</v>
      </c>
      <c r="S84">
        <v>17384.68086</v>
      </c>
      <c r="T84">
        <v>17804.76845</v>
      </c>
      <c r="U84">
        <v>18232.102269999999</v>
      </c>
      <c r="V84">
        <v>18666.40755</v>
      </c>
      <c r="W84">
        <v>19107.180909999999</v>
      </c>
      <c r="X84">
        <v>19553.950789999999</v>
      </c>
      <c r="Y84">
        <v>20006.36073</v>
      </c>
      <c r="Z84">
        <v>20464.173790000001</v>
      </c>
      <c r="AA84">
        <v>20927.2546</v>
      </c>
      <c r="AB84">
        <v>21395.542409999998</v>
      </c>
      <c r="AC84">
        <v>21869.035779999998</v>
      </c>
      <c r="AD84">
        <v>22347.79189</v>
      </c>
      <c r="AE84">
        <v>22839.078170000001</v>
      </c>
      <c r="AF84">
        <v>23365.159179999999</v>
      </c>
      <c r="AG84">
        <v>23919.306789999999</v>
      </c>
      <c r="AH84">
        <v>24496.761640000001</v>
      </c>
      <c r="AI84">
        <v>25095.477879999999</v>
      </c>
      <c r="AJ84">
        <v>25714.794030000001</v>
      </c>
      <c r="AK84">
        <v>26355.403900000001</v>
      </c>
      <c r="AL84">
        <v>27018.190890000002</v>
      </c>
      <c r="AM84">
        <v>27704.750629999999</v>
      </c>
      <c r="AN84">
        <v>28417.373749999999</v>
      </c>
    </row>
    <row r="85" spans="1:40" x14ac:dyDescent="0.25">
      <c r="A85" s="7" t="s">
        <v>236</v>
      </c>
      <c r="B85" t="s">
        <v>337</v>
      </c>
      <c r="C85">
        <v>1680793.5220000001</v>
      </c>
      <c r="D85">
        <v>1730076.727</v>
      </c>
      <c r="E85">
        <v>1780568.6910000001</v>
      </c>
      <c r="F85">
        <v>1832133.4240000001</v>
      </c>
      <c r="G85">
        <v>1884467.1410000001</v>
      </c>
      <c r="H85">
        <v>1937662.8319999999</v>
      </c>
      <c r="I85">
        <v>1991733.673</v>
      </c>
      <c r="J85">
        <v>2046766.128</v>
      </c>
      <c r="K85">
        <v>2102383.9300000002</v>
      </c>
      <c r="L85">
        <v>2158863.6940000001</v>
      </c>
      <c r="M85">
        <v>2216557.0580000002</v>
      </c>
      <c r="N85">
        <v>2275669.3870000001</v>
      </c>
      <c r="O85">
        <v>2336313.2859999998</v>
      </c>
      <c r="P85">
        <v>2398887.3829999999</v>
      </c>
      <c r="Q85">
        <v>2463787.7110000001</v>
      </c>
      <c r="R85">
        <v>2530733.0290000001</v>
      </c>
      <c r="S85">
        <v>2599580.84</v>
      </c>
      <c r="T85">
        <v>2670264.5490000001</v>
      </c>
      <c r="U85">
        <v>2742349.5959999999</v>
      </c>
      <c r="V85">
        <v>2815800.12</v>
      </c>
      <c r="W85">
        <v>2890546.784</v>
      </c>
      <c r="X85">
        <v>2966574.048</v>
      </c>
      <c r="Y85">
        <v>3043886.0750000002</v>
      </c>
      <c r="Z85">
        <v>3122495.1129999999</v>
      </c>
      <c r="AA85">
        <v>3202418.3969999999</v>
      </c>
      <c r="AB85">
        <v>3283676.2940000002</v>
      </c>
      <c r="AC85">
        <v>3366292.5129999998</v>
      </c>
      <c r="AD85">
        <v>3450295.949</v>
      </c>
      <c r="AE85">
        <v>3536056.3569999998</v>
      </c>
      <c r="AF85">
        <v>3623944.1409999998</v>
      </c>
      <c r="AG85">
        <v>3713744.503</v>
      </c>
      <c r="AH85">
        <v>3805385.4309999999</v>
      </c>
      <c r="AI85">
        <v>3898913.5109999999</v>
      </c>
      <c r="AJ85">
        <v>3994457.358</v>
      </c>
      <c r="AK85">
        <v>4092311.4920000001</v>
      </c>
      <c r="AL85">
        <v>4192719.392</v>
      </c>
      <c r="AM85">
        <v>4296032.0039999997</v>
      </c>
      <c r="AN85">
        <v>4402694.3640000001</v>
      </c>
    </row>
    <row r="86" spans="1:40" x14ac:dyDescent="0.25">
      <c r="A86" s="7" t="s">
        <v>236</v>
      </c>
      <c r="B86" t="s">
        <v>338</v>
      </c>
      <c r="C86">
        <v>358724.96600000001</v>
      </c>
      <c r="D86">
        <v>369009.35550000001</v>
      </c>
      <c r="E86">
        <v>378905.00599999999</v>
      </c>
      <c r="F86">
        <v>388396.24459999998</v>
      </c>
      <c r="G86">
        <v>398070.86300000001</v>
      </c>
      <c r="H86">
        <v>408434.4535</v>
      </c>
      <c r="I86">
        <v>419607.68229999999</v>
      </c>
      <c r="J86">
        <v>431563.29359999998</v>
      </c>
      <c r="K86">
        <v>443861.13339999999</v>
      </c>
      <c r="L86">
        <v>456647.66680000001</v>
      </c>
      <c r="M86">
        <v>470092.70439999999</v>
      </c>
      <c r="N86">
        <v>484235.5355</v>
      </c>
      <c r="O86">
        <v>499026.81079999998</v>
      </c>
      <c r="P86">
        <v>514313.48849999998</v>
      </c>
      <c r="Q86">
        <v>530160.15300000005</v>
      </c>
      <c r="R86">
        <v>546350.03749999998</v>
      </c>
      <c r="S86">
        <v>562797.69700000004</v>
      </c>
      <c r="T86">
        <v>579495.59279999998</v>
      </c>
      <c r="U86">
        <v>596115.57739999995</v>
      </c>
      <c r="V86">
        <v>612775.73049999995</v>
      </c>
      <c r="W86">
        <v>629562.33360000001</v>
      </c>
      <c r="X86">
        <v>646577.07539999997</v>
      </c>
      <c r="Y86">
        <v>663888.29850000003</v>
      </c>
      <c r="Z86">
        <v>681528.56830000004</v>
      </c>
      <c r="AA86">
        <v>699507.53910000005</v>
      </c>
      <c r="AB86">
        <v>717824.1139</v>
      </c>
      <c r="AC86">
        <v>736475.64969999995</v>
      </c>
      <c r="AD86">
        <v>755463.61529999995</v>
      </c>
      <c r="AE86">
        <v>774761.99970000004</v>
      </c>
      <c r="AF86">
        <v>794421.83380000002</v>
      </c>
      <c r="AG86">
        <v>814240.30330000003</v>
      </c>
      <c r="AH86">
        <v>834175.9094</v>
      </c>
      <c r="AI86">
        <v>854298.57799999998</v>
      </c>
      <c r="AJ86">
        <v>874729.50430000003</v>
      </c>
      <c r="AK86">
        <v>895684.20279999997</v>
      </c>
      <c r="AL86">
        <v>917259.10190000001</v>
      </c>
      <c r="AM86">
        <v>939602.70310000004</v>
      </c>
      <c r="AN86">
        <v>962895.70140000002</v>
      </c>
    </row>
    <row r="87" spans="1:40" x14ac:dyDescent="0.25">
      <c r="A87" s="23" t="s">
        <v>237</v>
      </c>
      <c r="B87" t="s">
        <v>339</v>
      </c>
      <c r="C87">
        <v>15853.983050000001</v>
      </c>
      <c r="D87">
        <v>16216.96312</v>
      </c>
      <c r="E87">
        <v>16534.354589999999</v>
      </c>
      <c r="F87">
        <v>16884.251100000001</v>
      </c>
      <c r="G87">
        <v>17336.87542</v>
      </c>
      <c r="H87">
        <v>17842.105629999998</v>
      </c>
      <c r="I87">
        <v>18383.272720000001</v>
      </c>
      <c r="J87">
        <v>18950.610240000002</v>
      </c>
      <c r="K87">
        <v>19561.196</v>
      </c>
      <c r="L87">
        <v>20221.26658</v>
      </c>
      <c r="M87">
        <v>20958.80069</v>
      </c>
      <c r="N87">
        <v>21791.535250000001</v>
      </c>
      <c r="O87">
        <v>22733.504669999998</v>
      </c>
      <c r="P87">
        <v>23669.05845</v>
      </c>
      <c r="Q87">
        <v>24662.239529999999</v>
      </c>
      <c r="R87">
        <v>25696.847030000001</v>
      </c>
      <c r="S87">
        <v>26771.999210000002</v>
      </c>
      <c r="T87">
        <v>27890.192599999998</v>
      </c>
      <c r="U87">
        <v>29051.620009999999</v>
      </c>
      <c r="V87">
        <v>30257.021629999999</v>
      </c>
      <c r="W87">
        <v>31506.465189999999</v>
      </c>
      <c r="X87">
        <v>32800.878920000003</v>
      </c>
      <c r="Y87">
        <v>34141.338790000002</v>
      </c>
      <c r="Z87">
        <v>35528.862110000002</v>
      </c>
      <c r="AA87">
        <v>36964.38222</v>
      </c>
      <c r="AB87">
        <v>38448.74469</v>
      </c>
      <c r="AC87">
        <v>39982.720780000003</v>
      </c>
      <c r="AD87">
        <v>41567.032829999996</v>
      </c>
      <c r="AE87">
        <v>42962.98633</v>
      </c>
      <c r="AF87">
        <v>44282.773699999998</v>
      </c>
      <c r="AG87">
        <v>45533.370029999998</v>
      </c>
      <c r="AH87">
        <v>46721.406419999999</v>
      </c>
      <c r="AI87">
        <v>47851.146760000003</v>
      </c>
      <c r="AJ87">
        <v>48925.209130000003</v>
      </c>
      <c r="AK87">
        <v>49946.736290000001</v>
      </c>
      <c r="AL87">
        <v>50917.598259999999</v>
      </c>
      <c r="AM87">
        <v>51840.372589999999</v>
      </c>
      <c r="AN87">
        <v>52718.301670000001</v>
      </c>
    </row>
    <row r="88" spans="1:40" x14ac:dyDescent="0.25">
      <c r="A88" s="23" t="s">
        <v>237</v>
      </c>
      <c r="B88" t="s">
        <v>340</v>
      </c>
      <c r="C88">
        <v>51842.487480000003</v>
      </c>
      <c r="D88">
        <v>53179.442450000002</v>
      </c>
      <c r="E88">
        <v>54288.321909999999</v>
      </c>
      <c r="F88">
        <v>55503.070749999999</v>
      </c>
      <c r="G88">
        <v>56996.692589999999</v>
      </c>
      <c r="H88">
        <v>58942.252110000001</v>
      </c>
      <c r="I88">
        <v>60937.3079</v>
      </c>
      <c r="J88">
        <v>62859.313959999999</v>
      </c>
      <c r="K88">
        <v>64457.494449999998</v>
      </c>
      <c r="L88">
        <v>65825.767900000006</v>
      </c>
      <c r="M88">
        <v>67088.752989999906</v>
      </c>
      <c r="N88">
        <v>68274.742639999997</v>
      </c>
      <c r="O88">
        <v>69360.813959999999</v>
      </c>
      <c r="P88">
        <v>70631.817939999906</v>
      </c>
      <c r="Q88">
        <v>72362.660640000002</v>
      </c>
      <c r="R88">
        <v>74299.937300000005</v>
      </c>
      <c r="S88">
        <v>76342.945120000004</v>
      </c>
      <c r="T88">
        <v>78461.559479999996</v>
      </c>
      <c r="U88">
        <v>80534.711769999994</v>
      </c>
      <c r="V88">
        <v>82607.884460000001</v>
      </c>
      <c r="W88">
        <v>84700.115170000005</v>
      </c>
      <c r="X88">
        <v>86816.706439999994</v>
      </c>
      <c r="Y88">
        <v>88958.197109999906</v>
      </c>
      <c r="Z88">
        <v>91123.567670000004</v>
      </c>
      <c r="AA88">
        <v>93311.37702</v>
      </c>
      <c r="AB88">
        <v>95520.162379999994</v>
      </c>
      <c r="AC88">
        <v>97748.630550000002</v>
      </c>
      <c r="AD88">
        <v>99995.796300000002</v>
      </c>
      <c r="AE88">
        <v>102286.61719999999</v>
      </c>
      <c r="AF88">
        <v>104946.0432</v>
      </c>
      <c r="AG88">
        <v>107761.64750000001</v>
      </c>
      <c r="AH88">
        <v>110642.1492</v>
      </c>
      <c r="AI88">
        <v>113560.9167</v>
      </c>
      <c r="AJ88">
        <v>116513.68919999999</v>
      </c>
      <c r="AK88">
        <v>119506.7334</v>
      </c>
      <c r="AL88">
        <v>122546.7843</v>
      </c>
      <c r="AM88">
        <v>125642.69319999999</v>
      </c>
      <c r="AN88">
        <v>128805.39139999999</v>
      </c>
    </row>
    <row r="89" spans="1:40" x14ac:dyDescent="0.25">
      <c r="A89" s="31" t="s">
        <v>440</v>
      </c>
      <c r="B89" t="s">
        <v>341</v>
      </c>
      <c r="C89">
        <v>10768.83088</v>
      </c>
      <c r="D89">
        <v>11095.043960000001</v>
      </c>
      <c r="E89">
        <v>11339.461799999999</v>
      </c>
      <c r="F89">
        <v>11534.58454</v>
      </c>
      <c r="G89">
        <v>11655.393480000001</v>
      </c>
      <c r="H89">
        <v>12253.766079999999</v>
      </c>
      <c r="I89">
        <v>12743.756359999999</v>
      </c>
      <c r="J89">
        <v>13049.906440000001</v>
      </c>
      <c r="K89">
        <v>13213.39588</v>
      </c>
      <c r="L89">
        <v>13269.58403</v>
      </c>
      <c r="M89">
        <v>13226.82055</v>
      </c>
      <c r="N89">
        <v>13064.54377</v>
      </c>
      <c r="O89">
        <v>12740.187760000001</v>
      </c>
      <c r="P89">
        <v>12818.645140000001</v>
      </c>
      <c r="Q89">
        <v>13065.62383</v>
      </c>
      <c r="R89">
        <v>13359.85284</v>
      </c>
      <c r="S89">
        <v>13665.75755</v>
      </c>
      <c r="T89">
        <v>13972.69173</v>
      </c>
      <c r="U89">
        <v>14268.83281</v>
      </c>
      <c r="V89">
        <v>14553.6379</v>
      </c>
      <c r="W89">
        <v>14823.44045</v>
      </c>
      <c r="X89">
        <v>15074.46874</v>
      </c>
      <c r="Y89">
        <v>15302.78118</v>
      </c>
      <c r="Z89">
        <v>15504.24123</v>
      </c>
      <c r="AA89">
        <v>15674.58728</v>
      </c>
      <c r="AB89">
        <v>15809.521930000001</v>
      </c>
      <c r="AC89">
        <v>15904.816049999999</v>
      </c>
      <c r="AD89">
        <v>15956.424010000001</v>
      </c>
      <c r="AE89">
        <v>16360.82121</v>
      </c>
      <c r="AF89">
        <v>16801.34448</v>
      </c>
      <c r="AG89">
        <v>17193.545689999999</v>
      </c>
      <c r="AH89">
        <v>17536.421549999999</v>
      </c>
      <c r="AI89">
        <v>17842.324700000001</v>
      </c>
      <c r="AJ89">
        <v>18121.910090000001</v>
      </c>
      <c r="AK89">
        <v>18383.41286</v>
      </c>
      <c r="AL89">
        <v>18632.25619</v>
      </c>
      <c r="AM89">
        <v>18872.33483</v>
      </c>
      <c r="AN89">
        <v>19106.815460000002</v>
      </c>
    </row>
    <row r="90" spans="1:40" x14ac:dyDescent="0.25">
      <c r="A90" s="31" t="s">
        <v>441</v>
      </c>
      <c r="B90" t="s">
        <v>342</v>
      </c>
      <c r="C90">
        <v>752.27429700000005</v>
      </c>
      <c r="D90">
        <v>944.13714130000005</v>
      </c>
      <c r="E90">
        <v>1173.7329010000001</v>
      </c>
      <c r="F90">
        <v>1460.4488630000001</v>
      </c>
      <c r="G90">
        <v>1811.5931</v>
      </c>
      <c r="H90">
        <v>2257.9944799999998</v>
      </c>
      <c r="I90">
        <v>2731.8276489999998</v>
      </c>
      <c r="J90">
        <v>3262.5308180000002</v>
      </c>
      <c r="K90">
        <v>3873.5972230000002</v>
      </c>
      <c r="L90">
        <v>4581.3365130000002</v>
      </c>
      <c r="M90">
        <v>5393.4432740000002</v>
      </c>
      <c r="N90">
        <v>6301.4480750000002</v>
      </c>
      <c r="O90">
        <v>7272.4518619999999</v>
      </c>
      <c r="P90">
        <v>8283.6023850000001</v>
      </c>
      <c r="Q90">
        <v>9461.3562600000005</v>
      </c>
      <c r="R90">
        <v>10780.259679999999</v>
      </c>
      <c r="S90">
        <v>12256.148950000001</v>
      </c>
      <c r="T90">
        <v>13904.312169999999</v>
      </c>
      <c r="U90">
        <v>15369.283460000001</v>
      </c>
      <c r="V90">
        <v>16936.00577</v>
      </c>
      <c r="W90">
        <v>18601.666809999999</v>
      </c>
      <c r="X90">
        <v>20363.675770000002</v>
      </c>
      <c r="Y90">
        <v>22217.758030000001</v>
      </c>
      <c r="Z90">
        <v>24157.762579999999</v>
      </c>
      <c r="AA90">
        <v>26175.5753</v>
      </c>
      <c r="AB90">
        <v>28261.030620000001</v>
      </c>
      <c r="AC90">
        <v>30401.869009999999</v>
      </c>
      <c r="AD90">
        <v>32583.75071</v>
      </c>
      <c r="AE90">
        <v>34742.530420000003</v>
      </c>
      <c r="AF90">
        <v>36667.15638</v>
      </c>
      <c r="AG90">
        <v>38407.707629999997</v>
      </c>
      <c r="AH90">
        <v>40032.458169999998</v>
      </c>
      <c r="AI90">
        <v>41575.396269999997</v>
      </c>
      <c r="AJ90">
        <v>43055.441850000003</v>
      </c>
      <c r="AK90">
        <v>44487.426319999999</v>
      </c>
      <c r="AL90">
        <v>45880.468509999999</v>
      </c>
      <c r="AM90">
        <v>47242.298669999996</v>
      </c>
      <c r="AN90">
        <v>48580.345509999999</v>
      </c>
    </row>
    <row r="91" spans="1:40" x14ac:dyDescent="0.25">
      <c r="A91" s="31" t="s">
        <v>442</v>
      </c>
      <c r="B91" t="s">
        <v>343</v>
      </c>
      <c r="C91">
        <v>638.72549089999995</v>
      </c>
      <c r="D91">
        <v>642.2187242</v>
      </c>
      <c r="E91">
        <v>634.68113189999997</v>
      </c>
      <c r="F91">
        <v>621.8311119</v>
      </c>
      <c r="G91">
        <v>603.92353869999999</v>
      </c>
      <c r="H91">
        <v>667.83582520000004</v>
      </c>
      <c r="I91">
        <v>754.97100269999999</v>
      </c>
      <c r="J91">
        <v>851.8655033</v>
      </c>
      <c r="K91">
        <v>957.66170990000001</v>
      </c>
      <c r="L91">
        <v>1073.8279660000001</v>
      </c>
      <c r="M91">
        <v>1200.935375</v>
      </c>
      <c r="N91">
        <v>1336.8034540000001</v>
      </c>
      <c r="O91">
        <v>1475.1705790000001</v>
      </c>
      <c r="P91">
        <v>1549.720757</v>
      </c>
      <c r="Q91">
        <v>1604.4289799999999</v>
      </c>
      <c r="R91">
        <v>1650.019939</v>
      </c>
      <c r="S91">
        <v>1689.8572919999999</v>
      </c>
      <c r="T91">
        <v>1724.890269</v>
      </c>
      <c r="U91">
        <v>1783.3748660000001</v>
      </c>
      <c r="V91">
        <v>1848.734909</v>
      </c>
      <c r="W91">
        <v>1914.6520969999999</v>
      </c>
      <c r="X91">
        <v>1978.613983</v>
      </c>
      <c r="Y91">
        <v>2039.2638669999999</v>
      </c>
      <c r="Z91">
        <v>2095.5841820000001</v>
      </c>
      <c r="AA91">
        <v>2146.6564870000002</v>
      </c>
      <c r="AB91">
        <v>2191.6005260000002</v>
      </c>
      <c r="AC91">
        <v>2229.5706380000001</v>
      </c>
      <c r="AD91">
        <v>2259.7709799999998</v>
      </c>
      <c r="AE91">
        <v>2336.5202290000002</v>
      </c>
      <c r="AF91">
        <v>2416.5524500000001</v>
      </c>
      <c r="AG91">
        <v>2487.9578200000001</v>
      </c>
      <c r="AH91">
        <v>2550.4253290000001</v>
      </c>
      <c r="AI91">
        <v>2605.571179</v>
      </c>
      <c r="AJ91">
        <v>2654.8228960000001</v>
      </c>
      <c r="AK91">
        <v>2699.308657</v>
      </c>
      <c r="AL91">
        <v>2739.7867200000001</v>
      </c>
      <c r="AM91">
        <v>2776.8210429999999</v>
      </c>
      <c r="AN91">
        <v>2810.8906980000002</v>
      </c>
    </row>
    <row r="92" spans="1:40" x14ac:dyDescent="0.25">
      <c r="A92" s="31" t="s">
        <v>125</v>
      </c>
      <c r="B92" t="s">
        <v>344</v>
      </c>
      <c r="C92">
        <v>4.3678165160000004</v>
      </c>
      <c r="D92">
        <v>8.8197130670000004</v>
      </c>
      <c r="E92">
        <v>17.793632209999998</v>
      </c>
      <c r="F92">
        <v>36.233785320000003</v>
      </c>
      <c r="G92">
        <v>74.162652570000006</v>
      </c>
      <c r="H92">
        <v>141.54157190000001</v>
      </c>
      <c r="I92">
        <v>263.6065203</v>
      </c>
      <c r="J92">
        <v>485.5092123</v>
      </c>
      <c r="K92">
        <v>888.83851630000004</v>
      </c>
      <c r="L92">
        <v>1618.760313</v>
      </c>
      <c r="M92">
        <v>2928.9982789999999</v>
      </c>
      <c r="N92">
        <v>5248.8288780000003</v>
      </c>
      <c r="O92">
        <v>9272.8655500000004</v>
      </c>
      <c r="P92">
        <v>10272.387220000001</v>
      </c>
      <c r="Q92">
        <v>11302.46796</v>
      </c>
      <c r="R92">
        <v>12321.410159999999</v>
      </c>
      <c r="S92">
        <v>13334.035190000001</v>
      </c>
      <c r="T92">
        <v>14341.11102</v>
      </c>
      <c r="U92">
        <v>16862.96385</v>
      </c>
      <c r="V92">
        <v>19772.968939999999</v>
      </c>
      <c r="W92">
        <v>23116.370210000001</v>
      </c>
      <c r="X92">
        <v>26943.29783</v>
      </c>
      <c r="Y92">
        <v>31306.640319999999</v>
      </c>
      <c r="Z92">
        <v>36261.501250000001</v>
      </c>
      <c r="AA92">
        <v>41864.593670000002</v>
      </c>
      <c r="AB92">
        <v>48173.418169999997</v>
      </c>
      <c r="AC92">
        <v>55245.265509999997</v>
      </c>
      <c r="AD92">
        <v>63136.0553</v>
      </c>
      <c r="AE92">
        <v>67915.211299999995</v>
      </c>
      <c r="AF92">
        <v>72229.606599999999</v>
      </c>
      <c r="AG92">
        <v>76170.304269999906</v>
      </c>
      <c r="AH92">
        <v>79869.694529999906</v>
      </c>
      <c r="AI92">
        <v>83395.607810000001</v>
      </c>
      <c r="AJ92">
        <v>86787.278990000006</v>
      </c>
      <c r="AK92">
        <v>90076.435129999998</v>
      </c>
      <c r="AL92">
        <v>93283.849900000001</v>
      </c>
      <c r="AM92">
        <v>96427.762530000007</v>
      </c>
      <c r="AN92">
        <v>99526.013940000004</v>
      </c>
    </row>
    <row r="93" spans="1:40" x14ac:dyDescent="0.25">
      <c r="A93" s="31" t="s">
        <v>443</v>
      </c>
      <c r="B93" t="s">
        <v>345</v>
      </c>
      <c r="C93">
        <v>288.43088970000002</v>
      </c>
      <c r="D93">
        <v>354.84200010000001</v>
      </c>
      <c r="E93">
        <v>460.16658910000001</v>
      </c>
      <c r="F93">
        <v>608.74555740000005</v>
      </c>
      <c r="G93">
        <v>811.47823570000003</v>
      </c>
      <c r="H93">
        <v>998.98951620000003</v>
      </c>
      <c r="I93">
        <v>1171.787478</v>
      </c>
      <c r="J93">
        <v>1339.1446719999999</v>
      </c>
      <c r="K93">
        <v>1508.883067</v>
      </c>
      <c r="L93">
        <v>1684.866886</v>
      </c>
      <c r="M93">
        <v>1866.684808</v>
      </c>
      <c r="N93">
        <v>2048.5841009999999</v>
      </c>
      <c r="O93">
        <v>2218.5707969999999</v>
      </c>
      <c r="P93">
        <v>2334.4512880000002</v>
      </c>
      <c r="Q93">
        <v>2433.0305819999999</v>
      </c>
      <c r="R93">
        <v>2518.8710860000001</v>
      </c>
      <c r="S93">
        <v>2593.2366750000001</v>
      </c>
      <c r="T93">
        <v>2656.3523209999998</v>
      </c>
      <c r="U93">
        <v>2749.2753750000002</v>
      </c>
      <c r="V93">
        <v>2847.6347689999998</v>
      </c>
      <c r="W93">
        <v>2942.0069140000001</v>
      </c>
      <c r="X93">
        <v>3028.635053</v>
      </c>
      <c r="Y93">
        <v>3105.5635470000002</v>
      </c>
      <c r="Z93">
        <v>3171.4420500000001</v>
      </c>
      <c r="AA93">
        <v>3225.1732040000002</v>
      </c>
      <c r="AB93">
        <v>3265.8208070000001</v>
      </c>
      <c r="AC93">
        <v>3292.5991990000002</v>
      </c>
      <c r="AD93">
        <v>3304.8869380000001</v>
      </c>
      <c r="AE93">
        <v>2056.276065</v>
      </c>
      <c r="AF93">
        <v>1064.8386390000001</v>
      </c>
      <c r="AG93">
        <v>507.69383779999998</v>
      </c>
      <c r="AH93">
        <v>230.255807</v>
      </c>
      <c r="AI93">
        <v>100.4892823</v>
      </c>
      <c r="AJ93">
        <v>42.437166689999998</v>
      </c>
      <c r="AK93">
        <v>17.432710719999999</v>
      </c>
      <c r="AL93">
        <v>7.022542649</v>
      </c>
      <c r="AM93">
        <v>2.8142931729999998</v>
      </c>
      <c r="AN93">
        <v>1.1493252810000001</v>
      </c>
    </row>
    <row r="94" spans="1:40" x14ac:dyDescent="0.25">
      <c r="A94" s="31" t="s">
        <v>444</v>
      </c>
      <c r="B94" t="s">
        <v>346</v>
      </c>
      <c r="C94">
        <v>514.10128280000004</v>
      </c>
      <c r="D94">
        <v>549.66780010000002</v>
      </c>
      <c r="E94">
        <v>589.88678770000001</v>
      </c>
      <c r="F94">
        <v>632.82366430000002</v>
      </c>
      <c r="G94">
        <v>676.16985550000004</v>
      </c>
      <c r="H94">
        <v>732.06854929999997</v>
      </c>
      <c r="I94">
        <v>778.28881879999994</v>
      </c>
      <c r="J94">
        <v>813.7413732</v>
      </c>
      <c r="K94">
        <v>841.62237589999995</v>
      </c>
      <c r="L94">
        <v>864.02074479999999</v>
      </c>
      <c r="M94">
        <v>881.1029906</v>
      </c>
      <c r="N94">
        <v>890.9971094</v>
      </c>
      <c r="O94">
        <v>890.10570089999999</v>
      </c>
      <c r="P94">
        <v>891.23900600000002</v>
      </c>
      <c r="Q94">
        <v>894.63533210000003</v>
      </c>
      <c r="R94">
        <v>897.13253799999995</v>
      </c>
      <c r="S94">
        <v>897.88108580000005</v>
      </c>
      <c r="T94">
        <v>896.68598629999997</v>
      </c>
      <c r="U94">
        <v>853.69155139999998</v>
      </c>
      <c r="V94">
        <v>797.23521359999995</v>
      </c>
      <c r="W94">
        <v>737.22340139999994</v>
      </c>
      <c r="X94">
        <v>676.96090189999995</v>
      </c>
      <c r="Y94">
        <v>617.78413650000005</v>
      </c>
      <c r="Z94">
        <v>560.41482599999995</v>
      </c>
      <c r="AA94">
        <v>505.3461772</v>
      </c>
      <c r="AB94">
        <v>452.95225520000002</v>
      </c>
      <c r="AC94">
        <v>403.5201606</v>
      </c>
      <c r="AD94">
        <v>357.26134919999998</v>
      </c>
      <c r="AE94">
        <v>299.0294829</v>
      </c>
      <c r="AF94">
        <v>243.06030029999999</v>
      </c>
      <c r="AG94">
        <v>193.94787109999999</v>
      </c>
      <c r="AH94">
        <v>152.69108829999999</v>
      </c>
      <c r="AI94">
        <v>118.894183</v>
      </c>
      <c r="AJ94">
        <v>91.681023940000003</v>
      </c>
      <c r="AK94">
        <v>70.066992080000006</v>
      </c>
      <c r="AL94">
        <v>53.099094839999999</v>
      </c>
      <c r="AM94">
        <v>39.918304489999997</v>
      </c>
      <c r="AN94">
        <v>29.779659349999999</v>
      </c>
    </row>
    <row r="95" spans="1:40" x14ac:dyDescent="0.25">
      <c r="A95" s="31" t="s">
        <v>445</v>
      </c>
      <c r="B95" t="s">
        <v>347</v>
      </c>
      <c r="C95">
        <v>0.22515454670000001</v>
      </c>
      <c r="D95">
        <v>0.81292549859999996</v>
      </c>
      <c r="E95">
        <v>4.6211467629999996</v>
      </c>
      <c r="F95">
        <v>31.353715879999999</v>
      </c>
      <c r="G95">
        <v>224.94422969999999</v>
      </c>
      <c r="H95">
        <v>524.67766740000002</v>
      </c>
      <c r="I95">
        <v>814.44156750000002</v>
      </c>
      <c r="J95">
        <v>1089.5525540000001</v>
      </c>
      <c r="K95">
        <v>1370.275641</v>
      </c>
      <c r="L95">
        <v>1670.0741169999999</v>
      </c>
      <c r="M95">
        <v>1993.666418</v>
      </c>
      <c r="N95">
        <v>2337.1113810000002</v>
      </c>
      <c r="O95">
        <v>2686.5622969999999</v>
      </c>
      <c r="P95">
        <v>2874.5826379999999</v>
      </c>
      <c r="Q95">
        <v>2994.261078</v>
      </c>
      <c r="R95">
        <v>3073.64113</v>
      </c>
      <c r="S95">
        <v>3123.4108529999999</v>
      </c>
      <c r="T95">
        <v>3148.3999490000001</v>
      </c>
      <c r="U95">
        <v>3039.4511259999999</v>
      </c>
      <c r="V95">
        <v>2876.9927859999998</v>
      </c>
      <c r="W95">
        <v>2691.8760189999998</v>
      </c>
      <c r="X95">
        <v>2496.5555939999999</v>
      </c>
      <c r="Y95">
        <v>2297.5415170000001</v>
      </c>
      <c r="Z95">
        <v>2099.1467560000001</v>
      </c>
      <c r="AA95">
        <v>1904.615787</v>
      </c>
      <c r="AB95">
        <v>1716.485981</v>
      </c>
      <c r="AC95">
        <v>1536.7293239999999</v>
      </c>
      <c r="AD95">
        <v>1366.831394</v>
      </c>
      <c r="AE95">
        <v>1277.7182849999999</v>
      </c>
      <c r="AF95">
        <v>1206.2573179999999</v>
      </c>
      <c r="AG95">
        <v>1136.91417</v>
      </c>
      <c r="AH95">
        <v>1067.971425</v>
      </c>
      <c r="AI95">
        <v>1000.242994</v>
      </c>
      <c r="AJ95">
        <v>934.62819939999997</v>
      </c>
      <c r="AK95">
        <v>871.77593030000003</v>
      </c>
      <c r="AL95">
        <v>812.04807189999997</v>
      </c>
      <c r="AM95">
        <v>755.62438589999999</v>
      </c>
      <c r="AN95">
        <v>702.57178099999999</v>
      </c>
    </row>
    <row r="96" spans="1:40" x14ac:dyDescent="0.25">
      <c r="A96" s="31" t="s">
        <v>446</v>
      </c>
      <c r="B96" t="s">
        <v>348</v>
      </c>
      <c r="C96">
        <v>2605.7253879999998</v>
      </c>
      <c r="D96">
        <v>2590.9711950000001</v>
      </c>
      <c r="E96">
        <v>2522.6969439999998</v>
      </c>
      <c r="F96">
        <v>2431.3591299999998</v>
      </c>
      <c r="G96">
        <v>2320.3925469999999</v>
      </c>
      <c r="H96">
        <v>2371.4240249999998</v>
      </c>
      <c r="I96">
        <v>2419.3964380000002</v>
      </c>
      <c r="J96">
        <v>2436.750423</v>
      </c>
      <c r="K96">
        <v>2428.2807429999998</v>
      </c>
      <c r="L96">
        <v>2400.3218929999998</v>
      </c>
      <c r="M96">
        <v>2354.9367689999999</v>
      </c>
      <c r="N96">
        <v>2289.2902560000002</v>
      </c>
      <c r="O96">
        <v>2197.0337279999999</v>
      </c>
      <c r="P96">
        <v>2149.6053980000002</v>
      </c>
      <c r="Q96">
        <v>2121.108976</v>
      </c>
      <c r="R96">
        <v>2095.6024630000002</v>
      </c>
      <c r="S96">
        <v>2068.768564</v>
      </c>
      <c r="T96">
        <v>2039.5594120000001</v>
      </c>
      <c r="U96">
        <v>2040.005036</v>
      </c>
      <c r="V96">
        <v>2048.9177</v>
      </c>
      <c r="W96">
        <v>2058.9215389999999</v>
      </c>
      <c r="X96">
        <v>2067.5311550000001</v>
      </c>
      <c r="Y96">
        <v>2073.7162669999998</v>
      </c>
      <c r="Z96">
        <v>2076.8740229999999</v>
      </c>
      <c r="AA96">
        <v>2076.528726</v>
      </c>
      <c r="AB96">
        <v>2072.2486370000001</v>
      </c>
      <c r="AC96">
        <v>2063.6289809999998</v>
      </c>
      <c r="AD96">
        <v>2050.2954100000002</v>
      </c>
      <c r="AE96">
        <v>2082.700237</v>
      </c>
      <c r="AF96">
        <v>2119.7990970000001</v>
      </c>
      <c r="AG96">
        <v>2151.0154670000002</v>
      </c>
      <c r="AH96">
        <v>2176.4520590000002</v>
      </c>
      <c r="AI96">
        <v>2197.8304429999998</v>
      </c>
      <c r="AJ96">
        <v>2216.5973250000002</v>
      </c>
      <c r="AK96">
        <v>2233.8540659999999</v>
      </c>
      <c r="AL96">
        <v>2250.3255319999998</v>
      </c>
      <c r="AM96">
        <v>2266.5299319999999</v>
      </c>
      <c r="AN96">
        <v>2282.8829089999999</v>
      </c>
    </row>
    <row r="97" spans="1:40" x14ac:dyDescent="0.25">
      <c r="A97" s="31" t="s">
        <v>449</v>
      </c>
      <c r="B97" t="s">
        <v>349</v>
      </c>
      <c r="C97">
        <v>2831.6670730000001</v>
      </c>
      <c r="D97">
        <v>2831.2482519999999</v>
      </c>
      <c r="E97">
        <v>2759.2657960000001</v>
      </c>
      <c r="F97">
        <v>2651.3156220000001</v>
      </c>
      <c r="G97">
        <v>2519.1101549999998</v>
      </c>
      <c r="H97">
        <v>2562.997108</v>
      </c>
      <c r="I97">
        <v>2609.3182959999999</v>
      </c>
      <c r="J97">
        <v>2630.0347619999998</v>
      </c>
      <c r="K97">
        <v>2629.5567129999999</v>
      </c>
      <c r="L97">
        <v>2613.683552</v>
      </c>
      <c r="M97">
        <v>2583.7166929999999</v>
      </c>
      <c r="N97">
        <v>2535.5408219999999</v>
      </c>
      <c r="O97">
        <v>2460.8840559999999</v>
      </c>
      <c r="P97">
        <v>2354.3002649999999</v>
      </c>
      <c r="Q97">
        <v>2244.0923779999998</v>
      </c>
      <c r="R97">
        <v>2131.0027129999999</v>
      </c>
      <c r="S97">
        <v>2016.2706439999999</v>
      </c>
      <c r="T97">
        <v>1901.0780540000001</v>
      </c>
      <c r="U97">
        <v>1835.123468</v>
      </c>
      <c r="V97">
        <v>1782.872155</v>
      </c>
      <c r="W97">
        <v>1733.060283</v>
      </c>
      <c r="X97">
        <v>1682.445876</v>
      </c>
      <c r="Y97">
        <v>1630.115168</v>
      </c>
      <c r="Z97">
        <v>1575.841629</v>
      </c>
      <c r="AA97">
        <v>1519.6142520000001</v>
      </c>
      <c r="AB97">
        <v>1461.5037179999999</v>
      </c>
      <c r="AC97">
        <v>1401.6267250000001</v>
      </c>
      <c r="AD97">
        <v>1340.138095</v>
      </c>
      <c r="AE97">
        <v>1046.750528</v>
      </c>
      <c r="AF97">
        <v>753.3475095</v>
      </c>
      <c r="AG97">
        <v>521.11190910000005</v>
      </c>
      <c r="AH97">
        <v>351.57118400000002</v>
      </c>
      <c r="AI97">
        <v>232.62981360000001</v>
      </c>
      <c r="AJ97">
        <v>151.35342600000001</v>
      </c>
      <c r="AK97">
        <v>96.982699539999999</v>
      </c>
      <c r="AL97">
        <v>61.28653387</v>
      </c>
      <c r="AM97">
        <v>38.25160563</v>
      </c>
      <c r="AN97">
        <v>23.623323899999999</v>
      </c>
    </row>
    <row r="98" spans="1:40" x14ac:dyDescent="0.25">
      <c r="A98" s="31" t="s">
        <v>450</v>
      </c>
      <c r="B98" t="s">
        <v>350</v>
      </c>
      <c r="C98">
        <v>11781.592780000001</v>
      </c>
      <c r="D98">
        <v>12129.401030000001</v>
      </c>
      <c r="E98">
        <v>12189.33345</v>
      </c>
      <c r="F98">
        <v>12130.63546</v>
      </c>
      <c r="G98">
        <v>11961.60657</v>
      </c>
      <c r="H98">
        <v>12720.564350000001</v>
      </c>
      <c r="I98">
        <v>13155.46062</v>
      </c>
      <c r="J98">
        <v>13447.8472</v>
      </c>
      <c r="K98">
        <v>13676.355310000001</v>
      </c>
      <c r="L98">
        <v>13861.005499999999</v>
      </c>
      <c r="M98">
        <v>13988.968870000001</v>
      </c>
      <c r="N98">
        <v>14017.01808</v>
      </c>
      <c r="O98">
        <v>13879.843010000001</v>
      </c>
      <c r="P98">
        <v>14395.354729999999</v>
      </c>
      <c r="Q98">
        <v>14991.536239999999</v>
      </c>
      <c r="R98">
        <v>15593.99062</v>
      </c>
      <c r="S98">
        <v>16205.19988</v>
      </c>
      <c r="T98">
        <v>16825.46931</v>
      </c>
      <c r="U98">
        <v>17199.635050000001</v>
      </c>
      <c r="V98">
        <v>17553.422350000001</v>
      </c>
      <c r="W98">
        <v>17881.34505</v>
      </c>
      <c r="X98">
        <v>18179.72179</v>
      </c>
      <c r="Y98">
        <v>18444.625739999999</v>
      </c>
      <c r="Z98">
        <v>18671.932239999998</v>
      </c>
      <c r="AA98">
        <v>18857.454989999998</v>
      </c>
      <c r="AB98">
        <v>18997.055690000001</v>
      </c>
      <c r="AC98">
        <v>19086.76426</v>
      </c>
      <c r="AD98">
        <v>19122.905330000001</v>
      </c>
      <c r="AE98">
        <v>20335.340789999998</v>
      </c>
      <c r="AF98">
        <v>21443.74856</v>
      </c>
      <c r="AG98">
        <v>22481.232120000001</v>
      </c>
      <c r="AH98">
        <v>23490.83569</v>
      </c>
      <c r="AI98">
        <v>24495.24929</v>
      </c>
      <c r="AJ98">
        <v>25508.056649999999</v>
      </c>
      <c r="AK98">
        <v>26540.18921</v>
      </c>
      <c r="AL98">
        <v>27598.918150000001</v>
      </c>
      <c r="AM98">
        <v>28690.462490000002</v>
      </c>
      <c r="AN98">
        <v>29820.67902</v>
      </c>
    </row>
    <row r="99" spans="1:40" x14ac:dyDescent="0.25">
      <c r="A99" s="31" t="s">
        <v>447</v>
      </c>
      <c r="B99" t="s">
        <v>351</v>
      </c>
      <c r="C99">
        <v>474.12527679999999</v>
      </c>
      <c r="D99">
        <v>530.28360569999995</v>
      </c>
      <c r="E99">
        <v>604.1910153</v>
      </c>
      <c r="F99">
        <v>692.53415140000004</v>
      </c>
      <c r="G99">
        <v>793.86823349999997</v>
      </c>
      <c r="H99">
        <v>631.09071689999996</v>
      </c>
      <c r="I99">
        <v>428.82301790000002</v>
      </c>
      <c r="J99">
        <v>270.48704980000002</v>
      </c>
      <c r="K99">
        <v>163.29136070000001</v>
      </c>
      <c r="L99">
        <v>95.416728559999996</v>
      </c>
      <c r="M99">
        <v>54.160931220000002</v>
      </c>
      <c r="N99">
        <v>29.858690230000001</v>
      </c>
      <c r="O99">
        <v>15.95290601</v>
      </c>
      <c r="P99">
        <v>11.304900079999999</v>
      </c>
      <c r="Q99">
        <v>8.7915418849999902</v>
      </c>
      <c r="R99">
        <v>7.0180321399999999</v>
      </c>
      <c r="S99">
        <v>5.637370904</v>
      </c>
      <c r="T99">
        <v>4.529965099</v>
      </c>
      <c r="U99">
        <v>4.1432668179999999</v>
      </c>
      <c r="V99">
        <v>3.969991678</v>
      </c>
      <c r="W99">
        <v>3.8754343090000001</v>
      </c>
      <c r="X99">
        <v>3.8216126159999999</v>
      </c>
      <c r="Y99">
        <v>3.796687597</v>
      </c>
      <c r="Z99">
        <v>3.7965167919999998</v>
      </c>
      <c r="AA99">
        <v>3.819461896</v>
      </c>
      <c r="AB99">
        <v>3.8648697799999998</v>
      </c>
      <c r="AC99">
        <v>3.932611568</v>
      </c>
      <c r="AD99">
        <v>4.0229348610000004</v>
      </c>
      <c r="AE99">
        <v>4.1195053379999997</v>
      </c>
      <c r="AF99">
        <v>4.2137167629999999</v>
      </c>
      <c r="AG99">
        <v>4.3095922719999997</v>
      </c>
      <c r="AH99">
        <v>4.4157969890000004</v>
      </c>
      <c r="AI99">
        <v>4.5393815359999996</v>
      </c>
      <c r="AJ99">
        <v>4.685701098</v>
      </c>
      <c r="AK99">
        <v>4.8594833690000003</v>
      </c>
      <c r="AL99">
        <v>5.065183362</v>
      </c>
      <c r="AM99">
        <v>5.3075388449999998</v>
      </c>
      <c r="AN99">
        <v>5.5919516959999997</v>
      </c>
    </row>
    <row r="100" spans="1:40" x14ac:dyDescent="0.25">
      <c r="A100" s="31" t="s">
        <v>448</v>
      </c>
      <c r="B100" t="s">
        <v>352</v>
      </c>
      <c r="C100">
        <v>5981.2326210000001</v>
      </c>
      <c r="D100">
        <v>5858.8316880000002</v>
      </c>
      <c r="E100">
        <v>5549.5040250000002</v>
      </c>
      <c r="F100">
        <v>5170.5136910000001</v>
      </c>
      <c r="G100">
        <v>4756.1810269999996</v>
      </c>
      <c r="H100">
        <v>2797.0732889999999</v>
      </c>
      <c r="I100">
        <v>1357.811203</v>
      </c>
      <c r="J100">
        <v>600.39413720000005</v>
      </c>
      <c r="K100">
        <v>250.94498630000001</v>
      </c>
      <c r="L100">
        <v>100.8828072</v>
      </c>
      <c r="M100">
        <v>39.582870489999998</v>
      </c>
      <c r="N100">
        <v>15.49400309</v>
      </c>
      <c r="O100">
        <v>6.2810343079999997</v>
      </c>
      <c r="P100">
        <v>3.892158937</v>
      </c>
      <c r="Q100">
        <v>2.7734507829999999</v>
      </c>
      <c r="R100">
        <v>2.0622233479999998</v>
      </c>
      <c r="S100">
        <v>1.554257156</v>
      </c>
      <c r="T100">
        <v>1.1771374750000001</v>
      </c>
      <c r="U100">
        <v>0.90281632759999997</v>
      </c>
      <c r="V100">
        <v>0.69591122179999998</v>
      </c>
      <c r="W100">
        <v>0.53772448579999998</v>
      </c>
      <c r="X100">
        <v>0.41615875860000001</v>
      </c>
      <c r="Y100">
        <v>0.32249178220000002</v>
      </c>
      <c r="Z100">
        <v>0.25018934510000002</v>
      </c>
      <c r="AA100">
        <v>0.19429288510000001</v>
      </c>
      <c r="AB100">
        <v>0.1510203192</v>
      </c>
      <c r="AC100">
        <v>0.1174787712</v>
      </c>
      <c r="AD100">
        <v>9.1450661200000005E-2</v>
      </c>
      <c r="AE100">
        <v>7.2328453099999995E-2</v>
      </c>
      <c r="AF100">
        <v>5.7394162499999998E-2</v>
      </c>
      <c r="AG100">
        <v>4.5549212700000001E-2</v>
      </c>
      <c r="AH100">
        <v>3.6157465700000002E-2</v>
      </c>
      <c r="AI100">
        <v>2.8725941000000001E-2</v>
      </c>
      <c r="AJ100">
        <v>2.28519251E-2</v>
      </c>
      <c r="AK100">
        <v>1.8210258600000001E-2</v>
      </c>
      <c r="AL100">
        <v>1.45398396E-2</v>
      </c>
      <c r="AM100">
        <v>1.1634188300000001E-2</v>
      </c>
      <c r="AN100">
        <v>9.3307456800000004E-3</v>
      </c>
    </row>
    <row r="101" spans="1:40" x14ac:dyDescent="0.25">
      <c r="A101" s="7" t="s">
        <v>234</v>
      </c>
      <c r="B101" t="s">
        <v>353</v>
      </c>
      <c r="C101">
        <v>48859.425990000003</v>
      </c>
      <c r="D101">
        <v>50295.912400000001</v>
      </c>
      <c r="E101">
        <v>51773.906990000003</v>
      </c>
      <c r="F101">
        <v>53286.902600000001</v>
      </c>
      <c r="G101">
        <v>54820.972979999999</v>
      </c>
      <c r="H101">
        <v>56373.786169999999</v>
      </c>
      <c r="I101">
        <v>57946.620629999998</v>
      </c>
      <c r="J101">
        <v>59544.277470000001</v>
      </c>
      <c r="K101">
        <v>61163.143510000002</v>
      </c>
      <c r="L101">
        <v>62808.53024</v>
      </c>
      <c r="M101">
        <v>64485.810279999998</v>
      </c>
      <c r="N101">
        <v>66199.659549999997</v>
      </c>
      <c r="O101">
        <v>67954.963529999906</v>
      </c>
      <c r="P101">
        <v>69759.955690000003</v>
      </c>
      <c r="Q101">
        <v>71621.107399999906</v>
      </c>
      <c r="R101">
        <v>73535.674329999994</v>
      </c>
      <c r="S101">
        <v>75501.993749999994</v>
      </c>
      <c r="T101">
        <v>77518.888659999997</v>
      </c>
      <c r="U101">
        <v>79577.330100000006</v>
      </c>
      <c r="V101">
        <v>81673.909140000003</v>
      </c>
      <c r="W101">
        <v>83805.251210000002</v>
      </c>
      <c r="X101">
        <v>85969.927439999999</v>
      </c>
      <c r="Y101">
        <v>88167.587480000002</v>
      </c>
      <c r="Z101">
        <v>90398.515360000005</v>
      </c>
      <c r="AA101">
        <v>92663.348700000002</v>
      </c>
      <c r="AB101">
        <v>94962.874389999997</v>
      </c>
      <c r="AC101">
        <v>97297.926070000001</v>
      </c>
      <c r="AD101">
        <v>99669.369099999996</v>
      </c>
      <c r="AE101">
        <v>102091.0846</v>
      </c>
      <c r="AF101">
        <v>104569.8328</v>
      </c>
      <c r="AG101">
        <v>107104.97289999999</v>
      </c>
      <c r="AH101">
        <v>109696.171</v>
      </c>
      <c r="AI101">
        <v>112343.70050000001</v>
      </c>
      <c r="AJ101">
        <v>115048.8961</v>
      </c>
      <c r="AK101">
        <v>117816.24</v>
      </c>
      <c r="AL101">
        <v>120650.12390000001</v>
      </c>
      <c r="AM101">
        <v>123557.4396</v>
      </c>
      <c r="AN101">
        <v>126547.40119999999</v>
      </c>
    </row>
    <row r="102" spans="1:40" x14ac:dyDescent="0.25">
      <c r="A102" s="7" t="s">
        <v>234</v>
      </c>
      <c r="B102" t="s">
        <v>354</v>
      </c>
      <c r="C102">
        <v>13.242000000000001</v>
      </c>
      <c r="D102">
        <v>13.63035019</v>
      </c>
      <c r="E102">
        <v>14.02378983</v>
      </c>
      <c r="F102">
        <v>14.421143710000001</v>
      </c>
      <c r="G102">
        <v>14.82461728</v>
      </c>
      <c r="H102">
        <v>15.23721885</v>
      </c>
      <c r="I102">
        <v>15.66009444</v>
      </c>
      <c r="J102">
        <v>16.09398814</v>
      </c>
      <c r="K102">
        <v>16.5347261</v>
      </c>
      <c r="L102">
        <v>16.984123109999999</v>
      </c>
      <c r="M102">
        <v>17.445133139999999</v>
      </c>
      <c r="N102">
        <v>17.919325539999999</v>
      </c>
      <c r="O102">
        <v>18.40713006</v>
      </c>
      <c r="P102">
        <v>18.908107480000002</v>
      </c>
      <c r="Q102">
        <v>19.424733639999999</v>
      </c>
      <c r="R102">
        <v>19.95448455</v>
      </c>
      <c r="S102">
        <v>20.49541717</v>
      </c>
      <c r="T102">
        <v>21.046575449999999</v>
      </c>
      <c r="U102">
        <v>21.60370984</v>
      </c>
      <c r="V102">
        <v>22.16651177</v>
      </c>
      <c r="W102">
        <v>22.73474611</v>
      </c>
      <c r="X102">
        <v>23.308758520000001</v>
      </c>
      <c r="Y102">
        <v>23.888953359999999</v>
      </c>
      <c r="Z102">
        <v>24.475591519999998</v>
      </c>
      <c r="AA102">
        <v>25.068800419999999</v>
      </c>
      <c r="AB102">
        <v>25.668628309999999</v>
      </c>
      <c r="AC102">
        <v>26.275101979999999</v>
      </c>
      <c r="AD102">
        <v>26.888273959999999</v>
      </c>
      <c r="AE102">
        <v>27.510026379999999</v>
      </c>
      <c r="AF102">
        <v>28.142847020000001</v>
      </c>
      <c r="AG102">
        <v>28.784957250000001</v>
      </c>
      <c r="AH102">
        <v>29.435446559999999</v>
      </c>
      <c r="AI102">
        <v>30.094624459999999</v>
      </c>
      <c r="AJ102">
        <v>30.763595110000001</v>
      </c>
      <c r="AK102">
        <v>31.44486367</v>
      </c>
      <c r="AL102">
        <v>32.140125879999999</v>
      </c>
      <c r="AM102">
        <v>32.851776579999999</v>
      </c>
      <c r="AN102">
        <v>33.58290607</v>
      </c>
    </row>
    <row r="103" spans="1:40" x14ac:dyDescent="0.25">
      <c r="A103" s="7" t="s">
        <v>233</v>
      </c>
      <c r="B103" t="s">
        <v>355</v>
      </c>
      <c r="C103">
        <v>79196.570370000001</v>
      </c>
      <c r="D103">
        <v>81529.542629999996</v>
      </c>
      <c r="E103">
        <v>83953.822690000001</v>
      </c>
      <c r="F103">
        <v>86455.799840000007</v>
      </c>
      <c r="G103">
        <v>88989.810509999996</v>
      </c>
      <c r="H103">
        <v>91533.2883</v>
      </c>
      <c r="I103">
        <v>94086.374460000006</v>
      </c>
      <c r="J103">
        <v>96660.862829999998</v>
      </c>
      <c r="K103">
        <v>99265.321519999998</v>
      </c>
      <c r="L103">
        <v>101909.1764</v>
      </c>
      <c r="M103">
        <v>104600.2396</v>
      </c>
      <c r="N103">
        <v>107348.5252</v>
      </c>
      <c r="O103">
        <v>110166.80809999999</v>
      </c>
      <c r="P103">
        <v>113080.6251</v>
      </c>
      <c r="Q103">
        <v>116096.99280000001</v>
      </c>
      <c r="R103">
        <v>119214.7981</v>
      </c>
      <c r="S103">
        <v>122432.2392</v>
      </c>
      <c r="T103">
        <v>125746.3616</v>
      </c>
      <c r="U103">
        <v>129145.8962</v>
      </c>
      <c r="V103">
        <v>132621.17679999999</v>
      </c>
      <c r="W103">
        <v>136163.32079999999</v>
      </c>
      <c r="X103">
        <v>139767.0258</v>
      </c>
      <c r="Y103">
        <v>143430.193</v>
      </c>
      <c r="Z103">
        <v>147153.0992</v>
      </c>
      <c r="AA103">
        <v>150937.3916</v>
      </c>
      <c r="AB103">
        <v>154785.25930000001</v>
      </c>
      <c r="AC103">
        <v>158698.93419999999</v>
      </c>
      <c r="AD103">
        <v>162680.50229999999</v>
      </c>
      <c r="AE103">
        <v>166751.1488</v>
      </c>
      <c r="AF103">
        <v>170927.19270000001</v>
      </c>
      <c r="AG103">
        <v>175214.5006</v>
      </c>
      <c r="AH103">
        <v>179613.99129999999</v>
      </c>
      <c r="AI103">
        <v>184124.0773</v>
      </c>
      <c r="AJ103">
        <v>188743.7659</v>
      </c>
      <c r="AK103">
        <v>193476.0748</v>
      </c>
      <c r="AL103">
        <v>198327.1649</v>
      </c>
      <c r="AM103">
        <v>203307.2114</v>
      </c>
      <c r="AN103">
        <v>208430.35490000001</v>
      </c>
    </row>
    <row r="104" spans="1:40" x14ac:dyDescent="0.25">
      <c r="A104" s="7" t="s">
        <v>233</v>
      </c>
      <c r="B104" t="s">
        <v>356</v>
      </c>
      <c r="C104">
        <v>25142.842860000001</v>
      </c>
      <c r="D104">
        <v>25878.579590000001</v>
      </c>
      <c r="E104">
        <v>26632.035319999999</v>
      </c>
      <c r="F104">
        <v>27400.561760000001</v>
      </c>
      <c r="G104">
        <v>28182.794819999999</v>
      </c>
      <c r="H104">
        <v>28979.346160000001</v>
      </c>
      <c r="I104">
        <v>29790.836459999999</v>
      </c>
      <c r="J104">
        <v>30618.782709999999</v>
      </c>
      <c r="K104">
        <v>31458.181079999998</v>
      </c>
      <c r="L104">
        <v>32312.823980000001</v>
      </c>
      <c r="M104">
        <v>33187.519110000001</v>
      </c>
      <c r="N104">
        <v>34085.277459999998</v>
      </c>
      <c r="O104">
        <v>35007.951529999998</v>
      </c>
      <c r="P104">
        <v>35956.711029999999</v>
      </c>
      <c r="Q104">
        <v>36936.435060000003</v>
      </c>
      <c r="R104">
        <v>37943.272149999997</v>
      </c>
      <c r="S104">
        <v>38974.545559999999</v>
      </c>
      <c r="T104">
        <v>40028.740460000001</v>
      </c>
      <c r="U104">
        <v>41098.278149999998</v>
      </c>
      <c r="V104">
        <v>42182.308770000003</v>
      </c>
      <c r="W104">
        <v>43279.705049999997</v>
      </c>
      <c r="X104">
        <v>44390.429920000002</v>
      </c>
      <c r="Y104">
        <v>45514.784050000002</v>
      </c>
      <c r="Z104">
        <v>46653.108970000001</v>
      </c>
      <c r="AA104">
        <v>47805.719830000002</v>
      </c>
      <c r="AB104">
        <v>48972.888489999998</v>
      </c>
      <c r="AC104">
        <v>50154.860589999997</v>
      </c>
      <c r="AD104">
        <v>51351.892720000003</v>
      </c>
      <c r="AE104">
        <v>52567.791830000002</v>
      </c>
      <c r="AF104">
        <v>53808.669990000002</v>
      </c>
      <c r="AG104">
        <v>55072.884819999999</v>
      </c>
      <c r="AH104">
        <v>56359.603190000002</v>
      </c>
      <c r="AI104">
        <v>57669.189460000001</v>
      </c>
      <c r="AJ104">
        <v>59002.946730000003</v>
      </c>
      <c r="AK104">
        <v>60364.369789999997</v>
      </c>
      <c r="AL104">
        <v>61756.032160000002</v>
      </c>
      <c r="AM104">
        <v>63181.919410000002</v>
      </c>
      <c r="AN104">
        <v>64647.288840000001</v>
      </c>
    </row>
    <row r="105" spans="1:40" x14ac:dyDescent="0.25">
      <c r="A105" s="7" t="s">
        <v>233</v>
      </c>
      <c r="B105" t="s">
        <v>357</v>
      </c>
      <c r="C105">
        <v>38141.076789999999</v>
      </c>
      <c r="D105">
        <v>39253.893750000003</v>
      </c>
      <c r="E105">
        <v>40396.64039</v>
      </c>
      <c r="F105">
        <v>41571.062250000003</v>
      </c>
      <c r="G105">
        <v>42779.829689999999</v>
      </c>
      <c r="H105">
        <v>44010.090389999998</v>
      </c>
      <c r="I105">
        <v>45256.730799999998</v>
      </c>
      <c r="J105">
        <v>46520.89632</v>
      </c>
      <c r="K105">
        <v>47795.956469999997</v>
      </c>
      <c r="L105">
        <v>49093.045059999997</v>
      </c>
      <c r="M105">
        <v>50422.956989999999</v>
      </c>
      <c r="N105">
        <v>51792.338360000002</v>
      </c>
      <c r="O105">
        <v>53205.584499999997</v>
      </c>
      <c r="P105">
        <v>54659.85656</v>
      </c>
      <c r="Q105">
        <v>56164.056060000003</v>
      </c>
      <c r="R105">
        <v>57712.95695</v>
      </c>
      <c r="S105">
        <v>59303.529690000003</v>
      </c>
      <c r="T105">
        <v>60934.118710000002</v>
      </c>
      <c r="U105">
        <v>62594.592049999999</v>
      </c>
      <c r="V105">
        <v>64283.306969999998</v>
      </c>
      <c r="W105">
        <v>65998.444570000007</v>
      </c>
      <c r="X105">
        <v>67739.990739999994</v>
      </c>
      <c r="Y105">
        <v>69508.456390000007</v>
      </c>
      <c r="Z105">
        <v>71304.460420000003</v>
      </c>
      <c r="AA105">
        <v>73128.632700000002</v>
      </c>
      <c r="AB105">
        <v>74981.572669999994</v>
      </c>
      <c r="AC105">
        <v>76863.856459999995</v>
      </c>
      <c r="AD105">
        <v>78776.077929999999</v>
      </c>
      <c r="AE105">
        <v>80700.60385</v>
      </c>
      <c r="AF105">
        <v>82653.913379999998</v>
      </c>
      <c r="AG105">
        <v>84636.017430000007</v>
      </c>
      <c r="AH105">
        <v>86646.785430000004</v>
      </c>
      <c r="AI105">
        <v>88686.814790000004</v>
      </c>
      <c r="AJ105">
        <v>90757.552599999995</v>
      </c>
      <c r="AK105">
        <v>92863.45177</v>
      </c>
      <c r="AL105">
        <v>95007.612720000005</v>
      </c>
      <c r="AM105">
        <v>97195.34663</v>
      </c>
      <c r="AN105">
        <v>99433.834919999994</v>
      </c>
    </row>
    <row r="106" spans="1:40" x14ac:dyDescent="0.25">
      <c r="A106" s="7" t="s">
        <v>233</v>
      </c>
      <c r="B106" t="s">
        <v>358</v>
      </c>
      <c r="C106">
        <v>7549.8993810000002</v>
      </c>
      <c r="D106">
        <v>7775.6483109999999</v>
      </c>
      <c r="E106">
        <v>8002.187328</v>
      </c>
      <c r="F106">
        <v>8230.678097</v>
      </c>
      <c r="G106">
        <v>8468.4173040000005</v>
      </c>
      <c r="H106">
        <v>8717.7202899999902</v>
      </c>
      <c r="I106">
        <v>8977.5006209999901</v>
      </c>
      <c r="J106">
        <v>9247.3732720000007</v>
      </c>
      <c r="K106">
        <v>9525.4609779999901</v>
      </c>
      <c r="L106">
        <v>9813.2959750000009</v>
      </c>
      <c r="M106">
        <v>10114.86781</v>
      </c>
      <c r="N106">
        <v>10434.76057</v>
      </c>
      <c r="O106">
        <v>10778.04</v>
      </c>
      <c r="P106">
        <v>11122.842720000001</v>
      </c>
      <c r="Q106">
        <v>11478.4481</v>
      </c>
      <c r="R106">
        <v>11846.05456</v>
      </c>
      <c r="S106">
        <v>12224.880209999999</v>
      </c>
      <c r="T106">
        <v>12614.093790000001</v>
      </c>
      <c r="U106">
        <v>13008.847169999999</v>
      </c>
      <c r="V106">
        <v>13410.575210000001</v>
      </c>
      <c r="W106">
        <v>13819.45494</v>
      </c>
      <c r="X106">
        <v>14235.779699999999</v>
      </c>
      <c r="Y106">
        <v>14659.843370000001</v>
      </c>
      <c r="Z106">
        <v>15091.81444</v>
      </c>
      <c r="AA106">
        <v>15531.72163</v>
      </c>
      <c r="AB106">
        <v>15979.48799</v>
      </c>
      <c r="AC106">
        <v>16434.978729999999</v>
      </c>
      <c r="AD106">
        <v>16898.046200000001</v>
      </c>
      <c r="AE106">
        <v>17371.829559999998</v>
      </c>
      <c r="AF106">
        <v>17859.021359999999</v>
      </c>
      <c r="AG106">
        <v>18357.73789</v>
      </c>
      <c r="AH106">
        <v>18866.74439</v>
      </c>
      <c r="AI106">
        <v>19385.7641</v>
      </c>
      <c r="AJ106">
        <v>19915.161520000001</v>
      </c>
      <c r="AK106">
        <v>20456.213390000001</v>
      </c>
      <c r="AL106">
        <v>21009.897540000002</v>
      </c>
      <c r="AM106">
        <v>21577.549050000001</v>
      </c>
      <c r="AN106">
        <v>22160.999980000001</v>
      </c>
    </row>
    <row r="107" spans="1:40" x14ac:dyDescent="0.25">
      <c r="A107" s="7" t="s">
        <v>233</v>
      </c>
      <c r="B107" t="s">
        <v>359</v>
      </c>
      <c r="C107">
        <v>10681.6993</v>
      </c>
      <c r="D107">
        <v>10995.74713</v>
      </c>
      <c r="E107">
        <v>11303.58021</v>
      </c>
      <c r="F107">
        <v>11607.640219999999</v>
      </c>
      <c r="G107">
        <v>11922.87544</v>
      </c>
      <c r="H107">
        <v>12255.92225</v>
      </c>
      <c r="I107">
        <v>12607.21861</v>
      </c>
      <c r="J107">
        <v>12975.824210000001</v>
      </c>
      <c r="K107">
        <v>13354.80639</v>
      </c>
      <c r="L107">
        <v>13746.70997</v>
      </c>
      <c r="M107">
        <v>14155.492920000001</v>
      </c>
      <c r="N107">
        <v>14583.07042</v>
      </c>
      <c r="O107">
        <v>15029.82476</v>
      </c>
      <c r="P107">
        <v>15482.058199999999</v>
      </c>
      <c r="Q107">
        <v>15945.53407</v>
      </c>
      <c r="R107">
        <v>16417.5013</v>
      </c>
      <c r="S107">
        <v>16896.230240000001</v>
      </c>
      <c r="T107">
        <v>17381.119439999999</v>
      </c>
      <c r="U107">
        <v>17866.034609999999</v>
      </c>
      <c r="V107">
        <v>18352.667720000001</v>
      </c>
      <c r="W107">
        <v>18841.800469999998</v>
      </c>
      <c r="X107">
        <v>19334.584920000001</v>
      </c>
      <c r="Y107">
        <v>19831.799299999999</v>
      </c>
      <c r="Z107">
        <v>20333.725149999998</v>
      </c>
      <c r="AA107">
        <v>20840.306649999999</v>
      </c>
      <c r="AB107">
        <v>21351.320810000001</v>
      </c>
      <c r="AC107">
        <v>21866.509699999999</v>
      </c>
      <c r="AD107">
        <v>22385.66361</v>
      </c>
      <c r="AE107">
        <v>22901.37485</v>
      </c>
      <c r="AF107">
        <v>23418.365249999999</v>
      </c>
      <c r="AG107">
        <v>23934.429370000002</v>
      </c>
      <c r="AH107">
        <v>24449.05141</v>
      </c>
      <c r="AI107">
        <v>24963.280320000002</v>
      </c>
      <c r="AJ107">
        <v>25478.89632</v>
      </c>
      <c r="AK107">
        <v>25999.146649999999</v>
      </c>
      <c r="AL107">
        <v>26525.484199999999</v>
      </c>
      <c r="AM107">
        <v>27060.040529999998</v>
      </c>
      <c r="AN107">
        <v>27605.458859999999</v>
      </c>
    </row>
    <row r="108" spans="1:40" x14ac:dyDescent="0.25">
      <c r="A108" s="7" t="s">
        <v>233</v>
      </c>
      <c r="B108" t="s">
        <v>360</v>
      </c>
      <c r="C108">
        <v>409061.22110000002</v>
      </c>
      <c r="D108">
        <v>420879.35389999999</v>
      </c>
      <c r="E108">
        <v>432599.87809999997</v>
      </c>
      <c r="F108">
        <v>444208.61320000002</v>
      </c>
      <c r="G108">
        <v>456066.23349999997</v>
      </c>
      <c r="H108">
        <v>468500.09580000001</v>
      </c>
      <c r="I108">
        <v>481567.53490000003</v>
      </c>
      <c r="J108">
        <v>495245.79599999997</v>
      </c>
      <c r="K108">
        <v>509215.43070000003</v>
      </c>
      <c r="L108">
        <v>523591.25760000001</v>
      </c>
      <c r="M108">
        <v>538502.10990000004</v>
      </c>
      <c r="N108">
        <v>553977.97210000001</v>
      </c>
      <c r="O108">
        <v>569983.24159999995</v>
      </c>
      <c r="P108">
        <v>586417.16720000003</v>
      </c>
      <c r="Q108">
        <v>603344.05110000004</v>
      </c>
      <c r="R108">
        <v>620595.96429999999</v>
      </c>
      <c r="S108">
        <v>638096.74589999998</v>
      </c>
      <c r="T108">
        <v>655825.18400000001</v>
      </c>
      <c r="U108">
        <v>673523.3419</v>
      </c>
      <c r="V108">
        <v>691258.03419999999</v>
      </c>
      <c r="W108">
        <v>709069.04350000003</v>
      </c>
      <c r="X108">
        <v>727011.53969999996</v>
      </c>
      <c r="Y108">
        <v>745121.66709999996</v>
      </c>
      <c r="Z108">
        <v>763414.15769999998</v>
      </c>
      <c r="AA108">
        <v>781890.22580000001</v>
      </c>
      <c r="AB108">
        <v>800544.80550000002</v>
      </c>
      <c r="AC108">
        <v>819371.9817</v>
      </c>
      <c r="AD108">
        <v>838368.33180000004</v>
      </c>
      <c r="AE108">
        <v>857544.91590000002</v>
      </c>
      <c r="AF108">
        <v>876962.5037</v>
      </c>
      <c r="AG108">
        <v>896484.6997</v>
      </c>
      <c r="AH108">
        <v>916082.35849999997</v>
      </c>
      <c r="AI108">
        <v>935799.52379999997</v>
      </c>
      <c r="AJ108">
        <v>955713.66780000005</v>
      </c>
      <c r="AK108">
        <v>975969.39119999995</v>
      </c>
      <c r="AL108">
        <v>996629.37800000003</v>
      </c>
      <c r="AM108">
        <v>1017794.702</v>
      </c>
      <c r="AN108">
        <v>1039589.637</v>
      </c>
    </row>
    <row r="109" spans="1:40" x14ac:dyDescent="0.25">
      <c r="A109" s="23" t="s">
        <v>237</v>
      </c>
      <c r="B109" t="s">
        <v>361</v>
      </c>
      <c r="C109">
        <v>307332.288</v>
      </c>
      <c r="D109">
        <v>315853.59940000001</v>
      </c>
      <c r="E109">
        <v>324175.35629999998</v>
      </c>
      <c r="F109">
        <v>332864.98930000002</v>
      </c>
      <c r="G109">
        <v>342139.20179999998</v>
      </c>
      <c r="H109">
        <v>351315.79979999998</v>
      </c>
      <c r="I109">
        <v>360490.20069999999</v>
      </c>
      <c r="J109">
        <v>369699.11560000002</v>
      </c>
      <c r="K109">
        <v>378845.21549999999</v>
      </c>
      <c r="L109">
        <v>387957.5638</v>
      </c>
      <c r="M109">
        <v>397224.40169999999</v>
      </c>
      <c r="N109">
        <v>406681.652</v>
      </c>
      <c r="O109">
        <v>416269.78139999998</v>
      </c>
      <c r="P109">
        <v>426080.27669999999</v>
      </c>
      <c r="Q109">
        <v>436514.91950000002</v>
      </c>
      <c r="R109">
        <v>447303.9534</v>
      </c>
      <c r="S109">
        <v>458315.56920000003</v>
      </c>
      <c r="T109">
        <v>469506.86609999998</v>
      </c>
      <c r="U109">
        <v>480805.18320000003</v>
      </c>
      <c r="V109">
        <v>492223.03159999999</v>
      </c>
      <c r="W109">
        <v>503731.20159999997</v>
      </c>
      <c r="X109">
        <v>515347.40100000001</v>
      </c>
      <c r="Y109">
        <v>527090.79169999994</v>
      </c>
      <c r="Z109">
        <v>538970.1102</v>
      </c>
      <c r="AA109">
        <v>550986.14890000003</v>
      </c>
      <c r="AB109">
        <v>563135.99280000001</v>
      </c>
      <c r="AC109">
        <v>575416.48869999999</v>
      </c>
      <c r="AD109">
        <v>587826.37040000001</v>
      </c>
      <c r="AE109">
        <v>600284.73910000001</v>
      </c>
      <c r="AF109">
        <v>613160.7585</v>
      </c>
      <c r="AG109">
        <v>626298.66269999999</v>
      </c>
      <c r="AH109">
        <v>639632.7746</v>
      </c>
      <c r="AI109">
        <v>653168.61710000003</v>
      </c>
      <c r="AJ109">
        <v>666941.29209999996</v>
      </c>
      <c r="AK109">
        <v>681031.07490000001</v>
      </c>
      <c r="AL109">
        <v>695468.75080000004</v>
      </c>
      <c r="AM109">
        <v>710310.04379999998</v>
      </c>
      <c r="AN109">
        <v>725626.61679999996</v>
      </c>
    </row>
    <row r="110" spans="1:40" x14ac:dyDescent="0.25">
      <c r="A110" s="7" t="s">
        <v>233</v>
      </c>
      <c r="B110" t="s">
        <v>362</v>
      </c>
      <c r="C110">
        <v>42242.221010000001</v>
      </c>
      <c r="D110">
        <v>43448.306100000002</v>
      </c>
      <c r="E110">
        <v>44661.930469999999</v>
      </c>
      <c r="F110">
        <v>45884.150430000002</v>
      </c>
      <c r="G110">
        <v>47129.233399999997</v>
      </c>
      <c r="H110">
        <v>48417.68823</v>
      </c>
      <c r="I110">
        <v>49744.595430000001</v>
      </c>
      <c r="J110">
        <v>51115.324800000002</v>
      </c>
      <c r="K110">
        <v>52521.179270000001</v>
      </c>
      <c r="L110">
        <v>53969.408750000002</v>
      </c>
      <c r="M110">
        <v>55479.136839999999</v>
      </c>
      <c r="N110">
        <v>57072.406069999997</v>
      </c>
      <c r="O110">
        <v>58775.0553</v>
      </c>
      <c r="P110">
        <v>60487.888200000001</v>
      </c>
      <c r="Q110">
        <v>62266.736819999998</v>
      </c>
      <c r="R110">
        <v>64113.186350000004</v>
      </c>
      <c r="S110">
        <v>66021.354640000005</v>
      </c>
      <c r="T110">
        <v>67987.021309999996</v>
      </c>
      <c r="U110">
        <v>69995.075030000007</v>
      </c>
      <c r="V110">
        <v>72047.212939999998</v>
      </c>
      <c r="W110">
        <v>74140.815229999906</v>
      </c>
      <c r="X110">
        <v>76275.522859999997</v>
      </c>
      <c r="Y110">
        <v>78451.852039999998</v>
      </c>
      <c r="Z110">
        <v>80670.18793</v>
      </c>
      <c r="AA110">
        <v>82930.530650000001</v>
      </c>
      <c r="AB110">
        <v>85232.560440000001</v>
      </c>
      <c r="AC110">
        <v>87575.810540000006</v>
      </c>
      <c r="AD110">
        <v>89959.853440000006</v>
      </c>
      <c r="AE110">
        <v>92425.913390000002</v>
      </c>
      <c r="AF110">
        <v>94967.751040000003</v>
      </c>
      <c r="AG110">
        <v>97567.545769999997</v>
      </c>
      <c r="AH110">
        <v>100215.6296</v>
      </c>
      <c r="AI110">
        <v>102908.9786</v>
      </c>
      <c r="AJ110">
        <v>105648.7631</v>
      </c>
      <c r="AK110">
        <v>108441.55809999999</v>
      </c>
      <c r="AL110">
        <v>111293.124</v>
      </c>
      <c r="AM110">
        <v>114211.82460000001</v>
      </c>
      <c r="AN110">
        <v>117209.4758</v>
      </c>
    </row>
    <row r="111" spans="1:40" x14ac:dyDescent="0.25">
      <c r="A111" s="7" t="s">
        <v>233</v>
      </c>
      <c r="B111" t="s">
        <v>363</v>
      </c>
      <c r="C111">
        <v>176930.23329999999</v>
      </c>
      <c r="D111">
        <v>182069.12059999999</v>
      </c>
      <c r="E111">
        <v>187240.68849999999</v>
      </c>
      <c r="F111">
        <v>192447.86859999999</v>
      </c>
      <c r="G111">
        <v>197773.29440000001</v>
      </c>
      <c r="H111">
        <v>203274.11869999999</v>
      </c>
      <c r="I111">
        <v>208957.38039999999</v>
      </c>
      <c r="J111">
        <v>214822.39619999999</v>
      </c>
      <c r="K111">
        <v>220791.6874</v>
      </c>
      <c r="L111">
        <v>226898.14720000001</v>
      </c>
      <c r="M111">
        <v>233190.96590000001</v>
      </c>
      <c r="N111">
        <v>239695.4859</v>
      </c>
      <c r="O111">
        <v>246419.94390000001</v>
      </c>
      <c r="P111">
        <v>253297.27540000001</v>
      </c>
      <c r="Q111">
        <v>260388.3597</v>
      </c>
      <c r="R111">
        <v>267650.69050000003</v>
      </c>
      <c r="S111">
        <v>275055.79969999997</v>
      </c>
      <c r="T111">
        <v>282590.61109999998</v>
      </c>
      <c r="U111">
        <v>290176.79450000002</v>
      </c>
      <c r="V111">
        <v>297826.27630000003</v>
      </c>
      <c r="W111">
        <v>305541.09210000001</v>
      </c>
      <c r="X111">
        <v>313330.74180000002</v>
      </c>
      <c r="Y111">
        <v>321203.07309999998</v>
      </c>
      <c r="Z111">
        <v>329162.06510000001</v>
      </c>
      <c r="AA111">
        <v>337208.80930000002</v>
      </c>
      <c r="AB111">
        <v>345342.83350000001</v>
      </c>
      <c r="AC111">
        <v>353563.2795</v>
      </c>
      <c r="AD111">
        <v>361869.75550000003</v>
      </c>
      <c r="AE111">
        <v>370279.62880000001</v>
      </c>
      <c r="AF111">
        <v>378835.47129999998</v>
      </c>
      <c r="AG111">
        <v>387502.48229999997</v>
      </c>
      <c r="AH111">
        <v>396268.03970000002</v>
      </c>
      <c r="AI111">
        <v>405139.73800000001</v>
      </c>
      <c r="AJ111">
        <v>414136.44010000001</v>
      </c>
      <c r="AK111">
        <v>423298.25420000002</v>
      </c>
      <c r="AL111">
        <v>432647.45730000001</v>
      </c>
      <c r="AM111">
        <v>442217.79859999998</v>
      </c>
      <c r="AN111">
        <v>452052.14059999998</v>
      </c>
    </row>
    <row r="112" spans="1:40" x14ac:dyDescent="0.25">
      <c r="A112" s="7" t="s">
        <v>235</v>
      </c>
      <c r="B112" t="s">
        <v>364</v>
      </c>
      <c r="C112">
        <v>11991.614</v>
      </c>
      <c r="D112">
        <v>12353.7873</v>
      </c>
      <c r="E112">
        <v>12725.51204</v>
      </c>
      <c r="F112">
        <v>13108.46235</v>
      </c>
      <c r="G112">
        <v>13506.27629</v>
      </c>
      <c r="H112">
        <v>13912.18735</v>
      </c>
      <c r="I112">
        <v>14321.857830000001</v>
      </c>
      <c r="J112">
        <v>14733.39638</v>
      </c>
      <c r="K112">
        <v>15145.267900000001</v>
      </c>
      <c r="L112">
        <v>15562.37736</v>
      </c>
      <c r="M112">
        <v>15989.306710000001</v>
      </c>
      <c r="N112">
        <v>16429.418000000001</v>
      </c>
      <c r="O112">
        <v>16885.467420000001</v>
      </c>
      <c r="P112">
        <v>17355.006089999999</v>
      </c>
      <c r="Q112">
        <v>17841.089820000001</v>
      </c>
      <c r="R112">
        <v>18343.468629999999</v>
      </c>
      <c r="S112">
        <v>18861.990300000001</v>
      </c>
      <c r="T112">
        <v>19396.396260000001</v>
      </c>
      <c r="U112">
        <v>19944.872869999999</v>
      </c>
      <c r="V112">
        <v>20506.031060000001</v>
      </c>
      <c r="W112">
        <v>21078.64615</v>
      </c>
      <c r="X112">
        <v>21662.152259999999</v>
      </c>
      <c r="Y112">
        <v>22256.387900000002</v>
      </c>
      <c r="Z112">
        <v>22861.439579999998</v>
      </c>
      <c r="AA112">
        <v>23477.529030000002</v>
      </c>
      <c r="AB112">
        <v>24104.930840000001</v>
      </c>
      <c r="AC112">
        <v>24743.927790000002</v>
      </c>
      <c r="AD112">
        <v>25394.799210000001</v>
      </c>
      <c r="AE112">
        <v>26052.456190000001</v>
      </c>
      <c r="AF112">
        <v>26721.516640000002</v>
      </c>
      <c r="AG112">
        <v>27402.963670000001</v>
      </c>
      <c r="AH112">
        <v>28097.15221</v>
      </c>
      <c r="AI112">
        <v>28804.09549</v>
      </c>
      <c r="AJ112">
        <v>29523.832180000001</v>
      </c>
      <c r="AK112">
        <v>30257.087510000001</v>
      </c>
      <c r="AL112">
        <v>31004.726999999999</v>
      </c>
      <c r="AM112">
        <v>31768.271959999998</v>
      </c>
      <c r="AN112">
        <v>32549.891490000002</v>
      </c>
    </row>
    <row r="113" spans="1:40" x14ac:dyDescent="0.25">
      <c r="A113" s="7" t="s">
        <v>235</v>
      </c>
      <c r="B113" t="s">
        <v>365</v>
      </c>
      <c r="C113">
        <v>16126.348</v>
      </c>
      <c r="D113">
        <v>16772.617320000001</v>
      </c>
      <c r="E113">
        <v>17375.646820000002</v>
      </c>
      <c r="F113">
        <v>17885.177</v>
      </c>
      <c r="G113">
        <v>18479.03859</v>
      </c>
      <c r="H113">
        <v>19192.105220000001</v>
      </c>
      <c r="I113">
        <v>20016.846669999999</v>
      </c>
      <c r="J113">
        <v>20942.413189999999</v>
      </c>
      <c r="K113">
        <v>21963.125759999999</v>
      </c>
      <c r="L113">
        <v>23088.422050000001</v>
      </c>
      <c r="M113">
        <v>24330.067429999999</v>
      </c>
      <c r="N113">
        <v>25697.332040000001</v>
      </c>
      <c r="O113">
        <v>27197.727480000001</v>
      </c>
      <c r="P113">
        <v>28678.456269999999</v>
      </c>
      <c r="Q113">
        <v>30115.846130000002</v>
      </c>
      <c r="R113">
        <v>31514.957249999999</v>
      </c>
      <c r="S113">
        <v>32891.434300000001</v>
      </c>
      <c r="T113">
        <v>34260.114909999997</v>
      </c>
      <c r="U113">
        <v>35624.831010000002</v>
      </c>
      <c r="V113">
        <v>36993.207060000001</v>
      </c>
      <c r="W113">
        <v>38370.735670000002</v>
      </c>
      <c r="X113">
        <v>39761.777820000003</v>
      </c>
      <c r="Y113">
        <v>41169.005100000002</v>
      </c>
      <c r="Z113">
        <v>42593.720500000003</v>
      </c>
      <c r="AA113">
        <v>44036.331760000001</v>
      </c>
      <c r="AB113">
        <v>45496.713029999999</v>
      </c>
      <c r="AC113">
        <v>46974.462090000001</v>
      </c>
      <c r="AD113">
        <v>48469.07735</v>
      </c>
      <c r="AE113">
        <v>49824.167280000001</v>
      </c>
      <c r="AF113">
        <v>51046.442450000002</v>
      </c>
      <c r="AG113">
        <v>52165.2857</v>
      </c>
      <c r="AH113">
        <v>53209.434889999997</v>
      </c>
      <c r="AI113">
        <v>54199.402979999999</v>
      </c>
      <c r="AJ113">
        <v>55148.309630000003</v>
      </c>
      <c r="AK113">
        <v>56065.751060000002</v>
      </c>
      <c r="AL113">
        <v>56956.673069999997</v>
      </c>
      <c r="AM113">
        <v>57825.44973</v>
      </c>
      <c r="AN113">
        <v>58676.49106</v>
      </c>
    </row>
    <row r="114" spans="1:40" x14ac:dyDescent="0.25">
      <c r="A114" s="7" t="s">
        <v>235</v>
      </c>
      <c r="B114" t="s">
        <v>366</v>
      </c>
      <c r="C114">
        <v>721.67200000000003</v>
      </c>
      <c r="D114">
        <v>721.09119190000001</v>
      </c>
      <c r="E114">
        <v>717.7561346</v>
      </c>
      <c r="F114">
        <v>715.77979489999996</v>
      </c>
      <c r="G114">
        <v>719.24864720000005</v>
      </c>
      <c r="H114">
        <v>727.92225570000005</v>
      </c>
      <c r="I114">
        <v>740.99769690000005</v>
      </c>
      <c r="J114">
        <v>757.93403509999996</v>
      </c>
      <c r="K114">
        <v>778.20255510000004</v>
      </c>
      <c r="L114">
        <v>801.6550598</v>
      </c>
      <c r="M114">
        <v>828.30001890000005</v>
      </c>
      <c r="N114">
        <v>858.19229350000001</v>
      </c>
      <c r="O114">
        <v>891.46697600000005</v>
      </c>
      <c r="P114">
        <v>925.90545799999995</v>
      </c>
      <c r="Q114">
        <v>960.97336510000002</v>
      </c>
      <c r="R114">
        <v>996.4340502</v>
      </c>
      <c r="S114">
        <v>1032.329884</v>
      </c>
      <c r="T114">
        <v>1068.8027729999999</v>
      </c>
      <c r="U114">
        <v>1106.102926</v>
      </c>
      <c r="V114">
        <v>1144.2599849999999</v>
      </c>
      <c r="W114">
        <v>1183.2642980000001</v>
      </c>
      <c r="X114">
        <v>1223.1429909999999</v>
      </c>
      <c r="Y114">
        <v>1263.9373800000001</v>
      </c>
      <c r="Z114">
        <v>1305.6920520000001</v>
      </c>
      <c r="AA114">
        <v>1348.450566</v>
      </c>
      <c r="AB114">
        <v>1392.253461</v>
      </c>
      <c r="AC114">
        <v>1437.137919</v>
      </c>
      <c r="AD114">
        <v>1483.1384720000001</v>
      </c>
      <c r="AE114">
        <v>1526.042991</v>
      </c>
      <c r="AF114">
        <v>1565.4202869999999</v>
      </c>
      <c r="AG114">
        <v>1601.6850930000001</v>
      </c>
      <c r="AH114">
        <v>1635.5037600000001</v>
      </c>
      <c r="AI114">
        <v>1667.5121939999999</v>
      </c>
      <c r="AJ114">
        <v>1698.251595</v>
      </c>
      <c r="AK114">
        <v>1728.2094629999999</v>
      </c>
      <c r="AL114">
        <v>1757.765263</v>
      </c>
      <c r="AM114">
        <v>1787.269366</v>
      </c>
      <c r="AN114">
        <v>1817.0532880000001</v>
      </c>
    </row>
    <row r="115" spans="1:40" x14ac:dyDescent="0.25">
      <c r="A115" s="7" t="s">
        <v>235</v>
      </c>
      <c r="B115" t="s">
        <v>367</v>
      </c>
      <c r="C115">
        <v>48595.165000000001</v>
      </c>
      <c r="D115">
        <v>50063.977460000002</v>
      </c>
      <c r="E115">
        <v>51528.550089999997</v>
      </c>
      <c r="F115">
        <v>52997.238980000002</v>
      </c>
      <c r="G115">
        <v>54500.356590000003</v>
      </c>
      <c r="H115">
        <v>56037.10512</v>
      </c>
      <c r="I115">
        <v>57616.049079999997</v>
      </c>
      <c r="J115">
        <v>59251.639060000001</v>
      </c>
      <c r="K115">
        <v>60928.90049</v>
      </c>
      <c r="L115">
        <v>62662.339610000003</v>
      </c>
      <c r="M115">
        <v>64474.300880000003</v>
      </c>
      <c r="N115">
        <v>66378.304390000005</v>
      </c>
      <c r="O115">
        <v>68382.713010000007</v>
      </c>
      <c r="P115">
        <v>70448.220379999999</v>
      </c>
      <c r="Q115">
        <v>72615.845669999995</v>
      </c>
      <c r="R115">
        <v>74866.395409999997</v>
      </c>
      <c r="S115">
        <v>77187.141529999906</v>
      </c>
      <c r="T115">
        <v>79572.237899999905</v>
      </c>
      <c r="U115">
        <v>82008.748349999994</v>
      </c>
      <c r="V115">
        <v>84494.551930000001</v>
      </c>
      <c r="W115">
        <v>87027.120450000002</v>
      </c>
      <c r="X115">
        <v>89608.282990000007</v>
      </c>
      <c r="Y115">
        <v>92240.876139999906</v>
      </c>
      <c r="Z115">
        <v>94927.58352</v>
      </c>
      <c r="AA115">
        <v>97670.777419999999</v>
      </c>
      <c r="AB115">
        <v>100472.5929</v>
      </c>
      <c r="AC115">
        <v>103335.0816</v>
      </c>
      <c r="AD115">
        <v>106260.3743</v>
      </c>
      <c r="AE115">
        <v>109217.9645</v>
      </c>
      <c r="AF115">
        <v>112251.6928</v>
      </c>
      <c r="AG115">
        <v>115343.7577</v>
      </c>
      <c r="AH115">
        <v>118481.9084</v>
      </c>
      <c r="AI115">
        <v>121662.06449999999</v>
      </c>
      <c r="AJ115">
        <v>124885.65889999999</v>
      </c>
      <c r="AK115">
        <v>128161.7028</v>
      </c>
      <c r="AL115">
        <v>131496.57569999999</v>
      </c>
      <c r="AM115">
        <v>134900.8389</v>
      </c>
      <c r="AN115">
        <v>138388.5189</v>
      </c>
    </row>
    <row r="116" spans="1:40" x14ac:dyDescent="0.25">
      <c r="A116" s="7" t="s">
        <v>235</v>
      </c>
      <c r="B116" t="s">
        <v>368</v>
      </c>
      <c r="C116">
        <v>81173.289000000004</v>
      </c>
      <c r="D116">
        <v>83600.148990000002</v>
      </c>
      <c r="E116">
        <v>86155.884290000002</v>
      </c>
      <c r="F116">
        <v>88827.255099999995</v>
      </c>
      <c r="G116">
        <v>91564.702290000001</v>
      </c>
      <c r="H116">
        <v>94303.007989999998</v>
      </c>
      <c r="I116">
        <v>97018.578890000004</v>
      </c>
      <c r="J116">
        <v>99716.426800000001</v>
      </c>
      <c r="K116">
        <v>102417.35060000001</v>
      </c>
      <c r="L116">
        <v>105170.29120000001</v>
      </c>
      <c r="M116">
        <v>108016.7</v>
      </c>
      <c r="N116">
        <v>110993.5006</v>
      </c>
      <c r="O116">
        <v>114137.09759999999</v>
      </c>
      <c r="P116">
        <v>117423.5217</v>
      </c>
      <c r="Q116">
        <v>120855.2225</v>
      </c>
      <c r="R116">
        <v>124431.738</v>
      </c>
      <c r="S116">
        <v>128152.7617</v>
      </c>
      <c r="T116">
        <v>132016.30549999999</v>
      </c>
      <c r="U116">
        <v>136016.4791</v>
      </c>
      <c r="V116">
        <v>140140.43950000001</v>
      </c>
      <c r="W116">
        <v>144378.44870000001</v>
      </c>
      <c r="X116">
        <v>148725.20199999999</v>
      </c>
      <c r="Y116">
        <v>153179.45000000001</v>
      </c>
      <c r="Z116">
        <v>157743.0454</v>
      </c>
      <c r="AA116">
        <v>162419.7439</v>
      </c>
      <c r="AB116">
        <v>167214.20860000001</v>
      </c>
      <c r="AC116">
        <v>172131.37659999999</v>
      </c>
      <c r="AD116">
        <v>177176.18549999999</v>
      </c>
      <c r="AE116">
        <v>182284.3027</v>
      </c>
      <c r="AF116">
        <v>187483.30900000001</v>
      </c>
      <c r="AG116">
        <v>192794.19349999999</v>
      </c>
      <c r="AH116">
        <v>198227.4688</v>
      </c>
      <c r="AI116">
        <v>203785.87959999999</v>
      </c>
      <c r="AJ116">
        <v>209470.1488</v>
      </c>
      <c r="AK116">
        <v>215283.82509999999</v>
      </c>
      <c r="AL116">
        <v>221235.52</v>
      </c>
      <c r="AM116">
        <v>227338.44270000001</v>
      </c>
      <c r="AN116">
        <v>233611.079</v>
      </c>
    </row>
    <row r="117" spans="1:40" x14ac:dyDescent="0.25">
      <c r="A117" s="7" t="s">
        <v>235</v>
      </c>
      <c r="B117" t="s">
        <v>369</v>
      </c>
      <c r="C117">
        <v>11688.45991</v>
      </c>
      <c r="D117">
        <v>12018.541010000001</v>
      </c>
      <c r="E117">
        <v>12349.61786</v>
      </c>
      <c r="F117">
        <v>12705.887710000001</v>
      </c>
      <c r="G117">
        <v>13082.63017</v>
      </c>
      <c r="H117">
        <v>13461.66034</v>
      </c>
      <c r="I117">
        <v>13830.95911</v>
      </c>
      <c r="J117">
        <v>14186.319659999999</v>
      </c>
      <c r="K117">
        <v>14522.15899</v>
      </c>
      <c r="L117">
        <v>14840.04225</v>
      </c>
      <c r="M117">
        <v>15148.322410000001</v>
      </c>
      <c r="N117">
        <v>15449.465980000001</v>
      </c>
      <c r="O117">
        <v>15742.24935</v>
      </c>
      <c r="P117">
        <v>16042.712820000001</v>
      </c>
      <c r="Q117">
        <v>16373.979520000001</v>
      </c>
      <c r="R117">
        <v>16724.960579999999</v>
      </c>
      <c r="S117">
        <v>17089.09476</v>
      </c>
      <c r="T117">
        <v>17463.755420000001</v>
      </c>
      <c r="U117">
        <v>17853.939030000001</v>
      </c>
      <c r="V117">
        <v>18256.18331</v>
      </c>
      <c r="W117">
        <v>18666.203079999999</v>
      </c>
      <c r="X117">
        <v>19082.46803</v>
      </c>
      <c r="Y117">
        <v>19504.639749999998</v>
      </c>
      <c r="Z117">
        <v>19932.78342</v>
      </c>
      <c r="AA117">
        <v>20367.107980000001</v>
      </c>
      <c r="AB117">
        <v>20807.87831</v>
      </c>
      <c r="AC117">
        <v>21255.386279999999</v>
      </c>
      <c r="AD117">
        <v>21709.946950000001</v>
      </c>
      <c r="AE117">
        <v>22176.127260000001</v>
      </c>
      <c r="AF117">
        <v>22673.124260000001</v>
      </c>
      <c r="AG117">
        <v>23194.743480000001</v>
      </c>
      <c r="AH117">
        <v>23736.887470000001</v>
      </c>
      <c r="AI117">
        <v>24298.075260000001</v>
      </c>
      <c r="AJ117">
        <v>24878.057219999999</v>
      </c>
      <c r="AK117">
        <v>25477.716710000001</v>
      </c>
      <c r="AL117">
        <v>26097.96444</v>
      </c>
      <c r="AM117">
        <v>26740.361260000001</v>
      </c>
      <c r="AN117">
        <v>27407.112590000001</v>
      </c>
    </row>
    <row r="118" spans="1:40" x14ac:dyDescent="0.25">
      <c r="A118" s="7" t="s">
        <v>236</v>
      </c>
      <c r="B118" t="s">
        <v>370</v>
      </c>
      <c r="C118">
        <v>1680793.5220000001</v>
      </c>
      <c r="D118">
        <v>1730076.25</v>
      </c>
      <c r="E118">
        <v>1780565.93</v>
      </c>
      <c r="F118">
        <v>1832124.4669999999</v>
      </c>
      <c r="G118">
        <v>1884445.254</v>
      </c>
      <c r="H118">
        <v>1937504.879</v>
      </c>
      <c r="I118">
        <v>1991362.017</v>
      </c>
      <c r="J118">
        <v>2046145.9210000001</v>
      </c>
      <c r="K118">
        <v>2101507.7910000002</v>
      </c>
      <c r="L118">
        <v>2157740.0249999999</v>
      </c>
      <c r="M118">
        <v>2215218.6749999998</v>
      </c>
      <c r="N118">
        <v>2274177.358</v>
      </c>
      <c r="O118">
        <v>2334774.3089999999</v>
      </c>
      <c r="P118">
        <v>2397378.3689999999</v>
      </c>
      <c r="Q118">
        <v>2462378.1770000001</v>
      </c>
      <c r="R118">
        <v>2529447.105</v>
      </c>
      <c r="S118">
        <v>2598402.8530000001</v>
      </c>
      <c r="T118">
        <v>2669157.1069999998</v>
      </c>
      <c r="U118">
        <v>2741290.25</v>
      </c>
      <c r="V118">
        <v>2814706.602</v>
      </c>
      <c r="W118">
        <v>2889306.1189999999</v>
      </c>
      <c r="X118">
        <v>2965082.767</v>
      </c>
      <c r="Y118">
        <v>3042063.281</v>
      </c>
      <c r="Z118">
        <v>3120283.7349999999</v>
      </c>
      <c r="AA118">
        <v>3199782.3050000002</v>
      </c>
      <c r="AB118">
        <v>3280596.1320000002</v>
      </c>
      <c r="AC118">
        <v>3362761.3339999998</v>
      </c>
      <c r="AD118">
        <v>3446315.091</v>
      </c>
      <c r="AE118">
        <v>3531700.0449999999</v>
      </c>
      <c r="AF118">
        <v>3619367.37</v>
      </c>
      <c r="AG118">
        <v>3709152.6469999999</v>
      </c>
      <c r="AH118">
        <v>3800993.321</v>
      </c>
      <c r="AI118">
        <v>3894920.202</v>
      </c>
      <c r="AJ118">
        <v>3991032.781</v>
      </c>
      <c r="AK118">
        <v>4089586.8539999998</v>
      </c>
      <c r="AL118">
        <v>4190786.1869999999</v>
      </c>
      <c r="AM118">
        <v>4294945.1639999999</v>
      </c>
      <c r="AN118">
        <v>4402476.96</v>
      </c>
    </row>
    <row r="119" spans="1:40" x14ac:dyDescent="0.25">
      <c r="A119" s="7" t="s">
        <v>236</v>
      </c>
      <c r="B119" t="s">
        <v>371</v>
      </c>
      <c r="C119">
        <v>358724.96600000001</v>
      </c>
      <c r="D119">
        <v>369009.33360000001</v>
      </c>
      <c r="E119">
        <v>378905.05239999999</v>
      </c>
      <c r="F119">
        <v>388396.6091</v>
      </c>
      <c r="G119">
        <v>398072.09840000002</v>
      </c>
      <c r="H119">
        <v>408438.23379999999</v>
      </c>
      <c r="I119">
        <v>419616.22470000002</v>
      </c>
      <c r="J119">
        <v>431578.26510000002</v>
      </c>
      <c r="K119">
        <v>443884.13959999999</v>
      </c>
      <c r="L119">
        <v>456680.77710000001</v>
      </c>
      <c r="M119">
        <v>470139.13140000001</v>
      </c>
      <c r="N119">
        <v>484299.83649999998</v>
      </c>
      <c r="O119">
        <v>499114.62420000002</v>
      </c>
      <c r="P119">
        <v>514431.82709999999</v>
      </c>
      <c r="Q119">
        <v>530314.86880000005</v>
      </c>
      <c r="R119">
        <v>546546.54299999995</v>
      </c>
      <c r="S119">
        <v>563040.95860000001</v>
      </c>
      <c r="T119">
        <v>579790.11750000005</v>
      </c>
      <c r="U119">
        <v>596462.38580000005</v>
      </c>
      <c r="V119">
        <v>613178.41359999997</v>
      </c>
      <c r="W119">
        <v>630025.51549999998</v>
      </c>
      <c r="X119">
        <v>647105.89619999996</v>
      </c>
      <c r="Y119">
        <v>664488.06079999998</v>
      </c>
      <c r="Z119">
        <v>682204.52899999998</v>
      </c>
      <c r="AA119">
        <v>700264.79119999998</v>
      </c>
      <c r="AB119">
        <v>718667.51580000005</v>
      </c>
      <c r="AC119">
        <v>737409.77249999996</v>
      </c>
      <c r="AD119">
        <v>756492.69429999997</v>
      </c>
      <c r="AE119">
        <v>775877.31720000005</v>
      </c>
      <c r="AF119">
        <v>795622.8149</v>
      </c>
      <c r="AG119">
        <v>815533.62340000004</v>
      </c>
      <c r="AH119">
        <v>835572.61399999994</v>
      </c>
      <c r="AI119">
        <v>855811.97360000003</v>
      </c>
      <c r="AJ119">
        <v>876373.95559999999</v>
      </c>
      <c r="AK119">
        <v>897474.81920000003</v>
      </c>
      <c r="AL119">
        <v>919211.0638</v>
      </c>
      <c r="AM119">
        <v>941731.0723</v>
      </c>
      <c r="AN119">
        <v>965215.25349999999</v>
      </c>
    </row>
    <row r="120" spans="1:40" x14ac:dyDescent="0.25">
      <c r="A120" s="23" t="s">
        <v>237</v>
      </c>
      <c r="B120" t="s">
        <v>372</v>
      </c>
      <c r="C120">
        <v>15853.983050000001</v>
      </c>
      <c r="D120">
        <v>16216.966899999999</v>
      </c>
      <c r="E120">
        <v>16534.268410000001</v>
      </c>
      <c r="F120">
        <v>16883.892790000002</v>
      </c>
      <c r="G120">
        <v>17335.922689999999</v>
      </c>
      <c r="H120">
        <v>17763.89445</v>
      </c>
      <c r="I120">
        <v>18204.652460000001</v>
      </c>
      <c r="J120">
        <v>18675.68795</v>
      </c>
      <c r="K120">
        <v>19203.91084</v>
      </c>
      <c r="L120">
        <v>19789.151460000001</v>
      </c>
      <c r="M120">
        <v>20457.282609999998</v>
      </c>
      <c r="N120">
        <v>21223.050019999999</v>
      </c>
      <c r="O120">
        <v>22097.72105</v>
      </c>
      <c r="P120">
        <v>22962.392360000002</v>
      </c>
      <c r="Q120">
        <v>23880.455389999999</v>
      </c>
      <c r="R120">
        <v>24834.91329</v>
      </c>
      <c r="S120">
        <v>25823.96357</v>
      </c>
      <c r="T120">
        <v>26849.831190000001</v>
      </c>
      <c r="U120">
        <v>27925.881440000001</v>
      </c>
      <c r="V120">
        <v>29050.710510000001</v>
      </c>
      <c r="W120">
        <v>30218.575410000001</v>
      </c>
      <c r="X120">
        <v>31429.735049999999</v>
      </c>
      <c r="Y120">
        <v>32685.801579999999</v>
      </c>
      <c r="Z120">
        <v>33988.551650000001</v>
      </c>
      <c r="AA120">
        <v>35339.696920000002</v>
      </c>
      <c r="AB120">
        <v>36740.851110000003</v>
      </c>
      <c r="AC120">
        <v>38193.545510000004</v>
      </c>
      <c r="AD120">
        <v>39699.256609999997</v>
      </c>
      <c r="AE120">
        <v>41052.452160000001</v>
      </c>
      <c r="AF120">
        <v>42333.730470000002</v>
      </c>
      <c r="AG120">
        <v>43540.891680000001</v>
      </c>
      <c r="AH120">
        <v>44678.432359999999</v>
      </c>
      <c r="AI120">
        <v>45751.517849999997</v>
      </c>
      <c r="AJ120">
        <v>46764.36419</v>
      </c>
      <c r="AK120">
        <v>47721.464119999997</v>
      </c>
      <c r="AL120">
        <v>48625.600639999997</v>
      </c>
      <c r="AM120">
        <v>49480.118459999998</v>
      </c>
      <c r="AN120">
        <v>50288.843459999996</v>
      </c>
    </row>
    <row r="121" spans="1:40" x14ac:dyDescent="0.25">
      <c r="A121" s="23" t="s">
        <v>237</v>
      </c>
      <c r="B121" t="s">
        <v>373</v>
      </c>
      <c r="C121">
        <v>51842.487480000003</v>
      </c>
      <c r="D121">
        <v>53179.368479999997</v>
      </c>
      <c r="E121">
        <v>54287.50301</v>
      </c>
      <c r="F121">
        <v>55500.25333</v>
      </c>
      <c r="G121">
        <v>56989.621310000002</v>
      </c>
      <c r="H121">
        <v>59056.835140000003</v>
      </c>
      <c r="I121">
        <v>61189.836730000003</v>
      </c>
      <c r="J121">
        <v>63206.76917</v>
      </c>
      <c r="K121">
        <v>64845.015820000001</v>
      </c>
      <c r="L121">
        <v>66181.926370000001</v>
      </c>
      <c r="M121">
        <v>67331.882570000002</v>
      </c>
      <c r="N121">
        <v>68303.555139999997</v>
      </c>
      <c r="O121">
        <v>69049.278189999997</v>
      </c>
      <c r="P121">
        <v>69761.958400000003</v>
      </c>
      <c r="Q121">
        <v>70813.353579999995</v>
      </c>
      <c r="R121">
        <v>71984.293770000004</v>
      </c>
      <c r="S121">
        <v>73186.151129999998</v>
      </c>
      <c r="T121">
        <v>74396.710170000006</v>
      </c>
      <c r="U121">
        <v>75785.811350000004</v>
      </c>
      <c r="V121">
        <v>77278.713600000003</v>
      </c>
      <c r="W121">
        <v>78816.329840000006</v>
      </c>
      <c r="X121">
        <v>80383.305309999996</v>
      </c>
      <c r="Y121">
        <v>81978.851769999994</v>
      </c>
      <c r="Z121">
        <v>83606.096189999997</v>
      </c>
      <c r="AA121">
        <v>85269.074519999995</v>
      </c>
      <c r="AB121">
        <v>86971.971879999997</v>
      </c>
      <c r="AC121">
        <v>88718.99007</v>
      </c>
      <c r="AD121">
        <v>90514.373500000002</v>
      </c>
      <c r="AE121">
        <v>92158.292140000005</v>
      </c>
      <c r="AF121">
        <v>94006.406019999995</v>
      </c>
      <c r="AG121">
        <v>95922.099929999997</v>
      </c>
      <c r="AH121">
        <v>97851.852369999906</v>
      </c>
      <c r="AI121">
        <v>99788.538480000003</v>
      </c>
      <c r="AJ121">
        <v>101738.8082</v>
      </c>
      <c r="AK121">
        <v>103714.5775</v>
      </c>
      <c r="AL121">
        <v>105725.2957</v>
      </c>
      <c r="AM121">
        <v>107781.3642</v>
      </c>
      <c r="AN121">
        <v>109894.29489999999</v>
      </c>
    </row>
    <row r="122" spans="1:40" x14ac:dyDescent="0.25">
      <c r="A122" s="31" t="s">
        <v>440</v>
      </c>
      <c r="B122" t="s">
        <v>374</v>
      </c>
      <c r="C122">
        <v>10768.83088</v>
      </c>
      <c r="D122">
        <v>11094.767379999999</v>
      </c>
      <c r="E122">
        <v>11337.89336</v>
      </c>
      <c r="F122">
        <v>11529.81092</v>
      </c>
      <c r="G122">
        <v>11644.332490000001</v>
      </c>
      <c r="H122">
        <v>12489.06215</v>
      </c>
      <c r="I122">
        <v>13238.34951</v>
      </c>
      <c r="J122">
        <v>13718.74215</v>
      </c>
      <c r="K122">
        <v>13945.8586</v>
      </c>
      <c r="L122">
        <v>13951.467839999999</v>
      </c>
      <c r="M122">
        <v>13740.006530000001</v>
      </c>
      <c r="N122">
        <v>13277.374260000001</v>
      </c>
      <c r="O122">
        <v>12504.02706</v>
      </c>
      <c r="P122">
        <v>12658.106589999999</v>
      </c>
      <c r="Q122">
        <v>13138.09348</v>
      </c>
      <c r="R122">
        <v>13698.20659</v>
      </c>
      <c r="S122">
        <v>14254.73381</v>
      </c>
      <c r="T122">
        <v>14773.32188</v>
      </c>
      <c r="U122">
        <v>15255.18231</v>
      </c>
      <c r="V122">
        <v>15729.564979999999</v>
      </c>
      <c r="W122">
        <v>16186.35462</v>
      </c>
      <c r="X122">
        <v>16618.778839999999</v>
      </c>
      <c r="Y122">
        <v>17021.809730000001</v>
      </c>
      <c r="Z122">
        <v>17391.18921</v>
      </c>
      <c r="AA122">
        <v>17723.115969999999</v>
      </c>
      <c r="AB122">
        <v>18014.15812</v>
      </c>
      <c r="AC122">
        <v>18261.259989999999</v>
      </c>
      <c r="AD122">
        <v>18461.78715</v>
      </c>
      <c r="AE122">
        <v>18969.979480000002</v>
      </c>
      <c r="AF122">
        <v>19577.458200000001</v>
      </c>
      <c r="AG122">
        <v>20183.517090000001</v>
      </c>
      <c r="AH122">
        <v>20751.659009999999</v>
      </c>
      <c r="AI122">
        <v>21264.885149999998</v>
      </c>
      <c r="AJ122">
        <v>21711.67353</v>
      </c>
      <c r="AK122">
        <v>22082.160080000001</v>
      </c>
      <c r="AL122">
        <v>22365.468870000001</v>
      </c>
      <c r="AM122">
        <v>22550.512999999999</v>
      </c>
      <c r="AN122">
        <v>22626.147710000001</v>
      </c>
    </row>
    <row r="123" spans="1:40" x14ac:dyDescent="0.25">
      <c r="A123" s="31" t="s">
        <v>441</v>
      </c>
      <c r="B123" t="s">
        <v>375</v>
      </c>
      <c r="C123">
        <v>752.27429700000005</v>
      </c>
      <c r="D123">
        <v>993.79321460000006</v>
      </c>
      <c r="E123">
        <v>1302.226042</v>
      </c>
      <c r="F123">
        <v>1709.9712549999999</v>
      </c>
      <c r="G123">
        <v>2240.7097020000001</v>
      </c>
      <c r="H123">
        <v>3151.4547739999998</v>
      </c>
      <c r="I123">
        <v>4261.6541360000001</v>
      </c>
      <c r="J123">
        <v>5640.4961469999998</v>
      </c>
      <c r="K123">
        <v>7368.6271550000001</v>
      </c>
      <c r="L123">
        <v>9522.8343949999999</v>
      </c>
      <c r="M123">
        <v>12156.26907</v>
      </c>
      <c r="N123">
        <v>15248.444219999999</v>
      </c>
      <c r="O123">
        <v>18640.413990000001</v>
      </c>
      <c r="P123">
        <v>22222.972269999998</v>
      </c>
      <c r="Q123">
        <v>26452.296340000001</v>
      </c>
      <c r="R123">
        <v>31239.634269999999</v>
      </c>
      <c r="S123">
        <v>36601.827010000001</v>
      </c>
      <c r="T123">
        <v>42543.707699999999</v>
      </c>
      <c r="U123">
        <v>47898.71067</v>
      </c>
      <c r="V123">
        <v>53733.154369999997</v>
      </c>
      <c r="W123">
        <v>59974.260699999999</v>
      </c>
      <c r="X123">
        <v>66614.741380000007</v>
      </c>
      <c r="Y123">
        <v>73644.46888</v>
      </c>
      <c r="Z123">
        <v>81050.17052</v>
      </c>
      <c r="AA123">
        <v>88815.443750000006</v>
      </c>
      <c r="AB123">
        <v>96920.822199999995</v>
      </c>
      <c r="AC123">
        <v>105344.0061</v>
      </c>
      <c r="AD123">
        <v>114060.22289999999</v>
      </c>
      <c r="AE123">
        <v>124146.0978</v>
      </c>
      <c r="AF123">
        <v>134697.64139999999</v>
      </c>
      <c r="AG123">
        <v>145409.87820000001</v>
      </c>
      <c r="AH123">
        <v>156204.696</v>
      </c>
      <c r="AI123">
        <v>166988.09080000001</v>
      </c>
      <c r="AJ123">
        <v>177651.8357</v>
      </c>
      <c r="AK123">
        <v>188078.15969999999</v>
      </c>
      <c r="AL123">
        <v>198120.03820000001</v>
      </c>
      <c r="AM123">
        <v>207618.33619999999</v>
      </c>
      <c r="AN123">
        <v>216398.5485</v>
      </c>
    </row>
    <row r="124" spans="1:40" x14ac:dyDescent="0.25">
      <c r="A124" s="31" t="s">
        <v>442</v>
      </c>
      <c r="B124" t="s">
        <v>376</v>
      </c>
      <c r="C124">
        <v>638.72549089999995</v>
      </c>
      <c r="D124">
        <v>642.20274219999999</v>
      </c>
      <c r="E124">
        <v>634.59349759999998</v>
      </c>
      <c r="F124">
        <v>621.57422650000001</v>
      </c>
      <c r="G124">
        <v>603.35147589999997</v>
      </c>
      <c r="H124">
        <v>680.66419729999996</v>
      </c>
      <c r="I124">
        <v>784.28090850000001</v>
      </c>
      <c r="J124">
        <v>895.52713719999997</v>
      </c>
      <c r="K124">
        <v>1010.710021</v>
      </c>
      <c r="L124">
        <v>1128.873914</v>
      </c>
      <c r="M124">
        <v>1247.22252</v>
      </c>
      <c r="N124">
        <v>1358.0245709999999</v>
      </c>
      <c r="O124">
        <v>1446.989319</v>
      </c>
      <c r="P124">
        <v>1499.050984</v>
      </c>
      <c r="Q124">
        <v>1537.7026470000001</v>
      </c>
      <c r="R124">
        <v>1564.1457760000001</v>
      </c>
      <c r="S124">
        <v>1577.9967240000001</v>
      </c>
      <c r="T124">
        <v>1578.7361470000001</v>
      </c>
      <c r="U124">
        <v>1606.4569120000001</v>
      </c>
      <c r="V124">
        <v>1641.4542690000001</v>
      </c>
      <c r="W124">
        <v>1674.92356</v>
      </c>
      <c r="X124">
        <v>1703.7724049999999</v>
      </c>
      <c r="Y124">
        <v>1726.7776839999999</v>
      </c>
      <c r="Z124">
        <v>1743.36663</v>
      </c>
      <c r="AA124">
        <v>1753.2392500000001</v>
      </c>
      <c r="AB124">
        <v>1756.250217</v>
      </c>
      <c r="AC124">
        <v>1752.371766</v>
      </c>
      <c r="AD124">
        <v>1741.6809969999999</v>
      </c>
      <c r="AE124">
        <v>1747.049763</v>
      </c>
      <c r="AF124">
        <v>1754.3473530000001</v>
      </c>
      <c r="AG124">
        <v>1756.3728209999999</v>
      </c>
      <c r="AH124">
        <v>1750.8973860000001</v>
      </c>
      <c r="AI124">
        <v>1737.2511529999999</v>
      </c>
      <c r="AJ124">
        <v>1715.267128</v>
      </c>
      <c r="AK124">
        <v>1685.0013019999999</v>
      </c>
      <c r="AL124">
        <v>1646.530542</v>
      </c>
      <c r="AM124">
        <v>1600.0181680000001</v>
      </c>
      <c r="AN124">
        <v>1545.7157910000001</v>
      </c>
    </row>
    <row r="125" spans="1:40" x14ac:dyDescent="0.25">
      <c r="A125" s="31" t="s">
        <v>125</v>
      </c>
      <c r="B125" t="s">
        <v>377</v>
      </c>
      <c r="C125">
        <v>4.3678165160000004</v>
      </c>
      <c r="D125">
        <v>8.9991214090000007</v>
      </c>
      <c r="E125">
        <v>18.53408014</v>
      </c>
      <c r="F125">
        <v>38.54066727</v>
      </c>
      <c r="G125">
        <v>80.556173450000003</v>
      </c>
      <c r="H125">
        <v>171.74636179999999</v>
      </c>
      <c r="I125">
        <v>353.49324539999998</v>
      </c>
      <c r="J125">
        <v>712.37042359999998</v>
      </c>
      <c r="K125">
        <v>1414.782238</v>
      </c>
      <c r="L125">
        <v>2773.3867639999999</v>
      </c>
      <c r="M125">
        <v>5357.7649670000001</v>
      </c>
      <c r="N125">
        <v>10149.94377</v>
      </c>
      <c r="O125">
        <v>18708.767349999998</v>
      </c>
      <c r="P125">
        <v>21322.553019999999</v>
      </c>
      <c r="Q125">
        <v>24058.010259999999</v>
      </c>
      <c r="R125">
        <v>26778.637009999999</v>
      </c>
      <c r="S125">
        <v>29450.737519999999</v>
      </c>
      <c r="T125">
        <v>32033.903590000002</v>
      </c>
      <c r="U125">
        <v>34956.070610000002</v>
      </c>
      <c r="V125">
        <v>37971.120779999997</v>
      </c>
      <c r="W125">
        <v>41007.511630000001</v>
      </c>
      <c r="X125">
        <v>44044.98921</v>
      </c>
      <c r="Y125">
        <v>47063.5147</v>
      </c>
      <c r="Z125">
        <v>50043.364970000002</v>
      </c>
      <c r="AA125">
        <v>52965.374770000002</v>
      </c>
      <c r="AB125">
        <v>55811.138500000001</v>
      </c>
      <c r="AC125">
        <v>58563.244599999998</v>
      </c>
      <c r="AD125">
        <v>61205.520859999997</v>
      </c>
      <c r="AE125">
        <v>65097.66833</v>
      </c>
      <c r="AF125">
        <v>69034.428950000001</v>
      </c>
      <c r="AG125">
        <v>72857.055049999995</v>
      </c>
      <c r="AH125">
        <v>76531.814580000006</v>
      </c>
      <c r="AI125">
        <v>80020.203179999997</v>
      </c>
      <c r="AJ125">
        <v>83280.330619999906</v>
      </c>
      <c r="AK125">
        <v>86269.499290000007</v>
      </c>
      <c r="AL125">
        <v>88935.819170000002</v>
      </c>
      <c r="AM125">
        <v>91226.756380000006</v>
      </c>
      <c r="AN125">
        <v>93087.950049999999</v>
      </c>
    </row>
    <row r="126" spans="1:40" x14ac:dyDescent="0.25">
      <c r="A126" s="31" t="s">
        <v>443</v>
      </c>
      <c r="B126" t="s">
        <v>378</v>
      </c>
      <c r="C126">
        <v>288.43088970000002</v>
      </c>
      <c r="D126">
        <v>354.83312890000002</v>
      </c>
      <c r="E126">
        <v>460.10292659999999</v>
      </c>
      <c r="F126">
        <v>608.49399519999997</v>
      </c>
      <c r="G126">
        <v>810.71035800000004</v>
      </c>
      <c r="H126">
        <v>1018.215319</v>
      </c>
      <c r="I126">
        <v>1217.3027750000001</v>
      </c>
      <c r="J126">
        <v>1407.613345</v>
      </c>
      <c r="K126">
        <v>1591.8141029999999</v>
      </c>
      <c r="L126">
        <v>1769.740415</v>
      </c>
      <c r="M126">
        <v>1935.9405409999999</v>
      </c>
      <c r="N126">
        <v>2076.9711579999998</v>
      </c>
      <c r="O126">
        <v>2170.594486</v>
      </c>
      <c r="P126">
        <v>2363.8836689999998</v>
      </c>
      <c r="Q126">
        <v>2608.5320510000001</v>
      </c>
      <c r="R126">
        <v>2875.6967970000001</v>
      </c>
      <c r="S126">
        <v>3152.5448120000001</v>
      </c>
      <c r="T126">
        <v>3431.2075770000001</v>
      </c>
      <c r="U126">
        <v>3635.0379739999998</v>
      </c>
      <c r="V126">
        <v>3805.9368909999998</v>
      </c>
      <c r="W126">
        <v>3953.9933190000002</v>
      </c>
      <c r="X126">
        <v>4081.063803</v>
      </c>
      <c r="Y126">
        <v>4186.7714489999998</v>
      </c>
      <c r="Z126">
        <v>4270.3397500000001</v>
      </c>
      <c r="AA126">
        <v>4331.1662820000001</v>
      </c>
      <c r="AB126">
        <v>4368.9888309999997</v>
      </c>
      <c r="AC126">
        <v>4383.9215199999999</v>
      </c>
      <c r="AD126">
        <v>4376.4467480000003</v>
      </c>
      <c r="AE126">
        <v>4327.2280369999999</v>
      </c>
      <c r="AF126">
        <v>4251.0282630000002</v>
      </c>
      <c r="AG126">
        <v>4148.266071</v>
      </c>
      <c r="AH126">
        <v>4021.0146070000001</v>
      </c>
      <c r="AI126">
        <v>3871.9803160000001</v>
      </c>
      <c r="AJ126">
        <v>3704.0704420000002</v>
      </c>
      <c r="AK126">
        <v>3520.30782</v>
      </c>
      <c r="AL126">
        <v>3323.5204650000001</v>
      </c>
      <c r="AM126">
        <v>3116.5023860000001</v>
      </c>
      <c r="AN126">
        <v>2901.990969</v>
      </c>
    </row>
    <row r="127" spans="1:40" x14ac:dyDescent="0.25">
      <c r="A127" s="31" t="s">
        <v>444</v>
      </c>
      <c r="B127" t="s">
        <v>379</v>
      </c>
      <c r="C127">
        <v>514.10128280000004</v>
      </c>
      <c r="D127">
        <v>549.65391869999996</v>
      </c>
      <c r="E127">
        <v>589.80460679999999</v>
      </c>
      <c r="F127">
        <v>632.5604912</v>
      </c>
      <c r="G127">
        <v>675.52593530000001</v>
      </c>
      <c r="H127">
        <v>752.22357880000004</v>
      </c>
      <c r="I127">
        <v>824.22651040000005</v>
      </c>
      <c r="J127">
        <v>882.94114139999999</v>
      </c>
      <c r="K127">
        <v>928.85622880000005</v>
      </c>
      <c r="L127">
        <v>962.85302839999997</v>
      </c>
      <c r="M127">
        <v>983.74814879999997</v>
      </c>
      <c r="N127">
        <v>987.27810060000002</v>
      </c>
      <c r="O127">
        <v>966.59458280000001</v>
      </c>
      <c r="P127">
        <v>958.03609140000003</v>
      </c>
      <c r="Q127">
        <v>952.7455751</v>
      </c>
      <c r="R127">
        <v>943.48343910000006</v>
      </c>
      <c r="S127">
        <v>928.00259800000003</v>
      </c>
      <c r="T127">
        <v>905.77352710000002</v>
      </c>
      <c r="U127">
        <v>869.19830769999999</v>
      </c>
      <c r="V127">
        <v>827.30009059999998</v>
      </c>
      <c r="W127">
        <v>782.38913070000001</v>
      </c>
      <c r="X127">
        <v>735.56645920000005</v>
      </c>
      <c r="Y127">
        <v>687.60685149999995</v>
      </c>
      <c r="Z127">
        <v>639.1730374</v>
      </c>
      <c r="AA127">
        <v>590.86448189999999</v>
      </c>
      <c r="AB127">
        <v>543.22237959999995</v>
      </c>
      <c r="AC127">
        <v>496.7256812</v>
      </c>
      <c r="AD127">
        <v>451.78706820000002</v>
      </c>
      <c r="AE127">
        <v>474.86054480000001</v>
      </c>
      <c r="AF127">
        <v>524.91059069999994</v>
      </c>
      <c r="AG127">
        <v>590.40894249999997</v>
      </c>
      <c r="AH127">
        <v>668.93740779999996</v>
      </c>
      <c r="AI127">
        <v>760.97106429999997</v>
      </c>
      <c r="AJ127">
        <v>868.06251880000002</v>
      </c>
      <c r="AK127">
        <v>992.26389879999999</v>
      </c>
      <c r="AL127">
        <v>1135.835638</v>
      </c>
      <c r="AM127">
        <v>1301.1424850000001</v>
      </c>
      <c r="AN127">
        <v>1490.521111</v>
      </c>
    </row>
    <row r="128" spans="1:40" x14ac:dyDescent="0.25">
      <c r="A128" s="31" t="s">
        <v>445</v>
      </c>
      <c r="B128" t="s">
        <v>380</v>
      </c>
      <c r="C128">
        <v>0.22515454670000001</v>
      </c>
      <c r="D128">
        <v>0.81290521859999998</v>
      </c>
      <c r="E128">
        <v>4.6205090709999999</v>
      </c>
      <c r="F128">
        <v>31.340873160000001</v>
      </c>
      <c r="G128">
        <v>224.73581659999999</v>
      </c>
      <c r="H128">
        <v>534.80209860000002</v>
      </c>
      <c r="I128">
        <v>845.64679650000005</v>
      </c>
      <c r="J128">
        <v>1143.49728</v>
      </c>
      <c r="K128">
        <v>1441.5236849999999</v>
      </c>
      <c r="L128">
        <v>1746.9857950000001</v>
      </c>
      <c r="M128">
        <v>2056.721822</v>
      </c>
      <c r="N128">
        <v>2354.8795060000002</v>
      </c>
      <c r="O128">
        <v>2610.915336</v>
      </c>
      <c r="P128">
        <v>2758.7021340000001</v>
      </c>
      <c r="Q128">
        <v>2854.342451</v>
      </c>
      <c r="R128">
        <v>2907.219188</v>
      </c>
      <c r="S128">
        <v>2920.6452129999998</v>
      </c>
      <c r="T128">
        <v>2896.9165400000002</v>
      </c>
      <c r="U128">
        <v>2758.5973020000001</v>
      </c>
      <c r="V128">
        <v>2578.19227</v>
      </c>
      <c r="W128">
        <v>2380.5914779999998</v>
      </c>
      <c r="X128">
        <v>2176.708689</v>
      </c>
      <c r="Y128">
        <v>1972.8735119999999</v>
      </c>
      <c r="Z128">
        <v>1773.5070519999999</v>
      </c>
      <c r="AA128">
        <v>1581.910122</v>
      </c>
      <c r="AB128">
        <v>1400.5284630000001</v>
      </c>
      <c r="AC128">
        <v>1231.0840940000001</v>
      </c>
      <c r="AD128">
        <v>1074.675882</v>
      </c>
      <c r="AE128">
        <v>979.37626620000003</v>
      </c>
      <c r="AF128">
        <v>903.29180919999999</v>
      </c>
      <c r="AG128">
        <v>833.3413501</v>
      </c>
      <c r="AH128">
        <v>766.32274500000005</v>
      </c>
      <c r="AI128">
        <v>701.66782769999998</v>
      </c>
      <c r="AJ128">
        <v>639.46900589999996</v>
      </c>
      <c r="AK128">
        <v>579.95433890000004</v>
      </c>
      <c r="AL128">
        <v>523.30703800000003</v>
      </c>
      <c r="AM128">
        <v>469.67113030000002</v>
      </c>
      <c r="AN128">
        <v>419.1492356</v>
      </c>
    </row>
    <row r="129" spans="1:40" x14ac:dyDescent="0.25">
      <c r="A129" s="31" t="s">
        <v>446</v>
      </c>
      <c r="B129" t="s">
        <v>381</v>
      </c>
      <c r="C129">
        <v>2605.7253879999998</v>
      </c>
      <c r="D129">
        <v>2590.9069039999999</v>
      </c>
      <c r="E129">
        <v>2522.3489679999998</v>
      </c>
      <c r="F129">
        <v>2430.35491</v>
      </c>
      <c r="G129">
        <v>2318.1938449999998</v>
      </c>
      <c r="H129">
        <v>2416.959601</v>
      </c>
      <c r="I129">
        <v>2513.3035319999999</v>
      </c>
      <c r="J129">
        <v>2561.6859770000001</v>
      </c>
      <c r="K129">
        <v>2563.011454</v>
      </c>
      <c r="L129">
        <v>2523.904286</v>
      </c>
      <c r="M129">
        <v>2446.686776</v>
      </c>
      <c r="N129">
        <v>2327.1221380000002</v>
      </c>
      <c r="O129">
        <v>2156.9885530000001</v>
      </c>
      <c r="P129">
        <v>2086.6593079999998</v>
      </c>
      <c r="Q129">
        <v>2047.101224</v>
      </c>
      <c r="R129">
        <v>2007.887007</v>
      </c>
      <c r="S129">
        <v>1960.094415</v>
      </c>
      <c r="T129">
        <v>1901.421881</v>
      </c>
      <c r="U129">
        <v>1883.3211759999999</v>
      </c>
      <c r="V129">
        <v>1877.4574110000001</v>
      </c>
      <c r="W129">
        <v>1872.3855739999999</v>
      </c>
      <c r="X129">
        <v>1864.551455</v>
      </c>
      <c r="Y129">
        <v>1852.8496990000001</v>
      </c>
      <c r="Z129">
        <v>1836.951454</v>
      </c>
      <c r="AA129">
        <v>1816.7961250000001</v>
      </c>
      <c r="AB129">
        <v>1792.43417</v>
      </c>
      <c r="AC129">
        <v>1763.978171</v>
      </c>
      <c r="AD129">
        <v>1731.5872899999999</v>
      </c>
      <c r="AE129">
        <v>1992.4232420000001</v>
      </c>
      <c r="AF129">
        <v>2427.9994609999999</v>
      </c>
      <c r="AG129">
        <v>3024.4885410000002</v>
      </c>
      <c r="AH129">
        <v>3809.5339009999998</v>
      </c>
      <c r="AI129">
        <v>4834.6051180000004</v>
      </c>
      <c r="AJ129">
        <v>6172.8143760000003</v>
      </c>
      <c r="AK129">
        <v>7922.0964139999996</v>
      </c>
      <c r="AL129">
        <v>10210.201800000001</v>
      </c>
      <c r="AM129">
        <v>13201.5782</v>
      </c>
      <c r="AN129">
        <v>17104.61105</v>
      </c>
    </row>
    <row r="130" spans="1:40" x14ac:dyDescent="0.25">
      <c r="A130" s="31" t="s">
        <v>449</v>
      </c>
      <c r="B130" t="s">
        <v>382</v>
      </c>
      <c r="C130">
        <v>2831.6670730000001</v>
      </c>
      <c r="D130">
        <v>2831.1765580000001</v>
      </c>
      <c r="E130">
        <v>2758.880533</v>
      </c>
      <c r="F130">
        <v>2650.2110130000001</v>
      </c>
      <c r="G130">
        <v>2516.7069230000002</v>
      </c>
      <c r="H130">
        <v>2016.8044110000001</v>
      </c>
      <c r="I130">
        <v>1468.1284430000001</v>
      </c>
      <c r="J130">
        <v>1008.12129</v>
      </c>
      <c r="K130">
        <v>664.64600989999997</v>
      </c>
      <c r="L130">
        <v>423.8624433</v>
      </c>
      <c r="M130">
        <v>261.90870200000001</v>
      </c>
      <c r="N130">
        <v>156.39003310000001</v>
      </c>
      <c r="O130">
        <v>89.700841909999994</v>
      </c>
      <c r="P130">
        <v>62.57651955</v>
      </c>
      <c r="Q130">
        <v>46.377325839999997</v>
      </c>
      <c r="R130">
        <v>34.747101520000001</v>
      </c>
      <c r="S130">
        <v>25.924671719999999</v>
      </c>
      <c r="T130">
        <v>19.174000190000001</v>
      </c>
      <c r="U130">
        <v>12.984467670000001</v>
      </c>
      <c r="V130">
        <v>8.4950333859999905</v>
      </c>
      <c r="W130">
        <v>5.4652196379999998</v>
      </c>
      <c r="X130">
        <v>3.4797229459999999</v>
      </c>
      <c r="Y130">
        <v>2.2001872429999998</v>
      </c>
      <c r="Z130">
        <v>1.385464469</v>
      </c>
      <c r="AA130">
        <v>0.87151028279999998</v>
      </c>
      <c r="AB130">
        <v>0.54949022759999999</v>
      </c>
      <c r="AC130">
        <v>0.34853030950000002</v>
      </c>
      <c r="AD130">
        <v>0.2232088341</v>
      </c>
      <c r="AE130">
        <v>0.165820204</v>
      </c>
      <c r="AF130">
        <v>0.12943481179999999</v>
      </c>
      <c r="AG130">
        <v>0.10262066559999999</v>
      </c>
      <c r="AH130">
        <v>8.1797813100000005E-2</v>
      </c>
      <c r="AI130">
        <v>6.5344437199999994E-2</v>
      </c>
      <c r="AJ130">
        <v>5.22624332E-2</v>
      </c>
      <c r="AK130">
        <v>4.1832982099999999E-2</v>
      </c>
      <c r="AL130">
        <v>3.3502166700000002E-2</v>
      </c>
      <c r="AM130">
        <v>2.6837779499999999E-2</v>
      </c>
      <c r="AN130">
        <v>2.1499700900000002E-2</v>
      </c>
    </row>
    <row r="131" spans="1:40" x14ac:dyDescent="0.25">
      <c r="A131" s="31" t="s">
        <v>450</v>
      </c>
      <c r="B131" t="s">
        <v>383</v>
      </c>
      <c r="C131">
        <v>11781.592780000001</v>
      </c>
      <c r="D131">
        <v>12128.963040000001</v>
      </c>
      <c r="E131">
        <v>12187.05545</v>
      </c>
      <c r="F131">
        <v>12124.25395</v>
      </c>
      <c r="G131">
        <v>11947.77929</v>
      </c>
      <c r="H131">
        <v>13135.983749999999</v>
      </c>
      <c r="I131">
        <v>13888.8123</v>
      </c>
      <c r="J131">
        <v>14374.228569999999</v>
      </c>
      <c r="K131">
        <v>14682.469489999999</v>
      </c>
      <c r="L131">
        <v>14835.84791</v>
      </c>
      <c r="M131">
        <v>14810.30342</v>
      </c>
      <c r="N131">
        <v>14533.395189999999</v>
      </c>
      <c r="O131">
        <v>13904.86543</v>
      </c>
      <c r="P131">
        <v>13476.6446</v>
      </c>
      <c r="Q131">
        <v>13048.244409999999</v>
      </c>
      <c r="R131">
        <v>12538.91157</v>
      </c>
      <c r="S131">
        <v>11957.132509999999</v>
      </c>
      <c r="T131">
        <v>11313.58488</v>
      </c>
      <c r="U131">
        <v>11052.582710000001</v>
      </c>
      <c r="V131">
        <v>10777.8837</v>
      </c>
      <c r="W131">
        <v>10473.3158</v>
      </c>
      <c r="X131">
        <v>10141.79228</v>
      </c>
      <c r="Y131">
        <v>9786.7351859999999</v>
      </c>
      <c r="Z131">
        <v>9411.7748730000003</v>
      </c>
      <c r="AA131">
        <v>9020.6021309999996</v>
      </c>
      <c r="AB131">
        <v>8616.8715950000005</v>
      </c>
      <c r="AC131">
        <v>8204.1449900000007</v>
      </c>
      <c r="AD131">
        <v>7785.8520349999999</v>
      </c>
      <c r="AE131">
        <v>7382.5597180000004</v>
      </c>
      <c r="AF131">
        <v>6974.7157109999998</v>
      </c>
      <c r="AG131">
        <v>6553.2254009999997</v>
      </c>
      <c r="AH131">
        <v>6124.4706999999999</v>
      </c>
      <c r="AI131">
        <v>5693.8642929999996</v>
      </c>
      <c r="AJ131">
        <v>5266.0053550000002</v>
      </c>
      <c r="AK131">
        <v>4844.8961369999997</v>
      </c>
      <c r="AL131">
        <v>4433.5075569999999</v>
      </c>
      <c r="AM131">
        <v>4034.4465049999999</v>
      </c>
      <c r="AN131">
        <v>3649.8973209999999</v>
      </c>
    </row>
    <row r="132" spans="1:40" x14ac:dyDescent="0.25">
      <c r="A132" s="31" t="s">
        <v>447</v>
      </c>
      <c r="B132" t="s">
        <v>384</v>
      </c>
      <c r="C132">
        <v>474.12527679999999</v>
      </c>
      <c r="D132">
        <v>530.27036190000001</v>
      </c>
      <c r="E132">
        <v>604.10740980000003</v>
      </c>
      <c r="F132">
        <v>692.24769519999995</v>
      </c>
      <c r="G132">
        <v>793.11580900000001</v>
      </c>
      <c r="H132">
        <v>643.17534799999999</v>
      </c>
      <c r="I132">
        <v>445.40193369999997</v>
      </c>
      <c r="J132">
        <v>284.28084999999999</v>
      </c>
      <c r="K132">
        <v>172.28753270000001</v>
      </c>
      <c r="L132">
        <v>100.2837948</v>
      </c>
      <c r="M132">
        <v>56.243978419999998</v>
      </c>
      <c r="N132">
        <v>30.341271710000001</v>
      </c>
      <c r="O132">
        <v>15.66571368</v>
      </c>
      <c r="P132">
        <v>10.94217259</v>
      </c>
      <c r="Q132">
        <v>8.4227799109999903</v>
      </c>
      <c r="R132">
        <v>6.6423283639999999</v>
      </c>
      <c r="S132">
        <v>5.2491968010000001</v>
      </c>
      <c r="T132">
        <v>4.1289174649999998</v>
      </c>
      <c r="U132">
        <v>3.7461436739999998</v>
      </c>
      <c r="V132">
        <v>3.5775400799999999</v>
      </c>
      <c r="W132">
        <v>3.4836587300000001</v>
      </c>
      <c r="X132">
        <v>3.4257131940000001</v>
      </c>
      <c r="Y132">
        <v>3.391937956</v>
      </c>
      <c r="Z132">
        <v>3.3784656819999999</v>
      </c>
      <c r="AA132">
        <v>3.3839581449999998</v>
      </c>
      <c r="AB132">
        <v>3.4080450999999998</v>
      </c>
      <c r="AC132">
        <v>3.4508646669999998</v>
      </c>
      <c r="AD132">
        <v>3.5129325900000001</v>
      </c>
      <c r="AE132">
        <v>3.553664581</v>
      </c>
      <c r="AF132">
        <v>3.5983786389999999</v>
      </c>
      <c r="AG132">
        <v>3.6509108289999999</v>
      </c>
      <c r="AH132">
        <v>3.71247595</v>
      </c>
      <c r="AI132">
        <v>3.78345442</v>
      </c>
      <c r="AJ132">
        <v>3.863853926</v>
      </c>
      <c r="AK132">
        <v>3.953511523</v>
      </c>
      <c r="AL132">
        <v>4.0518367160000004</v>
      </c>
      <c r="AM132">
        <v>4.1579594950000001</v>
      </c>
      <c r="AN132">
        <v>4.2706746840000003</v>
      </c>
    </row>
    <row r="133" spans="1:40" x14ac:dyDescent="0.25">
      <c r="A133" s="31" t="s">
        <v>448</v>
      </c>
      <c r="B133" t="s">
        <v>385</v>
      </c>
      <c r="C133">
        <v>5981.2326210000001</v>
      </c>
      <c r="D133">
        <v>5858.6850510000004</v>
      </c>
      <c r="E133">
        <v>5548.7358249999997</v>
      </c>
      <c r="F133">
        <v>5168.3755160000001</v>
      </c>
      <c r="G133">
        <v>4751.6746670000002</v>
      </c>
      <c r="H133">
        <v>2850.548965</v>
      </c>
      <c r="I133">
        <v>1410.195815</v>
      </c>
      <c r="J133">
        <v>630.89904109999998</v>
      </c>
      <c r="K133">
        <v>264.65997090000002</v>
      </c>
      <c r="L133">
        <v>105.9389798</v>
      </c>
      <c r="M133">
        <v>41.056614070000002</v>
      </c>
      <c r="N133">
        <v>15.748963850000001</v>
      </c>
      <c r="O133">
        <v>6.225812597</v>
      </c>
      <c r="P133">
        <v>3.8280698590000002</v>
      </c>
      <c r="Q133">
        <v>2.717984693</v>
      </c>
      <c r="R133">
        <v>2.0121208899999998</v>
      </c>
      <c r="S133">
        <v>1.5060956729999999</v>
      </c>
      <c r="T133">
        <v>1.1293719689999999</v>
      </c>
      <c r="U133">
        <v>0.86201682570000004</v>
      </c>
      <c r="V133">
        <v>0.66249648650000004</v>
      </c>
      <c r="W133">
        <v>0.51044476959999996</v>
      </c>
      <c r="X133">
        <v>0.3937643408</v>
      </c>
      <c r="Y133">
        <v>0.3040009025</v>
      </c>
      <c r="Z133">
        <v>0.2348627278</v>
      </c>
      <c r="AA133">
        <v>0.18156899879999999</v>
      </c>
      <c r="AB133">
        <v>0.14046183030000001</v>
      </c>
      <c r="AC133">
        <v>0.1087353356</v>
      </c>
      <c r="AD133">
        <v>8.42344706E-2</v>
      </c>
      <c r="AE133">
        <v>6.6127405900000005E-2</v>
      </c>
      <c r="AF133">
        <v>5.2190609300000003E-2</v>
      </c>
      <c r="AG133">
        <v>4.1264059499999999E-2</v>
      </c>
      <c r="AH133">
        <v>3.2647390800000002E-2</v>
      </c>
      <c r="AI133">
        <v>2.5839161400000001E-2</v>
      </c>
      <c r="AJ133">
        <v>2.0455554800000001E-2</v>
      </c>
      <c r="AK133">
        <v>1.6196964099999999E-2</v>
      </c>
      <c r="AL133">
        <v>1.2826395000000001E-2</v>
      </c>
      <c r="AM133">
        <v>1.01574934E-2</v>
      </c>
      <c r="AN133">
        <v>8.0434330200000008E-3</v>
      </c>
    </row>
    <row r="134" spans="1:40" x14ac:dyDescent="0.25">
      <c r="A134" s="7" t="s">
        <v>234</v>
      </c>
      <c r="B134" t="s">
        <v>386</v>
      </c>
      <c r="C134">
        <v>351724.27600000001</v>
      </c>
      <c r="D134">
        <v>362133.15340000001</v>
      </c>
      <c r="E134">
        <v>372975.91979999997</v>
      </c>
      <c r="F134">
        <v>384140.26429999998</v>
      </c>
      <c r="G134">
        <v>395299.48060000001</v>
      </c>
      <c r="H134">
        <v>406427.33529999998</v>
      </c>
      <c r="I134">
        <v>417591.36700000003</v>
      </c>
      <c r="J134">
        <v>428863.65759999998</v>
      </c>
      <c r="K134">
        <v>440312.90580000001</v>
      </c>
      <c r="L134">
        <v>451923.9057</v>
      </c>
      <c r="M134">
        <v>463703.55989999999</v>
      </c>
      <c r="N134">
        <v>475696.83870000002</v>
      </c>
      <c r="O134">
        <v>487958.54859999998</v>
      </c>
      <c r="P134">
        <v>500689.52510000003</v>
      </c>
      <c r="Q134">
        <v>513857.8934</v>
      </c>
      <c r="R134">
        <v>527519.74580000003</v>
      </c>
      <c r="S134">
        <v>541684.01670000004</v>
      </c>
      <c r="T134">
        <v>556336.78399999999</v>
      </c>
      <c r="U134">
        <v>571477.59970000002</v>
      </c>
      <c r="V134">
        <v>587035.16839999997</v>
      </c>
      <c r="W134">
        <v>602959.43790000002</v>
      </c>
      <c r="X134">
        <v>619217.58310000005</v>
      </c>
      <c r="Y134">
        <v>635795.6703</v>
      </c>
      <c r="Z134">
        <v>652692.10479999997</v>
      </c>
      <c r="AA134">
        <v>669911.50349999999</v>
      </c>
      <c r="AB134">
        <v>687461.005</v>
      </c>
      <c r="AC134">
        <v>705348.4719</v>
      </c>
      <c r="AD134">
        <v>723582.01710000006</v>
      </c>
      <c r="AE134">
        <v>742318.68839999998</v>
      </c>
      <c r="AF134">
        <v>761530.0281</v>
      </c>
      <c r="AG134">
        <v>781241.75549999997</v>
      </c>
      <c r="AH134">
        <v>801445.09310000006</v>
      </c>
      <c r="AI134">
        <v>822126.50320000004</v>
      </c>
      <c r="AJ134">
        <v>843284.16209999996</v>
      </c>
      <c r="AK134">
        <v>864935.68319999997</v>
      </c>
      <c r="AL134">
        <v>887125.19590000005</v>
      </c>
      <c r="AM134">
        <v>909903.05229999998</v>
      </c>
      <c r="AN134">
        <v>933333.30929999996</v>
      </c>
    </row>
    <row r="135" spans="1:40" x14ac:dyDescent="0.25">
      <c r="A135" s="7" t="s">
        <v>234</v>
      </c>
      <c r="B135" t="s">
        <v>387</v>
      </c>
      <c r="C135">
        <v>2722.3989999999999</v>
      </c>
      <c r="D135">
        <v>2803.0604429999999</v>
      </c>
      <c r="E135">
        <v>2887.9119730000002</v>
      </c>
      <c r="F135">
        <v>2975.7291310000001</v>
      </c>
      <c r="G135">
        <v>3063.0614249999999</v>
      </c>
      <c r="H135">
        <v>3149.3723519999999</v>
      </c>
      <c r="I135">
        <v>3235.304932</v>
      </c>
      <c r="J135">
        <v>3321.74136</v>
      </c>
      <c r="K135">
        <v>3409.6264809999998</v>
      </c>
      <c r="L135">
        <v>3498.9942700000001</v>
      </c>
      <c r="M135">
        <v>3589.8893720000001</v>
      </c>
      <c r="N135">
        <v>3682.6817179999998</v>
      </c>
      <c r="O135">
        <v>3777.869553</v>
      </c>
      <c r="P135">
        <v>3877.2292900000002</v>
      </c>
      <c r="Q135">
        <v>3980.2204459999998</v>
      </c>
      <c r="R135">
        <v>4087.086421</v>
      </c>
      <c r="S135">
        <v>4197.7649369999999</v>
      </c>
      <c r="T135">
        <v>4312.0267260000001</v>
      </c>
      <c r="U135">
        <v>4429.8558110000004</v>
      </c>
      <c r="V135">
        <v>4550.5948689999996</v>
      </c>
      <c r="W135">
        <v>4673.7521379999998</v>
      </c>
      <c r="X135">
        <v>4799.0233429999998</v>
      </c>
      <c r="Y135">
        <v>4926.313682</v>
      </c>
      <c r="Z135">
        <v>5055.6677259999997</v>
      </c>
      <c r="AA135">
        <v>5187.1921979999997</v>
      </c>
      <c r="AB135">
        <v>5321.004578</v>
      </c>
      <c r="AC135">
        <v>5457.2080089999999</v>
      </c>
      <c r="AD135">
        <v>5595.8858929999997</v>
      </c>
      <c r="AE135">
        <v>5738.5033620000004</v>
      </c>
      <c r="AF135">
        <v>5884.8109219999997</v>
      </c>
      <c r="AG135">
        <v>6035.0242070000004</v>
      </c>
      <c r="AH135">
        <v>6189.0480070000003</v>
      </c>
      <c r="AI135">
        <v>6346.6935629999998</v>
      </c>
      <c r="AJ135">
        <v>6507.8537980000001</v>
      </c>
      <c r="AK135">
        <v>6672.5847720000002</v>
      </c>
      <c r="AL135">
        <v>6841.2101339999999</v>
      </c>
      <c r="AM135">
        <v>7014.1188149999998</v>
      </c>
      <c r="AN135">
        <v>7191.801359</v>
      </c>
    </row>
    <row r="136" spans="1:40" x14ac:dyDescent="0.25">
      <c r="A136" s="7" t="s">
        <v>233</v>
      </c>
      <c r="B136" t="s">
        <v>388</v>
      </c>
      <c r="C136">
        <v>2566195.5090000001</v>
      </c>
      <c r="D136">
        <v>2642461.2340000002</v>
      </c>
      <c r="E136">
        <v>2722278.125</v>
      </c>
      <c r="F136">
        <v>2804614.389</v>
      </c>
      <c r="G136">
        <v>2886343.8509999998</v>
      </c>
      <c r="H136">
        <v>2967235.6170000001</v>
      </c>
      <c r="I136">
        <v>3047940.9339999999</v>
      </c>
      <c r="J136">
        <v>3129291.4580000001</v>
      </c>
      <c r="K136">
        <v>3212030.8859999999</v>
      </c>
      <c r="L136">
        <v>3296206.0079999999</v>
      </c>
      <c r="M136">
        <v>3381920.1409999998</v>
      </c>
      <c r="N136">
        <v>3469536.1039999998</v>
      </c>
      <c r="O136">
        <v>3559506.09</v>
      </c>
      <c r="P136">
        <v>3653535.835</v>
      </c>
      <c r="Q136">
        <v>3751157.8790000002</v>
      </c>
      <c r="R136">
        <v>3852584.693</v>
      </c>
      <c r="S136">
        <v>3957778.97</v>
      </c>
      <c r="T136">
        <v>4066580.1069999998</v>
      </c>
      <c r="U136">
        <v>4178965.9810000001</v>
      </c>
      <c r="V136">
        <v>4294403.1040000003</v>
      </c>
      <c r="W136">
        <v>4412500.0999999996</v>
      </c>
      <c r="X136">
        <v>4533013.3190000001</v>
      </c>
      <c r="Y136">
        <v>4655861.6260000002</v>
      </c>
      <c r="Z136">
        <v>4781073.0060000001</v>
      </c>
      <c r="AA136">
        <v>4908729.1430000002</v>
      </c>
      <c r="AB136">
        <v>5038929.3</v>
      </c>
      <c r="AC136">
        <v>5171772.09</v>
      </c>
      <c r="AD136">
        <v>5307350.7039999999</v>
      </c>
      <c r="AE136">
        <v>5447072.4369999999</v>
      </c>
      <c r="AF136">
        <v>5590712.6119999997</v>
      </c>
      <c r="AG136">
        <v>5738445.8059999999</v>
      </c>
      <c r="AH136">
        <v>5890194.0010000002</v>
      </c>
      <c r="AI136">
        <v>6045828.0760000004</v>
      </c>
      <c r="AJ136">
        <v>6205307.4979999997</v>
      </c>
      <c r="AK136">
        <v>6368758.2300000004</v>
      </c>
      <c r="AL136">
        <v>6536525.5750000002</v>
      </c>
      <c r="AM136">
        <v>6709027.8550000004</v>
      </c>
      <c r="AN136">
        <v>6886798.1009999998</v>
      </c>
    </row>
    <row r="137" spans="1:40" x14ac:dyDescent="0.25">
      <c r="A137" s="7" t="s">
        <v>233</v>
      </c>
      <c r="B137" t="s">
        <v>389</v>
      </c>
      <c r="C137">
        <v>109752.948</v>
      </c>
      <c r="D137">
        <v>113028.4256</v>
      </c>
      <c r="E137">
        <v>116465.853</v>
      </c>
      <c r="F137">
        <v>120009.364</v>
      </c>
      <c r="G137">
        <v>123509.8403</v>
      </c>
      <c r="H137">
        <v>126956.0866</v>
      </c>
      <c r="I137">
        <v>130381.62119999999</v>
      </c>
      <c r="J137">
        <v>133829.66219999999</v>
      </c>
      <c r="K137">
        <v>137341.41190000001</v>
      </c>
      <c r="L137">
        <v>140921.18770000001</v>
      </c>
      <c r="M137">
        <v>144573.87909999999</v>
      </c>
      <c r="N137">
        <v>148316.7936</v>
      </c>
      <c r="O137">
        <v>152172.1851</v>
      </c>
      <c r="P137">
        <v>156219.674</v>
      </c>
      <c r="Q137">
        <v>160435.58319999999</v>
      </c>
      <c r="R137">
        <v>164829.00440000001</v>
      </c>
      <c r="S137">
        <v>169397.15760000001</v>
      </c>
      <c r="T137">
        <v>174131.26920000001</v>
      </c>
      <c r="U137">
        <v>179031.37650000001</v>
      </c>
      <c r="V137">
        <v>184071.82569999999</v>
      </c>
      <c r="W137">
        <v>189233.68900000001</v>
      </c>
      <c r="X137">
        <v>194505.29380000001</v>
      </c>
      <c r="Y137">
        <v>199883.17129999999</v>
      </c>
      <c r="Z137">
        <v>205369.48060000001</v>
      </c>
      <c r="AA137">
        <v>210969.16130000001</v>
      </c>
      <c r="AB137">
        <v>216688.0172</v>
      </c>
      <c r="AC137">
        <v>222531.73269999999</v>
      </c>
      <c r="AD137">
        <v>228505.60810000001</v>
      </c>
      <c r="AE137">
        <v>234674.23819999999</v>
      </c>
      <c r="AF137">
        <v>241027.11060000001</v>
      </c>
      <c r="AG137">
        <v>247573.8884</v>
      </c>
      <c r="AH137">
        <v>254311.50260000001</v>
      </c>
      <c r="AI137">
        <v>261233.42980000001</v>
      </c>
      <c r="AJ137">
        <v>268336.93770000001</v>
      </c>
      <c r="AK137">
        <v>275626.78029999998</v>
      </c>
      <c r="AL137">
        <v>283119.2107</v>
      </c>
      <c r="AM137">
        <v>290834.21840000001</v>
      </c>
      <c r="AN137">
        <v>298797.32329999999</v>
      </c>
    </row>
    <row r="138" spans="1:40" x14ac:dyDescent="0.25">
      <c r="A138" s="7" t="s">
        <v>233</v>
      </c>
      <c r="B138" t="s">
        <v>390</v>
      </c>
      <c r="C138">
        <v>612403.68160000001</v>
      </c>
      <c r="D138">
        <v>630927.0845</v>
      </c>
      <c r="E138">
        <v>650687.96409999998</v>
      </c>
      <c r="F138">
        <v>671330.7561</v>
      </c>
      <c r="G138">
        <v>691549.55090000003</v>
      </c>
      <c r="H138">
        <v>711076.55689999997</v>
      </c>
      <c r="I138">
        <v>730108.06359999999</v>
      </c>
      <c r="J138">
        <v>748944.75719999999</v>
      </c>
      <c r="K138">
        <v>767907.57499999995</v>
      </c>
      <c r="L138">
        <v>787178.30059999996</v>
      </c>
      <c r="M138">
        <v>806833.41209999996</v>
      </c>
      <c r="N138">
        <v>826983.31949999998</v>
      </c>
      <c r="O138">
        <v>847752.79520000005</v>
      </c>
      <c r="P138">
        <v>869711.76529999997</v>
      </c>
      <c r="Q138">
        <v>892694.30700000003</v>
      </c>
      <c r="R138">
        <v>916744.93220000004</v>
      </c>
      <c r="S138">
        <v>941830.91110000003</v>
      </c>
      <c r="T138">
        <v>967885.13489999995</v>
      </c>
      <c r="U138">
        <v>994892.57239999995</v>
      </c>
      <c r="V138">
        <v>1022696.851</v>
      </c>
      <c r="W138">
        <v>1051185.1000000001</v>
      </c>
      <c r="X138">
        <v>1080288.8330000001</v>
      </c>
      <c r="Y138">
        <v>1109987.1470000001</v>
      </c>
      <c r="Z138">
        <v>1140291.3759999999</v>
      </c>
      <c r="AA138">
        <v>1171228.895</v>
      </c>
      <c r="AB138">
        <v>1202832.3430000001</v>
      </c>
      <c r="AC138">
        <v>1235134.1029999999</v>
      </c>
      <c r="AD138">
        <v>1268164.7960000001</v>
      </c>
      <c r="AE138">
        <v>1302613.808</v>
      </c>
      <c r="AF138">
        <v>1338318.9110000001</v>
      </c>
      <c r="AG138">
        <v>1375281.024</v>
      </c>
      <c r="AH138">
        <v>1413437.612</v>
      </c>
      <c r="AI138">
        <v>1452720.0090000001</v>
      </c>
      <c r="AJ138">
        <v>1493093.355</v>
      </c>
      <c r="AK138">
        <v>1534574.6410000001</v>
      </c>
      <c r="AL138">
        <v>1577250.706</v>
      </c>
      <c r="AM138">
        <v>1621234.355</v>
      </c>
      <c r="AN138">
        <v>1666672.9469999999</v>
      </c>
    </row>
    <row r="139" spans="1:40" x14ac:dyDescent="0.25">
      <c r="A139" s="7" t="s">
        <v>233</v>
      </c>
      <c r="B139" t="s">
        <v>391</v>
      </c>
      <c r="C139">
        <v>468.495</v>
      </c>
      <c r="D139">
        <v>481.90757600000001</v>
      </c>
      <c r="E139">
        <v>496.1334324</v>
      </c>
      <c r="F139">
        <v>510.86612380000003</v>
      </c>
      <c r="G139">
        <v>525.18502350000006</v>
      </c>
      <c r="H139">
        <v>539.21069369999998</v>
      </c>
      <c r="I139">
        <v>553.16085680000003</v>
      </c>
      <c r="J139">
        <v>567.26520340000002</v>
      </c>
      <c r="K139">
        <v>581.70487449999996</v>
      </c>
      <c r="L139">
        <v>596.4656172</v>
      </c>
      <c r="M139">
        <v>611.51171480000005</v>
      </c>
      <c r="N139">
        <v>626.86528290000001</v>
      </c>
      <c r="O139">
        <v>642.58278229999996</v>
      </c>
      <c r="P139">
        <v>659.35036839999998</v>
      </c>
      <c r="Q139">
        <v>676.88941690000001</v>
      </c>
      <c r="R139">
        <v>695.17480409999996</v>
      </c>
      <c r="S139">
        <v>714.16709830000002</v>
      </c>
      <c r="T139">
        <v>733.81604340000001</v>
      </c>
      <c r="U139">
        <v>754.12088459999995</v>
      </c>
      <c r="V139">
        <v>774.97789049999994</v>
      </c>
      <c r="W139">
        <v>796.30472129999998</v>
      </c>
      <c r="X139">
        <v>818.04587470000001</v>
      </c>
      <c r="Y139">
        <v>840.18051730000002</v>
      </c>
      <c r="Z139">
        <v>862.71342890000005</v>
      </c>
      <c r="AA139">
        <v>885.66284259999998</v>
      </c>
      <c r="AB139">
        <v>909.05142739999997</v>
      </c>
      <c r="AC139">
        <v>932.90122199999996</v>
      </c>
      <c r="AD139">
        <v>957.2319172</v>
      </c>
      <c r="AE139">
        <v>982.4715764</v>
      </c>
      <c r="AF139">
        <v>1008.508337</v>
      </c>
      <c r="AG139">
        <v>1035.358303</v>
      </c>
      <c r="AH139">
        <v>1062.9906550000001</v>
      </c>
      <c r="AI139">
        <v>1091.360312</v>
      </c>
      <c r="AJ139">
        <v>1120.4374290000001</v>
      </c>
      <c r="AK139">
        <v>1150.224653</v>
      </c>
      <c r="AL139">
        <v>1180.7739750000001</v>
      </c>
      <c r="AM139">
        <v>1212.1544329999999</v>
      </c>
      <c r="AN139">
        <v>1244.45712</v>
      </c>
    </row>
    <row r="140" spans="1:40" x14ac:dyDescent="0.25">
      <c r="A140" s="7" t="s">
        <v>233</v>
      </c>
      <c r="B140" t="s">
        <v>392</v>
      </c>
      <c r="C140">
        <v>1083169.416</v>
      </c>
      <c r="D140">
        <v>1115509.7009999999</v>
      </c>
      <c r="E140">
        <v>1149390.507</v>
      </c>
      <c r="F140">
        <v>1184253.2990000001</v>
      </c>
      <c r="G140">
        <v>1218707.203</v>
      </c>
      <c r="H140">
        <v>1252556.2620000001</v>
      </c>
      <c r="I140">
        <v>1286165.291</v>
      </c>
      <c r="J140">
        <v>1320026.1880000001</v>
      </c>
      <c r="K140">
        <v>1354629.4280000001</v>
      </c>
      <c r="L140">
        <v>1390027.648</v>
      </c>
      <c r="M140">
        <v>1426286.65</v>
      </c>
      <c r="N140">
        <v>1463610.0930000001</v>
      </c>
      <c r="O140">
        <v>1502256.578</v>
      </c>
      <c r="P140">
        <v>1542923.7290000001</v>
      </c>
      <c r="Q140">
        <v>1585427.977</v>
      </c>
      <c r="R140">
        <v>1629869.726</v>
      </c>
      <c r="S140">
        <v>1676209.084</v>
      </c>
      <c r="T140">
        <v>1724342.1240000001</v>
      </c>
      <c r="U140">
        <v>1774274.65</v>
      </c>
      <c r="V140">
        <v>1825721.6410000001</v>
      </c>
      <c r="W140">
        <v>1878481.2039999999</v>
      </c>
      <c r="X140">
        <v>1932436.051</v>
      </c>
      <c r="Y140">
        <v>1987564.925</v>
      </c>
      <c r="Z140">
        <v>2043911.422</v>
      </c>
      <c r="AA140">
        <v>2101549.5350000001</v>
      </c>
      <c r="AB140">
        <v>2160560.7969999998</v>
      </c>
      <c r="AC140">
        <v>2221023.0649999999</v>
      </c>
      <c r="AD140">
        <v>2283008.1800000002</v>
      </c>
      <c r="AE140">
        <v>2347071.8670000001</v>
      </c>
      <c r="AF140">
        <v>2413148.0419999999</v>
      </c>
      <c r="AG140">
        <v>2481350.855</v>
      </c>
      <c r="AH140">
        <v>2551649.4449999998</v>
      </c>
      <c r="AI140">
        <v>2623976.5559999999</v>
      </c>
      <c r="AJ140">
        <v>2698312.3029999998</v>
      </c>
      <c r="AK140">
        <v>2774721.1710000001</v>
      </c>
      <c r="AL140">
        <v>2853410.7489999998</v>
      </c>
      <c r="AM140">
        <v>2934630.9070000001</v>
      </c>
      <c r="AN140">
        <v>3018694.8450000002</v>
      </c>
    </row>
    <row r="141" spans="1:40" x14ac:dyDescent="0.25">
      <c r="A141" s="7" t="s">
        <v>233</v>
      </c>
      <c r="B141" t="s">
        <v>393</v>
      </c>
      <c r="C141">
        <v>861000.34299999999</v>
      </c>
      <c r="D141">
        <v>886672.81220000004</v>
      </c>
      <c r="E141">
        <v>913599.12490000005</v>
      </c>
      <c r="F141">
        <v>941309.10719999997</v>
      </c>
      <c r="G141">
        <v>968631.19799999997</v>
      </c>
      <c r="H141">
        <v>995485.48490000004</v>
      </c>
      <c r="I141">
        <v>1022167.161</v>
      </c>
      <c r="J141">
        <v>1049047.4609999999</v>
      </c>
      <c r="K141">
        <v>1076480.179</v>
      </c>
      <c r="L141">
        <v>1104497.5209999999</v>
      </c>
      <c r="M141">
        <v>1133130.7450000001</v>
      </c>
      <c r="N141">
        <v>1162514.662</v>
      </c>
      <c r="O141">
        <v>1192828.0519999999</v>
      </c>
      <c r="P141">
        <v>1224717.0490000001</v>
      </c>
      <c r="Q141">
        <v>1257979.673</v>
      </c>
      <c r="R141">
        <v>1292683.7520000001</v>
      </c>
      <c r="S141">
        <v>1328801.071</v>
      </c>
      <c r="T141">
        <v>1366255.0889999999</v>
      </c>
      <c r="U141">
        <v>1405046.3430000001</v>
      </c>
      <c r="V141">
        <v>1444962.3089999999</v>
      </c>
      <c r="W141">
        <v>1485847.3389999999</v>
      </c>
      <c r="X141">
        <v>1527607.3470000001</v>
      </c>
      <c r="Y141">
        <v>1570218.4269999999</v>
      </c>
      <c r="Z141">
        <v>1613704.66</v>
      </c>
      <c r="AA141">
        <v>1658113.2209999999</v>
      </c>
      <c r="AB141">
        <v>1703497.575</v>
      </c>
      <c r="AC141">
        <v>1749908.9920000001</v>
      </c>
      <c r="AD141">
        <v>1797394.487</v>
      </c>
      <c r="AE141">
        <v>1846450.0190000001</v>
      </c>
      <c r="AF141">
        <v>1896999.453</v>
      </c>
      <c r="AG141">
        <v>1949124.446</v>
      </c>
      <c r="AH141">
        <v>2002798.7039999999</v>
      </c>
      <c r="AI141">
        <v>2057966.2930000001</v>
      </c>
      <c r="AJ141">
        <v>2114603.5150000001</v>
      </c>
      <c r="AK141">
        <v>2172749.5520000001</v>
      </c>
      <c r="AL141">
        <v>2232543.1090000002</v>
      </c>
      <c r="AM141">
        <v>2294154.4470000002</v>
      </c>
      <c r="AN141">
        <v>2357799.6179999998</v>
      </c>
    </row>
    <row r="142" spans="1:40" x14ac:dyDescent="0.25">
      <c r="A142" s="7" t="s">
        <v>235</v>
      </c>
      <c r="B142" t="s">
        <v>394</v>
      </c>
      <c r="C142">
        <v>138827.01699999999</v>
      </c>
      <c r="D142">
        <v>142922.00450000001</v>
      </c>
      <c r="E142">
        <v>147336.78099999999</v>
      </c>
      <c r="F142">
        <v>152026.64259999999</v>
      </c>
      <c r="G142">
        <v>156686.5969</v>
      </c>
      <c r="H142">
        <v>161200.68919999999</v>
      </c>
      <c r="I142">
        <v>165559.6476</v>
      </c>
      <c r="J142">
        <v>169798.4112</v>
      </c>
      <c r="K142">
        <v>174030.6373</v>
      </c>
      <c r="L142">
        <v>178297.26860000001</v>
      </c>
      <c r="M142">
        <v>182622.0331</v>
      </c>
      <c r="N142">
        <v>187034.78479999999</v>
      </c>
      <c r="O142">
        <v>191566.25539999999</v>
      </c>
      <c r="P142">
        <v>196386.85159999999</v>
      </c>
      <c r="Q142">
        <v>201467.86309999999</v>
      </c>
      <c r="R142">
        <v>206815.71780000001</v>
      </c>
      <c r="S142">
        <v>212418.1012</v>
      </c>
      <c r="T142">
        <v>218256.03649999999</v>
      </c>
      <c r="U142">
        <v>224318.78630000001</v>
      </c>
      <c r="V142">
        <v>230571.78080000001</v>
      </c>
      <c r="W142">
        <v>236989.81690000001</v>
      </c>
      <c r="X142">
        <v>243557.29699999999</v>
      </c>
      <c r="Y142">
        <v>250268.69589999999</v>
      </c>
      <c r="Z142">
        <v>257125.3854</v>
      </c>
      <c r="AA142">
        <v>264132.38170000003</v>
      </c>
      <c r="AB142">
        <v>271296.19300000003</v>
      </c>
      <c r="AC142">
        <v>278623.69949999999</v>
      </c>
      <c r="AD142">
        <v>286121.81910000002</v>
      </c>
      <c r="AE142">
        <v>293950.32089999999</v>
      </c>
      <c r="AF142">
        <v>302085.83679999999</v>
      </c>
      <c r="AG142">
        <v>310528.34139999998</v>
      </c>
      <c r="AH142">
        <v>319262.7745</v>
      </c>
      <c r="AI142">
        <v>328273.32799999998</v>
      </c>
      <c r="AJ142">
        <v>337551.95199999999</v>
      </c>
      <c r="AK142">
        <v>347102.75559999997</v>
      </c>
      <c r="AL142">
        <v>356944.446</v>
      </c>
      <c r="AM142">
        <v>367102.31520000001</v>
      </c>
      <c r="AN142">
        <v>377610.23420000001</v>
      </c>
    </row>
    <row r="143" spans="1:40" x14ac:dyDescent="0.25">
      <c r="A143" s="7" t="s">
        <v>235</v>
      </c>
      <c r="B143" t="s">
        <v>395</v>
      </c>
      <c r="C143">
        <v>3577.69</v>
      </c>
      <c r="D143">
        <v>3677.1184790000002</v>
      </c>
      <c r="E143">
        <v>3788.7768470000001</v>
      </c>
      <c r="F143">
        <v>3912.5214270000001</v>
      </c>
      <c r="G143">
        <v>4032.241227</v>
      </c>
      <c r="H143">
        <v>4144.3840110000001</v>
      </c>
      <c r="I143">
        <v>4250.6452909999998</v>
      </c>
      <c r="J143">
        <v>4353.7973620000002</v>
      </c>
      <c r="K143">
        <v>4456.7179370000003</v>
      </c>
      <c r="L143">
        <v>4561.3652519999996</v>
      </c>
      <c r="M143">
        <v>4668.424231</v>
      </c>
      <c r="N143">
        <v>4778.5921070000004</v>
      </c>
      <c r="O143">
        <v>4892.5869389999998</v>
      </c>
      <c r="P143">
        <v>5019.0522259999998</v>
      </c>
      <c r="Q143">
        <v>5156.1940759999998</v>
      </c>
      <c r="R143">
        <v>5301.9522889999998</v>
      </c>
      <c r="S143">
        <v>5454.0942130000003</v>
      </c>
      <c r="T143">
        <v>5611.0081819999996</v>
      </c>
      <c r="U143">
        <v>5772.1687730000003</v>
      </c>
      <c r="V143">
        <v>5936.6443099999997</v>
      </c>
      <c r="W143">
        <v>6103.9782720000003</v>
      </c>
      <c r="X143">
        <v>6274.0360680000003</v>
      </c>
      <c r="Y143">
        <v>6446.9498899999999</v>
      </c>
      <c r="Z143">
        <v>6622.992972</v>
      </c>
      <c r="AA143">
        <v>6802.4742589999996</v>
      </c>
      <c r="AB143">
        <v>6985.6798440000002</v>
      </c>
      <c r="AC143">
        <v>7172.8515740000003</v>
      </c>
      <c r="AD143">
        <v>7364.1903320000001</v>
      </c>
      <c r="AE143">
        <v>7567.3598469999997</v>
      </c>
      <c r="AF143">
        <v>7780.5045410000002</v>
      </c>
      <c r="AG143">
        <v>8001.6849400000001</v>
      </c>
      <c r="AH143">
        <v>8229.0949240000009</v>
      </c>
      <c r="AI143">
        <v>8461.6658110000008</v>
      </c>
      <c r="AJ143">
        <v>8699.0959619999994</v>
      </c>
      <c r="AK143">
        <v>8941.6689150000002</v>
      </c>
      <c r="AL143">
        <v>9190.1976670000004</v>
      </c>
      <c r="AM143">
        <v>9445.6133630000004</v>
      </c>
      <c r="AN143">
        <v>9708.9677539999902</v>
      </c>
    </row>
    <row r="144" spans="1:40" x14ac:dyDescent="0.25">
      <c r="A144" s="7" t="s">
        <v>235</v>
      </c>
      <c r="B144" t="s">
        <v>396</v>
      </c>
      <c r="C144">
        <v>12425.123</v>
      </c>
      <c r="D144">
        <v>12853.213009999999</v>
      </c>
      <c r="E144">
        <v>13295.40364</v>
      </c>
      <c r="F144">
        <v>13725.79472</v>
      </c>
      <c r="G144">
        <v>14118.11067</v>
      </c>
      <c r="H144">
        <v>14480.704659999999</v>
      </c>
      <c r="I144">
        <v>14830.25354</v>
      </c>
      <c r="J144">
        <v>15180.39631</v>
      </c>
      <c r="K144">
        <v>15540.915290000001</v>
      </c>
      <c r="L144">
        <v>15914.19118</v>
      </c>
      <c r="M144">
        <v>16300.67663</v>
      </c>
      <c r="N144">
        <v>16701.17064</v>
      </c>
      <c r="O144">
        <v>17116.480759999999</v>
      </c>
      <c r="P144">
        <v>17561.918699999998</v>
      </c>
      <c r="Q144">
        <v>18035.094089999999</v>
      </c>
      <c r="R144">
        <v>18534.058860000001</v>
      </c>
      <c r="S144">
        <v>19054.968239999998</v>
      </c>
      <c r="T144">
        <v>19594.044989999999</v>
      </c>
      <c r="U144">
        <v>20149.312030000001</v>
      </c>
      <c r="V144">
        <v>20717.01568</v>
      </c>
      <c r="W144">
        <v>21294.840499999998</v>
      </c>
      <c r="X144">
        <v>21881.648959999999</v>
      </c>
      <c r="Y144">
        <v>22477.353910000002</v>
      </c>
      <c r="Z144">
        <v>23082.494129999999</v>
      </c>
      <c r="AA144">
        <v>23697.85541</v>
      </c>
      <c r="AB144">
        <v>24324.23978</v>
      </c>
      <c r="AC144">
        <v>24962.36088</v>
      </c>
      <c r="AD144">
        <v>25612.826980000002</v>
      </c>
      <c r="AE144">
        <v>26297.159319999999</v>
      </c>
      <c r="AF144">
        <v>27011.524860000001</v>
      </c>
      <c r="AG144">
        <v>27749.593219999999</v>
      </c>
      <c r="AH144">
        <v>28504.822840000001</v>
      </c>
      <c r="AI144">
        <v>29273.070469999999</v>
      </c>
      <c r="AJ144">
        <v>30052.951519999999</v>
      </c>
      <c r="AK144">
        <v>30845.28701</v>
      </c>
      <c r="AL144">
        <v>31652.748029999999</v>
      </c>
      <c r="AM144">
        <v>32478.491760000001</v>
      </c>
      <c r="AN144">
        <v>33326.085379999997</v>
      </c>
    </row>
    <row r="145" spans="1:40" x14ac:dyDescent="0.25">
      <c r="A145" s="7" t="s">
        <v>235</v>
      </c>
      <c r="B145" t="s">
        <v>397</v>
      </c>
      <c r="C145">
        <v>329.06599999999997</v>
      </c>
      <c r="D145">
        <v>338.74600400000003</v>
      </c>
      <c r="E145">
        <v>349.56623980000001</v>
      </c>
      <c r="F145">
        <v>361.40805360000002</v>
      </c>
      <c r="G145">
        <v>372.82403549999998</v>
      </c>
      <c r="H145">
        <v>383.37788410000002</v>
      </c>
      <c r="I145">
        <v>393.10445390000001</v>
      </c>
      <c r="J145">
        <v>402.39731870000003</v>
      </c>
      <c r="K145">
        <v>411.58227110000001</v>
      </c>
      <c r="L145">
        <v>420.77743320000002</v>
      </c>
      <c r="M145">
        <v>430.04428960000001</v>
      </c>
      <c r="N145">
        <v>439.46015569999997</v>
      </c>
      <c r="O145">
        <v>449.10451080000001</v>
      </c>
      <c r="P145">
        <v>459.71235480000001</v>
      </c>
      <c r="Q145">
        <v>471.08172050000002</v>
      </c>
      <c r="R145">
        <v>483.16960790000002</v>
      </c>
      <c r="S145">
        <v>495.89848979999999</v>
      </c>
      <c r="T145">
        <v>509.18305909999998</v>
      </c>
      <c r="U145">
        <v>522.98229270000002</v>
      </c>
      <c r="V145">
        <v>537.1872942</v>
      </c>
      <c r="W145">
        <v>551.72098070000004</v>
      </c>
      <c r="X145">
        <v>566.53598299999999</v>
      </c>
      <c r="Y145">
        <v>581.61512809999999</v>
      </c>
      <c r="Z145">
        <v>596.961412</v>
      </c>
      <c r="AA145">
        <v>612.58767160000002</v>
      </c>
      <c r="AB145">
        <v>628.50971000000004</v>
      </c>
      <c r="AC145">
        <v>644.7427649</v>
      </c>
      <c r="AD145">
        <v>661.30049120000001</v>
      </c>
      <c r="AE145">
        <v>678.79119600000001</v>
      </c>
      <c r="AF145">
        <v>697.05689310000002</v>
      </c>
      <c r="AG145">
        <v>716.07033120000006</v>
      </c>
      <c r="AH145">
        <v>735.7722536</v>
      </c>
      <c r="AI145">
        <v>756.09995249999997</v>
      </c>
      <c r="AJ145">
        <v>777.01069229999996</v>
      </c>
      <c r="AK145">
        <v>798.49106810000001</v>
      </c>
      <c r="AL145">
        <v>820.57058089999998</v>
      </c>
      <c r="AM145">
        <v>843.29440550000004</v>
      </c>
      <c r="AN145">
        <v>866.72686020000003</v>
      </c>
    </row>
    <row r="146" spans="1:40" x14ac:dyDescent="0.25">
      <c r="A146" s="7" t="s">
        <v>235</v>
      </c>
      <c r="B146" t="s">
        <v>398</v>
      </c>
      <c r="C146">
        <v>568231.56999999995</v>
      </c>
      <c r="D146">
        <v>585480.054</v>
      </c>
      <c r="E146">
        <v>604093.72360000003</v>
      </c>
      <c r="F146">
        <v>623844.49190000002</v>
      </c>
      <c r="G146">
        <v>643387.6091</v>
      </c>
      <c r="H146">
        <v>662210.38659999997</v>
      </c>
      <c r="I146">
        <v>680248.4423</v>
      </c>
      <c r="J146">
        <v>697632.57290000003</v>
      </c>
      <c r="K146">
        <v>714668.64879999997</v>
      </c>
      <c r="L146">
        <v>731741.26630000002</v>
      </c>
      <c r="M146">
        <v>749001.34640000004</v>
      </c>
      <c r="N146">
        <v>766571.4351</v>
      </c>
      <c r="O146">
        <v>784559.73840000003</v>
      </c>
      <c r="P146">
        <v>803770.54850000003</v>
      </c>
      <c r="Q146">
        <v>824073.70589999994</v>
      </c>
      <c r="R146">
        <v>845470.87959999999</v>
      </c>
      <c r="S146">
        <v>867887.70420000004</v>
      </c>
      <c r="T146">
        <v>891228.49280000001</v>
      </c>
      <c r="U146">
        <v>915430.30279999995</v>
      </c>
      <c r="V146">
        <v>940350.0675</v>
      </c>
      <c r="W146">
        <v>965883.40659999999</v>
      </c>
      <c r="X146">
        <v>991963.74100000004</v>
      </c>
      <c r="Y146">
        <v>1018562.6189999999</v>
      </c>
      <c r="Z146">
        <v>1045677.518</v>
      </c>
      <c r="AA146">
        <v>1073319.8729999999</v>
      </c>
      <c r="AB146">
        <v>1101507.173</v>
      </c>
      <c r="AC146">
        <v>1130258.7069999999</v>
      </c>
      <c r="AD146">
        <v>1159594.0859999999</v>
      </c>
      <c r="AE146">
        <v>1190275.8859999999</v>
      </c>
      <c r="AF146">
        <v>1222172.2220000001</v>
      </c>
      <c r="AG146">
        <v>1255241.0970000001</v>
      </c>
      <c r="AH146">
        <v>1289394.0090000001</v>
      </c>
      <c r="AI146">
        <v>1324552.17</v>
      </c>
      <c r="AJ146">
        <v>1360673.223</v>
      </c>
      <c r="AK146">
        <v>1397763.8019999999</v>
      </c>
      <c r="AL146">
        <v>1435882.615</v>
      </c>
      <c r="AM146">
        <v>1475111.493</v>
      </c>
      <c r="AN146">
        <v>1515562.1089999999</v>
      </c>
    </row>
    <row r="147" spans="1:40" x14ac:dyDescent="0.25">
      <c r="A147" s="7" t="s">
        <v>235</v>
      </c>
      <c r="B147" t="s">
        <v>399</v>
      </c>
      <c r="C147">
        <v>2519.703</v>
      </c>
      <c r="D147">
        <v>2595.600649</v>
      </c>
      <c r="E147">
        <v>2675.3901080000001</v>
      </c>
      <c r="F147">
        <v>2756.803656</v>
      </c>
      <c r="G147">
        <v>2837.281058</v>
      </c>
      <c r="H147">
        <v>2916.714477</v>
      </c>
      <c r="I147">
        <v>2996.4574269999998</v>
      </c>
      <c r="J147">
        <v>3077.4770870000002</v>
      </c>
      <c r="K147">
        <v>3160.5415459999999</v>
      </c>
      <c r="L147">
        <v>3245.3187849999999</v>
      </c>
      <c r="M147">
        <v>3331.401746</v>
      </c>
      <c r="N147">
        <v>3419.0555869999998</v>
      </c>
      <c r="O147">
        <v>3508.8661889999998</v>
      </c>
      <c r="P147">
        <v>3601.7337419999999</v>
      </c>
      <c r="Q147">
        <v>3696.873607</v>
      </c>
      <c r="R147">
        <v>3795.5593899999999</v>
      </c>
      <c r="S147">
        <v>3898.2790920000002</v>
      </c>
      <c r="T147">
        <v>4004.9899230000001</v>
      </c>
      <c r="U147">
        <v>4115.761888</v>
      </c>
      <c r="V147">
        <v>4229.8647270000001</v>
      </c>
      <c r="W147">
        <v>4346.743649</v>
      </c>
      <c r="X147">
        <v>4466.0501480000003</v>
      </c>
      <c r="Y147">
        <v>4587.647696</v>
      </c>
      <c r="Z147">
        <v>4711.5438169999998</v>
      </c>
      <c r="AA147">
        <v>4837.8196099999996</v>
      </c>
      <c r="AB147">
        <v>4966.5820439999998</v>
      </c>
      <c r="AC147">
        <v>5097.9383900000003</v>
      </c>
      <c r="AD147">
        <v>5231.987736</v>
      </c>
      <c r="AE147">
        <v>5369.77405</v>
      </c>
      <c r="AF147">
        <v>5510.371588</v>
      </c>
      <c r="AG147">
        <v>5654.669922</v>
      </c>
      <c r="AH147">
        <v>5803.0457900000001</v>
      </c>
      <c r="AI147">
        <v>5955.532346</v>
      </c>
      <c r="AJ147">
        <v>6112.0914869999997</v>
      </c>
      <c r="AK147">
        <v>6272.7705290000004</v>
      </c>
      <c r="AL147">
        <v>6437.8367529999996</v>
      </c>
      <c r="AM147">
        <v>6607.6366109999999</v>
      </c>
      <c r="AN147">
        <v>6782.6391970000004</v>
      </c>
    </row>
    <row r="148" spans="1:40" x14ac:dyDescent="0.25">
      <c r="A148" s="7" t="s">
        <v>236</v>
      </c>
      <c r="B148" t="s">
        <v>400</v>
      </c>
      <c r="C148">
        <v>4152088.8960000002</v>
      </c>
      <c r="D148">
        <v>4276158.7340000002</v>
      </c>
      <c r="E148">
        <v>4405851.6370000001</v>
      </c>
      <c r="F148">
        <v>4539244.1710000001</v>
      </c>
      <c r="G148">
        <v>4672133.6399999997</v>
      </c>
      <c r="H148">
        <v>4804102.102</v>
      </c>
      <c r="I148">
        <v>4936187.0350000001</v>
      </c>
      <c r="J148">
        <v>5069554.6179999998</v>
      </c>
      <c r="K148">
        <v>5205402.8729999997</v>
      </c>
      <c r="L148">
        <v>5343653.5860000001</v>
      </c>
      <c r="M148">
        <v>5484344.6229999997</v>
      </c>
      <c r="N148">
        <v>5628020.3820000002</v>
      </c>
      <c r="O148">
        <v>5775411.54</v>
      </c>
      <c r="P148">
        <v>5928717.4800000004</v>
      </c>
      <c r="Q148">
        <v>6087227.6150000002</v>
      </c>
      <c r="R148">
        <v>6251427.4469999997</v>
      </c>
      <c r="S148">
        <v>6421320.949</v>
      </c>
      <c r="T148">
        <v>6596654.915</v>
      </c>
      <c r="U148">
        <v>6777449.2510000002</v>
      </c>
      <c r="V148">
        <v>6962776.1880000001</v>
      </c>
      <c r="W148">
        <v>7151953.716</v>
      </c>
      <c r="X148">
        <v>7344553.4790000003</v>
      </c>
      <c r="Y148">
        <v>7540434.6059999997</v>
      </c>
      <c r="Z148">
        <v>7739648.3689999999</v>
      </c>
      <c r="AA148">
        <v>7942335.0480000004</v>
      </c>
      <c r="AB148">
        <v>8148655.7549999999</v>
      </c>
      <c r="AC148">
        <v>8358758.4199999999</v>
      </c>
      <c r="AD148">
        <v>8572769.4869999997</v>
      </c>
      <c r="AE148">
        <v>8792389.7530000005</v>
      </c>
      <c r="AF148">
        <v>9017355.6199999899</v>
      </c>
      <c r="AG148">
        <v>9248116.6129999999</v>
      </c>
      <c r="AH148">
        <v>9484634.0189999994</v>
      </c>
      <c r="AI148">
        <v>9726716.8049999997</v>
      </c>
      <c r="AJ148">
        <v>9974275.1860000007</v>
      </c>
      <c r="AK148">
        <v>10227443.4</v>
      </c>
      <c r="AL148">
        <v>10486728.16</v>
      </c>
      <c r="AM148">
        <v>10752722.199999999</v>
      </c>
      <c r="AN148">
        <v>11026173.1</v>
      </c>
    </row>
    <row r="149" spans="1:40" x14ac:dyDescent="0.25">
      <c r="A149" s="7" t="s">
        <v>236</v>
      </c>
      <c r="B149" t="s">
        <v>401</v>
      </c>
      <c r="C149">
        <v>4653.7969990000001</v>
      </c>
      <c r="D149">
        <v>4794.2032710000003</v>
      </c>
      <c r="E149">
        <v>4942.5873199999996</v>
      </c>
      <c r="F149">
        <v>5095.8480909999998</v>
      </c>
      <c r="G149">
        <v>5247.0657520000004</v>
      </c>
      <c r="H149">
        <v>5394.7669480000004</v>
      </c>
      <c r="I149">
        <v>5540.6677890000001</v>
      </c>
      <c r="J149">
        <v>5687.0426159999997</v>
      </c>
      <c r="K149">
        <v>5836.738464</v>
      </c>
      <c r="L149">
        <v>5989.4577479999998</v>
      </c>
      <c r="M149">
        <v>6144.9633059999996</v>
      </c>
      <c r="N149">
        <v>6303.8865910000004</v>
      </c>
      <c r="O149">
        <v>6467.2163760000003</v>
      </c>
      <c r="P149">
        <v>6638.0178910000004</v>
      </c>
      <c r="Q149">
        <v>6815.2835729999997</v>
      </c>
      <c r="R149">
        <v>6999.6802449999996</v>
      </c>
      <c r="S149">
        <v>7191.0000849999997</v>
      </c>
      <c r="T149">
        <v>7388.6395570000004</v>
      </c>
      <c r="U149">
        <v>7592.9737949999999</v>
      </c>
      <c r="V149">
        <v>7802.3343850000001</v>
      </c>
      <c r="W149">
        <v>8015.6021710000005</v>
      </c>
      <c r="X149">
        <v>8232.0989300000001</v>
      </c>
      <c r="Y149">
        <v>8451.6827329999996</v>
      </c>
      <c r="Z149">
        <v>8674.5574539999998</v>
      </c>
      <c r="AA149">
        <v>8901.0577520000006</v>
      </c>
      <c r="AB149">
        <v>9131.5104460000002</v>
      </c>
      <c r="AC149">
        <v>9366.1717599999902</v>
      </c>
      <c r="AD149">
        <v>9605.2199720000008</v>
      </c>
      <c r="AE149">
        <v>9850.9063470000001</v>
      </c>
      <c r="AF149">
        <v>10102.91735</v>
      </c>
      <c r="AG149">
        <v>10362.000379999999</v>
      </c>
      <c r="AH149">
        <v>10627.916730000001</v>
      </c>
      <c r="AI149">
        <v>10900.08489</v>
      </c>
      <c r="AJ149">
        <v>11178.08446</v>
      </c>
      <c r="AK149">
        <v>11461.745580000001</v>
      </c>
      <c r="AL149">
        <v>11751.736989999999</v>
      </c>
      <c r="AM149">
        <v>12048.764429999999</v>
      </c>
      <c r="AN149">
        <v>12353.68518</v>
      </c>
    </row>
    <row r="150" spans="1:40" x14ac:dyDescent="0.25">
      <c r="A150" s="23" t="s">
        <v>425</v>
      </c>
      <c r="B150" t="s">
        <v>402</v>
      </c>
      <c r="C150">
        <v>363441.91800000001</v>
      </c>
      <c r="D150">
        <v>374098.79979999998</v>
      </c>
      <c r="E150">
        <v>388951.25089999998</v>
      </c>
      <c r="F150">
        <v>406379.93320000003</v>
      </c>
      <c r="G150">
        <v>421203.5257</v>
      </c>
      <c r="H150">
        <v>432589.52590000001</v>
      </c>
      <c r="I150">
        <v>441054.78289999999</v>
      </c>
      <c r="J150">
        <v>447488.8162</v>
      </c>
      <c r="K150">
        <v>453302.39010000002</v>
      </c>
      <c r="L150">
        <v>459030.1605</v>
      </c>
      <c r="M150">
        <v>464747.51559999998</v>
      </c>
      <c r="N150">
        <v>470487.49170000001</v>
      </c>
      <c r="O150">
        <v>476278.80979999999</v>
      </c>
      <c r="P150">
        <v>484501.28869999998</v>
      </c>
      <c r="Q150">
        <v>494293.45130000002</v>
      </c>
      <c r="R150">
        <v>505358.34989999997</v>
      </c>
      <c r="S150">
        <v>517379.32089999999</v>
      </c>
      <c r="T150">
        <v>530100.79920000001</v>
      </c>
      <c r="U150">
        <v>543375.67319999996</v>
      </c>
      <c r="V150">
        <v>557047.11589999998</v>
      </c>
      <c r="W150">
        <v>571015.90639999998</v>
      </c>
      <c r="X150">
        <v>585223.58790000004</v>
      </c>
      <c r="Y150">
        <v>599647.90179999999</v>
      </c>
      <c r="Z150">
        <v>614290.02769999998</v>
      </c>
      <c r="AA150">
        <v>629162.7659</v>
      </c>
      <c r="AB150">
        <v>644282.84629999998</v>
      </c>
      <c r="AC150">
        <v>659666.90819999995</v>
      </c>
      <c r="AD150">
        <v>675330.2</v>
      </c>
      <c r="AE150">
        <v>693644.80260000005</v>
      </c>
      <c r="AF150">
        <v>713728.47849999997</v>
      </c>
      <c r="AG150">
        <v>735215.23499999999</v>
      </c>
      <c r="AH150">
        <v>757797.7439</v>
      </c>
      <c r="AI150">
        <v>781262.01139999996</v>
      </c>
      <c r="AJ150">
        <v>805485.89839999995</v>
      </c>
      <c r="AK150">
        <v>830421.29070000001</v>
      </c>
      <c r="AL150">
        <v>856088.62730000005</v>
      </c>
      <c r="AM150">
        <v>882538.01780000003</v>
      </c>
      <c r="AN150">
        <v>909845.55390000006</v>
      </c>
    </row>
    <row r="151" spans="1:40" x14ac:dyDescent="0.25">
      <c r="A151" s="23" t="s">
        <v>425</v>
      </c>
      <c r="B151" t="s">
        <v>403</v>
      </c>
      <c r="C151">
        <v>9283.1983999999902</v>
      </c>
      <c r="D151">
        <v>9519.7636930000008</v>
      </c>
      <c r="E151">
        <v>9827.0310819999995</v>
      </c>
      <c r="F151">
        <v>10172.9817</v>
      </c>
      <c r="G151">
        <v>10495.229520000001</v>
      </c>
      <c r="H151">
        <v>10780.92836</v>
      </c>
      <c r="I151">
        <v>11047.710870000001</v>
      </c>
      <c r="J151">
        <v>11307.00719</v>
      </c>
      <c r="K151">
        <v>11570.863939999999</v>
      </c>
      <c r="L151">
        <v>11841.665779999999</v>
      </c>
      <c r="M151">
        <v>12116.91527</v>
      </c>
      <c r="N151">
        <v>12397.078750000001</v>
      </c>
      <c r="O151">
        <v>12684.36901</v>
      </c>
      <c r="P151">
        <v>12987.683069999999</v>
      </c>
      <c r="Q151">
        <v>13297.769</v>
      </c>
      <c r="R151">
        <v>13623.59215</v>
      </c>
      <c r="S151">
        <v>13967.52642</v>
      </c>
      <c r="T151">
        <v>14328.424779999999</v>
      </c>
      <c r="U151">
        <v>14707.396220000001</v>
      </c>
      <c r="V151">
        <v>15099.031059999999</v>
      </c>
      <c r="W151">
        <v>15499.863950000001</v>
      </c>
      <c r="X151">
        <v>15908.084210000001</v>
      </c>
      <c r="Y151">
        <v>16323.115089999999</v>
      </c>
      <c r="Z151">
        <v>16745.092260000001</v>
      </c>
      <c r="AA151">
        <v>17174.462350000002</v>
      </c>
      <c r="AB151">
        <v>17611.74597</v>
      </c>
      <c r="AC151">
        <v>18057.42627</v>
      </c>
      <c r="AD151">
        <v>18511.920610000001</v>
      </c>
      <c r="AE151">
        <v>18999.80199</v>
      </c>
      <c r="AF151">
        <v>19506.56263</v>
      </c>
      <c r="AG151">
        <v>20036.73864</v>
      </c>
      <c r="AH151">
        <v>20590.284629999998</v>
      </c>
      <c r="AI151">
        <v>21164.980250000001</v>
      </c>
      <c r="AJ151">
        <v>21758.602599999998</v>
      </c>
      <c r="AK151">
        <v>22369.858130000001</v>
      </c>
      <c r="AL151">
        <v>22998.893090000001</v>
      </c>
      <c r="AM151">
        <v>23646.61967</v>
      </c>
      <c r="AN151">
        <v>24314.702730000001</v>
      </c>
    </row>
    <row r="152" spans="1:40" x14ac:dyDescent="0.25">
      <c r="A152" s="7" t="s">
        <v>424</v>
      </c>
      <c r="B152" t="s">
        <v>404</v>
      </c>
      <c r="C152">
        <v>37854.733</v>
      </c>
      <c r="D152">
        <v>38478.768069999998</v>
      </c>
      <c r="E152">
        <v>39065.26844</v>
      </c>
      <c r="F152">
        <v>39571.422189999997</v>
      </c>
      <c r="G152">
        <v>39862.510069999997</v>
      </c>
      <c r="H152">
        <v>40310.350619999997</v>
      </c>
      <c r="I152">
        <v>40964.558879999997</v>
      </c>
      <c r="J152">
        <v>41830.318489999998</v>
      </c>
      <c r="K152">
        <v>42843.316890000002</v>
      </c>
      <c r="L152">
        <v>43925.21312</v>
      </c>
      <c r="M152">
        <v>45017.313479999997</v>
      </c>
      <c r="N152">
        <v>46092.855430000003</v>
      </c>
      <c r="O152">
        <v>47145.833339999997</v>
      </c>
      <c r="P152">
        <v>48488.932569999997</v>
      </c>
      <c r="Q152">
        <v>49862.652419999999</v>
      </c>
      <c r="R152">
        <v>51241.888980000003</v>
      </c>
      <c r="S152">
        <v>52633.266199999998</v>
      </c>
      <c r="T152">
        <v>54047.362930000003</v>
      </c>
      <c r="U152">
        <v>55513.713680000001</v>
      </c>
      <c r="V152">
        <v>57023.090620000003</v>
      </c>
      <c r="W152">
        <v>58568.5458</v>
      </c>
      <c r="X152">
        <v>60145.136100000003</v>
      </c>
      <c r="Y152">
        <v>61750.736709999997</v>
      </c>
      <c r="Z152">
        <v>63385.368860000002</v>
      </c>
      <c r="AA152">
        <v>65050.224779999997</v>
      </c>
      <c r="AB152">
        <v>66746.925440000006</v>
      </c>
      <c r="AC152">
        <v>68477.082599999994</v>
      </c>
      <c r="AD152">
        <v>70242.120379999906</v>
      </c>
      <c r="AE152">
        <v>72054.848310000001</v>
      </c>
      <c r="AF152">
        <v>73898.162249999994</v>
      </c>
      <c r="AG152">
        <v>75820.454150000005</v>
      </c>
      <c r="AH152">
        <v>77828.785430000004</v>
      </c>
      <c r="AI152">
        <v>79910.778040000005</v>
      </c>
      <c r="AJ152">
        <v>82051.913390000002</v>
      </c>
      <c r="AK152">
        <v>84246.977169999998</v>
      </c>
      <c r="AL152">
        <v>86494.528720000002</v>
      </c>
      <c r="AM152">
        <v>88796.622279999996</v>
      </c>
      <c r="AN152">
        <v>91158.699779999995</v>
      </c>
    </row>
    <row r="153" spans="1:40" x14ac:dyDescent="0.25">
      <c r="A153" s="7" t="s">
        <v>234</v>
      </c>
      <c r="B153" t="s">
        <v>405</v>
      </c>
      <c r="C153">
        <v>351724.27600000001</v>
      </c>
      <c r="D153">
        <v>362132.7978</v>
      </c>
      <c r="E153">
        <v>372974.70319999999</v>
      </c>
      <c r="F153">
        <v>384137.20020000002</v>
      </c>
      <c r="G153">
        <v>395292.82740000001</v>
      </c>
      <c r="H153">
        <v>406415.78249999997</v>
      </c>
      <c r="I153">
        <v>417571.35489999998</v>
      </c>
      <c r="J153">
        <v>428832.34629999998</v>
      </c>
      <c r="K153">
        <v>440267.16279999999</v>
      </c>
      <c r="L153">
        <v>451870.04080000002</v>
      </c>
      <c r="M153">
        <v>463653.38770000002</v>
      </c>
      <c r="N153">
        <v>475670.9142</v>
      </c>
      <c r="O153">
        <v>487992.23229999997</v>
      </c>
      <c r="P153">
        <v>500836.82400000002</v>
      </c>
      <c r="Q153">
        <v>514135.99579999998</v>
      </c>
      <c r="R153">
        <v>527927.80339999998</v>
      </c>
      <c r="S153">
        <v>542213.83970000001</v>
      </c>
      <c r="T153">
        <v>556977.32079999999</v>
      </c>
      <c r="U153">
        <v>572193.85820000002</v>
      </c>
      <c r="V153">
        <v>587778.85860000004</v>
      </c>
      <c r="W153">
        <v>603692.58120000002</v>
      </c>
      <c r="X153">
        <v>619911.85340000002</v>
      </c>
      <c r="Y153">
        <v>636431.01370000001</v>
      </c>
      <c r="Z153">
        <v>653255.54929999996</v>
      </c>
      <c r="AA153">
        <v>670395.94429999997</v>
      </c>
      <c r="AB153">
        <v>687863.91680000001</v>
      </c>
      <c r="AC153">
        <v>705670.62029999995</v>
      </c>
      <c r="AD153">
        <v>723826.25939999998</v>
      </c>
      <c r="AE153">
        <v>742515.98129999998</v>
      </c>
      <c r="AF153">
        <v>761743.38729999994</v>
      </c>
      <c r="AG153">
        <v>781539.75230000005</v>
      </c>
      <c r="AH153">
        <v>801889.25089999998</v>
      </c>
      <c r="AI153">
        <v>822766.56389999995</v>
      </c>
      <c r="AJ153">
        <v>844157.19830000005</v>
      </c>
      <c r="AK153">
        <v>866064.85640000005</v>
      </c>
      <c r="AL153">
        <v>888521.82929999998</v>
      </c>
      <c r="AM153">
        <v>911568.33559999999</v>
      </c>
      <c r="AN153">
        <v>935260.19550000003</v>
      </c>
    </row>
    <row r="154" spans="1:40" x14ac:dyDescent="0.25">
      <c r="A154" s="7" t="s">
        <v>234</v>
      </c>
      <c r="B154" t="s">
        <v>406</v>
      </c>
      <c r="C154">
        <v>2722.3989999999999</v>
      </c>
      <c r="D154">
        <v>2803.0571049999999</v>
      </c>
      <c r="E154">
        <v>2887.9001330000001</v>
      </c>
      <c r="F154">
        <v>2975.6989469999999</v>
      </c>
      <c r="G154">
        <v>3062.9960719999999</v>
      </c>
      <c r="H154">
        <v>3149.2850539999999</v>
      </c>
      <c r="I154">
        <v>3235.1783759999998</v>
      </c>
      <c r="J154">
        <v>3321.5473379999999</v>
      </c>
      <c r="K154">
        <v>3409.3193209999999</v>
      </c>
      <c r="L154">
        <v>3498.6039599999999</v>
      </c>
      <c r="M154">
        <v>3589.4902189999998</v>
      </c>
      <c r="N154">
        <v>3682.4152779999999</v>
      </c>
      <c r="O154">
        <v>3777.9928580000001</v>
      </c>
      <c r="P154">
        <v>3878.1812359999999</v>
      </c>
      <c r="Q154">
        <v>3982.1235550000001</v>
      </c>
      <c r="R154">
        <v>4089.877246</v>
      </c>
      <c r="S154">
        <v>4201.3063080000002</v>
      </c>
      <c r="T154">
        <v>4316.1653930000002</v>
      </c>
      <c r="U154">
        <v>4434.2547709999999</v>
      </c>
      <c r="V154">
        <v>4554.7974700000004</v>
      </c>
      <c r="W154">
        <v>4677.4093480000001</v>
      </c>
      <c r="X154">
        <v>4801.9003629999997</v>
      </c>
      <c r="Y154">
        <v>4928.2704629999998</v>
      </c>
      <c r="Z154">
        <v>5056.6366939999998</v>
      </c>
      <c r="AA154">
        <v>5187.1579819999997</v>
      </c>
      <c r="AB154">
        <v>5319.9867910000003</v>
      </c>
      <c r="AC154">
        <v>5455.247292</v>
      </c>
      <c r="AD154">
        <v>5593.0331050000004</v>
      </c>
      <c r="AE154">
        <v>5735.0430079999996</v>
      </c>
      <c r="AF154">
        <v>5881.2815769999997</v>
      </c>
      <c r="AG154">
        <v>6032.0053180000004</v>
      </c>
      <c r="AH154">
        <v>6187.0380919999998</v>
      </c>
      <c r="AI154">
        <v>6346.0605690000002</v>
      </c>
      <c r="AJ154">
        <v>6508.8305129999999</v>
      </c>
      <c r="AK154">
        <v>6675.2682809999997</v>
      </c>
      <c r="AL154">
        <v>6845.5909359999996</v>
      </c>
      <c r="AM154">
        <v>7020.1059180000002</v>
      </c>
      <c r="AN154">
        <v>7199.2456300000003</v>
      </c>
    </row>
    <row r="155" spans="1:40" x14ac:dyDescent="0.25">
      <c r="A155" s="7" t="s">
        <v>233</v>
      </c>
      <c r="B155" t="s">
        <v>407</v>
      </c>
      <c r="C155">
        <v>2566195.5090000001</v>
      </c>
      <c r="D155">
        <v>2642457.483</v>
      </c>
      <c r="E155">
        <v>2722263.8</v>
      </c>
      <c r="F155">
        <v>2804575.4190000002</v>
      </c>
      <c r="G155">
        <v>2886256.06</v>
      </c>
      <c r="H155">
        <v>2967038.5329999998</v>
      </c>
      <c r="I155">
        <v>3047564.6880000001</v>
      </c>
      <c r="J155">
        <v>3128689.34</v>
      </c>
      <c r="K155">
        <v>3211162.679</v>
      </c>
      <c r="L155">
        <v>3295106.9389999998</v>
      </c>
      <c r="M155">
        <v>3380662.4470000002</v>
      </c>
      <c r="N155">
        <v>3468246.8390000002</v>
      </c>
      <c r="O155">
        <v>3558415.665</v>
      </c>
      <c r="P155">
        <v>3653080.264</v>
      </c>
      <c r="Q155">
        <v>3751509.3640000001</v>
      </c>
      <c r="R155">
        <v>3853759.8509999998</v>
      </c>
      <c r="S155">
        <v>3959728.4569999999</v>
      </c>
      <c r="T155">
        <v>4069234.1370000001</v>
      </c>
      <c r="U155">
        <v>4182116.0929999999</v>
      </c>
      <c r="V155">
        <v>4297691.5669999998</v>
      </c>
      <c r="W155">
        <v>4415627.3049999997</v>
      </c>
      <c r="X155">
        <v>4535751.6660000002</v>
      </c>
      <c r="Y155">
        <v>4658050.0559999999</v>
      </c>
      <c r="Z155">
        <v>4782607.2130000005</v>
      </c>
      <c r="AA155">
        <v>4909550.1629999997</v>
      </c>
      <c r="AB155">
        <v>5039011.6730000004</v>
      </c>
      <c r="AC155">
        <v>5171112.5719999997</v>
      </c>
      <c r="AD155">
        <v>5305958.26</v>
      </c>
      <c r="AE155">
        <v>5445185.0039999997</v>
      </c>
      <c r="AF155">
        <v>5588760.4699999997</v>
      </c>
      <c r="AG155">
        <v>5736877.7220000001</v>
      </c>
      <c r="AH155">
        <v>5889399.7609999999</v>
      </c>
      <c r="AI155">
        <v>6046111.2039999999</v>
      </c>
      <c r="AJ155">
        <v>6206882.9210000001</v>
      </c>
      <c r="AK155">
        <v>6371743.46</v>
      </c>
      <c r="AL155">
        <v>6540958.6809999999</v>
      </c>
      <c r="AM155">
        <v>6714882.1770000001</v>
      </c>
      <c r="AN155">
        <v>6893997.6050000004</v>
      </c>
    </row>
    <row r="156" spans="1:40" x14ac:dyDescent="0.25">
      <c r="A156" s="7" t="s">
        <v>233</v>
      </c>
      <c r="B156" t="s">
        <v>408</v>
      </c>
      <c r="C156">
        <v>109752.948</v>
      </c>
      <c r="D156">
        <v>113028.23299999999</v>
      </c>
      <c r="E156">
        <v>116465.10920000001</v>
      </c>
      <c r="F156">
        <v>120007.3922</v>
      </c>
      <c r="G156">
        <v>123505.51579999999</v>
      </c>
      <c r="H156">
        <v>126945.1992</v>
      </c>
      <c r="I156">
        <v>130359.7196</v>
      </c>
      <c r="J156">
        <v>133793.9325</v>
      </c>
      <c r="K156">
        <v>137289.77900000001</v>
      </c>
      <c r="L156">
        <v>140855.26749999999</v>
      </c>
      <c r="M156">
        <v>144496.98920000001</v>
      </c>
      <c r="N156">
        <v>148234.5937</v>
      </c>
      <c r="O156">
        <v>152094.867</v>
      </c>
      <c r="P156">
        <v>156168.43580000001</v>
      </c>
      <c r="Q156">
        <v>160419.7115</v>
      </c>
      <c r="R156">
        <v>164850.6355</v>
      </c>
      <c r="S156">
        <v>169455.44899999999</v>
      </c>
      <c r="T156">
        <v>174224.53330000001</v>
      </c>
      <c r="U156">
        <v>179152.65280000001</v>
      </c>
      <c r="V156">
        <v>184206.55710000001</v>
      </c>
      <c r="W156">
        <v>189369.48420000001</v>
      </c>
      <c r="X156">
        <v>194632.66200000001</v>
      </c>
      <c r="Y156">
        <v>199995.32180000001</v>
      </c>
      <c r="Z156">
        <v>205461.90849999999</v>
      </c>
      <c r="AA156">
        <v>211039.15460000001</v>
      </c>
      <c r="AB156">
        <v>216734.14309999999</v>
      </c>
      <c r="AC156">
        <v>222553.34539999999</v>
      </c>
      <c r="AD156">
        <v>228502.41070000001</v>
      </c>
      <c r="AE156">
        <v>234655.80160000001</v>
      </c>
      <c r="AF156">
        <v>241010.8113</v>
      </c>
      <c r="AG156">
        <v>247577.61009999999</v>
      </c>
      <c r="AH156">
        <v>254350.6257</v>
      </c>
      <c r="AI156">
        <v>261319.88329999999</v>
      </c>
      <c r="AJ156">
        <v>268479.22470000002</v>
      </c>
      <c r="AK156">
        <v>275829.57799999998</v>
      </c>
      <c r="AL156">
        <v>283384.16739999998</v>
      </c>
      <c r="AM156">
        <v>291160.5526</v>
      </c>
      <c r="AN156">
        <v>299182.43329999998</v>
      </c>
    </row>
    <row r="157" spans="1:40" x14ac:dyDescent="0.25">
      <c r="A157" s="7" t="s">
        <v>233</v>
      </c>
      <c r="B157" t="s">
        <v>409</v>
      </c>
      <c r="C157">
        <v>612403.68160000001</v>
      </c>
      <c r="D157">
        <v>630926.32050000003</v>
      </c>
      <c r="E157">
        <v>650685.15330000001</v>
      </c>
      <c r="F157">
        <v>671323.41769999999</v>
      </c>
      <c r="G157">
        <v>691533.48120000004</v>
      </c>
      <c r="H157">
        <v>711050.16520000005</v>
      </c>
      <c r="I157">
        <v>730063.86369999999</v>
      </c>
      <c r="J157">
        <v>748872.75439999998</v>
      </c>
      <c r="K157">
        <v>767794.25230000005</v>
      </c>
      <c r="L157">
        <v>787033.77800000005</v>
      </c>
      <c r="M157">
        <v>806681.86569999997</v>
      </c>
      <c r="N157">
        <v>826868.16099999996</v>
      </c>
      <c r="O157">
        <v>847748.32779999997</v>
      </c>
      <c r="P157">
        <v>869941.94070000004</v>
      </c>
      <c r="Q157">
        <v>893210.73</v>
      </c>
      <c r="R157">
        <v>917557.20279999997</v>
      </c>
      <c r="S157">
        <v>942931.00150000001</v>
      </c>
      <c r="T157">
        <v>969259.50730000006</v>
      </c>
      <c r="U157">
        <v>996466.69770000002</v>
      </c>
      <c r="V157">
        <v>1024377.3050000001</v>
      </c>
      <c r="W157">
        <v>1052904.1359999999</v>
      </c>
      <c r="X157">
        <v>1082000.102</v>
      </c>
      <c r="Y157">
        <v>1111660.2169999999</v>
      </c>
      <c r="Z157">
        <v>1141907.4790000001</v>
      </c>
      <c r="AA157">
        <v>1172777.534</v>
      </c>
      <c r="AB157">
        <v>1204308.392</v>
      </c>
      <c r="AC157">
        <v>1236535.2609999999</v>
      </c>
      <c r="AD157">
        <v>1269489.388</v>
      </c>
      <c r="AE157">
        <v>1303929.6810000001</v>
      </c>
      <c r="AF157">
        <v>1339744.7679999999</v>
      </c>
      <c r="AG157">
        <v>1376941.557</v>
      </c>
      <c r="AH157">
        <v>1415442.9110000001</v>
      </c>
      <c r="AI157">
        <v>1455157.6710000001</v>
      </c>
      <c r="AJ157">
        <v>1496027.7490000001</v>
      </c>
      <c r="AK157">
        <v>1538045.3</v>
      </c>
      <c r="AL157">
        <v>1581277.0759999999</v>
      </c>
      <c r="AM157">
        <v>1625819.483</v>
      </c>
      <c r="AN157">
        <v>1671807.166</v>
      </c>
    </row>
    <row r="158" spans="1:40" x14ac:dyDescent="0.25">
      <c r="A158" s="7" t="s">
        <v>233</v>
      </c>
      <c r="B158" t="s">
        <v>410</v>
      </c>
      <c r="C158">
        <v>468.495</v>
      </c>
      <c r="D158">
        <v>481.90420899999998</v>
      </c>
      <c r="E158">
        <v>496.12042910000002</v>
      </c>
      <c r="F158">
        <v>510.832337</v>
      </c>
      <c r="G158">
        <v>525.11258199999997</v>
      </c>
      <c r="H158">
        <v>539.00451959999998</v>
      </c>
      <c r="I158">
        <v>552.74374820000003</v>
      </c>
      <c r="J158">
        <v>566.59203300000001</v>
      </c>
      <c r="K158">
        <v>580.73980859999995</v>
      </c>
      <c r="L158">
        <v>595.18623639999998</v>
      </c>
      <c r="M158">
        <v>609.88438880000001</v>
      </c>
      <c r="N158">
        <v>624.84067359999995</v>
      </c>
      <c r="O158">
        <v>640.106763</v>
      </c>
      <c r="P158">
        <v>656.58258920000003</v>
      </c>
      <c r="Q158">
        <v>673.90777379999997</v>
      </c>
      <c r="R158">
        <v>692.00870350000002</v>
      </c>
      <c r="S158">
        <v>710.83020069999998</v>
      </c>
      <c r="T158">
        <v>730.32218739999996</v>
      </c>
      <c r="U158">
        <v>750.5468879</v>
      </c>
      <c r="V158">
        <v>771.2903781</v>
      </c>
      <c r="W158">
        <v>792.44864629999995</v>
      </c>
      <c r="X158">
        <v>813.96506710000006</v>
      </c>
      <c r="Y158">
        <v>835.82682950000003</v>
      </c>
      <c r="Z158">
        <v>858.05016650000005</v>
      </c>
      <c r="AA158">
        <v>880.66492089999997</v>
      </c>
      <c r="AB158">
        <v>903.70378989999995</v>
      </c>
      <c r="AC158">
        <v>927.19655169999999</v>
      </c>
      <c r="AD158">
        <v>951.16827939999996</v>
      </c>
      <c r="AE158">
        <v>975.9553373</v>
      </c>
      <c r="AF158">
        <v>1001.480814</v>
      </c>
      <c r="AG158">
        <v>1027.7806969999999</v>
      </c>
      <c r="AH158">
        <v>1054.830655</v>
      </c>
      <c r="AI158">
        <v>1082.5868829999999</v>
      </c>
      <c r="AJ158">
        <v>1111.020538</v>
      </c>
      <c r="AK158">
        <v>1140.130764</v>
      </c>
      <c r="AL158">
        <v>1169.9703930000001</v>
      </c>
      <c r="AM158">
        <v>1200.6116099999999</v>
      </c>
      <c r="AN158">
        <v>1232.1507469999999</v>
      </c>
    </row>
    <row r="159" spans="1:40" x14ac:dyDescent="0.25">
      <c r="A159" s="7" t="s">
        <v>233</v>
      </c>
      <c r="B159" t="s">
        <v>411</v>
      </c>
      <c r="C159">
        <v>1083169.416</v>
      </c>
      <c r="D159">
        <v>1115508.5360000001</v>
      </c>
      <c r="E159">
        <v>1149386.348</v>
      </c>
      <c r="F159">
        <v>1184242.6599999999</v>
      </c>
      <c r="G159">
        <v>1218684.2069999999</v>
      </c>
      <c r="H159">
        <v>1252505.1189999999</v>
      </c>
      <c r="I159">
        <v>1286066.702</v>
      </c>
      <c r="J159">
        <v>1319871.075</v>
      </c>
      <c r="K159">
        <v>1354415.4339999999</v>
      </c>
      <c r="L159">
        <v>1389791.0279999999</v>
      </c>
      <c r="M159">
        <v>1426089.3089999999</v>
      </c>
      <c r="N159">
        <v>1463549.3119999999</v>
      </c>
      <c r="O159">
        <v>1502488.071</v>
      </c>
      <c r="P159">
        <v>1543669.9450000001</v>
      </c>
      <c r="Q159">
        <v>1586794.2</v>
      </c>
      <c r="R159">
        <v>1631888.7450000001</v>
      </c>
      <c r="S159">
        <v>1678881.4140000001</v>
      </c>
      <c r="T159">
        <v>1727657.639</v>
      </c>
      <c r="U159">
        <v>1778142.8030000001</v>
      </c>
      <c r="V159">
        <v>1829994.0449999999</v>
      </c>
      <c r="W159">
        <v>1883036.889</v>
      </c>
      <c r="X159">
        <v>1937187.2930000001</v>
      </c>
      <c r="Y159">
        <v>1992453.0049999999</v>
      </c>
      <c r="Z159">
        <v>2048900.284</v>
      </c>
      <c r="AA159">
        <v>2106619.1510000001</v>
      </c>
      <c r="AB159">
        <v>2165700.844</v>
      </c>
      <c r="AC159">
        <v>2226227.2659999998</v>
      </c>
      <c r="AD159">
        <v>2288269.4870000002</v>
      </c>
      <c r="AE159">
        <v>2352505.1609999998</v>
      </c>
      <c r="AF159">
        <v>2418976.8110000002</v>
      </c>
      <c r="AG159">
        <v>2487822.4350000001</v>
      </c>
      <c r="AH159">
        <v>2558989.676</v>
      </c>
      <c r="AI159">
        <v>2632371.8629999999</v>
      </c>
      <c r="AJ159">
        <v>2707907.0440000002</v>
      </c>
      <c r="AK159">
        <v>2785614.088</v>
      </c>
      <c r="AL159">
        <v>2865663.5090000001</v>
      </c>
      <c r="AM159">
        <v>2948274.8969999999</v>
      </c>
      <c r="AN159">
        <v>3033737.844</v>
      </c>
    </row>
    <row r="160" spans="1:40" x14ac:dyDescent="0.25">
      <c r="A160" s="7" t="s">
        <v>233</v>
      </c>
      <c r="B160" t="s">
        <v>412</v>
      </c>
      <c r="C160">
        <v>861000.34299999999</v>
      </c>
      <c r="D160">
        <v>886671.07369999995</v>
      </c>
      <c r="E160">
        <v>913592.46710000001</v>
      </c>
      <c r="F160">
        <v>941291.60649999999</v>
      </c>
      <c r="G160">
        <v>968593.07640000002</v>
      </c>
      <c r="H160">
        <v>995392.39639999997</v>
      </c>
      <c r="I160">
        <v>1021981.845</v>
      </c>
      <c r="J160">
        <v>1048744.909</v>
      </c>
      <c r="K160">
        <v>1076040.8060000001</v>
      </c>
      <c r="L160">
        <v>1103932.243</v>
      </c>
      <c r="M160">
        <v>1132464.3859999999</v>
      </c>
      <c r="N160">
        <v>1161790.598</v>
      </c>
      <c r="O160">
        <v>1192126.0379999999</v>
      </c>
      <c r="P160">
        <v>1224220.8700000001</v>
      </c>
      <c r="Q160">
        <v>1257772.6529999999</v>
      </c>
      <c r="R160">
        <v>1292788.1029999999</v>
      </c>
      <c r="S160">
        <v>1329213.7860000001</v>
      </c>
      <c r="T160">
        <v>1366966.64</v>
      </c>
      <c r="U160">
        <v>1406012.0179999999</v>
      </c>
      <c r="V160">
        <v>1446068.246</v>
      </c>
      <c r="W160">
        <v>1486994.8570000001</v>
      </c>
      <c r="X160">
        <v>1528721.0360000001</v>
      </c>
      <c r="Y160">
        <v>1571245.068</v>
      </c>
      <c r="Z160">
        <v>1614609.7320000001</v>
      </c>
      <c r="AA160">
        <v>1658876.574</v>
      </c>
      <c r="AB160">
        <v>1704108.9469999999</v>
      </c>
      <c r="AC160">
        <v>1750363.7919999999</v>
      </c>
      <c r="AD160">
        <v>1797690.101</v>
      </c>
      <c r="AE160">
        <v>1846650.648</v>
      </c>
      <c r="AF160">
        <v>1897237.067</v>
      </c>
      <c r="AG160">
        <v>1949540.338</v>
      </c>
      <c r="AH160">
        <v>2003516.1780000001</v>
      </c>
      <c r="AI160">
        <v>2059081.227</v>
      </c>
      <c r="AJ160">
        <v>2116184.2379999999</v>
      </c>
      <c r="AK160">
        <v>2174833.7940000002</v>
      </c>
      <c r="AL160">
        <v>2235145.1340000001</v>
      </c>
      <c r="AM160">
        <v>2297270.3420000002</v>
      </c>
      <c r="AN160">
        <v>2361412.4380000001</v>
      </c>
    </row>
    <row r="161" spans="1:40" x14ac:dyDescent="0.25">
      <c r="A161" s="7" t="s">
        <v>235</v>
      </c>
      <c r="B161" t="s">
        <v>413</v>
      </c>
      <c r="C161">
        <v>138827.01699999999</v>
      </c>
      <c r="D161">
        <v>142921.86689999999</v>
      </c>
      <c r="E161">
        <v>147336.30480000001</v>
      </c>
      <c r="F161">
        <v>152025.42490000001</v>
      </c>
      <c r="G161">
        <v>156683.94940000001</v>
      </c>
      <c r="H161">
        <v>161207.5575</v>
      </c>
      <c r="I161">
        <v>165580.33859999999</v>
      </c>
      <c r="J161">
        <v>169830.09839999999</v>
      </c>
      <c r="K161">
        <v>174025.14850000001</v>
      </c>
      <c r="L161">
        <v>178250.64079999999</v>
      </c>
      <c r="M161">
        <v>182544.7463</v>
      </c>
      <c r="N161">
        <v>186944.2444</v>
      </c>
      <c r="O161">
        <v>191486.351</v>
      </c>
      <c r="P161">
        <v>196348.8651</v>
      </c>
      <c r="Q161">
        <v>201487.4993</v>
      </c>
      <c r="R161">
        <v>206899.10380000001</v>
      </c>
      <c r="S161">
        <v>212566.6685</v>
      </c>
      <c r="T161">
        <v>218469.10389999999</v>
      </c>
      <c r="U161">
        <v>224582.67329999999</v>
      </c>
      <c r="V161">
        <v>230866.68840000001</v>
      </c>
      <c r="W161">
        <v>237300.54639999999</v>
      </c>
      <c r="X161">
        <v>243873.03330000001</v>
      </c>
      <c r="Y161">
        <v>250582.16949999999</v>
      </c>
      <c r="Z161">
        <v>257432.04130000001</v>
      </c>
      <c r="AA161">
        <v>264429.62180000002</v>
      </c>
      <c r="AB161">
        <v>271582.68910000002</v>
      </c>
      <c r="AC161">
        <v>278898.77840000001</v>
      </c>
      <c r="AD161">
        <v>286384.9302</v>
      </c>
      <c r="AE161">
        <v>294212.31060000003</v>
      </c>
      <c r="AF161">
        <v>302374.5135</v>
      </c>
      <c r="AG161">
        <v>310876.0368</v>
      </c>
      <c r="AH161">
        <v>319699.58840000001</v>
      </c>
      <c r="AI161">
        <v>328824.1692</v>
      </c>
      <c r="AJ161">
        <v>338235.8726</v>
      </c>
      <c r="AK161">
        <v>347932.51449999999</v>
      </c>
      <c r="AL161">
        <v>357927.60220000002</v>
      </c>
      <c r="AM161">
        <v>368242.16039999999</v>
      </c>
      <c r="AN161">
        <v>378906.73320000002</v>
      </c>
    </row>
    <row r="162" spans="1:40" x14ac:dyDescent="0.25">
      <c r="A162" s="7" t="s">
        <v>235</v>
      </c>
      <c r="B162" t="s">
        <v>414</v>
      </c>
      <c r="C162">
        <v>3577.69</v>
      </c>
      <c r="D162">
        <v>3677.1133479999999</v>
      </c>
      <c r="E162">
        <v>3788.7586970000002</v>
      </c>
      <c r="F162">
        <v>3912.4763200000002</v>
      </c>
      <c r="G162">
        <v>4032.1468359999999</v>
      </c>
      <c r="H162">
        <v>4144.3331600000001</v>
      </c>
      <c r="I162">
        <v>4250.6393669999998</v>
      </c>
      <c r="J162">
        <v>4353.7993560000004</v>
      </c>
      <c r="K162">
        <v>4456.6541800000005</v>
      </c>
      <c r="L162">
        <v>4561.284439</v>
      </c>
      <c r="M162">
        <v>4668.438674</v>
      </c>
      <c r="N162">
        <v>4778.9060140000001</v>
      </c>
      <c r="O162">
        <v>4893.5597939999998</v>
      </c>
      <c r="P162">
        <v>5021.3715439999996</v>
      </c>
      <c r="Q162">
        <v>5160.1642670000001</v>
      </c>
      <c r="R162">
        <v>5307.639819</v>
      </c>
      <c r="S162">
        <v>5461.4605030000002</v>
      </c>
      <c r="T162">
        <v>5619.9806179999996</v>
      </c>
      <c r="U162">
        <v>5782.3882030000004</v>
      </c>
      <c r="V162">
        <v>5947.6063059999997</v>
      </c>
      <c r="W162">
        <v>6115.2661559999997</v>
      </c>
      <c r="X162">
        <v>6285.3240669999996</v>
      </c>
      <c r="Y162">
        <v>6458.001287</v>
      </c>
      <c r="Z162">
        <v>6633.6516879999999</v>
      </c>
      <c r="AA162">
        <v>6812.6499309999999</v>
      </c>
      <c r="AB162">
        <v>6995.329369</v>
      </c>
      <c r="AC162">
        <v>7181.9603129999996</v>
      </c>
      <c r="AD162">
        <v>7372.7552439999999</v>
      </c>
      <c r="AE162">
        <v>7575.7194090000003</v>
      </c>
      <c r="AF162">
        <v>7789.3177310000001</v>
      </c>
      <c r="AG162">
        <v>8011.6437029999997</v>
      </c>
      <c r="AH162">
        <v>8240.8331240000007</v>
      </c>
      <c r="AI162">
        <v>8475.7326909999902</v>
      </c>
      <c r="AJ162">
        <v>8715.9486410000009</v>
      </c>
      <c r="AK162">
        <v>8961.6451410000009</v>
      </c>
      <c r="AL162">
        <v>9213.5236170000007</v>
      </c>
      <c r="AM162">
        <v>9472.4103890000006</v>
      </c>
      <c r="AN162">
        <v>9739.2648260000005</v>
      </c>
    </row>
    <row r="163" spans="1:40" x14ac:dyDescent="0.25">
      <c r="A163" s="7" t="s">
        <v>235</v>
      </c>
      <c r="B163" t="s">
        <v>415</v>
      </c>
      <c r="C163">
        <v>12425.123</v>
      </c>
      <c r="D163">
        <v>12853.21033</v>
      </c>
      <c r="E163">
        <v>13295.40121</v>
      </c>
      <c r="F163">
        <v>13725.79171</v>
      </c>
      <c r="G163">
        <v>14118.10082</v>
      </c>
      <c r="H163">
        <v>14481.252560000001</v>
      </c>
      <c r="I163">
        <v>14831.579170000001</v>
      </c>
      <c r="J163">
        <v>15182.461079999999</v>
      </c>
      <c r="K163">
        <v>15543.564270000001</v>
      </c>
      <c r="L163">
        <v>15917.710849999999</v>
      </c>
      <c r="M163">
        <v>16305.77205</v>
      </c>
      <c r="N163">
        <v>16709.170040000001</v>
      </c>
      <c r="O163">
        <v>17129.60022</v>
      </c>
      <c r="P163">
        <v>17582.114389999999</v>
      </c>
      <c r="Q163">
        <v>18062.512149999999</v>
      </c>
      <c r="R163">
        <v>18567.935720000001</v>
      </c>
      <c r="S163">
        <v>19094.215560000001</v>
      </c>
      <c r="T163">
        <v>19637.52893</v>
      </c>
      <c r="U163">
        <v>20194.345689999998</v>
      </c>
      <c r="V163">
        <v>20761.12156</v>
      </c>
      <c r="W163">
        <v>21336.57733</v>
      </c>
      <c r="X163">
        <v>21920.335599999999</v>
      </c>
      <c r="Y163">
        <v>22512.76928</v>
      </c>
      <c r="Z163">
        <v>23114.662970000001</v>
      </c>
      <c r="AA163">
        <v>23726.913820000002</v>
      </c>
      <c r="AB163">
        <v>24350.355790000001</v>
      </c>
      <c r="AC163">
        <v>24985.68837</v>
      </c>
      <c r="AD163">
        <v>25633.478739999999</v>
      </c>
      <c r="AE163">
        <v>26314.793269999998</v>
      </c>
      <c r="AF163">
        <v>27027.76154</v>
      </c>
      <c r="AG163">
        <v>27767.422849999999</v>
      </c>
      <c r="AH163">
        <v>28527.492490000001</v>
      </c>
      <c r="AI163">
        <v>29303.254099999998</v>
      </c>
      <c r="AJ163">
        <v>30092.398450000001</v>
      </c>
      <c r="AK163">
        <v>30894.771959999998</v>
      </c>
      <c r="AL163">
        <v>31712.252899999999</v>
      </c>
      <c r="AM163">
        <v>32547.418610000001</v>
      </c>
      <c r="AN163">
        <v>33403.460899999998</v>
      </c>
    </row>
    <row r="164" spans="1:40" x14ac:dyDescent="0.25">
      <c r="A164" s="7" t="s">
        <v>235</v>
      </c>
      <c r="B164" t="s">
        <v>416</v>
      </c>
      <c r="C164">
        <v>329.06599999999997</v>
      </c>
      <c r="D164">
        <v>338.74568640000001</v>
      </c>
      <c r="E164">
        <v>349.56520119999999</v>
      </c>
      <c r="F164">
        <v>361.4054936</v>
      </c>
      <c r="G164">
        <v>372.81857050000002</v>
      </c>
      <c r="H164">
        <v>383.39275839999999</v>
      </c>
      <c r="I164">
        <v>393.14805080000002</v>
      </c>
      <c r="J164">
        <v>402.46090529999998</v>
      </c>
      <c r="K164">
        <v>411.65006599999998</v>
      </c>
      <c r="L164">
        <v>420.84691529999998</v>
      </c>
      <c r="M164">
        <v>430.12293629999999</v>
      </c>
      <c r="N164">
        <v>439.56858799999998</v>
      </c>
      <c r="O164">
        <v>449.28138660000002</v>
      </c>
      <c r="P164">
        <v>460.01768659999999</v>
      </c>
      <c r="Q164">
        <v>471.53750350000001</v>
      </c>
      <c r="R164">
        <v>483.77610720000001</v>
      </c>
      <c r="S164">
        <v>496.64689629999998</v>
      </c>
      <c r="T164">
        <v>510.0616397</v>
      </c>
      <c r="U164">
        <v>523.94374259999995</v>
      </c>
      <c r="V164">
        <v>538.17688399999997</v>
      </c>
      <c r="W164">
        <v>552.70090219999997</v>
      </c>
      <c r="X164">
        <v>567.48203820000003</v>
      </c>
      <c r="Y164">
        <v>582.51278049999996</v>
      </c>
      <c r="Z164">
        <v>597.80279240000004</v>
      </c>
      <c r="AA164">
        <v>613.36938599999996</v>
      </c>
      <c r="AB164">
        <v>629.23116930000003</v>
      </c>
      <c r="AC164">
        <v>645.40485920000003</v>
      </c>
      <c r="AD164">
        <v>661.90452689999995</v>
      </c>
      <c r="AE164">
        <v>679.36942480000005</v>
      </c>
      <c r="AF164">
        <v>697.68044880000002</v>
      </c>
      <c r="AG164">
        <v>716.81760320000001</v>
      </c>
      <c r="AH164">
        <v>736.71241010000006</v>
      </c>
      <c r="AI164">
        <v>757.28624979999995</v>
      </c>
      <c r="AJ164">
        <v>778.47982390000004</v>
      </c>
      <c r="AK164">
        <v>800.26330099999996</v>
      </c>
      <c r="AL164">
        <v>822.65324539999995</v>
      </c>
      <c r="AM164">
        <v>845.68471380000005</v>
      </c>
      <c r="AN164">
        <v>869.4144738</v>
      </c>
    </row>
    <row r="165" spans="1:40" x14ac:dyDescent="0.25">
      <c r="A165" s="7" t="s">
        <v>235</v>
      </c>
      <c r="B165" t="s">
        <v>417</v>
      </c>
      <c r="C165">
        <v>568231.56999999995</v>
      </c>
      <c r="D165">
        <v>585479.54810000001</v>
      </c>
      <c r="E165">
        <v>604091.94709999999</v>
      </c>
      <c r="F165">
        <v>623839.90509999997</v>
      </c>
      <c r="G165">
        <v>643377.52989999996</v>
      </c>
      <c r="H165">
        <v>662244.53890000004</v>
      </c>
      <c r="I165">
        <v>680347.33459999994</v>
      </c>
      <c r="J165">
        <v>697784.06839999999</v>
      </c>
      <c r="K165">
        <v>714839.18539999996</v>
      </c>
      <c r="L165">
        <v>731917.11309999996</v>
      </c>
      <c r="M165">
        <v>749185.72490000003</v>
      </c>
      <c r="N165">
        <v>766790.96180000005</v>
      </c>
      <c r="O165">
        <v>784873.14969999995</v>
      </c>
      <c r="P165">
        <v>804269.9865</v>
      </c>
      <c r="Q165">
        <v>824797.68909999996</v>
      </c>
      <c r="R165">
        <v>846426.89119999995</v>
      </c>
      <c r="S165">
        <v>869068.93810000003</v>
      </c>
      <c r="T165">
        <v>892622.11450000003</v>
      </c>
      <c r="U165">
        <v>916973.01659999997</v>
      </c>
      <c r="V165">
        <v>941957.99509999994</v>
      </c>
      <c r="W165">
        <v>967492.66079999995</v>
      </c>
      <c r="X165">
        <v>993528.57389999996</v>
      </c>
      <c r="Y165">
        <v>1020052.112</v>
      </c>
      <c r="Z165">
        <v>1047072.459</v>
      </c>
      <c r="AA165">
        <v>1074609.8970000001</v>
      </c>
      <c r="AB165">
        <v>1102688.1229999999</v>
      </c>
      <c r="AC165">
        <v>1131330.2549999999</v>
      </c>
      <c r="AD165">
        <v>1160557.6850000001</v>
      </c>
      <c r="AE165">
        <v>1191178.723</v>
      </c>
      <c r="AF165">
        <v>1223126.5</v>
      </c>
      <c r="AG165">
        <v>1256372.0859999999</v>
      </c>
      <c r="AH165">
        <v>1290814.4979999999</v>
      </c>
      <c r="AI165">
        <v>1326352.058</v>
      </c>
      <c r="AJ165">
        <v>1362917.622</v>
      </c>
      <c r="AK165">
        <v>1400491.6980000001</v>
      </c>
      <c r="AL165">
        <v>1439111.264</v>
      </c>
      <c r="AM165">
        <v>1478840.182</v>
      </c>
      <c r="AN165">
        <v>1519776.0349999999</v>
      </c>
    </row>
    <row r="166" spans="1:40" x14ac:dyDescent="0.25">
      <c r="A166" s="7" t="s">
        <v>235</v>
      </c>
      <c r="B166" t="s">
        <v>418</v>
      </c>
      <c r="C166">
        <v>2519.703</v>
      </c>
      <c r="D166">
        <v>2595.5967850000002</v>
      </c>
      <c r="E166">
        <v>2675.377508</v>
      </c>
      <c r="F166">
        <v>2756.7731359999998</v>
      </c>
      <c r="G166">
        <v>2837.2168750000001</v>
      </c>
      <c r="H166">
        <v>2917.0436589999999</v>
      </c>
      <c r="I166">
        <v>2997.1448270000001</v>
      </c>
      <c r="J166">
        <v>3078.2654520000001</v>
      </c>
      <c r="K166">
        <v>3161.1278219999999</v>
      </c>
      <c r="L166">
        <v>3245.630255</v>
      </c>
      <c r="M166">
        <v>3331.4945349999998</v>
      </c>
      <c r="N166">
        <v>3419.1113970000001</v>
      </c>
      <c r="O166">
        <v>3509.206428</v>
      </c>
      <c r="P166">
        <v>3603.0579550000002</v>
      </c>
      <c r="Q166">
        <v>3699.3953160000001</v>
      </c>
      <c r="R166">
        <v>3799.2268450000001</v>
      </c>
      <c r="S166">
        <v>3902.9494890000001</v>
      </c>
      <c r="T166">
        <v>4010.504731</v>
      </c>
      <c r="U166">
        <v>4121.3656149999997</v>
      </c>
      <c r="V166">
        <v>4235.0090609999997</v>
      </c>
      <c r="W166">
        <v>4351.2286599999998</v>
      </c>
      <c r="X166">
        <v>4469.8203530000001</v>
      </c>
      <c r="Y166">
        <v>4590.6901209999996</v>
      </c>
      <c r="Z166">
        <v>4713.8546299999998</v>
      </c>
      <c r="AA166">
        <v>4839.3979980000004</v>
      </c>
      <c r="AB166">
        <v>4967.4310809999997</v>
      </c>
      <c r="AC166">
        <v>5098.065501</v>
      </c>
      <c r="AD166">
        <v>5231.40319</v>
      </c>
      <c r="AE166">
        <v>5368.7384769999999</v>
      </c>
      <c r="AF166">
        <v>5509.4587110000002</v>
      </c>
      <c r="AG166">
        <v>5654.4476350000004</v>
      </c>
      <c r="AH166">
        <v>5803.9747209999996</v>
      </c>
      <c r="AI166">
        <v>5957.9359180000001</v>
      </c>
      <c r="AJ166">
        <v>6116.1666999999998</v>
      </c>
      <c r="AK166">
        <v>6278.5986700000003</v>
      </c>
      <c r="AL166">
        <v>6445.415994</v>
      </c>
      <c r="AM166">
        <v>6616.9020760000003</v>
      </c>
      <c r="AN166">
        <v>6793.4802520000003</v>
      </c>
    </row>
    <row r="167" spans="1:40" x14ac:dyDescent="0.25">
      <c r="A167" s="7" t="s">
        <v>236</v>
      </c>
      <c r="B167" t="s">
        <v>419</v>
      </c>
      <c r="C167">
        <v>4152088.8960000002</v>
      </c>
      <c r="D167">
        <v>4276152.6260000002</v>
      </c>
      <c r="E167">
        <v>4405829.5010000002</v>
      </c>
      <c r="F167">
        <v>4539187.7039999999</v>
      </c>
      <c r="G167">
        <v>4672012.199</v>
      </c>
      <c r="H167">
        <v>4803864.99</v>
      </c>
      <c r="I167">
        <v>4935742.2460000003</v>
      </c>
      <c r="J167">
        <v>5068826.682</v>
      </c>
      <c r="K167">
        <v>5204315.716</v>
      </c>
      <c r="L167">
        <v>5342251.05</v>
      </c>
      <c r="M167">
        <v>5482729.0240000002</v>
      </c>
      <c r="N167">
        <v>5626377.2879999997</v>
      </c>
      <c r="O167">
        <v>5774076.966</v>
      </c>
      <c r="P167">
        <v>5928371.0800000001</v>
      </c>
      <c r="Q167">
        <v>6088090.8269999996</v>
      </c>
      <c r="R167">
        <v>6253446.5089999996</v>
      </c>
      <c r="S167">
        <v>6424328</v>
      </c>
      <c r="T167">
        <v>6600452.932</v>
      </c>
      <c r="U167">
        <v>6781593.2790000001</v>
      </c>
      <c r="V167">
        <v>6966637.4570000004</v>
      </c>
      <c r="W167">
        <v>7155042.9129999997</v>
      </c>
      <c r="X167">
        <v>7346528.9100000001</v>
      </c>
      <c r="Y167">
        <v>7541080.8119999999</v>
      </c>
      <c r="Z167">
        <v>7738851.2340000002</v>
      </c>
      <c r="AA167">
        <v>7940057.625</v>
      </c>
      <c r="AB167">
        <v>8144916.102</v>
      </c>
      <c r="AC167">
        <v>8353610.2620000001</v>
      </c>
      <c r="AD167">
        <v>8566286.2249999996</v>
      </c>
      <c r="AE167">
        <v>8784913.21199999</v>
      </c>
      <c r="AF167">
        <v>9009577.3939999994</v>
      </c>
      <c r="AG167">
        <v>9240804.41599999</v>
      </c>
      <c r="AH167">
        <v>9478472.9450000003</v>
      </c>
      <c r="AI167">
        <v>9722236.6300000008</v>
      </c>
      <c r="AJ167">
        <v>9971834.3680000007</v>
      </c>
      <c r="AK167">
        <v>10227216.25</v>
      </c>
      <c r="AL167">
        <v>10488739.16</v>
      </c>
      <c r="AM167">
        <v>10756876.960000001</v>
      </c>
      <c r="AN167">
        <v>11032289.289999999</v>
      </c>
    </row>
    <row r="168" spans="1:40" x14ac:dyDescent="0.25">
      <c r="A168" s="7" t="s">
        <v>236</v>
      </c>
      <c r="B168" t="s">
        <v>420</v>
      </c>
      <c r="C168">
        <v>4653.7969990000001</v>
      </c>
      <c r="D168">
        <v>4794.1949539999996</v>
      </c>
      <c r="E168">
        <v>4942.5568110000004</v>
      </c>
      <c r="F168">
        <v>5095.7706520000002</v>
      </c>
      <c r="G168">
        <v>5246.9008130000002</v>
      </c>
      <c r="H168">
        <v>5394.3772650000001</v>
      </c>
      <c r="I168">
        <v>5539.9077589999997</v>
      </c>
      <c r="J168">
        <v>5685.8228760000002</v>
      </c>
      <c r="K168">
        <v>5834.9825780000001</v>
      </c>
      <c r="L168">
        <v>5987.2210940000004</v>
      </c>
      <c r="M168">
        <v>6142.3594110000004</v>
      </c>
      <c r="N168">
        <v>6301.1079739999996</v>
      </c>
      <c r="O168">
        <v>6464.6108260000001</v>
      </c>
      <c r="P168">
        <v>6636.3863240000001</v>
      </c>
      <c r="Q168">
        <v>6814.9097400000001</v>
      </c>
      <c r="R168">
        <v>7000.4975949999998</v>
      </c>
      <c r="S168">
        <v>7192.7903960000003</v>
      </c>
      <c r="T168">
        <v>7391.1519600000001</v>
      </c>
      <c r="U168">
        <v>7595.7378689999996</v>
      </c>
      <c r="V168">
        <v>7804.6426680000004</v>
      </c>
      <c r="W168">
        <v>8016.8889230000004</v>
      </c>
      <c r="X168">
        <v>8231.979448</v>
      </c>
      <c r="Y168">
        <v>8449.9349750000001</v>
      </c>
      <c r="Z168">
        <v>8671.088135</v>
      </c>
      <c r="AA168">
        <v>8895.8667519999999</v>
      </c>
      <c r="AB168">
        <v>9124.6590890000007</v>
      </c>
      <c r="AC168">
        <v>9357.7569550000007</v>
      </c>
      <c r="AD168">
        <v>9595.3544739999998</v>
      </c>
      <c r="AE168">
        <v>9839.8902909999997</v>
      </c>
      <c r="AF168">
        <v>10091.450790000001</v>
      </c>
      <c r="AG168">
        <v>10350.91912</v>
      </c>
      <c r="AH168">
        <v>10617.99466</v>
      </c>
      <c r="AI168">
        <v>10891.926729999999</v>
      </c>
      <c r="AJ168">
        <v>11172.09266</v>
      </c>
      <c r="AK168">
        <v>11458.100189999999</v>
      </c>
      <c r="AL168">
        <v>11750.43845</v>
      </c>
      <c r="AM168">
        <v>12049.67592</v>
      </c>
      <c r="AN168">
        <v>12356.573710000001</v>
      </c>
    </row>
    <row r="169" spans="1:40" x14ac:dyDescent="0.25">
      <c r="A169" s="23" t="s">
        <v>425</v>
      </c>
      <c r="B169" t="s">
        <v>421</v>
      </c>
      <c r="C169">
        <v>363441.91800000001</v>
      </c>
      <c r="D169">
        <v>374098.37449999998</v>
      </c>
      <c r="E169">
        <v>388950.15120000002</v>
      </c>
      <c r="F169">
        <v>406377.52789999999</v>
      </c>
      <c r="G169">
        <v>421198.68209999998</v>
      </c>
      <c r="H169">
        <v>432927.51890000002</v>
      </c>
      <c r="I169">
        <v>441722.864</v>
      </c>
      <c r="J169">
        <v>448310.17739999999</v>
      </c>
      <c r="K169">
        <v>454088.21230000001</v>
      </c>
      <c r="L169">
        <v>459695.65789999999</v>
      </c>
      <c r="M169">
        <v>465270.4523</v>
      </c>
      <c r="N169">
        <v>470895.91470000002</v>
      </c>
      <c r="O169">
        <v>476638.22159999999</v>
      </c>
      <c r="P169">
        <v>484927.97100000002</v>
      </c>
      <c r="Q169">
        <v>494845.58350000001</v>
      </c>
      <c r="R169">
        <v>506062.44099999999</v>
      </c>
      <c r="S169">
        <v>518244.07169999997</v>
      </c>
      <c r="T169">
        <v>531123.89249999996</v>
      </c>
      <c r="U169">
        <v>544469.94039999996</v>
      </c>
      <c r="V169">
        <v>558135.31949999998</v>
      </c>
      <c r="W169">
        <v>572067.72499999998</v>
      </c>
      <c r="X169">
        <v>586227.09409999999</v>
      </c>
      <c r="Y169">
        <v>600597.89260000002</v>
      </c>
      <c r="Z169">
        <v>615183.70640000002</v>
      </c>
      <c r="AA169">
        <v>629998.35950000002</v>
      </c>
      <c r="AB169">
        <v>645059.13939999999</v>
      </c>
      <c r="AC169">
        <v>660382.90249999997</v>
      </c>
      <c r="AD169">
        <v>675984.68640000001</v>
      </c>
      <c r="AE169">
        <v>694197.13060000003</v>
      </c>
      <c r="AF169">
        <v>714278.02659999998</v>
      </c>
      <c r="AG169">
        <v>735893.28720000002</v>
      </c>
      <c r="AH169">
        <v>758716.17279999994</v>
      </c>
      <c r="AI169">
        <v>782495.58609999996</v>
      </c>
      <c r="AJ169">
        <v>807074.48049999995</v>
      </c>
      <c r="AK169">
        <v>832376.90740000003</v>
      </c>
      <c r="AL169">
        <v>858405.77930000005</v>
      </c>
      <c r="AM169">
        <v>885200.06640000001</v>
      </c>
      <c r="AN169">
        <v>912829.31629999995</v>
      </c>
    </row>
    <row r="170" spans="1:40" x14ac:dyDescent="0.25">
      <c r="A170" s="23" t="s">
        <v>425</v>
      </c>
      <c r="B170" t="s">
        <v>422</v>
      </c>
      <c r="C170">
        <v>9283.1983999999902</v>
      </c>
      <c r="D170">
        <v>9519.7512939999997</v>
      </c>
      <c r="E170">
        <v>9826.9972639999996</v>
      </c>
      <c r="F170">
        <v>10172.90431</v>
      </c>
      <c r="G170">
        <v>10495.07042</v>
      </c>
      <c r="H170">
        <v>10777.57051</v>
      </c>
      <c r="I170">
        <v>11041.57483</v>
      </c>
      <c r="J170">
        <v>11299.95319</v>
      </c>
      <c r="K170">
        <v>11564.34129</v>
      </c>
      <c r="L170">
        <v>11837.14308</v>
      </c>
      <c r="M170">
        <v>12115.65603</v>
      </c>
      <c r="N170">
        <v>12400.543949999999</v>
      </c>
      <c r="O170">
        <v>12694.571379999999</v>
      </c>
      <c r="P170">
        <v>13009.20268</v>
      </c>
      <c r="Q170">
        <v>13330.516739999999</v>
      </c>
      <c r="R170">
        <v>13665.767669999999</v>
      </c>
      <c r="S170">
        <v>14017.16648</v>
      </c>
      <c r="T170">
        <v>14383.891600000001</v>
      </c>
      <c r="U170">
        <v>14759.66591</v>
      </c>
      <c r="V170">
        <v>15144.444949999999</v>
      </c>
      <c r="W170">
        <v>15538.6448</v>
      </c>
      <c r="X170">
        <v>15941.59067</v>
      </c>
      <c r="Y170">
        <v>16352.632960000001</v>
      </c>
      <c r="Z170">
        <v>16771.48187</v>
      </c>
      <c r="AA170">
        <v>17198.169470000001</v>
      </c>
      <c r="AB170">
        <v>17632.921450000002</v>
      </c>
      <c r="AC170">
        <v>18076.044580000002</v>
      </c>
      <c r="AD170">
        <v>18527.863089999999</v>
      </c>
      <c r="AE170">
        <v>19019.567330000002</v>
      </c>
      <c r="AF170">
        <v>19533.802790000002</v>
      </c>
      <c r="AG170">
        <v>20072.472839999999</v>
      </c>
      <c r="AH170">
        <v>20634.256860000001</v>
      </c>
      <c r="AI170">
        <v>21216.455310000001</v>
      </c>
      <c r="AJ170">
        <v>21816.77275</v>
      </c>
      <c r="AK170">
        <v>22433.954239999999</v>
      </c>
      <c r="AL170">
        <v>23068.246879999999</v>
      </c>
      <c r="AM170">
        <v>23720.616999999998</v>
      </c>
      <c r="AN170">
        <v>24392.742149999998</v>
      </c>
    </row>
    <row r="171" spans="1:40" x14ac:dyDescent="0.25">
      <c r="A171" s="7" t="s">
        <v>424</v>
      </c>
      <c r="B171" t="s">
        <v>423</v>
      </c>
      <c r="C171">
        <v>37854.733</v>
      </c>
      <c r="D171">
        <v>38475.310060000003</v>
      </c>
      <c r="E171">
        <v>39051.287479999999</v>
      </c>
      <c r="F171">
        <v>39535.422579999999</v>
      </c>
      <c r="G171">
        <v>39788.550710000003</v>
      </c>
      <c r="H171">
        <v>40081.369769999998</v>
      </c>
      <c r="I171">
        <v>40515.76741</v>
      </c>
      <c r="J171">
        <v>41147.520629999999</v>
      </c>
      <c r="K171">
        <v>41920.911</v>
      </c>
      <c r="L171">
        <v>42753.397219999999</v>
      </c>
      <c r="M171">
        <v>43562.917439999997</v>
      </c>
      <c r="N171">
        <v>44300.532370000001</v>
      </c>
      <c r="O171">
        <v>44952.335740000002</v>
      </c>
      <c r="P171">
        <v>45963.295010000002</v>
      </c>
      <c r="Q171">
        <v>47055.313690000003</v>
      </c>
      <c r="R171">
        <v>48183.210910000002</v>
      </c>
      <c r="S171">
        <v>49348.357060000002</v>
      </c>
      <c r="T171">
        <v>50562.286330000003</v>
      </c>
      <c r="U171">
        <v>51948.854489999998</v>
      </c>
      <c r="V171">
        <v>53373.952230000003</v>
      </c>
      <c r="W171">
        <v>54799.975539999999</v>
      </c>
      <c r="X171">
        <v>56218.474990000002</v>
      </c>
      <c r="Y171">
        <v>57634.050640000001</v>
      </c>
      <c r="Z171">
        <v>59055.672899999998</v>
      </c>
      <c r="AA171">
        <v>60492.439539999999</v>
      </c>
      <c r="AB171">
        <v>61951.929620000003</v>
      </c>
      <c r="AC171">
        <v>63439.888489999998</v>
      </c>
      <c r="AD171">
        <v>64960.502639999999</v>
      </c>
      <c r="AE171">
        <v>66495.90814</v>
      </c>
      <c r="AF171">
        <v>67965.279139999999</v>
      </c>
      <c r="AG171">
        <v>69384.539919999996</v>
      </c>
      <c r="AH171">
        <v>70775.671239999996</v>
      </c>
      <c r="AI171">
        <v>72158.670729999998</v>
      </c>
      <c r="AJ171">
        <v>73550.117819999999</v>
      </c>
      <c r="AK171">
        <v>74963.998919999998</v>
      </c>
      <c r="AL171">
        <v>76414.665760000004</v>
      </c>
      <c r="AM171">
        <v>77915.885859999995</v>
      </c>
      <c r="AN171">
        <v>79482.372829999906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7"/>
    <col min="3" max="3" width="18.28515625" style="17" customWidth="1"/>
    <col min="4" max="7" width="11.42578125" style="17"/>
    <col min="8" max="8" width="17.42578125" style="17" customWidth="1"/>
    <col min="9" max="9" width="13.28515625" style="17" customWidth="1"/>
    <col min="10" max="11" width="11.42578125" style="17"/>
    <col min="17" max="17" width="12.85546875" customWidth="1"/>
  </cols>
  <sheetData>
    <row r="1" spans="1:27" x14ac:dyDescent="0.25">
      <c r="A1" s="1" t="s">
        <v>224</v>
      </c>
      <c r="T1" s="1" t="s">
        <v>225</v>
      </c>
      <c r="U1" s="1"/>
    </row>
    <row r="2" spans="1:27" x14ac:dyDescent="0.25">
      <c r="B2" s="17" t="s">
        <v>143</v>
      </c>
      <c r="C2" s="17" t="s">
        <v>204</v>
      </c>
      <c r="D2" s="17" t="s">
        <v>205</v>
      </c>
      <c r="E2" s="17" t="s">
        <v>206</v>
      </c>
      <c r="F2" s="17" t="s">
        <v>207</v>
      </c>
      <c r="G2" s="17" t="s">
        <v>142</v>
      </c>
      <c r="H2" s="17" t="s">
        <v>208</v>
      </c>
      <c r="I2" s="17" t="s">
        <v>209</v>
      </c>
      <c r="J2" s="17" t="s">
        <v>210</v>
      </c>
      <c r="K2" s="17" t="s">
        <v>211</v>
      </c>
      <c r="L2" t="s">
        <v>212</v>
      </c>
      <c r="M2" t="s">
        <v>213</v>
      </c>
      <c r="N2" t="s">
        <v>214</v>
      </c>
      <c r="O2" t="s">
        <v>215</v>
      </c>
      <c r="Q2" s="10" t="s">
        <v>216</v>
      </c>
      <c r="R2" s="10" t="s">
        <v>217</v>
      </c>
      <c r="T2" t="s">
        <v>223</v>
      </c>
      <c r="U2" t="s">
        <v>222</v>
      </c>
      <c r="V2" t="s">
        <v>221</v>
      </c>
      <c r="W2" t="s">
        <v>220</v>
      </c>
      <c r="X2" t="s">
        <v>202</v>
      </c>
      <c r="Y2" t="s">
        <v>219</v>
      </c>
      <c r="AA2" s="10" t="s">
        <v>218</v>
      </c>
    </row>
    <row r="3" spans="1:27" x14ac:dyDescent="0.25">
      <c r="A3">
        <v>2013</v>
      </c>
      <c r="B3" s="17">
        <v>16277187.08</v>
      </c>
      <c r="C3" s="17">
        <v>10880669.779999999</v>
      </c>
      <c r="D3" s="17">
        <v>3459303.5249999999</v>
      </c>
      <c r="E3" s="17">
        <v>4915878.068</v>
      </c>
      <c r="F3" s="17">
        <v>5166705.2450000001</v>
      </c>
      <c r="G3" s="17">
        <v>16277187.08</v>
      </c>
      <c r="H3" s="17">
        <v>10880669.779999999</v>
      </c>
      <c r="I3" s="17">
        <v>3459303.5249999999</v>
      </c>
      <c r="J3" s="17">
        <v>4915878.068</v>
      </c>
      <c r="K3" s="17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8">
        <f>C3+D3+E3+L3+N3-F3 -(B3)</f>
        <v>0</v>
      </c>
      <c r="R3" s="18">
        <f>H3+I3+J3+M3+O3-K3 -(G3)</f>
        <v>0</v>
      </c>
      <c r="T3" s="19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20" t="e">
        <f>T3-SUM(U3:W3)</f>
        <v>#DIV/0!</v>
      </c>
    </row>
    <row r="4" spans="1:27" x14ac:dyDescent="0.25">
      <c r="A4">
        <v>2014</v>
      </c>
      <c r="B4" s="17">
        <v>16751984.65</v>
      </c>
      <c r="C4" s="17">
        <v>11204915.74</v>
      </c>
      <c r="D4" s="17">
        <v>3559590.4810000001</v>
      </c>
      <c r="E4" s="17">
        <v>5055019.0209999997</v>
      </c>
      <c r="F4" s="17">
        <v>5317945.1229999997</v>
      </c>
      <c r="G4" s="17">
        <v>16751961.35</v>
      </c>
      <c r="H4" s="17">
        <v>11204934.380000001</v>
      </c>
      <c r="I4" s="17">
        <v>3559541.2620000001</v>
      </c>
      <c r="J4" s="17">
        <v>5055021.8289999999</v>
      </c>
      <c r="K4" s="17">
        <v>5317940.648</v>
      </c>
      <c r="L4">
        <v>2042536.81</v>
      </c>
      <c r="M4">
        <v>2042536.81</v>
      </c>
      <c r="N4">
        <v>207867.7138</v>
      </c>
      <c r="O4">
        <v>207867.7138</v>
      </c>
      <c r="Q4" s="18">
        <f t="shared" ref="Q4:Q40" si="0">C4+D4+E4+L4+N4-F4 -(B4)</f>
        <v>-7.2000045329332352E-3</v>
      </c>
      <c r="R4" s="18">
        <f t="shared" ref="R4:R40" si="1">H4+I4+J4+M4+O4-K4 -(G4)</f>
        <v>-3.2000020146369934E-3</v>
      </c>
      <c r="T4" s="19">
        <f t="shared" ref="T4:T40" si="2">(B4/G4-1)*100</f>
        <v>1.3908819100905134E-4</v>
      </c>
      <c r="U4">
        <f t="shared" ref="U4:U40" si="3">(C4-H4)/(B4-G4)*T4</f>
        <v>-1.1127055280724107E-4</v>
      </c>
      <c r="V4">
        <f t="shared" ref="V4:V40" si="4">(D4-I4)/(B4-G4)*T4</f>
        <v>2.9381037223439021E-4</v>
      </c>
      <c r="W4">
        <f t="shared" ref="W4:W40" si="5">(X4-Y4)*T4</f>
        <v>-4.347550622582224E-5</v>
      </c>
      <c r="X4">
        <f t="shared" ref="X4:X40" si="6">(E4-J4)/(B4-G4)</f>
        <v>-0.12051502146368774</v>
      </c>
      <c r="Y4">
        <f t="shared" ref="Y4:Y40" si="7">(F4-K4)/(B4-G4)</f>
        <v>0.19206008581478004</v>
      </c>
      <c r="AA4" s="20">
        <f t="shared" ref="AA4:AA40" si="8">T4-SUM(U4:W4)</f>
        <v>2.3877807724440557E-8</v>
      </c>
    </row>
    <row r="5" spans="1:27" x14ac:dyDescent="0.25">
      <c r="A5">
        <v>2015</v>
      </c>
      <c r="B5" s="17">
        <v>17233526.27</v>
      </c>
      <c r="C5" s="17">
        <v>11548889.449999999</v>
      </c>
      <c r="D5" s="17">
        <v>3659868.6749999998</v>
      </c>
      <c r="E5" s="17">
        <v>5186592.1289999997</v>
      </c>
      <c r="F5" s="17">
        <v>5471229.682</v>
      </c>
      <c r="G5" s="17">
        <v>17233489.32</v>
      </c>
      <c r="H5" s="17">
        <v>11548958.960000001</v>
      </c>
      <c r="I5" s="17">
        <v>3659747.1030000001</v>
      </c>
      <c r="J5" s="17">
        <v>5186604.3250000002</v>
      </c>
      <c r="K5" s="17">
        <v>5471226.7649999997</v>
      </c>
      <c r="L5">
        <v>2095485.59</v>
      </c>
      <c r="M5">
        <v>2095485.59</v>
      </c>
      <c r="N5">
        <v>213920.1066</v>
      </c>
      <c r="O5">
        <v>213920.1066</v>
      </c>
      <c r="Q5" s="18">
        <f t="shared" si="0"/>
        <v>-1.3999976217746735E-3</v>
      </c>
      <c r="R5" s="18">
        <f t="shared" si="1"/>
        <v>-3.9999932050704956E-4</v>
      </c>
      <c r="T5" s="19">
        <f t="shared" si="2"/>
        <v>2.1440811732720277E-4</v>
      </c>
      <c r="U5">
        <f t="shared" si="3"/>
        <v>-4.033425774307394E-4</v>
      </c>
      <c r="V5">
        <f t="shared" si="4"/>
        <v>7.0544042327910133E-4</v>
      </c>
      <c r="W5">
        <f t="shared" si="5"/>
        <v>-8.7695531188326729E-5</v>
      </c>
      <c r="X5">
        <f t="shared" si="6"/>
        <v>-0.33006765901780394</v>
      </c>
      <c r="Y5">
        <f t="shared" si="7"/>
        <v>7.8944519632581783E-2</v>
      </c>
      <c r="AA5" s="20">
        <f t="shared" si="8"/>
        <v>5.8026671675656151E-9</v>
      </c>
    </row>
    <row r="6" spans="1:27" x14ac:dyDescent="0.25">
      <c r="A6">
        <v>2016</v>
      </c>
      <c r="B6" s="17">
        <v>17719414.620000001</v>
      </c>
      <c r="C6" s="17">
        <v>11906055.33</v>
      </c>
      <c r="D6" s="17">
        <v>3761355.446</v>
      </c>
      <c r="E6" s="17">
        <v>5314737.0130000003</v>
      </c>
      <c r="F6" s="17">
        <v>5629420.4119999995</v>
      </c>
      <c r="G6" s="17">
        <v>17719394.129999999</v>
      </c>
      <c r="H6" s="17">
        <v>11906235.789999999</v>
      </c>
      <c r="I6" s="17">
        <v>3761131.5720000002</v>
      </c>
      <c r="J6" s="17">
        <v>5314771.4270000001</v>
      </c>
      <c r="K6" s="17">
        <v>5629431.8959999997</v>
      </c>
      <c r="L6">
        <v>2146538.5150000001</v>
      </c>
      <c r="M6">
        <v>2146538.5150000001</v>
      </c>
      <c r="N6">
        <v>220148.7242</v>
      </c>
      <c r="O6">
        <v>220148.7242</v>
      </c>
      <c r="Q6" s="18">
        <f t="shared" si="0"/>
        <v>-3.8000009953975677E-3</v>
      </c>
      <c r="R6" s="18">
        <f t="shared" si="1"/>
        <v>2.2000037133693695E-3</v>
      </c>
      <c r="T6" s="19">
        <f t="shared" si="2"/>
        <v>1.1563600792463546E-4</v>
      </c>
      <c r="U6">
        <f t="shared" si="3"/>
        <v>-1.0184321126326548E-3</v>
      </c>
      <c r="V6">
        <f t="shared" si="4"/>
        <v>1.2634404897737992E-3</v>
      </c>
      <c r="W6">
        <f t="shared" si="5"/>
        <v>-1.2940623042496176E-4</v>
      </c>
      <c r="X6">
        <f t="shared" si="6"/>
        <v>-1.67955100031086</v>
      </c>
      <c r="Y6">
        <f t="shared" si="7"/>
        <v>-0.56046852118116808</v>
      </c>
      <c r="AA6" s="20">
        <f t="shared" si="8"/>
        <v>3.3861208452836203E-8</v>
      </c>
    </row>
    <row r="7" spans="1:27" x14ac:dyDescent="0.25">
      <c r="A7">
        <v>2017</v>
      </c>
      <c r="B7" s="17">
        <v>18214856.18</v>
      </c>
      <c r="C7" s="17">
        <v>12257616.439999999</v>
      </c>
      <c r="D7" s="17">
        <v>3865590.03</v>
      </c>
      <c r="E7" s="17">
        <v>5452574.6579999998</v>
      </c>
      <c r="F7" s="17">
        <v>5788055.358</v>
      </c>
      <c r="G7" s="17">
        <v>18214909.870000001</v>
      </c>
      <c r="H7" s="17">
        <v>12258006</v>
      </c>
      <c r="I7" s="17">
        <v>3865225.1060000001</v>
      </c>
      <c r="J7" s="17">
        <v>5452653.483</v>
      </c>
      <c r="K7" s="17">
        <v>5788105.1320000002</v>
      </c>
      <c r="L7">
        <v>2200571.7080000001</v>
      </c>
      <c r="M7">
        <v>2200571.7080000001</v>
      </c>
      <c r="N7">
        <v>226558.69769999999</v>
      </c>
      <c r="O7">
        <v>226558.69769999999</v>
      </c>
      <c r="Q7" s="18">
        <f t="shared" si="0"/>
        <v>-4.2999982833862305E-3</v>
      </c>
      <c r="R7" s="18">
        <f t="shared" si="1"/>
        <v>-7.2999969124794006E-3</v>
      </c>
      <c r="T7" s="19">
        <f t="shared" si="2"/>
        <v>-2.9475852685312276E-4</v>
      </c>
      <c r="U7">
        <f t="shared" si="3"/>
        <v>-2.1386874970793076E-3</v>
      </c>
      <c r="V7">
        <f t="shared" si="4"/>
        <v>2.0034356612136138E-3</v>
      </c>
      <c r="W7">
        <f t="shared" si="5"/>
        <v>-1.5949022096087889E-4</v>
      </c>
      <c r="X7">
        <f t="shared" si="6"/>
        <v>1.4681504935410192</v>
      </c>
      <c r="Y7">
        <f t="shared" si="7"/>
        <v>0.92706276772146268</v>
      </c>
      <c r="AA7" s="20">
        <f t="shared" si="8"/>
        <v>-1.647002655005142E-8</v>
      </c>
    </row>
    <row r="8" spans="1:27" x14ac:dyDescent="0.25">
      <c r="A8">
        <v>2018</v>
      </c>
      <c r="B8" s="17">
        <v>18726344.350000001</v>
      </c>
      <c r="C8" s="17">
        <v>12601459.43</v>
      </c>
      <c r="D8" s="17">
        <v>3973652.5639999998</v>
      </c>
      <c r="E8" s="17">
        <v>5604488.534</v>
      </c>
      <c r="F8" s="17">
        <v>5946515.0070000002</v>
      </c>
      <c r="G8" s="17">
        <v>18724178.530000001</v>
      </c>
      <c r="H8" s="17">
        <v>12601939.859999999</v>
      </c>
      <c r="I8" s="17">
        <v>3973116.2919999999</v>
      </c>
      <c r="J8" s="17">
        <v>5604576.8679999998</v>
      </c>
      <c r="K8" s="17">
        <v>5948713.307</v>
      </c>
      <c r="L8">
        <v>2260103.517</v>
      </c>
      <c r="M8">
        <v>2260103.517</v>
      </c>
      <c r="N8">
        <v>233155.3076</v>
      </c>
      <c r="O8">
        <v>233155.3076</v>
      </c>
      <c r="Q8" s="18">
        <f t="shared" si="0"/>
        <v>-4.4000037014484406E-3</v>
      </c>
      <c r="R8" s="18">
        <f t="shared" si="1"/>
        <v>7.599998265504837E-3</v>
      </c>
      <c r="T8" s="19">
        <f t="shared" si="2"/>
        <v>1.1566969394838367E-2</v>
      </c>
      <c r="U8">
        <f t="shared" si="3"/>
        <v>-2.5658268491185717E-3</v>
      </c>
      <c r="V8">
        <f t="shared" si="4"/>
        <v>2.8640615615824622E-3</v>
      </c>
      <c r="W8">
        <f t="shared" si="5"/>
        <v>1.1268670594115088E-2</v>
      </c>
      <c r="X8">
        <f t="shared" si="6"/>
        <v>-4.0785476170589745E-2</v>
      </c>
      <c r="Y8">
        <f t="shared" si="7"/>
        <v>-1.0149966294518986</v>
      </c>
      <c r="AA8" s="20">
        <f t="shared" si="8"/>
        <v>6.4088259386918534E-8</v>
      </c>
    </row>
    <row r="9" spans="1:27" x14ac:dyDescent="0.25">
      <c r="A9">
        <v>2019</v>
      </c>
      <c r="B9" s="17">
        <v>19251285.59</v>
      </c>
      <c r="C9" s="17">
        <v>12940358.640000001</v>
      </c>
      <c r="D9" s="17">
        <v>4084609.469</v>
      </c>
      <c r="E9" s="17">
        <v>5768319.301</v>
      </c>
      <c r="F9" s="17">
        <v>6106549.2110000001</v>
      </c>
      <c r="G9" s="17">
        <v>19247273.140000001</v>
      </c>
      <c r="H9" s="17">
        <v>12941216.210000001</v>
      </c>
      <c r="I9" s="17">
        <v>4084195.0550000002</v>
      </c>
      <c r="J9" s="17">
        <v>5768487.165</v>
      </c>
      <c r="K9" s="17">
        <v>6111172.6809999999</v>
      </c>
      <c r="L9">
        <v>2324603.4019999998</v>
      </c>
      <c r="M9">
        <v>2324603.4019999998</v>
      </c>
      <c r="N9">
        <v>239943.98809999999</v>
      </c>
      <c r="O9">
        <v>239943.98809999999</v>
      </c>
      <c r="Q9" s="18">
        <f t="shared" si="0"/>
        <v>-9.0000033378601074E-4</v>
      </c>
      <c r="R9" s="18">
        <f t="shared" si="1"/>
        <v>-9.0000033378601074E-4</v>
      </c>
      <c r="T9" s="19">
        <f t="shared" si="2"/>
        <v>2.08468491656566E-2</v>
      </c>
      <c r="U9">
        <f t="shared" si="3"/>
        <v>-4.4555402407510779E-3</v>
      </c>
      <c r="V9">
        <f t="shared" si="4"/>
        <v>2.1531049982268635E-3</v>
      </c>
      <c r="W9">
        <f t="shared" si="5"/>
        <v>2.3149284408180815E-2</v>
      </c>
      <c r="X9">
        <f t="shared" si="6"/>
        <v>-4.1835786115737461E-2</v>
      </c>
      <c r="Y9">
        <f t="shared" si="7"/>
        <v>-1.1522810253088756</v>
      </c>
      <c r="AA9" s="20">
        <f t="shared" si="8"/>
        <v>0</v>
      </c>
    </row>
    <row r="10" spans="1:27" x14ac:dyDescent="0.25">
      <c r="A10">
        <v>2020</v>
      </c>
      <c r="B10" s="17">
        <v>19791393.41</v>
      </c>
      <c r="C10" s="17">
        <v>13278593.810000001</v>
      </c>
      <c r="D10" s="17">
        <v>4198921.92</v>
      </c>
      <c r="E10" s="17">
        <v>5942041.7139999997</v>
      </c>
      <c r="F10" s="17">
        <v>6268495.4100000001</v>
      </c>
      <c r="G10" s="17">
        <v>19786298.25</v>
      </c>
      <c r="H10" s="17">
        <v>13280205.050000001</v>
      </c>
      <c r="I10" s="17">
        <v>4198561.909</v>
      </c>
      <c r="J10" s="17">
        <v>5942434.0939999996</v>
      </c>
      <c r="K10" s="17">
        <v>6275234.1830000002</v>
      </c>
      <c r="L10">
        <v>2393401.0499999998</v>
      </c>
      <c r="M10">
        <v>2393401.0499999998</v>
      </c>
      <c r="N10">
        <v>246930.33170000001</v>
      </c>
      <c r="O10">
        <v>246930.33170000001</v>
      </c>
      <c r="Q10" s="18">
        <f t="shared" si="0"/>
        <v>5.6999996304512024E-3</v>
      </c>
      <c r="R10" s="18">
        <f t="shared" si="1"/>
        <v>1.6999989748001099E-3</v>
      </c>
      <c r="T10" s="19">
        <f t="shared" si="2"/>
        <v>2.575095116641446E-2</v>
      </c>
      <c r="U10">
        <f t="shared" si="3"/>
        <v>-8.1432109212229205E-3</v>
      </c>
      <c r="V10">
        <f t="shared" si="4"/>
        <v>1.8194964790841169E-3</v>
      </c>
      <c r="W10">
        <f t="shared" si="5"/>
        <v>3.2074685824561702E-2</v>
      </c>
      <c r="X10">
        <f t="shared" si="6"/>
        <v>-7.7010339223866728E-2</v>
      </c>
      <c r="Y10">
        <f t="shared" si="7"/>
        <v>-1.3225831966022357</v>
      </c>
      <c r="AA10" s="20">
        <f t="shared" si="8"/>
        <v>-2.0216008436713118E-8</v>
      </c>
    </row>
    <row r="11" spans="1:27" x14ac:dyDescent="0.25">
      <c r="A11">
        <v>2021</v>
      </c>
      <c r="B11" s="17">
        <v>20346422.420000002</v>
      </c>
      <c r="C11" s="17">
        <v>13621121.67</v>
      </c>
      <c r="D11" s="17">
        <v>4315198.0279999999</v>
      </c>
      <c r="E11" s="17">
        <v>6117346.5269999998</v>
      </c>
      <c r="F11" s="17">
        <v>6424269.7539999997</v>
      </c>
      <c r="G11" s="17">
        <v>20341137.550000001</v>
      </c>
      <c r="H11" s="17">
        <v>13623918.939999999</v>
      </c>
      <c r="I11" s="17">
        <v>4314539.9979999997</v>
      </c>
      <c r="J11" s="17">
        <v>6118161.9419999998</v>
      </c>
      <c r="K11" s="17">
        <v>6432509.2869999995</v>
      </c>
      <c r="L11">
        <v>2462905.86</v>
      </c>
      <c r="M11">
        <v>2462905.86</v>
      </c>
      <c r="N11">
        <v>254120.09349999999</v>
      </c>
      <c r="O11">
        <v>254120.09349999999</v>
      </c>
      <c r="Q11" s="18">
        <f t="shared" si="0"/>
        <v>4.4999942183494568E-3</v>
      </c>
      <c r="R11" s="18">
        <f t="shared" si="1"/>
        <v>-3.4999996423721313E-3</v>
      </c>
      <c r="T11" s="19">
        <f t="shared" si="2"/>
        <v>2.5981191990909203E-2</v>
      </c>
      <c r="U11">
        <f t="shared" si="3"/>
        <v>-1.3751787446121592E-2</v>
      </c>
      <c r="V11">
        <f t="shared" si="4"/>
        <v>3.2349714876205816E-3</v>
      </c>
      <c r="W11">
        <f t="shared" si="5"/>
        <v>3.6498047278574718E-2</v>
      </c>
      <c r="X11">
        <f t="shared" si="6"/>
        <v>-0.15429234777768919</v>
      </c>
      <c r="Y11">
        <f t="shared" si="7"/>
        <v>-1.5590795989301902</v>
      </c>
      <c r="AA11" s="20">
        <f t="shared" si="8"/>
        <v>-3.9329164504969816E-8</v>
      </c>
    </row>
    <row r="12" spans="1:27" x14ac:dyDescent="0.25">
      <c r="A12">
        <v>2022</v>
      </c>
      <c r="B12" s="17">
        <v>20919432.260000002</v>
      </c>
      <c r="C12" s="17">
        <v>13969520.779999999</v>
      </c>
      <c r="D12" s="17">
        <v>4434479.93</v>
      </c>
      <c r="E12" s="17">
        <v>6299526.6639999999</v>
      </c>
      <c r="F12" s="17">
        <v>6581100.051</v>
      </c>
      <c r="G12" s="17">
        <v>20913927.41</v>
      </c>
      <c r="H12" s="17">
        <v>13973470.300000001</v>
      </c>
      <c r="I12" s="17">
        <v>4433000.5449999999</v>
      </c>
      <c r="J12" s="17">
        <v>6300978.4390000002</v>
      </c>
      <c r="K12" s="17">
        <v>6590526.8090000004</v>
      </c>
      <c r="L12">
        <v>2535485.7379999999</v>
      </c>
      <c r="M12">
        <v>2535485.7379999999</v>
      </c>
      <c r="N12">
        <v>261519.19639999999</v>
      </c>
      <c r="O12">
        <v>261519.19639999999</v>
      </c>
      <c r="Q12" s="18">
        <f t="shared" si="0"/>
        <v>-2.5999955832958221E-3</v>
      </c>
      <c r="R12" s="18">
        <f t="shared" si="1"/>
        <v>-5.9999898076057434E-4</v>
      </c>
      <c r="T12" s="19">
        <f t="shared" si="2"/>
        <v>2.6321455038469388E-2</v>
      </c>
      <c r="U12">
        <f t="shared" si="3"/>
        <v>-1.8884640472228077E-2</v>
      </c>
      <c r="V12">
        <f t="shared" si="4"/>
        <v>7.0736833450629191E-3</v>
      </c>
      <c r="W12">
        <f t="shared" si="5"/>
        <v>3.813240260261426E-2</v>
      </c>
      <c r="X12">
        <f t="shared" si="6"/>
        <v>-0.26372653205809049</v>
      </c>
      <c r="Y12">
        <f t="shared" si="7"/>
        <v>-1.7124459340395883</v>
      </c>
      <c r="AA12" s="20">
        <f t="shared" si="8"/>
        <v>9.5630202853747015E-9</v>
      </c>
    </row>
    <row r="13" spans="1:27" x14ac:dyDescent="0.25">
      <c r="A13">
        <v>2023</v>
      </c>
      <c r="B13" s="17">
        <v>21511701.870000001</v>
      </c>
      <c r="C13" s="17">
        <v>14324534.470000001</v>
      </c>
      <c r="D13" s="17">
        <v>4558408.7879999997</v>
      </c>
      <c r="E13" s="17">
        <v>6490197.5279999999</v>
      </c>
      <c r="F13" s="17">
        <v>6742594.46</v>
      </c>
      <c r="G13" s="17">
        <v>21505498.140000001</v>
      </c>
      <c r="H13" s="17">
        <v>14329375.050000001</v>
      </c>
      <c r="I13" s="17">
        <v>4555264.1509999996</v>
      </c>
      <c r="J13" s="17">
        <v>6492540.4879999999</v>
      </c>
      <c r="K13" s="17">
        <v>6752837.091</v>
      </c>
      <c r="L13">
        <v>2612021.8089999999</v>
      </c>
      <c r="M13">
        <v>2612021.8089999999</v>
      </c>
      <c r="N13">
        <v>269133.73580000002</v>
      </c>
      <c r="O13">
        <v>269133.73580000002</v>
      </c>
      <c r="Q13" s="18">
        <f t="shared" si="0"/>
        <v>8.0000236630439758E-4</v>
      </c>
      <c r="R13" s="18">
        <f t="shared" si="1"/>
        <v>2.8000026941299438E-3</v>
      </c>
      <c r="T13" s="19">
        <f t="shared" si="2"/>
        <v>2.8847181123703436E-2</v>
      </c>
      <c r="U13">
        <f t="shared" si="3"/>
        <v>-2.2508569522491865E-2</v>
      </c>
      <c r="V13">
        <f t="shared" si="4"/>
        <v>1.4622479235443171E-2</v>
      </c>
      <c r="W13">
        <f t="shared" si="5"/>
        <v>3.6733262110803272E-2</v>
      </c>
      <c r="X13">
        <f t="shared" si="6"/>
        <v>-0.37766956331107154</v>
      </c>
      <c r="Y13">
        <f t="shared" si="7"/>
        <v>-1.651043968709037</v>
      </c>
      <c r="AA13" s="20">
        <f t="shared" si="8"/>
        <v>9.2999488596201552E-9</v>
      </c>
    </row>
    <row r="14" spans="1:27" x14ac:dyDescent="0.25">
      <c r="A14">
        <v>2024</v>
      </c>
      <c r="B14" s="17">
        <v>22124334.489999998</v>
      </c>
      <c r="C14" s="17">
        <v>14688025.02</v>
      </c>
      <c r="D14" s="17">
        <v>4688214.9929999998</v>
      </c>
      <c r="E14" s="17">
        <v>6688417.2769999998</v>
      </c>
      <c r="F14" s="17">
        <v>6909573.6109999996</v>
      </c>
      <c r="G14" s="17">
        <v>22116301.52</v>
      </c>
      <c r="H14" s="17">
        <v>14693213.550000001</v>
      </c>
      <c r="I14" s="17">
        <v>4682097.7560000001</v>
      </c>
      <c r="J14" s="17">
        <v>6691968.0209999997</v>
      </c>
      <c r="K14" s="17">
        <v>6920228.6059999997</v>
      </c>
      <c r="L14">
        <v>2692280.8190000001</v>
      </c>
      <c r="M14">
        <v>2692280.8190000001</v>
      </c>
      <c r="N14">
        <v>276969.98440000002</v>
      </c>
      <c r="O14">
        <v>276969.98440000002</v>
      </c>
      <c r="Q14" s="18">
        <f t="shared" si="0"/>
        <v>-7.599998265504837E-3</v>
      </c>
      <c r="R14" s="18">
        <f t="shared" si="1"/>
        <v>4.3999999761581421E-3</v>
      </c>
      <c r="T14" s="19">
        <f t="shared" si="2"/>
        <v>3.6321488892410159E-2</v>
      </c>
      <c r="U14">
        <f t="shared" si="3"/>
        <v>-2.346020646946374E-2</v>
      </c>
      <c r="V14">
        <f t="shared" si="4"/>
        <v>2.765940315322523E-2</v>
      </c>
      <c r="W14">
        <f t="shared" si="5"/>
        <v>3.2122237950028193E-2</v>
      </c>
      <c r="X14">
        <f t="shared" si="6"/>
        <v>-0.44202131963650737</v>
      </c>
      <c r="Y14">
        <f t="shared" si="7"/>
        <v>-1.3264079163748517</v>
      </c>
      <c r="AA14" s="20">
        <f t="shared" si="8"/>
        <v>5.4258620471592245E-8</v>
      </c>
    </row>
    <row r="15" spans="1:27" x14ac:dyDescent="0.25">
      <c r="A15">
        <v>2025</v>
      </c>
      <c r="B15" s="17">
        <v>22758381.890000001</v>
      </c>
      <c r="C15" s="17">
        <v>15062451.16</v>
      </c>
      <c r="D15" s="17">
        <v>4825104.0039999997</v>
      </c>
      <c r="E15" s="17">
        <v>6892454.6509999996</v>
      </c>
      <c r="F15" s="17">
        <v>7082337.233</v>
      </c>
      <c r="G15" s="17">
        <v>22746468.210000001</v>
      </c>
      <c r="H15" s="17">
        <v>15066975.5</v>
      </c>
      <c r="I15" s="17">
        <v>4814029.6780000003</v>
      </c>
      <c r="J15" s="17">
        <v>6897614.1299999999</v>
      </c>
      <c r="K15" s="17">
        <v>7092860.4050000003</v>
      </c>
      <c r="L15">
        <v>2775674.9109999998</v>
      </c>
      <c r="M15">
        <v>2775674.9109999998</v>
      </c>
      <c r="N15">
        <v>285034.39750000002</v>
      </c>
      <c r="O15">
        <v>285034.39750000002</v>
      </c>
      <c r="Q15" s="18">
        <f t="shared" si="0"/>
        <v>5.0000101327896118E-4</v>
      </c>
      <c r="R15" s="18">
        <f t="shared" si="1"/>
        <v>1.4999955892562866E-3</v>
      </c>
      <c r="T15" s="19">
        <f t="shared" si="2"/>
        <v>5.2375955203287639E-2</v>
      </c>
      <c r="U15">
        <f t="shared" si="3"/>
        <v>-1.9890296630800938E-2</v>
      </c>
      <c r="V15">
        <f t="shared" si="4"/>
        <v>4.8685914216479512E-2</v>
      </c>
      <c r="W15">
        <f t="shared" si="5"/>
        <v>2.3580333221321453E-2</v>
      </c>
      <c r="X15">
        <f t="shared" si="6"/>
        <v>-0.4330718132432978</v>
      </c>
      <c r="Y15">
        <f t="shared" si="7"/>
        <v>-0.88328476171934422</v>
      </c>
      <c r="AA15" s="20">
        <f t="shared" si="8"/>
        <v>4.3962876117298322E-9</v>
      </c>
    </row>
    <row r="16" spans="1:27" x14ac:dyDescent="0.25">
      <c r="A16">
        <v>2026</v>
      </c>
      <c r="B16" s="17">
        <v>23409927.879999999</v>
      </c>
      <c r="C16" s="17">
        <v>15458646.390000001</v>
      </c>
      <c r="D16" s="17">
        <v>4961195.8890000004</v>
      </c>
      <c r="E16" s="17">
        <v>7098899.3080000002</v>
      </c>
      <c r="F16" s="17">
        <v>7263246.449</v>
      </c>
      <c r="G16" s="17">
        <v>23394476.550000001</v>
      </c>
      <c r="H16" s="17">
        <v>15460467.380000001</v>
      </c>
      <c r="I16" s="17">
        <v>4947706.9380000001</v>
      </c>
      <c r="J16" s="17">
        <v>7105934.676</v>
      </c>
      <c r="K16" s="17">
        <v>7274065.1880000001</v>
      </c>
      <c r="L16">
        <v>2861099.1260000002</v>
      </c>
      <c r="M16">
        <v>2861099.1260000002</v>
      </c>
      <c r="N16">
        <v>293333.61869999999</v>
      </c>
      <c r="O16">
        <v>293333.61869999999</v>
      </c>
      <c r="Q16" s="18">
        <f t="shared" si="0"/>
        <v>2.7000010013580322E-3</v>
      </c>
      <c r="R16" s="18">
        <f t="shared" si="1"/>
        <v>6.999969482421875E-4</v>
      </c>
      <c r="T16" s="19">
        <f t="shared" si="2"/>
        <v>6.6046914821860092E-2</v>
      </c>
      <c r="U16">
        <f t="shared" si="3"/>
        <v>-7.7838458839134036E-3</v>
      </c>
      <c r="V16">
        <f t="shared" si="4"/>
        <v>5.7658699783990811E-2</v>
      </c>
      <c r="W16">
        <f t="shared" si="5"/>
        <v>1.6172069470818545E-2</v>
      </c>
      <c r="X16">
        <f t="shared" si="6"/>
        <v>-0.45532442838257925</v>
      </c>
      <c r="Y16">
        <f t="shared" si="7"/>
        <v>-0.70018173192866318</v>
      </c>
      <c r="AA16" s="20">
        <f t="shared" si="8"/>
        <v>-8.5490358542328337E-9</v>
      </c>
    </row>
    <row r="17" spans="1:27" x14ac:dyDescent="0.25">
      <c r="A17">
        <v>2027</v>
      </c>
      <c r="B17" s="17">
        <v>24076119.5</v>
      </c>
      <c r="C17" s="17">
        <v>15872314.630000001</v>
      </c>
      <c r="D17" s="17">
        <v>5103680.4639999997</v>
      </c>
      <c r="E17" s="17">
        <v>7309762.0939999996</v>
      </c>
      <c r="F17" s="17">
        <v>7460942.0789999999</v>
      </c>
      <c r="G17" s="17">
        <v>24055934.199999999</v>
      </c>
      <c r="H17" s="17">
        <v>15870608.01</v>
      </c>
      <c r="I17" s="17">
        <v>5087094.6310000001</v>
      </c>
      <c r="J17" s="17">
        <v>7318951.7970000003</v>
      </c>
      <c r="K17" s="17">
        <v>7472024.6210000003</v>
      </c>
      <c r="L17">
        <v>2949429.898</v>
      </c>
      <c r="M17">
        <v>2949429.898</v>
      </c>
      <c r="N17">
        <v>301874.48460000003</v>
      </c>
      <c r="O17">
        <v>301874.48460000003</v>
      </c>
      <c r="Q17" s="18">
        <f t="shared" si="0"/>
        <v>-8.3999969065189362E-3</v>
      </c>
      <c r="R17" s="18">
        <f t="shared" si="1"/>
        <v>-3.999955952167511E-4</v>
      </c>
      <c r="T17" s="19">
        <f t="shared" si="2"/>
        <v>8.3909857053066084E-2</v>
      </c>
      <c r="U17">
        <f t="shared" si="3"/>
        <v>7.094382557801265E-3</v>
      </c>
      <c r="V17">
        <f t="shared" si="4"/>
        <v>6.89469503121551E-2</v>
      </c>
      <c r="W17">
        <f t="shared" si="5"/>
        <v>7.8684909272805654E-3</v>
      </c>
      <c r="X17">
        <f t="shared" si="6"/>
        <v>-0.45526710031559298</v>
      </c>
      <c r="Y17">
        <f t="shared" si="7"/>
        <v>-0.54904024215641856</v>
      </c>
      <c r="AA17" s="20">
        <f t="shared" si="8"/>
        <v>3.3255829159917205E-8</v>
      </c>
    </row>
    <row r="18" spans="1:27" x14ac:dyDescent="0.25">
      <c r="A18">
        <v>2028</v>
      </c>
      <c r="B18" s="17">
        <v>24758106.210000001</v>
      </c>
      <c r="C18" s="17">
        <v>16303397.23</v>
      </c>
      <c r="D18" s="17">
        <v>5250642.0379999997</v>
      </c>
      <c r="E18" s="17">
        <v>7520854.1260000002</v>
      </c>
      <c r="F18" s="17">
        <v>7666156.2910000002</v>
      </c>
      <c r="G18" s="17">
        <v>24733069.420000002</v>
      </c>
      <c r="H18" s="17">
        <v>16298066.41</v>
      </c>
      <c r="I18" s="17">
        <v>5230671.33</v>
      </c>
      <c r="J18" s="17">
        <v>7532470.1809999999</v>
      </c>
      <c r="K18" s="17">
        <v>7677507.6160000004</v>
      </c>
      <c r="L18">
        <v>3038705.0780000002</v>
      </c>
      <c r="M18">
        <v>3038705.0780000002</v>
      </c>
      <c r="N18">
        <v>310664.03110000002</v>
      </c>
      <c r="O18">
        <v>310664.03110000002</v>
      </c>
      <c r="Q18" s="18">
        <f t="shared" si="0"/>
        <v>2.1000020205974579E-3</v>
      </c>
      <c r="R18" s="18">
        <f t="shared" si="1"/>
        <v>-5.8999955654144287E-3</v>
      </c>
      <c r="T18" s="19">
        <f t="shared" si="2"/>
        <v>0.10122799388478931</v>
      </c>
      <c r="U18">
        <f t="shared" si="3"/>
        <v>2.155341057543567E-2</v>
      </c>
      <c r="V18">
        <f t="shared" si="4"/>
        <v>8.0744964002931213E-2</v>
      </c>
      <c r="W18">
        <f t="shared" si="5"/>
        <v>-1.0703483482136619E-3</v>
      </c>
      <c r="X18">
        <f t="shared" si="6"/>
        <v>-0.46395943729208566</v>
      </c>
      <c r="Y18">
        <f t="shared" si="7"/>
        <v>-0.4533857974604808</v>
      </c>
      <c r="AA18" s="20">
        <f t="shared" si="8"/>
        <v>-3.234536390117615E-8</v>
      </c>
    </row>
    <row r="19" spans="1:27" x14ac:dyDescent="0.25">
      <c r="A19">
        <v>2029</v>
      </c>
      <c r="B19" s="17">
        <v>25455865.41</v>
      </c>
      <c r="C19" s="17">
        <v>16751057.35</v>
      </c>
      <c r="D19" s="17">
        <v>5401348.4570000004</v>
      </c>
      <c r="E19" s="17">
        <v>7732302.4529999997</v>
      </c>
      <c r="F19" s="17">
        <v>7877425.8210000005</v>
      </c>
      <c r="G19" s="17">
        <v>25426231.670000002</v>
      </c>
      <c r="H19" s="17">
        <v>16742314.25</v>
      </c>
      <c r="I19" s="17">
        <v>5377865.4800000004</v>
      </c>
      <c r="J19" s="17">
        <v>7746603.568</v>
      </c>
      <c r="K19" s="17">
        <v>7889134.5980000002</v>
      </c>
      <c r="L19">
        <v>3128873.469</v>
      </c>
      <c r="M19">
        <v>3128873.469</v>
      </c>
      <c r="N19">
        <v>319709.49900000001</v>
      </c>
      <c r="O19">
        <v>319709.49900000001</v>
      </c>
      <c r="Q19" s="18">
        <f t="shared" si="0"/>
        <v>-3.0000023543834686E-3</v>
      </c>
      <c r="R19" s="18">
        <f t="shared" si="1"/>
        <v>-2.0000003278255463E-3</v>
      </c>
      <c r="T19" s="19">
        <f t="shared" si="2"/>
        <v>0.11654790369490797</v>
      </c>
      <c r="U19">
        <f t="shared" si="3"/>
        <v>3.43861414993505E-2</v>
      </c>
      <c r="V19">
        <f t="shared" si="4"/>
        <v>9.2357284023747419E-2</v>
      </c>
      <c r="W19">
        <f t="shared" si="5"/>
        <v>-1.0195525761133088E-2</v>
      </c>
      <c r="X19">
        <f t="shared" si="6"/>
        <v>-0.48259568316388735</v>
      </c>
      <c r="Y19">
        <f t="shared" si="7"/>
        <v>-0.39511641122586677</v>
      </c>
      <c r="AA19" s="20">
        <f t="shared" si="8"/>
        <v>3.9329431378298807E-9</v>
      </c>
    </row>
    <row r="20" spans="1:27" x14ac:dyDescent="0.25">
      <c r="A20">
        <v>2030</v>
      </c>
      <c r="B20" s="17">
        <v>26169212.059999999</v>
      </c>
      <c r="C20" s="17">
        <v>17214149.710000001</v>
      </c>
      <c r="D20" s="17">
        <v>5555528.4359999998</v>
      </c>
      <c r="E20" s="17">
        <v>7944721.4000000004</v>
      </c>
      <c r="F20" s="17">
        <v>8094357.7680000002</v>
      </c>
      <c r="G20" s="17">
        <v>26135396.219999999</v>
      </c>
      <c r="H20" s="17">
        <v>17202300.25</v>
      </c>
      <c r="I20" s="17">
        <v>5528511.3130000001</v>
      </c>
      <c r="J20" s="17">
        <v>7961949.318</v>
      </c>
      <c r="K20" s="17">
        <v>8106534.9340000004</v>
      </c>
      <c r="L20">
        <v>3220151.9389999998</v>
      </c>
      <c r="M20">
        <v>3220151.9389999998</v>
      </c>
      <c r="N20">
        <v>329018.33980000002</v>
      </c>
      <c r="O20">
        <v>329018.33980000002</v>
      </c>
      <c r="Q20" s="18">
        <f t="shared" si="0"/>
        <v>-3.199990838766098E-3</v>
      </c>
      <c r="R20" s="18">
        <f t="shared" si="1"/>
        <v>5.800001323223114E-3</v>
      </c>
      <c r="T20" s="19">
        <f t="shared" si="2"/>
        <v>0.12938713350794107</v>
      </c>
      <c r="U20">
        <f t="shared" si="3"/>
        <v>4.533874252472006E-2</v>
      </c>
      <c r="V20">
        <f t="shared" si="4"/>
        <v>0.10337368820651618</v>
      </c>
      <c r="W20">
        <f t="shared" si="5"/>
        <v>-1.9325331659347363E-2</v>
      </c>
      <c r="X20">
        <f t="shared" si="6"/>
        <v>-0.50946296173626537</v>
      </c>
      <c r="Y20">
        <f t="shared" si="7"/>
        <v>-0.36010242537225912</v>
      </c>
      <c r="AA20" s="20">
        <f t="shared" si="8"/>
        <v>3.44360521764564E-8</v>
      </c>
    </row>
    <row r="21" spans="1:27" x14ac:dyDescent="0.25">
      <c r="A21">
        <v>2031</v>
      </c>
      <c r="B21" s="17">
        <v>26889511.030000001</v>
      </c>
      <c r="C21" s="17">
        <v>17691814.140000001</v>
      </c>
      <c r="D21" s="17">
        <v>5711765.0290000001</v>
      </c>
      <c r="E21" s="17">
        <v>8152568.1679999996</v>
      </c>
      <c r="F21" s="17">
        <v>8315230.3329999996</v>
      </c>
      <c r="G21" s="17">
        <v>26854003.34</v>
      </c>
      <c r="H21" s="17">
        <v>17677820.82</v>
      </c>
      <c r="I21" s="17">
        <v>5682052.4570000004</v>
      </c>
      <c r="J21" s="17">
        <v>8172872.6960000005</v>
      </c>
      <c r="K21" s="17">
        <v>8327336.6670000004</v>
      </c>
      <c r="L21">
        <v>3309995.8119999999</v>
      </c>
      <c r="M21">
        <v>3309995.8119999999</v>
      </c>
      <c r="N21">
        <v>338598.22210000001</v>
      </c>
      <c r="O21">
        <v>338598.22210000001</v>
      </c>
      <c r="Q21" s="18">
        <f t="shared" si="0"/>
        <v>8.0999918282032013E-3</v>
      </c>
      <c r="R21" s="18">
        <f t="shared" si="1"/>
        <v>1.0000169277191162E-4</v>
      </c>
      <c r="T21" s="19">
        <f t="shared" si="2"/>
        <v>0.13222494073019675</v>
      </c>
      <c r="U21">
        <f t="shared" si="3"/>
        <v>5.2108878601188818E-2</v>
      </c>
      <c r="V21">
        <f t="shared" si="4"/>
        <v>0.11064485106300957</v>
      </c>
      <c r="W21">
        <f t="shared" si="5"/>
        <v>-3.0528759143290694E-2</v>
      </c>
      <c r="X21">
        <f t="shared" si="6"/>
        <v>-0.57183466454731635</v>
      </c>
      <c r="Y21">
        <f t="shared" si="7"/>
        <v>-0.34094963654352828</v>
      </c>
      <c r="AA21" s="20">
        <f t="shared" si="8"/>
        <v>-2.9790710925903241E-8</v>
      </c>
    </row>
    <row r="22" spans="1:27" x14ac:dyDescent="0.25">
      <c r="A22">
        <v>2032</v>
      </c>
      <c r="B22" s="17">
        <v>27620595.98</v>
      </c>
      <c r="C22" s="17">
        <v>18180845.079999998</v>
      </c>
      <c r="D22" s="17">
        <v>5870604.5789999999</v>
      </c>
      <c r="E22" s="17">
        <v>8360436.6009999998</v>
      </c>
      <c r="F22" s="17">
        <v>8540151.0800000001</v>
      </c>
      <c r="G22" s="17">
        <v>27585040.629999999</v>
      </c>
      <c r="H22" s="17">
        <v>18166306.789999999</v>
      </c>
      <c r="I22" s="17">
        <v>5838094.7539999997</v>
      </c>
      <c r="J22" s="17">
        <v>8383972.4950000001</v>
      </c>
      <c r="K22" s="17">
        <v>8552194.2070000004</v>
      </c>
      <c r="L22">
        <v>3400403.7609999999</v>
      </c>
      <c r="M22">
        <v>3400403.7609999999</v>
      </c>
      <c r="N22">
        <v>348457.03749999998</v>
      </c>
      <c r="O22">
        <v>348457.03749999998</v>
      </c>
      <c r="Q22" s="18">
        <f t="shared" si="0"/>
        <v>-1.4999993145465851E-3</v>
      </c>
      <c r="R22" s="18">
        <f t="shared" si="1"/>
        <v>4.9999728798866272E-4</v>
      </c>
      <c r="T22" s="19">
        <f t="shared" si="2"/>
        <v>0.12889359300538583</v>
      </c>
      <c r="U22">
        <f t="shared" si="3"/>
        <v>5.2703529405675291E-2</v>
      </c>
      <c r="V22">
        <f t="shared" si="4"/>
        <v>0.11785309811958442</v>
      </c>
      <c r="W22">
        <f t="shared" si="5"/>
        <v>-4.1663041770188348E-2</v>
      </c>
      <c r="X22">
        <f t="shared" si="6"/>
        <v>-0.66195084565330775</v>
      </c>
      <c r="Y22">
        <f t="shared" si="7"/>
        <v>-0.33871490507053997</v>
      </c>
      <c r="AA22" s="20">
        <f t="shared" si="8"/>
        <v>7.2503144599167513E-9</v>
      </c>
    </row>
    <row r="23" spans="1:27" x14ac:dyDescent="0.25">
      <c r="A23">
        <v>2033</v>
      </c>
      <c r="B23" s="17">
        <v>28362421.52</v>
      </c>
      <c r="C23" s="17">
        <v>18679710.239999998</v>
      </c>
      <c r="D23" s="17">
        <v>6031799.0070000002</v>
      </c>
      <c r="E23" s="17">
        <v>8569312.8440000005</v>
      </c>
      <c r="F23" s="17">
        <v>8768832.7349999994</v>
      </c>
      <c r="G23" s="17">
        <v>28328161.329999998</v>
      </c>
      <c r="H23" s="17">
        <v>18665901.07</v>
      </c>
      <c r="I23" s="17">
        <v>5996750.8590000002</v>
      </c>
      <c r="J23" s="17">
        <v>8596201.6150000002</v>
      </c>
      <c r="K23" s="17">
        <v>8781124.3790000007</v>
      </c>
      <c r="L23">
        <v>3491829.264</v>
      </c>
      <c r="M23">
        <v>3491829.264</v>
      </c>
      <c r="N23">
        <v>358602.90779999999</v>
      </c>
      <c r="O23">
        <v>358602.90779999999</v>
      </c>
      <c r="Q23" s="18">
        <f t="shared" si="0"/>
        <v>7.7999942004680634E-3</v>
      </c>
      <c r="R23" s="18">
        <f t="shared" si="1"/>
        <v>6.7999958992004395E-3</v>
      </c>
      <c r="T23" s="19">
        <f t="shared" si="2"/>
        <v>0.12094039426313596</v>
      </c>
      <c r="U23">
        <f t="shared" si="3"/>
        <v>4.874714542582425E-2</v>
      </c>
      <c r="V23">
        <f t="shared" si="4"/>
        <v>0.12372193024360283</v>
      </c>
      <c r="W23">
        <f t="shared" si="5"/>
        <v>-5.1528677876240971E-2</v>
      </c>
      <c r="X23">
        <f t="shared" si="6"/>
        <v>-0.78484010158725515</v>
      </c>
      <c r="Y23">
        <f t="shared" si="7"/>
        <v>-0.35877337516227348</v>
      </c>
      <c r="AA23" s="20">
        <f t="shared" si="8"/>
        <v>-3.5300501410873153E-9</v>
      </c>
    </row>
    <row r="24" spans="1:27" x14ac:dyDescent="0.25">
      <c r="A24">
        <v>2034</v>
      </c>
      <c r="B24" s="17">
        <v>29116077.98</v>
      </c>
      <c r="C24" s="17">
        <v>19187613.100000001</v>
      </c>
      <c r="D24" s="17">
        <v>6195480.2460000003</v>
      </c>
      <c r="E24" s="17">
        <v>8780618.3880000003</v>
      </c>
      <c r="F24" s="17">
        <v>9001619.818</v>
      </c>
      <c r="G24" s="17">
        <v>29084224.539999999</v>
      </c>
      <c r="H24" s="17">
        <v>19175457.190000001</v>
      </c>
      <c r="I24" s="17">
        <v>6158238.0609999998</v>
      </c>
      <c r="J24" s="17">
        <v>8810963.7689999994</v>
      </c>
      <c r="K24" s="17">
        <v>9014420.5460000001</v>
      </c>
      <c r="L24">
        <v>3584941.8730000001</v>
      </c>
      <c r="M24">
        <v>3584941.8730000001</v>
      </c>
      <c r="N24">
        <v>369044.19079999998</v>
      </c>
      <c r="O24">
        <v>369044.19079999998</v>
      </c>
      <c r="Q24" s="18">
        <f t="shared" si="0"/>
        <v>-1.9999593496322632E-4</v>
      </c>
      <c r="R24" s="18">
        <f t="shared" si="1"/>
        <v>-2.1999962627887726E-3</v>
      </c>
      <c r="T24" s="19">
        <f t="shared" si="2"/>
        <v>0.10952136597690565</v>
      </c>
      <c r="U24">
        <f t="shared" si="3"/>
        <v>4.1795544465284981E-2</v>
      </c>
      <c r="V24">
        <f t="shared" si="4"/>
        <v>0.12804943432057922</v>
      </c>
      <c r="W24">
        <f t="shared" si="5"/>
        <v>-6.0323605932377337E-2</v>
      </c>
      <c r="X24">
        <f t="shared" si="6"/>
        <v>-0.95265632220563445</v>
      </c>
      <c r="Y24">
        <f t="shared" si="7"/>
        <v>-0.40186328383997394</v>
      </c>
      <c r="AA24" s="20">
        <f t="shared" si="8"/>
        <v>-6.8765811933602095E-9</v>
      </c>
    </row>
    <row r="25" spans="1:27" x14ac:dyDescent="0.25">
      <c r="A25">
        <v>2035</v>
      </c>
      <c r="B25" s="17">
        <v>29882294.98</v>
      </c>
      <c r="C25" s="17">
        <v>19704492.359999999</v>
      </c>
      <c r="D25" s="17">
        <v>6361783.5310000004</v>
      </c>
      <c r="E25" s="17">
        <v>8994973.6170000006</v>
      </c>
      <c r="F25" s="17">
        <v>9238813.1649999898</v>
      </c>
      <c r="G25" s="17">
        <v>29853747.829999998</v>
      </c>
      <c r="H25" s="17">
        <v>19694610.390000001</v>
      </c>
      <c r="I25" s="17">
        <v>6322728.7939999998</v>
      </c>
      <c r="J25" s="17">
        <v>9028864.7949999999</v>
      </c>
      <c r="K25" s="17">
        <v>9252314.7880000006</v>
      </c>
      <c r="L25">
        <v>3680069.1549999998</v>
      </c>
      <c r="M25">
        <v>3680069.1549999998</v>
      </c>
      <c r="N25">
        <v>379789.48820000002</v>
      </c>
      <c r="O25">
        <v>379789.48820000002</v>
      </c>
      <c r="Q25" s="18">
        <f t="shared" si="0"/>
        <v>6.200011819601059E-3</v>
      </c>
      <c r="R25" s="18">
        <f t="shared" si="1"/>
        <v>4.2000040411949158E-3</v>
      </c>
      <c r="T25" s="19">
        <f t="shared" si="2"/>
        <v>9.562333735302353E-2</v>
      </c>
      <c r="U25">
        <f t="shared" si="3"/>
        <v>3.310127109088893E-2</v>
      </c>
      <c r="V25">
        <f t="shared" si="4"/>
        <v>0.13082021467587415</v>
      </c>
      <c r="W25">
        <f t="shared" si="5"/>
        <v>-6.8298141714384031E-2</v>
      </c>
      <c r="X25">
        <f t="shared" si="6"/>
        <v>-1.1872000532451303</v>
      </c>
      <c r="Y25">
        <f t="shared" si="7"/>
        <v>-0.47295870165707576</v>
      </c>
      <c r="AA25" s="20">
        <f t="shared" si="8"/>
        <v>-6.6993555147831785E-9</v>
      </c>
    </row>
    <row r="26" spans="1:27" x14ac:dyDescent="0.25">
      <c r="A26">
        <v>2036</v>
      </c>
      <c r="B26" s="17">
        <v>30661602.449999999</v>
      </c>
      <c r="C26" s="17">
        <v>20230754.510000002</v>
      </c>
      <c r="D26" s="17">
        <v>6530787.733</v>
      </c>
      <c r="E26" s="17">
        <v>9212520.0710000005</v>
      </c>
      <c r="F26" s="17">
        <v>9480633.6500000004</v>
      </c>
      <c r="G26" s="17">
        <v>30637086.059999999</v>
      </c>
      <c r="H26" s="17">
        <v>20223520.739999998</v>
      </c>
      <c r="I26" s="17">
        <v>6490331.0360000003</v>
      </c>
      <c r="J26" s="17">
        <v>9250029.7949999999</v>
      </c>
      <c r="K26" s="17">
        <v>9494969.3029999901</v>
      </c>
      <c r="L26">
        <v>3777326.1359999999</v>
      </c>
      <c r="M26">
        <v>3777326.1359999999</v>
      </c>
      <c r="N26">
        <v>390847.65159999998</v>
      </c>
      <c r="O26">
        <v>390847.65159999998</v>
      </c>
      <c r="Q26" s="18">
        <f t="shared" si="0"/>
        <v>1.6000084578990936E-3</v>
      </c>
      <c r="R26" s="18">
        <f t="shared" si="1"/>
        <v>-4.3999813497066498E-3</v>
      </c>
      <c r="T26" s="19">
        <f t="shared" si="2"/>
        <v>8.0021937961038958E-2</v>
      </c>
      <c r="U26">
        <f t="shared" si="3"/>
        <v>2.3611155401128514E-2</v>
      </c>
      <c r="V26">
        <f t="shared" si="4"/>
        <v>0.13205138674341727</v>
      </c>
      <c r="W26">
        <f t="shared" si="5"/>
        <v>-7.564058459942305E-2</v>
      </c>
      <c r="X26">
        <f t="shared" si="6"/>
        <v>-1.5299856137057108</v>
      </c>
      <c r="Y26">
        <f t="shared" si="7"/>
        <v>-0.58473751641205496</v>
      </c>
      <c r="AA26" s="20">
        <f t="shared" si="8"/>
        <v>-1.9584083771340133E-8</v>
      </c>
    </row>
    <row r="27" spans="1:27" x14ac:dyDescent="0.25">
      <c r="A27">
        <v>2037</v>
      </c>
      <c r="B27" s="17">
        <v>31454423.800000001</v>
      </c>
      <c r="C27" s="17">
        <v>20767000.649999999</v>
      </c>
      <c r="D27" s="17">
        <v>6702526.6629999997</v>
      </c>
      <c r="E27" s="17">
        <v>9433190.4289999995</v>
      </c>
      <c r="F27" s="17">
        <v>9727253.8080000002</v>
      </c>
      <c r="G27" s="17">
        <v>31434530.739999998</v>
      </c>
      <c r="H27" s="17">
        <v>20762600.859999999</v>
      </c>
      <c r="I27" s="17">
        <v>6661111.5729999999</v>
      </c>
      <c r="J27" s="17">
        <v>9474371.0690000001</v>
      </c>
      <c r="K27" s="17">
        <v>9742512.6229999997</v>
      </c>
      <c r="L27">
        <v>3876732.0669999998</v>
      </c>
      <c r="M27">
        <v>3876732.0669999998</v>
      </c>
      <c r="N27">
        <v>402227.79070000001</v>
      </c>
      <c r="O27">
        <v>402227.79070000001</v>
      </c>
      <c r="Q27" s="18">
        <f t="shared" si="0"/>
        <v>-8.2999952137470245E-3</v>
      </c>
      <c r="R27" s="18">
        <f t="shared" si="1"/>
        <v>-3.2999962568283081E-3</v>
      </c>
      <c r="T27" s="19">
        <f t="shared" si="2"/>
        <v>6.3284100419824796E-2</v>
      </c>
      <c r="U27">
        <f t="shared" si="3"/>
        <v>1.3996677845743741E-2</v>
      </c>
      <c r="V27">
        <f t="shared" si="4"/>
        <v>0.13175030460149209</v>
      </c>
      <c r="W27">
        <f t="shared" si="5"/>
        <v>-8.2462897933500381E-2</v>
      </c>
      <c r="X27">
        <f t="shared" si="6"/>
        <v>-2.0701008291331582</v>
      </c>
      <c r="Y27">
        <f t="shared" si="7"/>
        <v>-0.76704212423818408</v>
      </c>
      <c r="AA27" s="20">
        <f t="shared" si="8"/>
        <v>1.5906089348427521E-8</v>
      </c>
    </row>
    <row r="28" spans="1:27" x14ac:dyDescent="0.25">
      <c r="A28">
        <v>2038</v>
      </c>
      <c r="B28" s="17">
        <v>32261113.02</v>
      </c>
      <c r="C28" s="17">
        <v>21313849.52</v>
      </c>
      <c r="D28" s="17">
        <v>6877008.8250000002</v>
      </c>
      <c r="E28" s="17">
        <v>9656858.4020000007</v>
      </c>
      <c r="F28" s="17">
        <v>9978821.5150000006</v>
      </c>
      <c r="G28" s="17">
        <v>32246346.199999999</v>
      </c>
      <c r="H28" s="17">
        <v>21312336.25</v>
      </c>
      <c r="I28" s="17">
        <v>6835118.2879999997</v>
      </c>
      <c r="J28" s="17">
        <v>9701737.4189999998</v>
      </c>
      <c r="K28" s="17">
        <v>9995063.5510000009</v>
      </c>
      <c r="L28">
        <v>3978278.5079999999</v>
      </c>
      <c r="M28">
        <v>3978278.5079999999</v>
      </c>
      <c r="N28">
        <v>413939.28029999998</v>
      </c>
      <c r="O28">
        <v>413939.28029999998</v>
      </c>
      <c r="Q28" s="18">
        <f t="shared" si="0"/>
        <v>3.000013530254364E-4</v>
      </c>
      <c r="R28" s="18">
        <f t="shared" si="1"/>
        <v>-5.6999959051609039E-3</v>
      </c>
      <c r="T28" s="19">
        <f t="shared" si="2"/>
        <v>4.5793777404767866E-2</v>
      </c>
      <c r="U28">
        <f t="shared" si="3"/>
        <v>4.6928417582994307E-3</v>
      </c>
      <c r="V28">
        <f t="shared" si="4"/>
        <v>0.12990785604105526</v>
      </c>
      <c r="W28">
        <f t="shared" si="5"/>
        <v>-8.8806901787824521E-2</v>
      </c>
      <c r="X28">
        <f t="shared" si="6"/>
        <v>-3.039179525449498</v>
      </c>
      <c r="Y28">
        <f t="shared" si="7"/>
        <v>-1.0999007233784921</v>
      </c>
      <c r="AA28" s="20">
        <f t="shared" si="8"/>
        <v>-1.8606762297590507E-8</v>
      </c>
    </row>
    <row r="29" spans="1:27" x14ac:dyDescent="0.25">
      <c r="A29">
        <v>2039</v>
      </c>
      <c r="B29" s="17">
        <v>33082002.940000001</v>
      </c>
      <c r="C29" s="17">
        <v>21871852.309999999</v>
      </c>
      <c r="D29" s="17">
        <v>7054236.5609999998</v>
      </c>
      <c r="E29" s="17">
        <v>9883431.1270000003</v>
      </c>
      <c r="F29" s="17">
        <v>10235482.08</v>
      </c>
      <c r="G29" s="17">
        <v>33072813.059999999</v>
      </c>
      <c r="H29" s="17">
        <v>21873194.870000001</v>
      </c>
      <c r="I29" s="17">
        <v>7012398.71</v>
      </c>
      <c r="J29" s="17">
        <v>9932006.6410000008</v>
      </c>
      <c r="K29" s="17">
        <v>10252752.199999999</v>
      </c>
      <c r="L29">
        <v>4081973.26</v>
      </c>
      <c r="M29">
        <v>4081973.26</v>
      </c>
      <c r="N29">
        <v>425991.76819999999</v>
      </c>
      <c r="O29">
        <v>425991.76819999999</v>
      </c>
      <c r="Q29" s="18">
        <f t="shared" si="0"/>
        <v>6.1999969184398651E-3</v>
      </c>
      <c r="R29" s="18">
        <f t="shared" si="1"/>
        <v>-1.0799996554851532E-2</v>
      </c>
      <c r="T29" s="19">
        <f t="shared" si="2"/>
        <v>2.7786810826557762E-2</v>
      </c>
      <c r="U29">
        <f t="shared" si="3"/>
        <v>-4.0594067325534994E-3</v>
      </c>
      <c r="V29">
        <f t="shared" si="4"/>
        <v>0.12650224498321691</v>
      </c>
      <c r="W29">
        <f t="shared" si="5"/>
        <v>-9.4655976022389565E-2</v>
      </c>
      <c r="X29">
        <f t="shared" si="6"/>
        <v>-5.2857615115742815</v>
      </c>
      <c r="Y29">
        <f t="shared" si="7"/>
        <v>-1.87925413607078</v>
      </c>
      <c r="AA29" s="20">
        <f t="shared" si="8"/>
        <v>-5.1401716077981163E-8</v>
      </c>
    </row>
    <row r="30" spans="1:27" x14ac:dyDescent="0.25">
      <c r="A30">
        <v>2040</v>
      </c>
      <c r="B30" s="17">
        <v>33917448.289999999</v>
      </c>
      <c r="C30" s="17">
        <v>22441476.899999999</v>
      </c>
      <c r="D30" s="17">
        <v>7234221.0700000003</v>
      </c>
      <c r="E30" s="17">
        <v>10112889.699999999</v>
      </c>
      <c r="F30" s="17">
        <v>10497395.949999999</v>
      </c>
      <c r="G30" s="17">
        <v>33914264.369999997</v>
      </c>
      <c r="H30" s="17">
        <v>22445604.07</v>
      </c>
      <c r="I30" s="17">
        <v>7193013.2999999998</v>
      </c>
      <c r="J30" s="17">
        <v>10165126.4</v>
      </c>
      <c r="K30" s="17">
        <v>10515735.970000001</v>
      </c>
      <c r="L30">
        <v>4187861.39</v>
      </c>
      <c r="M30">
        <v>4187861.39</v>
      </c>
      <c r="N30">
        <v>438395.18300000002</v>
      </c>
      <c r="O30">
        <v>438395.18300000002</v>
      </c>
      <c r="Q30" s="18">
        <f t="shared" si="0"/>
        <v>2.9999986290931702E-3</v>
      </c>
      <c r="R30" s="18">
        <f t="shared" si="1"/>
        <v>3.0000060796737671E-3</v>
      </c>
      <c r="T30" s="19">
        <f t="shared" si="2"/>
        <v>9.3881440719645326E-3</v>
      </c>
      <c r="U30">
        <f t="shared" si="3"/>
        <v>-1.2169422149264078E-2</v>
      </c>
      <c r="V30">
        <f t="shared" si="4"/>
        <v>0.12150571674042224</v>
      </c>
      <c r="W30">
        <f t="shared" si="5"/>
        <v>-9.9948150519201875E-2</v>
      </c>
      <c r="X30">
        <f t="shared" si="6"/>
        <v>-16.406410965090764</v>
      </c>
      <c r="Y30">
        <f t="shared" si="7"/>
        <v>-5.7602012613354345</v>
      </c>
      <c r="AA30" s="20">
        <f t="shared" si="8"/>
        <v>8.2434059578417873E-15</v>
      </c>
    </row>
    <row r="31" spans="1:27" x14ac:dyDescent="0.25">
      <c r="A31">
        <v>2041</v>
      </c>
      <c r="B31" s="17">
        <v>34773967</v>
      </c>
      <c r="C31" s="17">
        <v>23031948.640000001</v>
      </c>
      <c r="D31" s="17">
        <v>7419936.7369999997</v>
      </c>
      <c r="E31" s="17">
        <v>10343687.66</v>
      </c>
      <c r="F31" s="17">
        <v>10768499.970000001</v>
      </c>
      <c r="G31" s="17">
        <v>34770458.979999997</v>
      </c>
      <c r="H31" s="17">
        <v>23038001.43</v>
      </c>
      <c r="I31" s="17">
        <v>7372905.6160000004</v>
      </c>
      <c r="J31" s="17">
        <v>10399676.460000001</v>
      </c>
      <c r="K31" s="17">
        <v>10787018.449999999</v>
      </c>
      <c r="L31">
        <v>4295734.1840000004</v>
      </c>
      <c r="M31">
        <v>4295734.1840000004</v>
      </c>
      <c r="N31">
        <v>451159.7427</v>
      </c>
      <c r="O31">
        <v>451159.7427</v>
      </c>
      <c r="Q31" s="18">
        <f t="shared" si="0"/>
        <v>-6.2999948859214783E-3</v>
      </c>
      <c r="R31" s="18">
        <f t="shared" si="1"/>
        <v>2.7000084519386292E-3</v>
      </c>
      <c r="T31" s="19">
        <f t="shared" si="2"/>
        <v>1.008908165986977E-2</v>
      </c>
      <c r="U31">
        <f t="shared" si="3"/>
        <v>-1.740785188795305E-2</v>
      </c>
      <c r="V31">
        <f t="shared" si="4"/>
        <v>0.13526172037895051</v>
      </c>
      <c r="W31">
        <f t="shared" si="5"/>
        <v>-0.10776481271518405</v>
      </c>
      <c r="X31">
        <f t="shared" si="6"/>
        <v>-15.960228276905042</v>
      </c>
      <c r="Y31">
        <f t="shared" si="7"/>
        <v>-5.278898067850605</v>
      </c>
      <c r="AA31" s="20">
        <f t="shared" si="8"/>
        <v>2.5884056356617613E-8</v>
      </c>
    </row>
    <row r="32" spans="1:27" x14ac:dyDescent="0.25">
      <c r="A32">
        <v>2042</v>
      </c>
      <c r="B32" s="17">
        <v>35644802.399999999</v>
      </c>
      <c r="C32" s="17">
        <v>23642327.260000002</v>
      </c>
      <c r="D32" s="17">
        <v>7610413.0520000001</v>
      </c>
      <c r="E32" s="17">
        <v>10577180.65</v>
      </c>
      <c r="F32" s="17">
        <v>11055554.85</v>
      </c>
      <c r="G32" s="17">
        <v>35638244.890000001</v>
      </c>
      <c r="H32" s="17">
        <v>23648478.739999998</v>
      </c>
      <c r="I32" s="17">
        <v>7556143.6670000004</v>
      </c>
      <c r="J32" s="17">
        <v>10637088.27</v>
      </c>
      <c r="K32" s="17">
        <v>11073902.060000001</v>
      </c>
      <c r="L32">
        <v>4406140.3250000002</v>
      </c>
      <c r="M32">
        <v>4406140.3250000002</v>
      </c>
      <c r="N32">
        <v>464295.96240000002</v>
      </c>
      <c r="O32">
        <v>464295.96240000002</v>
      </c>
      <c r="Q32" s="18">
        <f t="shared" si="0"/>
        <v>-5.9999525547027588E-4</v>
      </c>
      <c r="R32" s="18">
        <f t="shared" si="1"/>
        <v>1.4399997889995575E-2</v>
      </c>
      <c r="T32" s="19">
        <f t="shared" si="2"/>
        <v>1.840020466843395E-2</v>
      </c>
      <c r="U32">
        <f t="shared" si="3"/>
        <v>-1.726089491495305E-2</v>
      </c>
      <c r="V32">
        <f t="shared" si="4"/>
        <v>0.1522785007160268</v>
      </c>
      <c r="W32">
        <f t="shared" si="5"/>
        <v>-0.11661744322223541</v>
      </c>
      <c r="X32">
        <f t="shared" si="6"/>
        <v>-9.135726823141443</v>
      </c>
      <c r="Y32">
        <f t="shared" si="7"/>
        <v>-2.7978927977245527</v>
      </c>
      <c r="AA32" s="20">
        <f t="shared" si="8"/>
        <v>4.2089595614358544E-8</v>
      </c>
    </row>
    <row r="33" spans="1:27" x14ac:dyDescent="0.25">
      <c r="A33">
        <v>2043</v>
      </c>
      <c r="B33" s="17">
        <v>36531256.149999999</v>
      </c>
      <c r="C33" s="17">
        <v>24273263.289999999</v>
      </c>
      <c r="D33" s="17">
        <v>7804214.9579999996</v>
      </c>
      <c r="E33" s="17">
        <v>10809855.59</v>
      </c>
      <c r="F33" s="17">
        <v>11351250.289999999</v>
      </c>
      <c r="G33" s="17">
        <v>36519670.289999999</v>
      </c>
      <c r="H33" s="17">
        <v>24277530.66</v>
      </c>
      <c r="I33" s="17">
        <v>7742136.6600000001</v>
      </c>
      <c r="J33" s="17">
        <v>10873901.550000001</v>
      </c>
      <c r="K33" s="17">
        <v>11369071.17</v>
      </c>
      <c r="L33">
        <v>4517357.9270000001</v>
      </c>
      <c r="M33">
        <v>4517357.9270000001</v>
      </c>
      <c r="N33">
        <v>477814.66369999998</v>
      </c>
      <c r="O33">
        <v>477814.66369999998</v>
      </c>
      <c r="Q33" s="18">
        <f t="shared" si="0"/>
        <v>-1.1299997568130493E-2</v>
      </c>
      <c r="R33" s="18">
        <f t="shared" si="1"/>
        <v>7.0000439882278442E-4</v>
      </c>
      <c r="T33" s="19">
        <f t="shared" si="2"/>
        <v>3.1724985214798274E-2</v>
      </c>
      <c r="U33">
        <f t="shared" si="3"/>
        <v>-1.1685127401514757E-2</v>
      </c>
      <c r="V33">
        <f t="shared" si="4"/>
        <v>0.16998592130492912</v>
      </c>
      <c r="W33">
        <f t="shared" si="5"/>
        <v>-0.12657584154762316</v>
      </c>
      <c r="X33">
        <f t="shared" si="6"/>
        <v>-5.5279418187345772</v>
      </c>
      <c r="Y33">
        <f t="shared" si="7"/>
        <v>-1.5381577198414047</v>
      </c>
      <c r="AA33" s="20">
        <f t="shared" si="8"/>
        <v>3.2859007070840107E-8</v>
      </c>
    </row>
    <row r="34" spans="1:27" x14ac:dyDescent="0.25">
      <c r="A34">
        <v>2044</v>
      </c>
      <c r="B34" s="17">
        <v>37434256.579999998</v>
      </c>
      <c r="C34" s="17">
        <v>24923870.41</v>
      </c>
      <c r="D34" s="17">
        <v>8000978.3329999996</v>
      </c>
      <c r="E34" s="17">
        <v>11042603.550000001</v>
      </c>
      <c r="F34" s="17">
        <v>11654619.470000001</v>
      </c>
      <c r="G34" s="17">
        <v>37416059.899999999</v>
      </c>
      <c r="H34" s="17">
        <v>24924496.670000002</v>
      </c>
      <c r="I34" s="17">
        <v>7930702.2609999999</v>
      </c>
      <c r="J34" s="17">
        <v>11111070.050000001</v>
      </c>
      <c r="K34" s="17">
        <v>11671632.83</v>
      </c>
      <c r="L34">
        <v>4629696.7699999996</v>
      </c>
      <c r="M34">
        <v>4629696.7699999996</v>
      </c>
      <c r="N34">
        <v>491726.98300000001</v>
      </c>
      <c r="O34">
        <v>491726.98300000001</v>
      </c>
      <c r="Q34" s="18">
        <f t="shared" si="0"/>
        <v>-4.0000006556510925E-3</v>
      </c>
      <c r="R34" s="18">
        <f t="shared" si="1"/>
        <v>4.0000081062316895E-3</v>
      </c>
      <c r="T34" s="19">
        <f t="shared" si="2"/>
        <v>4.8633341000181574E-2</v>
      </c>
      <c r="U34">
        <f t="shared" si="3"/>
        <v>-1.673773245166367E-3</v>
      </c>
      <c r="V34">
        <f t="shared" si="4"/>
        <v>0.18782328280375066</v>
      </c>
      <c r="W34">
        <f t="shared" si="5"/>
        <v>-0.13751618993960177</v>
      </c>
      <c r="X34">
        <f t="shared" si="6"/>
        <v>-3.762581965501461</v>
      </c>
      <c r="Y34">
        <f t="shared" si="7"/>
        <v>-0.93497055506826976</v>
      </c>
      <c r="AA34" s="20">
        <f t="shared" si="8"/>
        <v>2.1381199061254463E-8</v>
      </c>
    </row>
    <row r="35" spans="1:27" x14ac:dyDescent="0.25">
      <c r="A35">
        <v>2045</v>
      </c>
      <c r="B35" s="17">
        <v>38354937.719999999</v>
      </c>
      <c r="C35" s="17">
        <v>25592906.760000002</v>
      </c>
      <c r="D35" s="17">
        <v>8200786.4340000004</v>
      </c>
      <c r="E35" s="17">
        <v>11277089.43</v>
      </c>
      <c r="F35" s="17">
        <v>11965789.76</v>
      </c>
      <c r="G35" s="17">
        <v>38329029.460000001</v>
      </c>
      <c r="H35" s="17">
        <v>25588515.449999999</v>
      </c>
      <c r="I35" s="17">
        <v>8122016.1789999995</v>
      </c>
      <c r="J35" s="17">
        <v>11350313.789999999</v>
      </c>
      <c r="K35" s="17">
        <v>11981760.810000001</v>
      </c>
      <c r="L35">
        <v>4743900.4749999996</v>
      </c>
      <c r="M35">
        <v>4743900.4749999996</v>
      </c>
      <c r="N35">
        <v>506044.3812</v>
      </c>
      <c r="O35">
        <v>506044.3812</v>
      </c>
      <c r="Q35" s="18">
        <f t="shared" si="0"/>
        <v>2.0001083612442017E-4</v>
      </c>
      <c r="R35" s="18">
        <f t="shared" si="1"/>
        <v>5.1999986171722412E-3</v>
      </c>
      <c r="T35" s="19">
        <f t="shared" si="2"/>
        <v>6.7594354370581478E-2</v>
      </c>
      <c r="U35">
        <f t="shared" si="3"/>
        <v>1.1456877624790827E-2</v>
      </c>
      <c r="V35">
        <f t="shared" si="4"/>
        <v>0.2055106954435208</v>
      </c>
      <c r="W35">
        <f t="shared" si="5"/>
        <v>-0.14937323174265571</v>
      </c>
      <c r="X35">
        <f t="shared" si="6"/>
        <v>-2.8262940081659402</v>
      </c>
      <c r="Y35">
        <f t="shared" si="7"/>
        <v>-0.61644626076787989</v>
      </c>
      <c r="AA35" s="20">
        <f t="shared" si="8"/>
        <v>1.304492555642689E-8</v>
      </c>
    </row>
    <row r="36" spans="1:27" x14ac:dyDescent="0.25">
      <c r="A36">
        <v>2046</v>
      </c>
      <c r="B36" s="17">
        <v>39294855.359999999</v>
      </c>
      <c r="C36" s="17">
        <v>26279562.550000001</v>
      </c>
      <c r="D36" s="17">
        <v>8403945.7780000009</v>
      </c>
      <c r="E36" s="17">
        <v>11515029.310000001</v>
      </c>
      <c r="F36" s="17">
        <v>12285265.609999999</v>
      </c>
      <c r="G36" s="17">
        <v>39260638.640000001</v>
      </c>
      <c r="H36" s="17">
        <v>26269182.07</v>
      </c>
      <c r="I36" s="17">
        <v>8316489.034</v>
      </c>
      <c r="J36" s="17">
        <v>11593392.67</v>
      </c>
      <c r="K36" s="17">
        <v>12300008.470000001</v>
      </c>
      <c r="L36">
        <v>4860804.682</v>
      </c>
      <c r="M36">
        <v>4860804.682</v>
      </c>
      <c r="N36">
        <v>520778.65279999998</v>
      </c>
      <c r="O36">
        <v>520778.65279999998</v>
      </c>
      <c r="Q36" s="18">
        <f t="shared" si="0"/>
        <v>2.8000101447105408E-3</v>
      </c>
      <c r="R36" s="18">
        <f t="shared" si="1"/>
        <v>-1.1999979615211487E-3</v>
      </c>
      <c r="T36" s="19">
        <f t="shared" si="2"/>
        <v>8.7152734100293117E-2</v>
      </c>
      <c r="U36">
        <f t="shared" si="3"/>
        <v>2.6439916312068521E-2</v>
      </c>
      <c r="V36">
        <f t="shared" si="4"/>
        <v>0.222759351425553</v>
      </c>
      <c r="W36">
        <f t="shared" si="5"/>
        <v>-0.16204652344899598</v>
      </c>
      <c r="X36">
        <f t="shared" si="6"/>
        <v>-2.2902066592005936</v>
      </c>
      <c r="Y36">
        <f t="shared" si="7"/>
        <v>-0.43086713162459112</v>
      </c>
      <c r="AA36" s="20">
        <f t="shared" si="8"/>
        <v>-1.0188332427718549E-8</v>
      </c>
    </row>
    <row r="37" spans="1:27" x14ac:dyDescent="0.25">
      <c r="A37">
        <v>2047</v>
      </c>
      <c r="B37" s="17">
        <v>40257708.960000001</v>
      </c>
      <c r="C37" s="17">
        <v>26983755.170000002</v>
      </c>
      <c r="D37" s="17">
        <v>8611197.5779999997</v>
      </c>
      <c r="E37" s="17">
        <v>11759276.949999999</v>
      </c>
      <c r="F37" s="17">
        <v>12614300.140000001</v>
      </c>
      <c r="G37" s="17">
        <v>40215129.009999998</v>
      </c>
      <c r="H37" s="17">
        <v>26966856.920000002</v>
      </c>
      <c r="I37" s="17">
        <v>8514992.2180000003</v>
      </c>
      <c r="J37" s="17">
        <v>11843203.810000001</v>
      </c>
      <c r="K37" s="17">
        <v>12627703.33</v>
      </c>
      <c r="L37">
        <v>4981837.4579999996</v>
      </c>
      <c r="M37">
        <v>4981837.4579999996</v>
      </c>
      <c r="N37">
        <v>535941.93570000003</v>
      </c>
      <c r="O37">
        <v>535941.93570000003</v>
      </c>
      <c r="Q37" s="18">
        <f t="shared" si="0"/>
        <v>-8.3000063896179199E-3</v>
      </c>
      <c r="R37" s="18">
        <f t="shared" si="1"/>
        <v>1.7000064253807068E-3</v>
      </c>
      <c r="T37" s="19">
        <f t="shared" si="2"/>
        <v>0.10588042621824112</v>
      </c>
      <c r="U37">
        <f t="shared" si="3"/>
        <v>4.2019633943728631E-2</v>
      </c>
      <c r="V37">
        <f t="shared" si="4"/>
        <v>0.23922678446730328</v>
      </c>
      <c r="W37">
        <f t="shared" si="5"/>
        <v>-0.17536601705906774</v>
      </c>
      <c r="X37">
        <f t="shared" si="6"/>
        <v>-1.9710417696590858</v>
      </c>
      <c r="Y37">
        <f t="shared" si="7"/>
        <v>-0.31477702533700813</v>
      </c>
      <c r="AA37" s="20">
        <f t="shared" si="8"/>
        <v>2.4866276926438502E-8</v>
      </c>
    </row>
    <row r="38" spans="1:27" x14ac:dyDescent="0.25">
      <c r="A38">
        <v>2048</v>
      </c>
      <c r="B38" s="17">
        <v>41244548.399999999</v>
      </c>
      <c r="C38" s="17">
        <v>27706576.960000001</v>
      </c>
      <c r="D38" s="17">
        <v>8822942.8660000004</v>
      </c>
      <c r="E38" s="17">
        <v>12009841.390000001</v>
      </c>
      <c r="F38" s="17">
        <v>12953514.51</v>
      </c>
      <c r="G38" s="17">
        <v>41193988.32</v>
      </c>
      <c r="H38" s="17">
        <v>27682986.890000001</v>
      </c>
      <c r="I38" s="17">
        <v>8718073.6439999994</v>
      </c>
      <c r="J38" s="17">
        <v>12099768.439999999</v>
      </c>
      <c r="K38" s="17">
        <v>12965542.34</v>
      </c>
      <c r="L38">
        <v>5107154.9560000002</v>
      </c>
      <c r="M38">
        <v>5107154.9560000002</v>
      </c>
      <c r="N38">
        <v>551546.72120000003</v>
      </c>
      <c r="O38">
        <v>551546.72120000003</v>
      </c>
      <c r="Q38" s="18">
        <f t="shared" si="0"/>
        <v>-1.6799993813037872E-2</v>
      </c>
      <c r="R38" s="18">
        <f t="shared" si="1"/>
        <v>-8.8000074028968811E-3</v>
      </c>
      <c r="T38" s="19">
        <f t="shared" si="2"/>
        <v>0.12273654982672966</v>
      </c>
      <c r="U38">
        <f t="shared" si="3"/>
        <v>5.7265807371570207E-2</v>
      </c>
      <c r="V38">
        <f t="shared" si="4"/>
        <v>0.25457409266943315</v>
      </c>
      <c r="W38">
        <f t="shared" si="5"/>
        <v>-0.18910336963457272</v>
      </c>
      <c r="X38">
        <f t="shared" si="6"/>
        <v>-1.7786176366809954</v>
      </c>
      <c r="Y38">
        <f t="shared" si="7"/>
        <v>-0.23789183086736612</v>
      </c>
      <c r="AA38" s="20">
        <f t="shared" si="8"/>
        <v>1.9420299007810726E-8</v>
      </c>
    </row>
    <row r="39" spans="1:27" x14ac:dyDescent="0.25">
      <c r="A39">
        <v>2049</v>
      </c>
      <c r="B39" s="17">
        <v>42258766.189999998</v>
      </c>
      <c r="C39" s="17">
        <v>28449524.469999999</v>
      </c>
      <c r="D39" s="17">
        <v>9039868.2400000002</v>
      </c>
      <c r="E39" s="17">
        <v>12268255.119999999</v>
      </c>
      <c r="F39" s="17">
        <v>13304133.810000001</v>
      </c>
      <c r="G39" s="17">
        <v>42200969.490000002</v>
      </c>
      <c r="H39" s="17">
        <v>28419352.170000002</v>
      </c>
      <c r="I39" s="17">
        <v>8926546.6079999898</v>
      </c>
      <c r="J39" s="17">
        <v>12364631.73</v>
      </c>
      <c r="K39" s="17">
        <v>13314813.18</v>
      </c>
      <c r="L39">
        <v>5237646.2939999998</v>
      </c>
      <c r="M39">
        <v>5237646.2939999998</v>
      </c>
      <c r="N39">
        <v>567605.86439999996</v>
      </c>
      <c r="O39">
        <v>567605.86439999996</v>
      </c>
      <c r="Q39" s="18">
        <f t="shared" si="0"/>
        <v>-1.1600002646446228E-2</v>
      </c>
      <c r="R39" s="18">
        <f t="shared" si="1"/>
        <v>-3.6000162363052368E-3</v>
      </c>
      <c r="T39" s="19">
        <f t="shared" si="2"/>
        <v>0.13695585835697965</v>
      </c>
      <c r="U39">
        <f t="shared" si="3"/>
        <v>7.1496698688752275E-2</v>
      </c>
      <c r="V39">
        <f t="shared" si="4"/>
        <v>0.26852850389341271</v>
      </c>
      <c r="W39">
        <f t="shared" si="5"/>
        <v>-0.20306936318207242</v>
      </c>
      <c r="X39">
        <f t="shared" si="6"/>
        <v>-1.6675106018165176</v>
      </c>
      <c r="Y39">
        <f t="shared" si="7"/>
        <v>-0.18477473627387042</v>
      </c>
      <c r="AA39" s="20">
        <f t="shared" si="8"/>
        <v>1.8956887115617604E-8</v>
      </c>
    </row>
    <row r="40" spans="1:27" x14ac:dyDescent="0.25">
      <c r="A40">
        <v>2050</v>
      </c>
      <c r="B40" s="17">
        <v>43304357.960000001</v>
      </c>
      <c r="C40" s="17">
        <v>29214667.760000002</v>
      </c>
      <c r="D40" s="17">
        <v>9262891.1219999995</v>
      </c>
      <c r="E40" s="17">
        <v>12536094.949999999</v>
      </c>
      <c r="F40" s="17">
        <v>13667702.4</v>
      </c>
      <c r="G40" s="17">
        <v>43240333.07</v>
      </c>
      <c r="H40" s="17">
        <v>29178234.899999999</v>
      </c>
      <c r="I40" s="17">
        <v>9141428.6290000007</v>
      </c>
      <c r="J40" s="17">
        <v>12639374.970000001</v>
      </c>
      <c r="K40" s="17">
        <v>13677111.960000001</v>
      </c>
      <c r="L40">
        <v>5374273.9309999999</v>
      </c>
      <c r="M40">
        <v>5374273.9309999999</v>
      </c>
      <c r="N40">
        <v>584132.59459999995</v>
      </c>
      <c r="O40">
        <v>584132.59459999995</v>
      </c>
      <c r="Q40" s="18">
        <f t="shared" si="0"/>
        <v>-2.3999959230422974E-3</v>
      </c>
      <c r="R40" s="18">
        <f t="shared" si="1"/>
        <v>-5.4000020027160645E-3</v>
      </c>
      <c r="T40" s="19">
        <f t="shared" si="2"/>
        <v>0.14806752273706092</v>
      </c>
      <c r="U40">
        <f t="shared" si="3"/>
        <v>8.4256659034112683E-2</v>
      </c>
      <c r="V40">
        <f t="shared" si="4"/>
        <v>0.28090091906409004</v>
      </c>
      <c r="W40">
        <f t="shared" si="5"/>
        <v>-0.2170900484231737</v>
      </c>
      <c r="X40">
        <f t="shared" si="6"/>
        <v>-1.6131229588992726</v>
      </c>
      <c r="Y40">
        <f t="shared" si="7"/>
        <v>-0.14696721853017528</v>
      </c>
      <c r="AA40" s="20">
        <f t="shared" si="8"/>
        <v>-6.9379680889269935E-9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4" customWidth="1"/>
    <col min="2" max="2" width="30.140625" style="14" customWidth="1"/>
    <col min="3" max="3" width="16" style="14" customWidth="1"/>
    <col min="4" max="4" width="11.42578125" style="14" customWidth="1"/>
    <col min="5" max="16384" width="11.42578125" style="14"/>
  </cols>
  <sheetData>
    <row r="1" spans="1:40" ht="18.75" x14ac:dyDescent="0.3">
      <c r="A1" s="32" t="s">
        <v>455</v>
      </c>
      <c r="C1" s="14">
        <v>2013</v>
      </c>
      <c r="D1" s="14">
        <v>2014</v>
      </c>
      <c r="E1" s="14">
        <v>2015</v>
      </c>
      <c r="F1" s="14">
        <v>2016</v>
      </c>
      <c r="G1" s="14">
        <v>2017</v>
      </c>
      <c r="H1" s="14">
        <v>2018</v>
      </c>
      <c r="I1" s="14">
        <v>2019</v>
      </c>
      <c r="J1" s="14">
        <v>2020</v>
      </c>
      <c r="K1" s="14">
        <v>2021</v>
      </c>
      <c r="L1" s="14">
        <v>2022</v>
      </c>
      <c r="M1" s="14">
        <v>2023</v>
      </c>
      <c r="N1" s="14">
        <v>2024</v>
      </c>
      <c r="O1" s="14">
        <v>2025</v>
      </c>
      <c r="P1" s="14">
        <v>2026</v>
      </c>
      <c r="Q1" s="14">
        <v>2027</v>
      </c>
      <c r="R1" s="14">
        <v>2028</v>
      </c>
      <c r="S1" s="14">
        <v>2029</v>
      </c>
      <c r="T1" s="14">
        <v>2030</v>
      </c>
      <c r="U1" s="14">
        <v>2031</v>
      </c>
      <c r="V1" s="14">
        <v>2032</v>
      </c>
      <c r="W1" s="14">
        <v>2033</v>
      </c>
      <c r="X1" s="14">
        <v>2034</v>
      </c>
      <c r="Y1" s="14">
        <v>2035</v>
      </c>
      <c r="Z1" s="14">
        <v>2036</v>
      </c>
      <c r="AA1" s="14">
        <v>2037</v>
      </c>
      <c r="AB1" s="14">
        <v>2038</v>
      </c>
      <c r="AC1" s="14">
        <v>2039</v>
      </c>
      <c r="AD1" s="14">
        <v>2040</v>
      </c>
      <c r="AE1" s="14">
        <v>2041</v>
      </c>
      <c r="AF1" s="14">
        <v>2042</v>
      </c>
      <c r="AG1" s="14">
        <v>2043</v>
      </c>
      <c r="AH1" s="14">
        <v>2044</v>
      </c>
      <c r="AI1" s="14">
        <v>2045</v>
      </c>
      <c r="AJ1" s="14">
        <v>2046</v>
      </c>
      <c r="AK1" s="14">
        <v>2047</v>
      </c>
      <c r="AL1" s="14">
        <v>2048</v>
      </c>
      <c r="AM1" s="14">
        <v>2049</v>
      </c>
      <c r="AN1" s="14">
        <v>2050</v>
      </c>
    </row>
    <row r="2" spans="1:40" x14ac:dyDescent="0.25">
      <c r="A2" s="5" t="s">
        <v>234</v>
      </c>
      <c r="C2" s="33">
        <f>SUMIFS('DATA 2'!C$68:C$100,'DATA 2'!$A$68:$A$100,$A2)</f>
        <v>48872.667990000002</v>
      </c>
      <c r="D2" s="33">
        <f>SUMIFS('DATA 2'!D$68:D$100,'DATA 2'!$A$68:$A$100,$A2)</f>
        <v>50309.539259780002</v>
      </c>
      <c r="E2" s="33">
        <f>SUMIFS('DATA 2'!E$68:E$100,'DATA 2'!$A$68:$A$100,$A2)</f>
        <v>51787.963684750001</v>
      </c>
      <c r="F2" s="33">
        <f>SUMIFS('DATA 2'!F$68:F$100,'DATA 2'!$A$68:$A$100,$A2)</f>
        <v>53301.503678410001</v>
      </c>
      <c r="G2" s="33">
        <f>SUMIFS('DATA 2'!G$68:G$100,'DATA 2'!$A$68:$A$100,$A2)</f>
        <v>54836.346478619998</v>
      </c>
      <c r="H2" s="33">
        <f>SUMIFS('DATA 2'!H$68:H$100,'DATA 2'!$A$68:$A$100,$A2)</f>
        <v>56390.492950400003</v>
      </c>
      <c r="I2" s="33">
        <f>SUMIFS('DATA 2'!I$68:I$100,'DATA 2'!$A$68:$A$100,$A2)</f>
        <v>57965.767015279998</v>
      </c>
      <c r="J2" s="33">
        <f>SUMIFS('DATA 2'!J$68:J$100,'DATA 2'!$A$68:$A$100,$A2)</f>
        <v>59566.848051289999</v>
      </c>
      <c r="K2" s="33">
        <f>SUMIFS('DATA 2'!K$68:K$100,'DATA 2'!$A$68:$A$100,$A2)</f>
        <v>61189.860351719995</v>
      </c>
      <c r="L2" s="33">
        <f>SUMIFS('DATA 2'!L$68:L$100,'DATA 2'!$A$68:$A$100,$A2)</f>
        <v>62839.27668327</v>
      </c>
      <c r="M2" s="33">
        <f>SUMIFS('DATA 2'!M$68:M$100,'DATA 2'!$A$68:$A$100,$A2)</f>
        <v>64519.584078669999</v>
      </c>
      <c r="N2" s="33">
        <f>SUMIFS('DATA 2'!N$68:N$100,'DATA 2'!$A$68:$A$100,$A2)</f>
        <v>66234.304521579994</v>
      </c>
      <c r="O2" s="33">
        <f>SUMIFS('DATA 2'!O$68:O$100,'DATA 2'!$A$68:$A$100,$A2)</f>
        <v>67986.499560109994</v>
      </c>
      <c r="P2" s="33">
        <f>SUMIFS('DATA 2'!P$68:P$100,'DATA 2'!$A$68:$A$100,$A2)</f>
        <v>69785.272144229995</v>
      </c>
      <c r="Q2" s="33">
        <f>SUMIFS('DATA 2'!Q$68:Q$100,'DATA 2'!$A$68:$A$100,$A2)</f>
        <v>71637.161382410006</v>
      </c>
      <c r="R2" s="33">
        <f>SUMIFS('DATA 2'!R$68:R$100,'DATA 2'!$A$68:$A$100,$A2)</f>
        <v>73541.121023040003</v>
      </c>
      <c r="S2" s="33">
        <f>SUMIFS('DATA 2'!S$68:S$100,'DATA 2'!$A$68:$A$100,$A2)</f>
        <v>75496.851723560001</v>
      </c>
      <c r="T2" s="33">
        <f>SUMIFS('DATA 2'!T$68:T$100,'DATA 2'!$A$68:$A$100,$A2)</f>
        <v>77503.976546279911</v>
      </c>
      <c r="U2" s="33">
        <f>SUMIFS('DATA 2'!U$68:U$100,'DATA 2'!$A$68:$A$100,$A2)</f>
        <v>79555.737398869998</v>
      </c>
      <c r="V2" s="33">
        <f>SUMIFS('DATA 2'!V$68:V$100,'DATA 2'!$A$68:$A$100,$A2)</f>
        <v>81649.995755459997</v>
      </c>
      <c r="W2" s="33">
        <f>SUMIFS('DATA 2'!W$68:W$100,'DATA 2'!$A$68:$A$100,$A2)</f>
        <v>83783.708218419997</v>
      </c>
      <c r="X2" s="33">
        <f>SUMIFS('DATA 2'!X$68:X$100,'DATA 2'!$A$68:$A$100,$A2)</f>
        <v>85955.077292670001</v>
      </c>
      <c r="Y2" s="33">
        <f>SUMIFS('DATA 2'!Y$68:Y$100,'DATA 2'!$A$68:$A$100,$A2)</f>
        <v>88163.133951750002</v>
      </c>
      <c r="Z2" s="33">
        <f>SUMIFS('DATA 2'!Z$68:Z$100,'DATA 2'!$A$68:$A$100,$A2)</f>
        <v>90407.500820460002</v>
      </c>
      <c r="AA2" s="33">
        <f>SUMIFS('DATA 2'!AA$68:AA$100,'DATA 2'!$A$68:$A$100,$A2)</f>
        <v>92688.201400609993</v>
      </c>
      <c r="AB2" s="33">
        <f>SUMIFS('DATA 2'!AB$68:AB$100,'DATA 2'!$A$68:$A$100,$A2)</f>
        <v>95005.49814086</v>
      </c>
      <c r="AC2" s="33">
        <f>SUMIFS('DATA 2'!AC$68:AC$100,'DATA 2'!$A$68:$A$100,$A2)</f>
        <v>97359.808400200011</v>
      </c>
      <c r="AD2" s="33">
        <f>SUMIFS('DATA 2'!AD$68:AD$100,'DATA 2'!$A$68:$A$100,$A2)</f>
        <v>99751.692366440009</v>
      </c>
      <c r="AE2" s="33">
        <f>SUMIFS('DATA 2'!AE$68:AE$100,'DATA 2'!$A$68:$A$100,$A2)</f>
        <v>102188.24192978001</v>
      </c>
      <c r="AF2" s="33">
        <f>SUMIFS('DATA 2'!AF$68:AF$100,'DATA 2'!$A$68:$A$100,$A2)</f>
        <v>104675.24122987001</v>
      </c>
      <c r="AG2" s="33">
        <f>SUMIFS('DATA 2'!AG$68:AG$100,'DATA 2'!$A$68:$A$100,$A2)</f>
        <v>107211.68483478001</v>
      </c>
      <c r="AH2" s="33">
        <f>SUMIFS('DATA 2'!AH$68:AH$100,'DATA 2'!$A$68:$A$100,$A2)</f>
        <v>109797.4714887</v>
      </c>
      <c r="AI2" s="33">
        <f>SUMIFS('DATA 2'!AI$68:AI$100,'DATA 2'!$A$68:$A$100,$A2)</f>
        <v>112433.65993116</v>
      </c>
      <c r="AJ2" s="33">
        <f>SUMIFS('DATA 2'!AJ$68:AJ$100,'DATA 2'!$A$68:$A$100,$A2)</f>
        <v>115122.70345947999</v>
      </c>
      <c r="AK2" s="33">
        <f>SUMIFS('DATA 2'!AK$68:AK$100,'DATA 2'!$A$68:$A$100,$A2)</f>
        <v>117870.48177516001</v>
      </c>
      <c r="AL2" s="33">
        <f>SUMIFS('DATA 2'!AL$68:AL$100,'DATA 2'!$A$68:$A$100,$A2)</f>
        <v>120682.78143379001</v>
      </c>
      <c r="AM2" s="33">
        <f>SUMIFS('DATA 2'!AM$68:AM$100,'DATA 2'!$A$68:$A$100,$A2)</f>
        <v>123567.79075181999</v>
      </c>
      <c r="AN2" s="33">
        <f>SUMIFS('DATA 2'!AN$68:AN$100,'DATA 2'!$A$68:$A$100,$A2)</f>
        <v>126535.85579613999</v>
      </c>
    </row>
    <row r="3" spans="1:40" x14ac:dyDescent="0.25">
      <c r="A3" s="5" t="s">
        <v>233</v>
      </c>
      <c r="C3" s="33">
        <f>SUMIFS('DATA 2'!C$68:C$100,'DATA 2'!$A$68:$A$100,$A3)</f>
        <v>788945.764111</v>
      </c>
      <c r="D3" s="33">
        <f>SUMIFS('DATA 2'!D$68:D$100,'DATA 2'!$A$68:$A$100,$A3)</f>
        <v>811829.16700700007</v>
      </c>
      <c r="E3" s="33">
        <f>SUMIFS('DATA 2'!E$68:E$100,'DATA 2'!$A$68:$A$100,$A3)</f>
        <v>834788.06015600008</v>
      </c>
      <c r="F3" s="33">
        <f>SUMIFS('DATA 2'!F$68:F$100,'DATA 2'!$A$68:$A$100,$A3)</f>
        <v>857801.70765699982</v>
      </c>
      <c r="G3" s="33">
        <f>SUMIFS('DATA 2'!G$68:G$100,'DATA 2'!$A$68:$A$100,$A3)</f>
        <v>881305.68470499991</v>
      </c>
      <c r="H3" s="33">
        <f>SUMIFS('DATA 2'!H$68:H$100,'DATA 2'!$A$68:$A$100,$A3)</f>
        <v>905683.39214699995</v>
      </c>
      <c r="I3" s="33">
        <f>SUMIFS('DATA 2'!I$68:I$100,'DATA 2'!$A$68:$A$100,$A3)</f>
        <v>930999.95620900008</v>
      </c>
      <c r="J3" s="33">
        <f>SUMIFS('DATA 2'!J$68:J$100,'DATA 2'!$A$68:$A$100,$A3)</f>
        <v>957245.37736000004</v>
      </c>
      <c r="K3" s="33">
        <f>SUMIFS('DATA 2'!K$68:K$100,'DATA 2'!$A$68:$A$100,$A3)</f>
        <v>983991.49110099999</v>
      </c>
      <c r="L3" s="33">
        <f>SUMIFS('DATA 2'!L$68:L$100,'DATA 2'!$A$68:$A$100,$A3)</f>
        <v>1011409.5000539999</v>
      </c>
      <c r="M3" s="33">
        <f>SUMIFS('DATA 2'!M$68:M$100,'DATA 2'!$A$68:$A$100,$A3)</f>
        <v>1039710.4953500001</v>
      </c>
      <c r="N3" s="33">
        <f>SUMIFS('DATA 2'!N$68:N$100,'DATA 2'!$A$68:$A$100,$A3)</f>
        <v>1068974.77629</v>
      </c>
      <c r="O3" s="33">
        <f>SUMIFS('DATA 2'!O$68:O$100,'DATA 2'!$A$68:$A$100,$A3)</f>
        <v>1099192.41765</v>
      </c>
      <c r="P3" s="33">
        <f>SUMIFS('DATA 2'!P$68:P$100,'DATA 2'!$A$68:$A$100,$A3)</f>
        <v>1130200.97193</v>
      </c>
      <c r="Q3" s="33">
        <f>SUMIFS('DATA 2'!Q$68:Q$100,'DATA 2'!$A$68:$A$100,$A3)</f>
        <v>1162182.97278</v>
      </c>
      <c r="R3" s="33">
        <f>SUMIFS('DATA 2'!R$68:R$100,'DATA 2'!$A$68:$A$100,$A3)</f>
        <v>1194921.6416199999</v>
      </c>
      <c r="S3" s="33">
        <f>SUMIFS('DATA 2'!S$68:S$100,'DATA 2'!$A$68:$A$100,$A3)</f>
        <v>1228307.8592999999</v>
      </c>
      <c r="T3" s="33">
        <f>SUMIFS('DATA 2'!T$68:T$100,'DATA 2'!$A$68:$A$100,$A3)</f>
        <v>1262304.75144</v>
      </c>
      <c r="U3" s="33">
        <f>SUMIFS('DATA 2'!U$68:U$100,'DATA 2'!$A$68:$A$100,$A3)</f>
        <v>1296557.2641800002</v>
      </c>
      <c r="V3" s="33">
        <f>SUMIFS('DATA 2'!V$68:V$100,'DATA 2'!$A$68:$A$100,$A3)</f>
        <v>1331121.63316</v>
      </c>
      <c r="W3" s="33">
        <f>SUMIFS('DATA 2'!W$68:W$100,'DATA 2'!$A$68:$A$100,$A3)</f>
        <v>1366028.7341799999</v>
      </c>
      <c r="X3" s="33">
        <f>SUMIFS('DATA 2'!X$68:X$100,'DATA 2'!$A$68:$A$100,$A3)</f>
        <v>1401336.8876399999</v>
      </c>
      <c r="Y3" s="33">
        <f>SUMIFS('DATA 2'!Y$68:Y$100,'DATA 2'!$A$68:$A$100,$A3)</f>
        <v>1437085.6850400001</v>
      </c>
      <c r="Z3" s="33">
        <f>SUMIFS('DATA 2'!Z$68:Z$100,'DATA 2'!$A$68:$A$100,$A3)</f>
        <v>1473290.7127699999</v>
      </c>
      <c r="AA3" s="33">
        <f>SUMIFS('DATA 2'!AA$68:AA$100,'DATA 2'!$A$68:$A$100,$A3)</f>
        <v>1509952.1259399999</v>
      </c>
      <c r="AB3" s="33">
        <f>SUMIFS('DATA 2'!AB$68:AB$100,'DATA 2'!$A$68:$A$100,$A3)</f>
        <v>1547062.92612</v>
      </c>
      <c r="AC3" s="33">
        <f>SUMIFS('DATA 2'!AC$68:AC$100,'DATA 2'!$A$68:$A$100,$A3)</f>
        <v>1584615.4930699999</v>
      </c>
      <c r="AD3" s="33">
        <f>SUMIFS('DATA 2'!AD$68:AD$100,'DATA 2'!$A$68:$A$100,$A3)</f>
        <v>1622605.8934200001</v>
      </c>
      <c r="AE3" s="33">
        <f>SUMIFS('DATA 2'!AE$68:AE$100,'DATA 2'!$A$68:$A$100,$A3)</f>
        <v>1660943.88692</v>
      </c>
      <c r="AF3" s="33">
        <f>SUMIFS('DATA 2'!AF$68:AF$100,'DATA 2'!$A$68:$A$100,$A3)</f>
        <v>1699778.4937399998</v>
      </c>
      <c r="AG3" s="33">
        <f>SUMIFS('DATA 2'!AG$68:AG$100,'DATA 2'!$A$68:$A$100,$A3)</f>
        <v>1738941.46979</v>
      </c>
      <c r="AH3" s="33">
        <f>SUMIFS('DATA 2'!AH$68:AH$100,'DATA 2'!$A$68:$A$100,$A3)</f>
        <v>1778397.4824999999</v>
      </c>
      <c r="AI3" s="33">
        <f>SUMIFS('DATA 2'!AI$68:AI$100,'DATA 2'!$A$68:$A$100,$A3)</f>
        <v>1818211.7484099998</v>
      </c>
      <c r="AJ3" s="33">
        <f>SUMIFS('DATA 2'!AJ$68:AJ$100,'DATA 2'!$A$68:$A$100,$A3)</f>
        <v>1858501.8451</v>
      </c>
      <c r="AK3" s="33">
        <f>SUMIFS('DATA 2'!AK$68:AK$100,'DATA 2'!$A$68:$A$100,$A3)</f>
        <v>1899491.3702399998</v>
      </c>
      <c r="AL3" s="33">
        <f>SUMIFS('DATA 2'!AL$68:AL$100,'DATA 2'!$A$68:$A$100,$A3)</f>
        <v>1941301.8746799999</v>
      </c>
      <c r="AM3" s="33">
        <f>SUMIFS('DATA 2'!AM$68:AM$100,'DATA 2'!$A$68:$A$100,$A3)</f>
        <v>1984114.81039</v>
      </c>
      <c r="AN3" s="33">
        <f>SUMIFS('DATA 2'!AN$68:AN$100,'DATA 2'!$A$68:$A$100,$A3)</f>
        <v>2028153.6460199999</v>
      </c>
    </row>
    <row r="4" spans="1:40" x14ac:dyDescent="0.25">
      <c r="A4" s="5" t="s">
        <v>235</v>
      </c>
      <c r="C4" s="33">
        <f>SUMIFS('DATA 2'!C$68:C$100,'DATA 2'!$A$68:$A$100,$A4)</f>
        <v>170296.54790999999</v>
      </c>
      <c r="D4" s="33">
        <f>SUMIFS('DATA 2'!D$68:D$100,'DATA 2'!$A$68:$A$100,$A4)</f>
        <v>175530.16942649998</v>
      </c>
      <c r="E4" s="33">
        <f>SUMIFS('DATA 2'!E$68:E$100,'DATA 2'!$A$68:$A$100,$A4)</f>
        <v>180853.10677129999</v>
      </c>
      <c r="F4" s="33">
        <f>SUMIFS('DATA 2'!F$68:F$100,'DATA 2'!$A$68:$A$100,$A4)</f>
        <v>186240.3927621</v>
      </c>
      <c r="G4" s="33">
        <f>SUMIFS('DATA 2'!G$68:G$100,'DATA 2'!$A$68:$A$100,$A4)</f>
        <v>191853.92902030001</v>
      </c>
      <c r="H4" s="33">
        <f>SUMIFS('DATA 2'!H$68:H$100,'DATA 2'!$A$68:$A$100,$A4)</f>
        <v>197655.29787430001</v>
      </c>
      <c r="I4" s="33">
        <f>SUMIFS('DATA 2'!I$68:I$100,'DATA 2'!$A$68:$A$100,$A4)</f>
        <v>203592.094121</v>
      </c>
      <c r="J4" s="33">
        <f>SUMIFS('DATA 2'!J$68:J$100,'DATA 2'!$A$68:$A$100,$A4)</f>
        <v>209660.9753547</v>
      </c>
      <c r="K4" s="33">
        <f>SUMIFS('DATA 2'!K$68:K$100,'DATA 2'!$A$68:$A$100,$A4)</f>
        <v>215855.64498459999</v>
      </c>
      <c r="L4" s="33">
        <f>SUMIFS('DATA 2'!L$68:L$100,'DATA 2'!$A$68:$A$100,$A4)</f>
        <v>222255.19475489997</v>
      </c>
      <c r="M4" s="33">
        <f>SUMIFS('DATA 2'!M$68:M$100,'DATA 2'!$A$68:$A$100,$A4)</f>
        <v>228944.91400809999</v>
      </c>
      <c r="N4" s="33">
        <f>SUMIFS('DATA 2'!N$68:N$100,'DATA 2'!$A$68:$A$100,$A4)</f>
        <v>235986.79140949991</v>
      </c>
      <c r="O4" s="33">
        <f>SUMIFS('DATA 2'!O$68:O$100,'DATA 2'!$A$68:$A$100,$A4)</f>
        <v>243429.05754760001</v>
      </c>
      <c r="P4" s="33">
        <f>SUMIFS('DATA 2'!P$68:P$100,'DATA 2'!$A$68:$A$100,$A4)</f>
        <v>251075.45675390004</v>
      </c>
      <c r="Q4" s="33">
        <f>SUMIFS('DATA 2'!Q$68:Q$100,'DATA 2'!$A$68:$A$100,$A4)</f>
        <v>258969.79254300002</v>
      </c>
      <c r="R4" s="33">
        <f>SUMIFS('DATA 2'!R$68:R$100,'DATA 2'!$A$68:$A$100,$A4)</f>
        <v>267089.36586299998</v>
      </c>
      <c r="S4" s="33">
        <f>SUMIFS('DATA 2'!S$68:S$100,'DATA 2'!$A$68:$A$100,$A4)</f>
        <v>275433.81563800003</v>
      </c>
      <c r="T4" s="33">
        <f>SUMIFS('DATA 2'!T$68:T$100,'DATA 2'!$A$68:$A$100,$A4)</f>
        <v>284009.5389189999</v>
      </c>
      <c r="U4" s="33">
        <f>SUMIFS('DATA 2'!U$68:U$100,'DATA 2'!$A$68:$A$100,$A4)</f>
        <v>292792.38480099995</v>
      </c>
      <c r="V4" s="33">
        <f>SUMIFS('DATA 2'!V$68:V$100,'DATA 2'!$A$68:$A$100,$A4)</f>
        <v>301782.27422200004</v>
      </c>
      <c r="W4" s="33">
        <f>SUMIFS('DATA 2'!W$68:W$100,'DATA 2'!$A$68:$A$100,$A4)</f>
        <v>310974.01529200003</v>
      </c>
      <c r="X4" s="33">
        <f>SUMIFS('DATA 2'!X$68:X$100,'DATA 2'!$A$68:$A$100,$A4)</f>
        <v>320365.70760499995</v>
      </c>
      <c r="Y4" s="33">
        <f>SUMIFS('DATA 2'!Y$68:Y$100,'DATA 2'!$A$68:$A$100,$A4)</f>
        <v>329958.13208900002</v>
      </c>
      <c r="Z4" s="33">
        <f>SUMIFS('DATA 2'!Z$68:Z$100,'DATA 2'!$A$68:$A$100,$A4)</f>
        <v>339754.099116</v>
      </c>
      <c r="AA4" s="33">
        <f>SUMIFS('DATA 2'!AA$68:AA$100,'DATA 2'!$A$68:$A$100,$A4)</f>
        <v>349757.79135099996</v>
      </c>
      <c r="AB4" s="33">
        <f>SUMIFS('DATA 2'!AB$68:AB$100,'DATA 2'!$A$68:$A$100,$A4)</f>
        <v>359974.17557199998</v>
      </c>
      <c r="AC4" s="33">
        <f>SUMIFS('DATA 2'!AC$68:AC$100,'DATA 2'!$A$68:$A$100,$A4)</f>
        <v>370408.71915199998</v>
      </c>
      <c r="AD4" s="33">
        <f>SUMIFS('DATA 2'!AD$68:AD$100,'DATA 2'!$A$68:$A$100,$A4)</f>
        <v>381067.415492</v>
      </c>
      <c r="AE4" s="33">
        <f>SUMIFS('DATA 2'!AE$68:AE$100,'DATA 2'!$A$68:$A$100,$A4)</f>
        <v>391690.91214899998</v>
      </c>
      <c r="AF4" s="33">
        <f>SUMIFS('DATA 2'!AF$68:AF$100,'DATA 2'!$A$68:$A$100,$A4)</f>
        <v>402374.23600500001</v>
      </c>
      <c r="AG4" s="33">
        <f>SUMIFS('DATA 2'!AG$68:AG$100,'DATA 2'!$A$68:$A$100,$A4)</f>
        <v>413135.47340399999</v>
      </c>
      <c r="AH4" s="33">
        <f>SUMIFS('DATA 2'!AH$68:AH$100,'DATA 2'!$A$68:$A$100,$A4)</f>
        <v>423995.07165</v>
      </c>
      <c r="AI4" s="33">
        <f>SUMIFS('DATA 2'!AI$68:AI$100,'DATA 2'!$A$68:$A$100,$A4)</f>
        <v>434972.51015800005</v>
      </c>
      <c r="AJ4" s="33">
        <f>SUMIFS('DATA 2'!AJ$68:AJ$100,'DATA 2'!$A$68:$A$100,$A4)</f>
        <v>446087.11535600002</v>
      </c>
      <c r="AK4" s="33">
        <f>SUMIFS('DATA 2'!AK$68:AK$100,'DATA 2'!$A$68:$A$100,$A4)</f>
        <v>457368.48725999997</v>
      </c>
      <c r="AL4" s="33">
        <f>SUMIFS('DATA 2'!AL$68:AL$100,'DATA 2'!$A$68:$A$100,$A4)</f>
        <v>468844.375313</v>
      </c>
      <c r="AM4" s="33">
        <f>SUMIFS('DATA 2'!AM$68:AM$100,'DATA 2'!$A$68:$A$100,$A4)</f>
        <v>480551.63700500003</v>
      </c>
      <c r="AN4" s="33">
        <f>SUMIFS('DATA 2'!AN$68:AN$100,'DATA 2'!$A$68:$A$100,$A4)</f>
        <v>492536.55747900007</v>
      </c>
    </row>
    <row r="5" spans="1:40" x14ac:dyDescent="0.25">
      <c r="A5" s="5" t="s">
        <v>236</v>
      </c>
      <c r="C5" s="33">
        <f>SUMIFS('DATA 2'!C$68:C$100,'DATA 2'!$A$68:$A$100,$A5)</f>
        <v>2039518.4880000001</v>
      </c>
      <c r="D5" s="33">
        <f>SUMIFS('DATA 2'!D$68:D$100,'DATA 2'!$A$68:$A$100,$A5)</f>
        <v>2099086.0825</v>
      </c>
      <c r="E5" s="33">
        <f>SUMIFS('DATA 2'!E$68:E$100,'DATA 2'!$A$68:$A$100,$A5)</f>
        <v>2159473.6970000002</v>
      </c>
      <c r="F5" s="33">
        <f>SUMIFS('DATA 2'!F$68:F$100,'DATA 2'!$A$68:$A$100,$A5)</f>
        <v>2220529.6686</v>
      </c>
      <c r="G5" s="33">
        <f>SUMIFS('DATA 2'!G$68:G$100,'DATA 2'!$A$68:$A$100,$A5)</f>
        <v>2282538.0040000002</v>
      </c>
      <c r="H5" s="33">
        <f>SUMIFS('DATA 2'!H$68:H$100,'DATA 2'!$A$68:$A$100,$A5)</f>
        <v>2346097.2854999998</v>
      </c>
      <c r="I5" s="33">
        <f>SUMIFS('DATA 2'!I$68:I$100,'DATA 2'!$A$68:$A$100,$A5)</f>
        <v>2411341.3552999999</v>
      </c>
      <c r="J5" s="33">
        <f>SUMIFS('DATA 2'!J$68:J$100,'DATA 2'!$A$68:$A$100,$A5)</f>
        <v>2478329.4216</v>
      </c>
      <c r="K5" s="33">
        <f>SUMIFS('DATA 2'!K$68:K$100,'DATA 2'!$A$68:$A$100,$A5)</f>
        <v>2546245.0634000003</v>
      </c>
      <c r="L5" s="33">
        <f>SUMIFS('DATA 2'!L$68:L$100,'DATA 2'!$A$68:$A$100,$A5)</f>
        <v>2615511.3607999999</v>
      </c>
      <c r="M5" s="33">
        <f>SUMIFS('DATA 2'!M$68:M$100,'DATA 2'!$A$68:$A$100,$A5)</f>
        <v>2686649.7624000004</v>
      </c>
      <c r="N5" s="33">
        <f>SUMIFS('DATA 2'!N$68:N$100,'DATA 2'!$A$68:$A$100,$A5)</f>
        <v>2759904.9225000003</v>
      </c>
      <c r="O5" s="33">
        <f>SUMIFS('DATA 2'!O$68:O$100,'DATA 2'!$A$68:$A$100,$A5)</f>
        <v>2835340.0967999999</v>
      </c>
      <c r="P5" s="33">
        <f>SUMIFS('DATA 2'!P$68:P$100,'DATA 2'!$A$68:$A$100,$A5)</f>
        <v>2913200.8714999999</v>
      </c>
      <c r="Q5" s="33">
        <f>SUMIFS('DATA 2'!Q$68:Q$100,'DATA 2'!$A$68:$A$100,$A5)</f>
        <v>2993947.8640000001</v>
      </c>
      <c r="R5" s="33">
        <f>SUMIFS('DATA 2'!R$68:R$100,'DATA 2'!$A$68:$A$100,$A5)</f>
        <v>3077083.0665000002</v>
      </c>
      <c r="S5" s="33">
        <f>SUMIFS('DATA 2'!S$68:S$100,'DATA 2'!$A$68:$A$100,$A5)</f>
        <v>3162378.537</v>
      </c>
      <c r="T5" s="33">
        <f>SUMIFS('DATA 2'!T$68:T$100,'DATA 2'!$A$68:$A$100,$A5)</f>
        <v>3249760.1418000003</v>
      </c>
      <c r="U5" s="33">
        <f>SUMIFS('DATA 2'!U$68:U$100,'DATA 2'!$A$68:$A$100,$A5)</f>
        <v>3338465.1733999997</v>
      </c>
      <c r="V5" s="33">
        <f>SUMIFS('DATA 2'!V$68:V$100,'DATA 2'!$A$68:$A$100,$A5)</f>
        <v>3428575.8505000002</v>
      </c>
      <c r="W5" s="33">
        <f>SUMIFS('DATA 2'!W$68:W$100,'DATA 2'!$A$68:$A$100,$A5)</f>
        <v>3520109.1176</v>
      </c>
      <c r="X5" s="33">
        <f>SUMIFS('DATA 2'!X$68:X$100,'DATA 2'!$A$68:$A$100,$A5)</f>
        <v>3613151.1233999999</v>
      </c>
      <c r="Y5" s="33">
        <f>SUMIFS('DATA 2'!Y$68:Y$100,'DATA 2'!$A$68:$A$100,$A5)</f>
        <v>3707774.3735000002</v>
      </c>
      <c r="Z5" s="33">
        <f>SUMIFS('DATA 2'!Z$68:Z$100,'DATA 2'!$A$68:$A$100,$A5)</f>
        <v>3804023.6812999998</v>
      </c>
      <c r="AA5" s="33">
        <f>SUMIFS('DATA 2'!AA$68:AA$100,'DATA 2'!$A$68:$A$100,$A5)</f>
        <v>3901925.9361</v>
      </c>
      <c r="AB5" s="33">
        <f>SUMIFS('DATA 2'!AB$68:AB$100,'DATA 2'!$A$68:$A$100,$A5)</f>
        <v>4001500.4079</v>
      </c>
      <c r="AC5" s="33">
        <f>SUMIFS('DATA 2'!AC$68:AC$100,'DATA 2'!$A$68:$A$100,$A5)</f>
        <v>4102768.1626999998</v>
      </c>
      <c r="AD5" s="33">
        <f>SUMIFS('DATA 2'!AD$68:AD$100,'DATA 2'!$A$68:$A$100,$A5)</f>
        <v>4205759.5642999997</v>
      </c>
      <c r="AE5" s="33">
        <f>SUMIFS('DATA 2'!AE$68:AE$100,'DATA 2'!$A$68:$A$100,$A5)</f>
        <v>4310818.3566999994</v>
      </c>
      <c r="AF5" s="33">
        <f>SUMIFS('DATA 2'!AF$68:AF$100,'DATA 2'!$A$68:$A$100,$A5)</f>
        <v>4418365.9748</v>
      </c>
      <c r="AG5" s="33">
        <f>SUMIFS('DATA 2'!AG$68:AG$100,'DATA 2'!$A$68:$A$100,$A5)</f>
        <v>4527984.8063000003</v>
      </c>
      <c r="AH5" s="33">
        <f>SUMIFS('DATA 2'!AH$68:AH$100,'DATA 2'!$A$68:$A$100,$A5)</f>
        <v>4639561.3404000001</v>
      </c>
      <c r="AI5" s="33">
        <f>SUMIFS('DATA 2'!AI$68:AI$100,'DATA 2'!$A$68:$A$100,$A5)</f>
        <v>4753212.0889999997</v>
      </c>
      <c r="AJ5" s="33">
        <f>SUMIFS('DATA 2'!AJ$68:AJ$100,'DATA 2'!$A$68:$A$100,$A5)</f>
        <v>4869186.8623000002</v>
      </c>
      <c r="AK5" s="33">
        <f>SUMIFS('DATA 2'!AK$68:AK$100,'DATA 2'!$A$68:$A$100,$A5)</f>
        <v>4987995.6947999997</v>
      </c>
      <c r="AL5" s="33">
        <f>SUMIFS('DATA 2'!AL$68:AL$100,'DATA 2'!$A$68:$A$100,$A5)</f>
        <v>5109978.4939000001</v>
      </c>
      <c r="AM5" s="33">
        <f>SUMIFS('DATA 2'!AM$68:AM$100,'DATA 2'!$A$68:$A$100,$A5)</f>
        <v>5235634.7071000002</v>
      </c>
      <c r="AN5" s="33">
        <f>SUMIFS('DATA 2'!AN$68:AN$100,'DATA 2'!$A$68:$A$100,$A5)</f>
        <v>5365590.0653999997</v>
      </c>
    </row>
    <row r="6" spans="1:40" x14ac:dyDescent="0.25">
      <c r="A6" s="34" t="s">
        <v>237</v>
      </c>
      <c r="C6" s="33">
        <f>SUMIFS('DATA 2'!C$68:C$100,'DATA 2'!$A$68:$A$100,$A6)</f>
        <v>375028.75852999999</v>
      </c>
      <c r="D6" s="33">
        <f>SUMIFS('DATA 2'!D$68:D$100,'DATA 2'!$A$68:$A$100,$A6)</f>
        <v>385250.02576999995</v>
      </c>
      <c r="E6" s="33">
        <f>SUMIFS('DATA 2'!E$68:E$100,'DATA 2'!$A$68:$A$100,$A6)</f>
        <v>394998.94089999999</v>
      </c>
      <c r="F6" s="33">
        <f>SUMIFS('DATA 2'!F$68:F$100,'DATA 2'!$A$68:$A$100,$A6)</f>
        <v>405255.91944999999</v>
      </c>
      <c r="G6" s="33">
        <f>SUMIFS('DATA 2'!G$68:G$100,'DATA 2'!$A$68:$A$100,$A6)</f>
        <v>416482.31800999999</v>
      </c>
      <c r="H6" s="33">
        <f>SUMIFS('DATA 2'!H$68:H$100,'DATA 2'!$A$68:$A$100,$A6)</f>
        <v>428629.80114</v>
      </c>
      <c r="I6" s="33">
        <f>SUMIFS('DATA 2'!I$68:I$100,'DATA 2'!$A$68:$A$100,$A6)</f>
        <v>441066.39312000002</v>
      </c>
      <c r="J6" s="33">
        <f>SUMIFS('DATA 2'!J$68:J$100,'DATA 2'!$A$68:$A$100,$A6)</f>
        <v>453481.52169999998</v>
      </c>
      <c r="K6" s="33">
        <f>SUMIFS('DATA 2'!K$68:K$100,'DATA 2'!$A$68:$A$100,$A6)</f>
        <v>465455.23465</v>
      </c>
      <c r="L6" s="33">
        <f>SUMIFS('DATA 2'!L$68:L$100,'DATA 2'!$A$68:$A$100,$A6)</f>
        <v>477151.43197999999</v>
      </c>
      <c r="M6" s="33">
        <f>SUMIFS('DATA 2'!M$68:M$100,'DATA 2'!$A$68:$A$100,$A6)</f>
        <v>488926.37687999988</v>
      </c>
      <c r="N6" s="33">
        <f>SUMIFS('DATA 2'!N$68:N$100,'DATA 2'!$A$68:$A$100,$A6)</f>
        <v>500881.44259000005</v>
      </c>
      <c r="O6" s="33">
        <f>SUMIFS('DATA 2'!O$68:O$100,'DATA 2'!$A$68:$A$100,$A6)</f>
        <v>512965.69653000002</v>
      </c>
      <c r="P6" s="33">
        <f>SUMIFS('DATA 2'!P$68:P$100,'DATA 2'!$A$68:$A$100,$A6)</f>
        <v>525505.27968999988</v>
      </c>
      <c r="Q6" s="33">
        <f>SUMIFS('DATA 2'!Q$68:Q$100,'DATA 2'!$A$68:$A$100,$A6)</f>
        <v>539232.73387</v>
      </c>
      <c r="R6" s="33">
        <f>SUMIFS('DATA 2'!R$68:R$100,'DATA 2'!$A$68:$A$100,$A6)</f>
        <v>553605.27202999999</v>
      </c>
      <c r="S6" s="33">
        <f>SUMIFS('DATA 2'!S$68:S$100,'DATA 2'!$A$68:$A$100,$A6)</f>
        <v>568390.65813</v>
      </c>
      <c r="T6" s="33">
        <f>SUMIFS('DATA 2'!T$68:T$100,'DATA 2'!$A$68:$A$100,$A6)</f>
        <v>583516.64697999996</v>
      </c>
      <c r="U6" s="33">
        <f>SUMIFS('DATA 2'!U$68:U$100,'DATA 2'!$A$68:$A$100,$A6)</f>
        <v>598675.21487999998</v>
      </c>
      <c r="V6" s="33">
        <f>SUMIFS('DATA 2'!V$68:V$100,'DATA 2'!$A$68:$A$100,$A6)</f>
        <v>613941.91139000002</v>
      </c>
      <c r="W6" s="33">
        <f>SUMIFS('DATA 2'!W$68:W$100,'DATA 2'!$A$68:$A$100,$A6)</f>
        <v>629350.30856000003</v>
      </c>
      <c r="X6" s="33">
        <f>SUMIFS('DATA 2'!X$68:X$100,'DATA 2'!$A$68:$A$100,$A6)</f>
        <v>644933.12066000002</v>
      </c>
      <c r="Y6" s="33">
        <f>SUMIFS('DATA 2'!Y$68:Y$100,'DATA 2'!$A$68:$A$100,$A6)</f>
        <v>660707.56059999985</v>
      </c>
      <c r="Z6" s="33">
        <f>SUMIFS('DATA 2'!Z$68:Z$100,'DATA 2'!$A$68:$A$100,$A6)</f>
        <v>676676.25427999999</v>
      </c>
      <c r="AA6" s="33">
        <f>SUMIFS('DATA 2'!AA$68:AA$100,'DATA 2'!$A$68:$A$100,$A6)</f>
        <v>692833.35824000009</v>
      </c>
      <c r="AB6" s="33">
        <f>SUMIFS('DATA 2'!AB$68:AB$100,'DATA 2'!$A$68:$A$100,$A6)</f>
        <v>709169.62607</v>
      </c>
      <c r="AC6" s="33">
        <f>SUMIFS('DATA 2'!AC$68:AC$100,'DATA 2'!$A$68:$A$100,$A6)</f>
        <v>725676.08643000002</v>
      </c>
      <c r="AD6" s="33">
        <f>SUMIFS('DATA 2'!AD$68:AD$100,'DATA 2'!$A$68:$A$100,$A6)</f>
        <v>742346.30063000007</v>
      </c>
      <c r="AE6" s="33">
        <f>SUMIFS('DATA 2'!AE$68:AE$100,'DATA 2'!$A$68:$A$100,$A6)</f>
        <v>758807.12873</v>
      </c>
      <c r="AF6" s="33">
        <f>SUMIFS('DATA 2'!AF$68:AF$100,'DATA 2'!$A$68:$A$100,$A6)</f>
        <v>775999.7389</v>
      </c>
      <c r="AG6" s="33">
        <f>SUMIFS('DATA 2'!AG$68:AG$100,'DATA 2'!$A$68:$A$100,$A6)</f>
        <v>793607.43952999997</v>
      </c>
      <c r="AH6" s="33">
        <f>SUMIFS('DATA 2'!AH$68:AH$100,'DATA 2'!$A$68:$A$100,$A6)</f>
        <v>811487.66611999995</v>
      </c>
      <c r="AI6" s="33">
        <f>SUMIFS('DATA 2'!AI$68:AI$100,'DATA 2'!$A$68:$A$100,$A6)</f>
        <v>829617.36776000005</v>
      </c>
      <c r="AJ6" s="33">
        <f>SUMIFS('DATA 2'!AJ$68:AJ$100,'DATA 2'!$A$68:$A$100,$A6)</f>
        <v>848021.59092999995</v>
      </c>
      <c r="AK6" s="33">
        <f>SUMIFS('DATA 2'!AK$68:AK$100,'DATA 2'!$A$68:$A$100,$A6)</f>
        <v>866784.42159000004</v>
      </c>
      <c r="AL6" s="33">
        <f>SUMIFS('DATA 2'!AL$68:AL$100,'DATA 2'!$A$68:$A$100,$A6)</f>
        <v>885941.97686000005</v>
      </c>
      <c r="AM6" s="33">
        <f>SUMIFS('DATA 2'!AM$68:AM$100,'DATA 2'!$A$68:$A$100,$A6)</f>
        <v>905559.52578999999</v>
      </c>
      <c r="AN6" s="33">
        <f>SUMIFS('DATA 2'!AN$68:AN$100,'DATA 2'!$A$68:$A$100,$A6)</f>
        <v>925722.15186999994</v>
      </c>
    </row>
    <row r="7" spans="1:40" x14ac:dyDescent="0.25">
      <c r="A7" s="5" t="s">
        <v>239</v>
      </c>
      <c r="C7" s="33">
        <f>SUM(C8:C19)</f>
        <v>36641.298950262702</v>
      </c>
      <c r="D7" s="33">
        <f t="shared" ref="D7:AN7" si="0">SUM(D8:D19)</f>
        <v>37536.278034965602</v>
      </c>
      <c r="E7" s="33">
        <f t="shared" si="0"/>
        <v>37845.335218972999</v>
      </c>
      <c r="F7" s="33">
        <f t="shared" si="0"/>
        <v>38002.379292199999</v>
      </c>
      <c r="G7" s="33">
        <f t="shared" si="0"/>
        <v>38208.823624669996</v>
      </c>
      <c r="H7" s="33">
        <f t="shared" si="0"/>
        <v>38660.023178899995</v>
      </c>
      <c r="I7" s="33">
        <f t="shared" si="0"/>
        <v>39229.488971199993</v>
      </c>
      <c r="J7" s="33">
        <f t="shared" si="0"/>
        <v>40277.764144799999</v>
      </c>
      <c r="K7" s="33">
        <f t="shared" si="0"/>
        <v>41802.703526099991</v>
      </c>
      <c r="L7" s="33">
        <f t="shared" si="0"/>
        <v>43833.781050559999</v>
      </c>
      <c r="M7" s="33">
        <f t="shared" si="0"/>
        <v>46513.017828310003</v>
      </c>
      <c r="N7" s="33">
        <f t="shared" si="0"/>
        <v>50115.518619720009</v>
      </c>
      <c r="O7" s="33">
        <f t="shared" si="0"/>
        <v>55115.909280218002</v>
      </c>
      <c r="P7" s="33">
        <f t="shared" si="0"/>
        <v>57939.085886017005</v>
      </c>
      <c r="Q7" s="33">
        <f t="shared" si="0"/>
        <v>61124.106608768016</v>
      </c>
      <c r="R7" s="33">
        <f t="shared" si="0"/>
        <v>64430.863424488001</v>
      </c>
      <c r="S7" s="33">
        <f t="shared" si="0"/>
        <v>67857.758311860001</v>
      </c>
      <c r="T7" s="33">
        <f t="shared" si="0"/>
        <v>71416.257323874001</v>
      </c>
      <c r="U7" s="33">
        <f t="shared" si="0"/>
        <v>76006.682675545599</v>
      </c>
      <c r="V7" s="33">
        <f t="shared" si="0"/>
        <v>81023.088395499784</v>
      </c>
      <c r="W7" s="33">
        <f t="shared" si="0"/>
        <v>86504.975932194793</v>
      </c>
      <c r="X7" s="33">
        <f t="shared" si="0"/>
        <v>92496.144464274606</v>
      </c>
      <c r="Y7" s="33">
        <f t="shared" si="0"/>
        <v>99039.908951879203</v>
      </c>
      <c r="Z7" s="33">
        <f t="shared" si="0"/>
        <v>106178.78747213708</v>
      </c>
      <c r="AA7" s="33">
        <f t="shared" si="0"/>
        <v>113954.15962798112</v>
      </c>
      <c r="AB7" s="33">
        <f t="shared" si="0"/>
        <v>122405.65422429921</v>
      </c>
      <c r="AC7" s="33">
        <f t="shared" si="0"/>
        <v>131570.43994793919</v>
      </c>
      <c r="AD7" s="33">
        <f t="shared" si="0"/>
        <v>141482.43390172216</v>
      </c>
      <c r="AE7" s="33">
        <f t="shared" si="0"/>
        <v>148457.09038069108</v>
      </c>
      <c r="AF7" s="33">
        <f t="shared" si="0"/>
        <v>154949.98244472549</v>
      </c>
      <c r="AG7" s="33">
        <f t="shared" si="0"/>
        <v>161255.78592648462</v>
      </c>
      <c r="AH7" s="33">
        <f t="shared" si="0"/>
        <v>167463.22878675463</v>
      </c>
      <c r="AI7" s="33">
        <f t="shared" si="0"/>
        <v>173568.80407237701</v>
      </c>
      <c r="AJ7" s="33">
        <f t="shared" si="0"/>
        <v>179568.91617005313</v>
      </c>
      <c r="AK7" s="33">
        <f t="shared" si="0"/>
        <v>185481.76226926761</v>
      </c>
      <c r="AL7" s="33">
        <f t="shared" si="0"/>
        <v>191324.14096846062</v>
      </c>
      <c r="AM7" s="33">
        <f t="shared" si="0"/>
        <v>197118.13725722634</v>
      </c>
      <c r="AN7" s="33">
        <f t="shared" si="0"/>
        <v>202890.35290897271</v>
      </c>
    </row>
    <row r="8" spans="1:40" x14ac:dyDescent="0.25">
      <c r="A8" s="35" t="s">
        <v>440</v>
      </c>
      <c r="C8" s="33">
        <f>SUMIFS('DATA 2'!C$68:C$100,'DATA 2'!$A$68:$A$100,$A8)</f>
        <v>10768.83088</v>
      </c>
      <c r="D8" s="33">
        <f>SUMIFS('DATA 2'!D$68:D$100,'DATA 2'!$A$68:$A$100,$A8)</f>
        <v>11095.043960000001</v>
      </c>
      <c r="E8" s="33">
        <f>SUMIFS('DATA 2'!E$68:E$100,'DATA 2'!$A$68:$A$100,$A8)</f>
        <v>11339.461799999999</v>
      </c>
      <c r="F8" s="33">
        <f>SUMIFS('DATA 2'!F$68:F$100,'DATA 2'!$A$68:$A$100,$A8)</f>
        <v>11534.58454</v>
      </c>
      <c r="G8" s="33">
        <f>SUMIFS('DATA 2'!G$68:G$100,'DATA 2'!$A$68:$A$100,$A8)</f>
        <v>11655.393480000001</v>
      </c>
      <c r="H8" s="33">
        <f>SUMIFS('DATA 2'!H$68:H$100,'DATA 2'!$A$68:$A$100,$A8)</f>
        <v>12253.766079999999</v>
      </c>
      <c r="I8" s="33">
        <f>SUMIFS('DATA 2'!I$68:I$100,'DATA 2'!$A$68:$A$100,$A8)</f>
        <v>12743.756359999999</v>
      </c>
      <c r="J8" s="33">
        <f>SUMIFS('DATA 2'!J$68:J$100,'DATA 2'!$A$68:$A$100,$A8)</f>
        <v>13049.906440000001</v>
      </c>
      <c r="K8" s="33">
        <f>SUMIFS('DATA 2'!K$68:K$100,'DATA 2'!$A$68:$A$100,$A8)</f>
        <v>13213.39588</v>
      </c>
      <c r="L8" s="33">
        <f>SUMIFS('DATA 2'!L$68:L$100,'DATA 2'!$A$68:$A$100,$A8)</f>
        <v>13269.58403</v>
      </c>
      <c r="M8" s="33">
        <f>SUMIFS('DATA 2'!M$68:M$100,'DATA 2'!$A$68:$A$100,$A8)</f>
        <v>13226.82055</v>
      </c>
      <c r="N8" s="33">
        <f>SUMIFS('DATA 2'!N$68:N$100,'DATA 2'!$A$68:$A$100,$A8)</f>
        <v>13064.54377</v>
      </c>
      <c r="O8" s="33">
        <f>SUMIFS('DATA 2'!O$68:O$100,'DATA 2'!$A$68:$A$100,$A8)</f>
        <v>12740.187760000001</v>
      </c>
      <c r="P8" s="33">
        <f>SUMIFS('DATA 2'!P$68:P$100,'DATA 2'!$A$68:$A$100,$A8)</f>
        <v>12818.645140000001</v>
      </c>
      <c r="Q8" s="33">
        <f>SUMIFS('DATA 2'!Q$68:Q$100,'DATA 2'!$A$68:$A$100,$A8)</f>
        <v>13065.62383</v>
      </c>
      <c r="R8" s="33">
        <f>SUMIFS('DATA 2'!R$68:R$100,'DATA 2'!$A$68:$A$100,$A8)</f>
        <v>13359.85284</v>
      </c>
      <c r="S8" s="33">
        <f>SUMIFS('DATA 2'!S$68:S$100,'DATA 2'!$A$68:$A$100,$A8)</f>
        <v>13665.75755</v>
      </c>
      <c r="T8" s="33">
        <f>SUMIFS('DATA 2'!T$68:T$100,'DATA 2'!$A$68:$A$100,$A8)</f>
        <v>13972.69173</v>
      </c>
      <c r="U8" s="33">
        <f>SUMIFS('DATA 2'!U$68:U$100,'DATA 2'!$A$68:$A$100,$A8)</f>
        <v>14268.83281</v>
      </c>
      <c r="V8" s="33">
        <f>SUMIFS('DATA 2'!V$68:V$100,'DATA 2'!$A$68:$A$100,$A8)</f>
        <v>14553.6379</v>
      </c>
      <c r="W8" s="33">
        <f>SUMIFS('DATA 2'!W$68:W$100,'DATA 2'!$A$68:$A$100,$A8)</f>
        <v>14823.44045</v>
      </c>
      <c r="X8" s="33">
        <f>SUMIFS('DATA 2'!X$68:X$100,'DATA 2'!$A$68:$A$100,$A8)</f>
        <v>15074.46874</v>
      </c>
      <c r="Y8" s="33">
        <f>SUMIFS('DATA 2'!Y$68:Y$100,'DATA 2'!$A$68:$A$100,$A8)</f>
        <v>15302.78118</v>
      </c>
      <c r="Z8" s="33">
        <f>SUMIFS('DATA 2'!Z$68:Z$100,'DATA 2'!$A$68:$A$100,$A8)</f>
        <v>15504.24123</v>
      </c>
      <c r="AA8" s="33">
        <f>SUMIFS('DATA 2'!AA$68:AA$100,'DATA 2'!$A$68:$A$100,$A8)</f>
        <v>15674.58728</v>
      </c>
      <c r="AB8" s="33">
        <f>SUMIFS('DATA 2'!AB$68:AB$100,'DATA 2'!$A$68:$A$100,$A8)</f>
        <v>15809.521930000001</v>
      </c>
      <c r="AC8" s="33">
        <f>SUMIFS('DATA 2'!AC$68:AC$100,'DATA 2'!$A$68:$A$100,$A8)</f>
        <v>15904.816049999999</v>
      </c>
      <c r="AD8" s="33">
        <f>SUMIFS('DATA 2'!AD$68:AD$100,'DATA 2'!$A$68:$A$100,$A8)</f>
        <v>15956.424010000001</v>
      </c>
      <c r="AE8" s="33">
        <f>SUMIFS('DATA 2'!AE$68:AE$100,'DATA 2'!$A$68:$A$100,$A8)</f>
        <v>16360.82121</v>
      </c>
      <c r="AF8" s="33">
        <f>SUMIFS('DATA 2'!AF$68:AF$100,'DATA 2'!$A$68:$A$100,$A8)</f>
        <v>16801.34448</v>
      </c>
      <c r="AG8" s="33">
        <f>SUMIFS('DATA 2'!AG$68:AG$100,'DATA 2'!$A$68:$A$100,$A8)</f>
        <v>17193.545689999999</v>
      </c>
      <c r="AH8" s="33">
        <f>SUMIFS('DATA 2'!AH$68:AH$100,'DATA 2'!$A$68:$A$100,$A8)</f>
        <v>17536.421549999999</v>
      </c>
      <c r="AI8" s="33">
        <f>SUMIFS('DATA 2'!AI$68:AI$100,'DATA 2'!$A$68:$A$100,$A8)</f>
        <v>17842.324700000001</v>
      </c>
      <c r="AJ8" s="33">
        <f>SUMIFS('DATA 2'!AJ$68:AJ$100,'DATA 2'!$A$68:$A$100,$A8)</f>
        <v>18121.910090000001</v>
      </c>
      <c r="AK8" s="33">
        <f>SUMIFS('DATA 2'!AK$68:AK$100,'DATA 2'!$A$68:$A$100,$A8)</f>
        <v>18383.41286</v>
      </c>
      <c r="AL8" s="33">
        <f>SUMIFS('DATA 2'!AL$68:AL$100,'DATA 2'!$A$68:$A$100,$A8)</f>
        <v>18632.25619</v>
      </c>
      <c r="AM8" s="33">
        <f>SUMIFS('DATA 2'!AM$68:AM$100,'DATA 2'!$A$68:$A$100,$A8)</f>
        <v>18872.33483</v>
      </c>
      <c r="AN8" s="33">
        <f>SUMIFS('DATA 2'!AN$68:AN$100,'DATA 2'!$A$68:$A$100,$A8)</f>
        <v>19106.815460000002</v>
      </c>
    </row>
    <row r="9" spans="1:40" x14ac:dyDescent="0.25">
      <c r="A9" s="35" t="s">
        <v>441</v>
      </c>
      <c r="C9" s="33">
        <f>SUMIFS('DATA 2'!C$68:C$100,'DATA 2'!$A$68:$A$100,$A9)</f>
        <v>752.27429700000005</v>
      </c>
      <c r="D9" s="33">
        <f>SUMIFS('DATA 2'!D$68:D$100,'DATA 2'!$A$68:$A$100,$A9)</f>
        <v>944.13714130000005</v>
      </c>
      <c r="E9" s="33">
        <f>SUMIFS('DATA 2'!E$68:E$100,'DATA 2'!$A$68:$A$100,$A9)</f>
        <v>1173.7329010000001</v>
      </c>
      <c r="F9" s="33">
        <f>SUMIFS('DATA 2'!F$68:F$100,'DATA 2'!$A$68:$A$100,$A9)</f>
        <v>1460.4488630000001</v>
      </c>
      <c r="G9" s="33">
        <f>SUMIFS('DATA 2'!G$68:G$100,'DATA 2'!$A$68:$A$100,$A9)</f>
        <v>1811.5931</v>
      </c>
      <c r="H9" s="33">
        <f>SUMIFS('DATA 2'!H$68:H$100,'DATA 2'!$A$68:$A$100,$A9)</f>
        <v>2257.9944799999998</v>
      </c>
      <c r="I9" s="33">
        <f>SUMIFS('DATA 2'!I$68:I$100,'DATA 2'!$A$68:$A$100,$A9)</f>
        <v>2731.8276489999998</v>
      </c>
      <c r="J9" s="33">
        <f>SUMIFS('DATA 2'!J$68:J$100,'DATA 2'!$A$68:$A$100,$A9)</f>
        <v>3262.5308180000002</v>
      </c>
      <c r="K9" s="33">
        <f>SUMIFS('DATA 2'!K$68:K$100,'DATA 2'!$A$68:$A$100,$A9)</f>
        <v>3873.5972230000002</v>
      </c>
      <c r="L9" s="33">
        <f>SUMIFS('DATA 2'!L$68:L$100,'DATA 2'!$A$68:$A$100,$A9)</f>
        <v>4581.3365130000002</v>
      </c>
      <c r="M9" s="33">
        <f>SUMIFS('DATA 2'!M$68:M$100,'DATA 2'!$A$68:$A$100,$A9)</f>
        <v>5393.4432740000002</v>
      </c>
      <c r="N9" s="33">
        <f>SUMIFS('DATA 2'!N$68:N$100,'DATA 2'!$A$68:$A$100,$A9)</f>
        <v>6301.4480750000002</v>
      </c>
      <c r="O9" s="33">
        <f>SUMIFS('DATA 2'!O$68:O$100,'DATA 2'!$A$68:$A$100,$A9)</f>
        <v>7272.4518619999999</v>
      </c>
      <c r="P9" s="33">
        <f>SUMIFS('DATA 2'!P$68:P$100,'DATA 2'!$A$68:$A$100,$A9)</f>
        <v>8283.6023850000001</v>
      </c>
      <c r="Q9" s="33">
        <f>SUMIFS('DATA 2'!Q$68:Q$100,'DATA 2'!$A$68:$A$100,$A9)</f>
        <v>9461.3562600000005</v>
      </c>
      <c r="R9" s="33">
        <f>SUMIFS('DATA 2'!R$68:R$100,'DATA 2'!$A$68:$A$100,$A9)</f>
        <v>10780.259679999999</v>
      </c>
      <c r="S9" s="33">
        <f>SUMIFS('DATA 2'!S$68:S$100,'DATA 2'!$A$68:$A$100,$A9)</f>
        <v>12256.148950000001</v>
      </c>
      <c r="T9" s="33">
        <f>SUMIFS('DATA 2'!T$68:T$100,'DATA 2'!$A$68:$A$100,$A9)</f>
        <v>13904.312169999999</v>
      </c>
      <c r="U9" s="33">
        <f>SUMIFS('DATA 2'!U$68:U$100,'DATA 2'!$A$68:$A$100,$A9)</f>
        <v>15369.283460000001</v>
      </c>
      <c r="V9" s="33">
        <f>SUMIFS('DATA 2'!V$68:V$100,'DATA 2'!$A$68:$A$100,$A9)</f>
        <v>16936.00577</v>
      </c>
      <c r="W9" s="33">
        <f>SUMIFS('DATA 2'!W$68:W$100,'DATA 2'!$A$68:$A$100,$A9)</f>
        <v>18601.666809999999</v>
      </c>
      <c r="X9" s="33">
        <f>SUMIFS('DATA 2'!X$68:X$100,'DATA 2'!$A$68:$A$100,$A9)</f>
        <v>20363.675770000002</v>
      </c>
      <c r="Y9" s="33">
        <f>SUMIFS('DATA 2'!Y$68:Y$100,'DATA 2'!$A$68:$A$100,$A9)</f>
        <v>22217.758030000001</v>
      </c>
      <c r="Z9" s="33">
        <f>SUMIFS('DATA 2'!Z$68:Z$100,'DATA 2'!$A$68:$A$100,$A9)</f>
        <v>24157.762579999999</v>
      </c>
      <c r="AA9" s="33">
        <f>SUMIFS('DATA 2'!AA$68:AA$100,'DATA 2'!$A$68:$A$100,$A9)</f>
        <v>26175.5753</v>
      </c>
      <c r="AB9" s="33">
        <f>SUMIFS('DATA 2'!AB$68:AB$100,'DATA 2'!$A$68:$A$100,$A9)</f>
        <v>28261.030620000001</v>
      </c>
      <c r="AC9" s="33">
        <f>SUMIFS('DATA 2'!AC$68:AC$100,'DATA 2'!$A$68:$A$100,$A9)</f>
        <v>30401.869009999999</v>
      </c>
      <c r="AD9" s="33">
        <f>SUMIFS('DATA 2'!AD$68:AD$100,'DATA 2'!$A$68:$A$100,$A9)</f>
        <v>32583.75071</v>
      </c>
      <c r="AE9" s="33">
        <f>SUMIFS('DATA 2'!AE$68:AE$100,'DATA 2'!$A$68:$A$100,$A9)</f>
        <v>34742.530420000003</v>
      </c>
      <c r="AF9" s="33">
        <f>SUMIFS('DATA 2'!AF$68:AF$100,'DATA 2'!$A$68:$A$100,$A9)</f>
        <v>36667.15638</v>
      </c>
      <c r="AG9" s="33">
        <f>SUMIFS('DATA 2'!AG$68:AG$100,'DATA 2'!$A$68:$A$100,$A9)</f>
        <v>38407.707629999997</v>
      </c>
      <c r="AH9" s="33">
        <f>SUMIFS('DATA 2'!AH$68:AH$100,'DATA 2'!$A$68:$A$100,$A9)</f>
        <v>40032.458169999998</v>
      </c>
      <c r="AI9" s="33">
        <f>SUMIFS('DATA 2'!AI$68:AI$100,'DATA 2'!$A$68:$A$100,$A9)</f>
        <v>41575.396269999997</v>
      </c>
      <c r="AJ9" s="33">
        <f>SUMIFS('DATA 2'!AJ$68:AJ$100,'DATA 2'!$A$68:$A$100,$A9)</f>
        <v>43055.441850000003</v>
      </c>
      <c r="AK9" s="33">
        <f>SUMIFS('DATA 2'!AK$68:AK$100,'DATA 2'!$A$68:$A$100,$A9)</f>
        <v>44487.426319999999</v>
      </c>
      <c r="AL9" s="33">
        <f>SUMIFS('DATA 2'!AL$68:AL$100,'DATA 2'!$A$68:$A$100,$A9)</f>
        <v>45880.468509999999</v>
      </c>
      <c r="AM9" s="33">
        <f>SUMIFS('DATA 2'!AM$68:AM$100,'DATA 2'!$A$68:$A$100,$A9)</f>
        <v>47242.298669999996</v>
      </c>
      <c r="AN9" s="33">
        <f>SUMIFS('DATA 2'!AN$68:AN$100,'DATA 2'!$A$68:$A$100,$A9)</f>
        <v>48580.345509999999</v>
      </c>
    </row>
    <row r="10" spans="1:40" x14ac:dyDescent="0.25">
      <c r="A10" s="35" t="s">
        <v>442</v>
      </c>
      <c r="C10" s="33">
        <f>SUMIFS('DATA 2'!C$68:C$100,'DATA 2'!$A$68:$A$100,$A10)</f>
        <v>638.72549089999995</v>
      </c>
      <c r="D10" s="33">
        <f>SUMIFS('DATA 2'!D$68:D$100,'DATA 2'!$A$68:$A$100,$A10)</f>
        <v>642.2187242</v>
      </c>
      <c r="E10" s="33">
        <f>SUMIFS('DATA 2'!E$68:E$100,'DATA 2'!$A$68:$A$100,$A10)</f>
        <v>634.68113189999997</v>
      </c>
      <c r="F10" s="33">
        <f>SUMIFS('DATA 2'!F$68:F$100,'DATA 2'!$A$68:$A$100,$A10)</f>
        <v>621.8311119</v>
      </c>
      <c r="G10" s="33">
        <f>SUMIFS('DATA 2'!G$68:G$100,'DATA 2'!$A$68:$A$100,$A10)</f>
        <v>603.92353869999999</v>
      </c>
      <c r="H10" s="33">
        <f>SUMIFS('DATA 2'!H$68:H$100,'DATA 2'!$A$68:$A$100,$A10)</f>
        <v>667.83582520000004</v>
      </c>
      <c r="I10" s="33">
        <f>SUMIFS('DATA 2'!I$68:I$100,'DATA 2'!$A$68:$A$100,$A10)</f>
        <v>754.97100269999999</v>
      </c>
      <c r="J10" s="33">
        <f>SUMIFS('DATA 2'!J$68:J$100,'DATA 2'!$A$68:$A$100,$A10)</f>
        <v>851.8655033</v>
      </c>
      <c r="K10" s="33">
        <f>SUMIFS('DATA 2'!K$68:K$100,'DATA 2'!$A$68:$A$100,$A10)</f>
        <v>957.66170990000001</v>
      </c>
      <c r="L10" s="33">
        <f>SUMIFS('DATA 2'!L$68:L$100,'DATA 2'!$A$68:$A$100,$A10)</f>
        <v>1073.8279660000001</v>
      </c>
      <c r="M10" s="33">
        <f>SUMIFS('DATA 2'!M$68:M$100,'DATA 2'!$A$68:$A$100,$A10)</f>
        <v>1200.935375</v>
      </c>
      <c r="N10" s="33">
        <f>SUMIFS('DATA 2'!N$68:N$100,'DATA 2'!$A$68:$A$100,$A10)</f>
        <v>1336.8034540000001</v>
      </c>
      <c r="O10" s="33">
        <f>SUMIFS('DATA 2'!O$68:O$100,'DATA 2'!$A$68:$A$100,$A10)</f>
        <v>1475.1705790000001</v>
      </c>
      <c r="P10" s="33">
        <f>SUMIFS('DATA 2'!P$68:P$100,'DATA 2'!$A$68:$A$100,$A10)</f>
        <v>1549.720757</v>
      </c>
      <c r="Q10" s="33">
        <f>SUMIFS('DATA 2'!Q$68:Q$100,'DATA 2'!$A$68:$A$100,$A10)</f>
        <v>1604.4289799999999</v>
      </c>
      <c r="R10" s="33">
        <f>SUMIFS('DATA 2'!R$68:R$100,'DATA 2'!$A$68:$A$100,$A10)</f>
        <v>1650.019939</v>
      </c>
      <c r="S10" s="33">
        <f>SUMIFS('DATA 2'!S$68:S$100,'DATA 2'!$A$68:$A$100,$A10)</f>
        <v>1689.8572919999999</v>
      </c>
      <c r="T10" s="33">
        <f>SUMIFS('DATA 2'!T$68:T$100,'DATA 2'!$A$68:$A$100,$A10)</f>
        <v>1724.890269</v>
      </c>
      <c r="U10" s="33">
        <f>SUMIFS('DATA 2'!U$68:U$100,'DATA 2'!$A$68:$A$100,$A10)</f>
        <v>1783.3748660000001</v>
      </c>
      <c r="V10" s="33">
        <f>SUMIFS('DATA 2'!V$68:V$100,'DATA 2'!$A$68:$A$100,$A10)</f>
        <v>1848.734909</v>
      </c>
      <c r="W10" s="33">
        <f>SUMIFS('DATA 2'!W$68:W$100,'DATA 2'!$A$68:$A$100,$A10)</f>
        <v>1914.6520969999999</v>
      </c>
      <c r="X10" s="33">
        <f>SUMIFS('DATA 2'!X$68:X$100,'DATA 2'!$A$68:$A$100,$A10)</f>
        <v>1978.613983</v>
      </c>
      <c r="Y10" s="33">
        <f>SUMIFS('DATA 2'!Y$68:Y$100,'DATA 2'!$A$68:$A$100,$A10)</f>
        <v>2039.2638669999999</v>
      </c>
      <c r="Z10" s="33">
        <f>SUMIFS('DATA 2'!Z$68:Z$100,'DATA 2'!$A$68:$A$100,$A10)</f>
        <v>2095.5841820000001</v>
      </c>
      <c r="AA10" s="33">
        <f>SUMIFS('DATA 2'!AA$68:AA$100,'DATA 2'!$A$68:$A$100,$A10)</f>
        <v>2146.6564870000002</v>
      </c>
      <c r="AB10" s="33">
        <f>SUMIFS('DATA 2'!AB$68:AB$100,'DATA 2'!$A$68:$A$100,$A10)</f>
        <v>2191.6005260000002</v>
      </c>
      <c r="AC10" s="33">
        <f>SUMIFS('DATA 2'!AC$68:AC$100,'DATA 2'!$A$68:$A$100,$A10)</f>
        <v>2229.5706380000001</v>
      </c>
      <c r="AD10" s="33">
        <f>SUMIFS('DATA 2'!AD$68:AD$100,'DATA 2'!$A$68:$A$100,$A10)</f>
        <v>2259.7709799999998</v>
      </c>
      <c r="AE10" s="33">
        <f>SUMIFS('DATA 2'!AE$68:AE$100,'DATA 2'!$A$68:$A$100,$A10)</f>
        <v>2336.5202290000002</v>
      </c>
      <c r="AF10" s="33">
        <f>SUMIFS('DATA 2'!AF$68:AF$100,'DATA 2'!$A$68:$A$100,$A10)</f>
        <v>2416.5524500000001</v>
      </c>
      <c r="AG10" s="33">
        <f>SUMIFS('DATA 2'!AG$68:AG$100,'DATA 2'!$A$68:$A$100,$A10)</f>
        <v>2487.9578200000001</v>
      </c>
      <c r="AH10" s="33">
        <f>SUMIFS('DATA 2'!AH$68:AH$100,'DATA 2'!$A$68:$A$100,$A10)</f>
        <v>2550.4253290000001</v>
      </c>
      <c r="AI10" s="33">
        <f>SUMIFS('DATA 2'!AI$68:AI$100,'DATA 2'!$A$68:$A$100,$A10)</f>
        <v>2605.571179</v>
      </c>
      <c r="AJ10" s="33">
        <f>SUMIFS('DATA 2'!AJ$68:AJ$100,'DATA 2'!$A$68:$A$100,$A10)</f>
        <v>2654.8228960000001</v>
      </c>
      <c r="AK10" s="33">
        <f>SUMIFS('DATA 2'!AK$68:AK$100,'DATA 2'!$A$68:$A$100,$A10)</f>
        <v>2699.308657</v>
      </c>
      <c r="AL10" s="33">
        <f>SUMIFS('DATA 2'!AL$68:AL$100,'DATA 2'!$A$68:$A$100,$A10)</f>
        <v>2739.7867200000001</v>
      </c>
      <c r="AM10" s="33">
        <f>SUMIFS('DATA 2'!AM$68:AM$100,'DATA 2'!$A$68:$A$100,$A10)</f>
        <v>2776.8210429999999</v>
      </c>
      <c r="AN10" s="33">
        <f>SUMIFS('DATA 2'!AN$68:AN$100,'DATA 2'!$A$68:$A$100,$A10)</f>
        <v>2810.8906980000002</v>
      </c>
    </row>
    <row r="11" spans="1:40" x14ac:dyDescent="0.25">
      <c r="A11" s="35" t="s">
        <v>125</v>
      </c>
      <c r="C11" s="33">
        <f>SUMIFS('DATA 2'!C$68:C$100,'DATA 2'!$A$68:$A$100,$A11)</f>
        <v>4.3678165160000004</v>
      </c>
      <c r="D11" s="33">
        <f>SUMIFS('DATA 2'!D$68:D$100,'DATA 2'!$A$68:$A$100,$A11)</f>
        <v>8.8197130670000004</v>
      </c>
      <c r="E11" s="33">
        <f>SUMIFS('DATA 2'!E$68:E$100,'DATA 2'!$A$68:$A$100,$A11)</f>
        <v>17.793632209999998</v>
      </c>
      <c r="F11" s="33">
        <f>SUMIFS('DATA 2'!F$68:F$100,'DATA 2'!$A$68:$A$100,$A11)</f>
        <v>36.233785320000003</v>
      </c>
      <c r="G11" s="33">
        <f>SUMIFS('DATA 2'!G$68:G$100,'DATA 2'!$A$68:$A$100,$A11)</f>
        <v>74.162652570000006</v>
      </c>
      <c r="H11" s="33">
        <f>SUMIFS('DATA 2'!H$68:H$100,'DATA 2'!$A$68:$A$100,$A11)</f>
        <v>141.54157190000001</v>
      </c>
      <c r="I11" s="33">
        <f>SUMIFS('DATA 2'!I$68:I$100,'DATA 2'!$A$68:$A$100,$A11)</f>
        <v>263.6065203</v>
      </c>
      <c r="J11" s="33">
        <f>SUMIFS('DATA 2'!J$68:J$100,'DATA 2'!$A$68:$A$100,$A11)</f>
        <v>485.5092123</v>
      </c>
      <c r="K11" s="33">
        <f>SUMIFS('DATA 2'!K$68:K$100,'DATA 2'!$A$68:$A$100,$A11)</f>
        <v>888.83851630000004</v>
      </c>
      <c r="L11" s="33">
        <f>SUMIFS('DATA 2'!L$68:L$100,'DATA 2'!$A$68:$A$100,$A11)</f>
        <v>1618.760313</v>
      </c>
      <c r="M11" s="33">
        <f>SUMIFS('DATA 2'!M$68:M$100,'DATA 2'!$A$68:$A$100,$A11)</f>
        <v>2928.9982789999999</v>
      </c>
      <c r="N11" s="33">
        <f>SUMIFS('DATA 2'!N$68:N$100,'DATA 2'!$A$68:$A$100,$A11)</f>
        <v>5248.8288780000003</v>
      </c>
      <c r="O11" s="33">
        <f>SUMIFS('DATA 2'!O$68:O$100,'DATA 2'!$A$68:$A$100,$A11)</f>
        <v>9272.8655500000004</v>
      </c>
      <c r="P11" s="33">
        <f>SUMIFS('DATA 2'!P$68:P$100,'DATA 2'!$A$68:$A$100,$A11)</f>
        <v>10272.387220000001</v>
      </c>
      <c r="Q11" s="33">
        <f>SUMIFS('DATA 2'!Q$68:Q$100,'DATA 2'!$A$68:$A$100,$A11)</f>
        <v>11302.46796</v>
      </c>
      <c r="R11" s="33">
        <f>SUMIFS('DATA 2'!R$68:R$100,'DATA 2'!$A$68:$A$100,$A11)</f>
        <v>12321.410159999999</v>
      </c>
      <c r="S11" s="33">
        <f>SUMIFS('DATA 2'!S$68:S$100,'DATA 2'!$A$68:$A$100,$A11)</f>
        <v>13334.035190000001</v>
      </c>
      <c r="T11" s="33">
        <f>SUMIFS('DATA 2'!T$68:T$100,'DATA 2'!$A$68:$A$100,$A11)</f>
        <v>14341.11102</v>
      </c>
      <c r="U11" s="33">
        <f>SUMIFS('DATA 2'!U$68:U$100,'DATA 2'!$A$68:$A$100,$A11)</f>
        <v>16862.96385</v>
      </c>
      <c r="V11" s="33">
        <f>SUMIFS('DATA 2'!V$68:V$100,'DATA 2'!$A$68:$A$100,$A11)</f>
        <v>19772.968939999999</v>
      </c>
      <c r="W11" s="33">
        <f>SUMIFS('DATA 2'!W$68:W$100,'DATA 2'!$A$68:$A$100,$A11)</f>
        <v>23116.370210000001</v>
      </c>
      <c r="X11" s="33">
        <f>SUMIFS('DATA 2'!X$68:X$100,'DATA 2'!$A$68:$A$100,$A11)</f>
        <v>26943.29783</v>
      </c>
      <c r="Y11" s="33">
        <f>SUMIFS('DATA 2'!Y$68:Y$100,'DATA 2'!$A$68:$A$100,$A11)</f>
        <v>31306.640319999999</v>
      </c>
      <c r="Z11" s="33">
        <f>SUMIFS('DATA 2'!Z$68:Z$100,'DATA 2'!$A$68:$A$100,$A11)</f>
        <v>36261.501250000001</v>
      </c>
      <c r="AA11" s="33">
        <f>SUMIFS('DATA 2'!AA$68:AA$100,'DATA 2'!$A$68:$A$100,$A11)</f>
        <v>41864.593670000002</v>
      </c>
      <c r="AB11" s="33">
        <f>SUMIFS('DATA 2'!AB$68:AB$100,'DATA 2'!$A$68:$A$100,$A11)</f>
        <v>48173.418169999997</v>
      </c>
      <c r="AC11" s="33">
        <f>SUMIFS('DATA 2'!AC$68:AC$100,'DATA 2'!$A$68:$A$100,$A11)</f>
        <v>55245.265509999997</v>
      </c>
      <c r="AD11" s="33">
        <f>SUMIFS('DATA 2'!AD$68:AD$100,'DATA 2'!$A$68:$A$100,$A11)</f>
        <v>63136.0553</v>
      </c>
      <c r="AE11" s="33">
        <f>SUMIFS('DATA 2'!AE$68:AE$100,'DATA 2'!$A$68:$A$100,$A11)</f>
        <v>67915.211299999995</v>
      </c>
      <c r="AF11" s="33">
        <f>SUMIFS('DATA 2'!AF$68:AF$100,'DATA 2'!$A$68:$A$100,$A11)</f>
        <v>72229.606599999999</v>
      </c>
      <c r="AG11" s="33">
        <f>SUMIFS('DATA 2'!AG$68:AG$100,'DATA 2'!$A$68:$A$100,$A11)</f>
        <v>76170.304269999906</v>
      </c>
      <c r="AH11" s="33">
        <f>SUMIFS('DATA 2'!AH$68:AH$100,'DATA 2'!$A$68:$A$100,$A11)</f>
        <v>79869.694529999906</v>
      </c>
      <c r="AI11" s="33">
        <f>SUMIFS('DATA 2'!AI$68:AI$100,'DATA 2'!$A$68:$A$100,$A11)</f>
        <v>83395.607810000001</v>
      </c>
      <c r="AJ11" s="33">
        <f>SUMIFS('DATA 2'!AJ$68:AJ$100,'DATA 2'!$A$68:$A$100,$A11)</f>
        <v>86787.278990000006</v>
      </c>
      <c r="AK11" s="33">
        <f>SUMIFS('DATA 2'!AK$68:AK$100,'DATA 2'!$A$68:$A$100,$A11)</f>
        <v>90076.435129999998</v>
      </c>
      <c r="AL11" s="33">
        <f>SUMIFS('DATA 2'!AL$68:AL$100,'DATA 2'!$A$68:$A$100,$A11)</f>
        <v>93283.849900000001</v>
      </c>
      <c r="AM11" s="33">
        <f>SUMIFS('DATA 2'!AM$68:AM$100,'DATA 2'!$A$68:$A$100,$A11)</f>
        <v>96427.762530000007</v>
      </c>
      <c r="AN11" s="33">
        <f>SUMIFS('DATA 2'!AN$68:AN$100,'DATA 2'!$A$68:$A$100,$A11)</f>
        <v>99526.013940000004</v>
      </c>
    </row>
    <row r="12" spans="1:40" x14ac:dyDescent="0.25">
      <c r="A12" s="35" t="s">
        <v>443</v>
      </c>
      <c r="C12" s="33">
        <f>SUMIFS('DATA 2'!C$68:C$100,'DATA 2'!$A$68:$A$100,$A12)</f>
        <v>288.43088970000002</v>
      </c>
      <c r="D12" s="33">
        <f>SUMIFS('DATA 2'!D$68:D$100,'DATA 2'!$A$68:$A$100,$A12)</f>
        <v>354.84200010000001</v>
      </c>
      <c r="E12" s="33">
        <f>SUMIFS('DATA 2'!E$68:E$100,'DATA 2'!$A$68:$A$100,$A12)</f>
        <v>460.16658910000001</v>
      </c>
      <c r="F12" s="33">
        <f>SUMIFS('DATA 2'!F$68:F$100,'DATA 2'!$A$68:$A$100,$A12)</f>
        <v>608.74555740000005</v>
      </c>
      <c r="G12" s="33">
        <f>SUMIFS('DATA 2'!G$68:G$100,'DATA 2'!$A$68:$A$100,$A12)</f>
        <v>811.47823570000003</v>
      </c>
      <c r="H12" s="33">
        <f>SUMIFS('DATA 2'!H$68:H$100,'DATA 2'!$A$68:$A$100,$A12)</f>
        <v>998.98951620000003</v>
      </c>
      <c r="I12" s="33">
        <f>SUMIFS('DATA 2'!I$68:I$100,'DATA 2'!$A$68:$A$100,$A12)</f>
        <v>1171.787478</v>
      </c>
      <c r="J12" s="33">
        <f>SUMIFS('DATA 2'!J$68:J$100,'DATA 2'!$A$68:$A$100,$A12)</f>
        <v>1339.1446719999999</v>
      </c>
      <c r="K12" s="33">
        <f>SUMIFS('DATA 2'!K$68:K$100,'DATA 2'!$A$68:$A$100,$A12)</f>
        <v>1508.883067</v>
      </c>
      <c r="L12" s="33">
        <f>SUMIFS('DATA 2'!L$68:L$100,'DATA 2'!$A$68:$A$100,$A12)</f>
        <v>1684.866886</v>
      </c>
      <c r="M12" s="33">
        <f>SUMIFS('DATA 2'!M$68:M$100,'DATA 2'!$A$68:$A$100,$A12)</f>
        <v>1866.684808</v>
      </c>
      <c r="N12" s="33">
        <f>SUMIFS('DATA 2'!N$68:N$100,'DATA 2'!$A$68:$A$100,$A12)</f>
        <v>2048.5841009999999</v>
      </c>
      <c r="O12" s="33">
        <f>SUMIFS('DATA 2'!O$68:O$100,'DATA 2'!$A$68:$A$100,$A12)</f>
        <v>2218.5707969999999</v>
      </c>
      <c r="P12" s="33">
        <f>SUMIFS('DATA 2'!P$68:P$100,'DATA 2'!$A$68:$A$100,$A12)</f>
        <v>2334.4512880000002</v>
      </c>
      <c r="Q12" s="33">
        <f>SUMIFS('DATA 2'!Q$68:Q$100,'DATA 2'!$A$68:$A$100,$A12)</f>
        <v>2433.0305819999999</v>
      </c>
      <c r="R12" s="33">
        <f>SUMIFS('DATA 2'!R$68:R$100,'DATA 2'!$A$68:$A$100,$A12)</f>
        <v>2518.8710860000001</v>
      </c>
      <c r="S12" s="33">
        <f>SUMIFS('DATA 2'!S$68:S$100,'DATA 2'!$A$68:$A$100,$A12)</f>
        <v>2593.2366750000001</v>
      </c>
      <c r="T12" s="33">
        <f>SUMIFS('DATA 2'!T$68:T$100,'DATA 2'!$A$68:$A$100,$A12)</f>
        <v>2656.3523209999998</v>
      </c>
      <c r="U12" s="33">
        <f>SUMIFS('DATA 2'!U$68:U$100,'DATA 2'!$A$68:$A$100,$A12)</f>
        <v>2749.2753750000002</v>
      </c>
      <c r="V12" s="33">
        <f>SUMIFS('DATA 2'!V$68:V$100,'DATA 2'!$A$68:$A$100,$A12)</f>
        <v>2847.6347689999998</v>
      </c>
      <c r="W12" s="33">
        <f>SUMIFS('DATA 2'!W$68:W$100,'DATA 2'!$A$68:$A$100,$A12)</f>
        <v>2942.0069140000001</v>
      </c>
      <c r="X12" s="33">
        <f>SUMIFS('DATA 2'!X$68:X$100,'DATA 2'!$A$68:$A$100,$A12)</f>
        <v>3028.635053</v>
      </c>
      <c r="Y12" s="33">
        <f>SUMIFS('DATA 2'!Y$68:Y$100,'DATA 2'!$A$68:$A$100,$A12)</f>
        <v>3105.5635470000002</v>
      </c>
      <c r="Z12" s="33">
        <f>SUMIFS('DATA 2'!Z$68:Z$100,'DATA 2'!$A$68:$A$100,$A12)</f>
        <v>3171.4420500000001</v>
      </c>
      <c r="AA12" s="33">
        <f>SUMIFS('DATA 2'!AA$68:AA$100,'DATA 2'!$A$68:$A$100,$A12)</f>
        <v>3225.1732040000002</v>
      </c>
      <c r="AB12" s="33">
        <f>SUMIFS('DATA 2'!AB$68:AB$100,'DATA 2'!$A$68:$A$100,$A12)</f>
        <v>3265.8208070000001</v>
      </c>
      <c r="AC12" s="33">
        <f>SUMIFS('DATA 2'!AC$68:AC$100,'DATA 2'!$A$68:$A$100,$A12)</f>
        <v>3292.5991990000002</v>
      </c>
      <c r="AD12" s="33">
        <f>SUMIFS('DATA 2'!AD$68:AD$100,'DATA 2'!$A$68:$A$100,$A12)</f>
        <v>3304.8869380000001</v>
      </c>
      <c r="AE12" s="33">
        <f>SUMIFS('DATA 2'!AE$68:AE$100,'DATA 2'!$A$68:$A$100,$A12)</f>
        <v>2056.276065</v>
      </c>
      <c r="AF12" s="33">
        <f>SUMIFS('DATA 2'!AF$68:AF$100,'DATA 2'!$A$68:$A$100,$A12)</f>
        <v>1064.8386390000001</v>
      </c>
      <c r="AG12" s="33">
        <f>SUMIFS('DATA 2'!AG$68:AG$100,'DATA 2'!$A$68:$A$100,$A12)</f>
        <v>507.69383779999998</v>
      </c>
      <c r="AH12" s="33">
        <f>SUMIFS('DATA 2'!AH$68:AH$100,'DATA 2'!$A$68:$A$100,$A12)</f>
        <v>230.255807</v>
      </c>
      <c r="AI12" s="33">
        <f>SUMIFS('DATA 2'!AI$68:AI$100,'DATA 2'!$A$68:$A$100,$A12)</f>
        <v>100.4892823</v>
      </c>
      <c r="AJ12" s="33">
        <f>SUMIFS('DATA 2'!AJ$68:AJ$100,'DATA 2'!$A$68:$A$100,$A12)</f>
        <v>42.437166689999998</v>
      </c>
      <c r="AK12" s="33">
        <f>SUMIFS('DATA 2'!AK$68:AK$100,'DATA 2'!$A$68:$A$100,$A12)</f>
        <v>17.432710719999999</v>
      </c>
      <c r="AL12" s="33">
        <f>SUMIFS('DATA 2'!AL$68:AL$100,'DATA 2'!$A$68:$A$100,$A12)</f>
        <v>7.022542649</v>
      </c>
      <c r="AM12" s="33">
        <f>SUMIFS('DATA 2'!AM$68:AM$100,'DATA 2'!$A$68:$A$100,$A12)</f>
        <v>2.8142931729999998</v>
      </c>
      <c r="AN12" s="33">
        <f>SUMIFS('DATA 2'!AN$68:AN$100,'DATA 2'!$A$68:$A$100,$A12)</f>
        <v>1.1493252810000001</v>
      </c>
    </row>
    <row r="13" spans="1:40" x14ac:dyDescent="0.25">
      <c r="A13" s="35" t="s">
        <v>444</v>
      </c>
      <c r="C13" s="33">
        <f>SUMIFS('DATA 2'!C$68:C$100,'DATA 2'!$A$68:$A$100,$A13)</f>
        <v>514.10128280000004</v>
      </c>
      <c r="D13" s="33">
        <f>SUMIFS('DATA 2'!D$68:D$100,'DATA 2'!$A$68:$A$100,$A13)</f>
        <v>549.66780010000002</v>
      </c>
      <c r="E13" s="33">
        <f>SUMIFS('DATA 2'!E$68:E$100,'DATA 2'!$A$68:$A$100,$A13)</f>
        <v>589.88678770000001</v>
      </c>
      <c r="F13" s="33">
        <f>SUMIFS('DATA 2'!F$68:F$100,'DATA 2'!$A$68:$A$100,$A13)</f>
        <v>632.82366430000002</v>
      </c>
      <c r="G13" s="33">
        <f>SUMIFS('DATA 2'!G$68:G$100,'DATA 2'!$A$68:$A$100,$A13)</f>
        <v>676.16985550000004</v>
      </c>
      <c r="H13" s="33">
        <f>SUMIFS('DATA 2'!H$68:H$100,'DATA 2'!$A$68:$A$100,$A13)</f>
        <v>732.06854929999997</v>
      </c>
      <c r="I13" s="33">
        <f>SUMIFS('DATA 2'!I$68:I$100,'DATA 2'!$A$68:$A$100,$A13)</f>
        <v>778.28881879999994</v>
      </c>
      <c r="J13" s="33">
        <f>SUMIFS('DATA 2'!J$68:J$100,'DATA 2'!$A$68:$A$100,$A13)</f>
        <v>813.7413732</v>
      </c>
      <c r="K13" s="33">
        <f>SUMIFS('DATA 2'!K$68:K$100,'DATA 2'!$A$68:$A$100,$A13)</f>
        <v>841.62237589999995</v>
      </c>
      <c r="L13" s="33">
        <f>SUMIFS('DATA 2'!L$68:L$100,'DATA 2'!$A$68:$A$100,$A13)</f>
        <v>864.02074479999999</v>
      </c>
      <c r="M13" s="33">
        <f>SUMIFS('DATA 2'!M$68:M$100,'DATA 2'!$A$68:$A$100,$A13)</f>
        <v>881.1029906</v>
      </c>
      <c r="N13" s="33">
        <f>SUMIFS('DATA 2'!N$68:N$100,'DATA 2'!$A$68:$A$100,$A13)</f>
        <v>890.9971094</v>
      </c>
      <c r="O13" s="33">
        <f>SUMIFS('DATA 2'!O$68:O$100,'DATA 2'!$A$68:$A$100,$A13)</f>
        <v>890.10570089999999</v>
      </c>
      <c r="P13" s="33">
        <f>SUMIFS('DATA 2'!P$68:P$100,'DATA 2'!$A$68:$A$100,$A13)</f>
        <v>891.23900600000002</v>
      </c>
      <c r="Q13" s="33">
        <f>SUMIFS('DATA 2'!Q$68:Q$100,'DATA 2'!$A$68:$A$100,$A13)</f>
        <v>894.63533210000003</v>
      </c>
      <c r="R13" s="33">
        <f>SUMIFS('DATA 2'!R$68:R$100,'DATA 2'!$A$68:$A$100,$A13)</f>
        <v>897.13253799999995</v>
      </c>
      <c r="S13" s="33">
        <f>SUMIFS('DATA 2'!S$68:S$100,'DATA 2'!$A$68:$A$100,$A13)</f>
        <v>897.88108580000005</v>
      </c>
      <c r="T13" s="33">
        <f>SUMIFS('DATA 2'!T$68:T$100,'DATA 2'!$A$68:$A$100,$A13)</f>
        <v>896.68598629999997</v>
      </c>
      <c r="U13" s="33">
        <f>SUMIFS('DATA 2'!U$68:U$100,'DATA 2'!$A$68:$A$100,$A13)</f>
        <v>853.69155139999998</v>
      </c>
      <c r="V13" s="33">
        <f>SUMIFS('DATA 2'!V$68:V$100,'DATA 2'!$A$68:$A$100,$A13)</f>
        <v>797.23521359999995</v>
      </c>
      <c r="W13" s="33">
        <f>SUMIFS('DATA 2'!W$68:W$100,'DATA 2'!$A$68:$A$100,$A13)</f>
        <v>737.22340139999994</v>
      </c>
      <c r="X13" s="33">
        <f>SUMIFS('DATA 2'!X$68:X$100,'DATA 2'!$A$68:$A$100,$A13)</f>
        <v>676.96090189999995</v>
      </c>
      <c r="Y13" s="33">
        <f>SUMIFS('DATA 2'!Y$68:Y$100,'DATA 2'!$A$68:$A$100,$A13)</f>
        <v>617.78413650000005</v>
      </c>
      <c r="Z13" s="33">
        <f>SUMIFS('DATA 2'!Z$68:Z$100,'DATA 2'!$A$68:$A$100,$A13)</f>
        <v>560.41482599999995</v>
      </c>
      <c r="AA13" s="33">
        <f>SUMIFS('DATA 2'!AA$68:AA$100,'DATA 2'!$A$68:$A$100,$A13)</f>
        <v>505.3461772</v>
      </c>
      <c r="AB13" s="33">
        <f>SUMIFS('DATA 2'!AB$68:AB$100,'DATA 2'!$A$68:$A$100,$A13)</f>
        <v>452.95225520000002</v>
      </c>
      <c r="AC13" s="33">
        <f>SUMIFS('DATA 2'!AC$68:AC$100,'DATA 2'!$A$68:$A$100,$A13)</f>
        <v>403.5201606</v>
      </c>
      <c r="AD13" s="33">
        <f>SUMIFS('DATA 2'!AD$68:AD$100,'DATA 2'!$A$68:$A$100,$A13)</f>
        <v>357.26134919999998</v>
      </c>
      <c r="AE13" s="33">
        <f>SUMIFS('DATA 2'!AE$68:AE$100,'DATA 2'!$A$68:$A$100,$A13)</f>
        <v>299.0294829</v>
      </c>
      <c r="AF13" s="33">
        <f>SUMIFS('DATA 2'!AF$68:AF$100,'DATA 2'!$A$68:$A$100,$A13)</f>
        <v>243.06030029999999</v>
      </c>
      <c r="AG13" s="33">
        <f>SUMIFS('DATA 2'!AG$68:AG$100,'DATA 2'!$A$68:$A$100,$A13)</f>
        <v>193.94787109999999</v>
      </c>
      <c r="AH13" s="33">
        <f>SUMIFS('DATA 2'!AH$68:AH$100,'DATA 2'!$A$68:$A$100,$A13)</f>
        <v>152.69108829999999</v>
      </c>
      <c r="AI13" s="33">
        <f>SUMIFS('DATA 2'!AI$68:AI$100,'DATA 2'!$A$68:$A$100,$A13)</f>
        <v>118.894183</v>
      </c>
      <c r="AJ13" s="33">
        <f>SUMIFS('DATA 2'!AJ$68:AJ$100,'DATA 2'!$A$68:$A$100,$A13)</f>
        <v>91.681023940000003</v>
      </c>
      <c r="AK13" s="33">
        <f>SUMIFS('DATA 2'!AK$68:AK$100,'DATA 2'!$A$68:$A$100,$A13)</f>
        <v>70.066992080000006</v>
      </c>
      <c r="AL13" s="33">
        <f>SUMIFS('DATA 2'!AL$68:AL$100,'DATA 2'!$A$68:$A$100,$A13)</f>
        <v>53.099094839999999</v>
      </c>
      <c r="AM13" s="33">
        <f>SUMIFS('DATA 2'!AM$68:AM$100,'DATA 2'!$A$68:$A$100,$A13)</f>
        <v>39.918304489999997</v>
      </c>
      <c r="AN13" s="33">
        <f>SUMIFS('DATA 2'!AN$68:AN$100,'DATA 2'!$A$68:$A$100,$A13)</f>
        <v>29.779659349999999</v>
      </c>
    </row>
    <row r="14" spans="1:40" x14ac:dyDescent="0.25">
      <c r="A14" s="35" t="s">
        <v>445</v>
      </c>
      <c r="C14" s="33">
        <f>SUMIFS('DATA 2'!C$68:C$100,'DATA 2'!$A$68:$A$100,$A14)</f>
        <v>0.22515454670000001</v>
      </c>
      <c r="D14" s="33">
        <f>SUMIFS('DATA 2'!D$68:D$100,'DATA 2'!$A$68:$A$100,$A14)</f>
        <v>0.81292549859999996</v>
      </c>
      <c r="E14" s="33">
        <f>SUMIFS('DATA 2'!E$68:E$100,'DATA 2'!$A$68:$A$100,$A14)</f>
        <v>4.6211467629999996</v>
      </c>
      <c r="F14" s="33">
        <f>SUMIFS('DATA 2'!F$68:F$100,'DATA 2'!$A$68:$A$100,$A14)</f>
        <v>31.353715879999999</v>
      </c>
      <c r="G14" s="33">
        <f>SUMIFS('DATA 2'!G$68:G$100,'DATA 2'!$A$68:$A$100,$A14)</f>
        <v>224.94422969999999</v>
      </c>
      <c r="H14" s="33">
        <f>SUMIFS('DATA 2'!H$68:H$100,'DATA 2'!$A$68:$A$100,$A14)</f>
        <v>524.67766740000002</v>
      </c>
      <c r="I14" s="33">
        <f>SUMIFS('DATA 2'!I$68:I$100,'DATA 2'!$A$68:$A$100,$A14)</f>
        <v>814.44156750000002</v>
      </c>
      <c r="J14" s="33">
        <f>SUMIFS('DATA 2'!J$68:J$100,'DATA 2'!$A$68:$A$100,$A14)</f>
        <v>1089.5525540000001</v>
      </c>
      <c r="K14" s="33">
        <f>SUMIFS('DATA 2'!K$68:K$100,'DATA 2'!$A$68:$A$100,$A14)</f>
        <v>1370.275641</v>
      </c>
      <c r="L14" s="33">
        <f>SUMIFS('DATA 2'!L$68:L$100,'DATA 2'!$A$68:$A$100,$A14)</f>
        <v>1670.0741169999999</v>
      </c>
      <c r="M14" s="33">
        <f>SUMIFS('DATA 2'!M$68:M$100,'DATA 2'!$A$68:$A$100,$A14)</f>
        <v>1993.666418</v>
      </c>
      <c r="N14" s="33">
        <f>SUMIFS('DATA 2'!N$68:N$100,'DATA 2'!$A$68:$A$100,$A14)</f>
        <v>2337.1113810000002</v>
      </c>
      <c r="O14" s="33">
        <f>SUMIFS('DATA 2'!O$68:O$100,'DATA 2'!$A$68:$A$100,$A14)</f>
        <v>2686.5622969999999</v>
      </c>
      <c r="P14" s="33">
        <f>SUMIFS('DATA 2'!P$68:P$100,'DATA 2'!$A$68:$A$100,$A14)</f>
        <v>2874.5826379999999</v>
      </c>
      <c r="Q14" s="33">
        <f>SUMIFS('DATA 2'!Q$68:Q$100,'DATA 2'!$A$68:$A$100,$A14)</f>
        <v>2994.261078</v>
      </c>
      <c r="R14" s="33">
        <f>SUMIFS('DATA 2'!R$68:R$100,'DATA 2'!$A$68:$A$100,$A14)</f>
        <v>3073.64113</v>
      </c>
      <c r="S14" s="33">
        <f>SUMIFS('DATA 2'!S$68:S$100,'DATA 2'!$A$68:$A$100,$A14)</f>
        <v>3123.4108529999999</v>
      </c>
      <c r="T14" s="33">
        <f>SUMIFS('DATA 2'!T$68:T$100,'DATA 2'!$A$68:$A$100,$A14)</f>
        <v>3148.3999490000001</v>
      </c>
      <c r="U14" s="33">
        <f>SUMIFS('DATA 2'!U$68:U$100,'DATA 2'!$A$68:$A$100,$A14)</f>
        <v>3039.4511259999999</v>
      </c>
      <c r="V14" s="33">
        <f>SUMIFS('DATA 2'!V$68:V$100,'DATA 2'!$A$68:$A$100,$A14)</f>
        <v>2876.9927859999998</v>
      </c>
      <c r="W14" s="33">
        <f>SUMIFS('DATA 2'!W$68:W$100,'DATA 2'!$A$68:$A$100,$A14)</f>
        <v>2691.8760189999998</v>
      </c>
      <c r="X14" s="33">
        <f>SUMIFS('DATA 2'!X$68:X$100,'DATA 2'!$A$68:$A$100,$A14)</f>
        <v>2496.5555939999999</v>
      </c>
      <c r="Y14" s="33">
        <f>SUMIFS('DATA 2'!Y$68:Y$100,'DATA 2'!$A$68:$A$100,$A14)</f>
        <v>2297.5415170000001</v>
      </c>
      <c r="Z14" s="33">
        <f>SUMIFS('DATA 2'!Z$68:Z$100,'DATA 2'!$A$68:$A$100,$A14)</f>
        <v>2099.1467560000001</v>
      </c>
      <c r="AA14" s="33">
        <f>SUMIFS('DATA 2'!AA$68:AA$100,'DATA 2'!$A$68:$A$100,$A14)</f>
        <v>1904.615787</v>
      </c>
      <c r="AB14" s="33">
        <f>SUMIFS('DATA 2'!AB$68:AB$100,'DATA 2'!$A$68:$A$100,$A14)</f>
        <v>1716.485981</v>
      </c>
      <c r="AC14" s="33">
        <f>SUMIFS('DATA 2'!AC$68:AC$100,'DATA 2'!$A$68:$A$100,$A14)</f>
        <v>1536.7293239999999</v>
      </c>
      <c r="AD14" s="33">
        <f>SUMIFS('DATA 2'!AD$68:AD$100,'DATA 2'!$A$68:$A$100,$A14)</f>
        <v>1366.831394</v>
      </c>
      <c r="AE14" s="33">
        <f>SUMIFS('DATA 2'!AE$68:AE$100,'DATA 2'!$A$68:$A$100,$A14)</f>
        <v>1277.7182849999999</v>
      </c>
      <c r="AF14" s="33">
        <f>SUMIFS('DATA 2'!AF$68:AF$100,'DATA 2'!$A$68:$A$100,$A14)</f>
        <v>1206.2573179999999</v>
      </c>
      <c r="AG14" s="33">
        <f>SUMIFS('DATA 2'!AG$68:AG$100,'DATA 2'!$A$68:$A$100,$A14)</f>
        <v>1136.91417</v>
      </c>
      <c r="AH14" s="33">
        <f>SUMIFS('DATA 2'!AH$68:AH$100,'DATA 2'!$A$68:$A$100,$A14)</f>
        <v>1067.971425</v>
      </c>
      <c r="AI14" s="33">
        <f>SUMIFS('DATA 2'!AI$68:AI$100,'DATA 2'!$A$68:$A$100,$A14)</f>
        <v>1000.242994</v>
      </c>
      <c r="AJ14" s="33">
        <f>SUMIFS('DATA 2'!AJ$68:AJ$100,'DATA 2'!$A$68:$A$100,$A14)</f>
        <v>934.62819939999997</v>
      </c>
      <c r="AK14" s="33">
        <f>SUMIFS('DATA 2'!AK$68:AK$100,'DATA 2'!$A$68:$A$100,$A14)</f>
        <v>871.77593030000003</v>
      </c>
      <c r="AL14" s="33">
        <f>SUMIFS('DATA 2'!AL$68:AL$100,'DATA 2'!$A$68:$A$100,$A14)</f>
        <v>812.04807189999997</v>
      </c>
      <c r="AM14" s="33">
        <f>SUMIFS('DATA 2'!AM$68:AM$100,'DATA 2'!$A$68:$A$100,$A14)</f>
        <v>755.62438589999999</v>
      </c>
      <c r="AN14" s="33">
        <f>SUMIFS('DATA 2'!AN$68:AN$100,'DATA 2'!$A$68:$A$100,$A14)</f>
        <v>702.57178099999999</v>
      </c>
    </row>
    <row r="15" spans="1:40" x14ac:dyDescent="0.25">
      <c r="A15" s="35" t="s">
        <v>446</v>
      </c>
      <c r="C15" s="33">
        <f>SUMIFS('DATA 2'!C$68:C$100,'DATA 2'!$A$68:$A$100,$A15)</f>
        <v>2605.7253879999998</v>
      </c>
      <c r="D15" s="33">
        <f>SUMIFS('DATA 2'!D$68:D$100,'DATA 2'!$A$68:$A$100,$A15)</f>
        <v>2590.9711950000001</v>
      </c>
      <c r="E15" s="33">
        <f>SUMIFS('DATA 2'!E$68:E$100,'DATA 2'!$A$68:$A$100,$A15)</f>
        <v>2522.6969439999998</v>
      </c>
      <c r="F15" s="33">
        <f>SUMIFS('DATA 2'!F$68:F$100,'DATA 2'!$A$68:$A$100,$A15)</f>
        <v>2431.3591299999998</v>
      </c>
      <c r="G15" s="33">
        <f>SUMIFS('DATA 2'!G$68:G$100,'DATA 2'!$A$68:$A$100,$A15)</f>
        <v>2320.3925469999999</v>
      </c>
      <c r="H15" s="33">
        <f>SUMIFS('DATA 2'!H$68:H$100,'DATA 2'!$A$68:$A$100,$A15)</f>
        <v>2371.4240249999998</v>
      </c>
      <c r="I15" s="33">
        <f>SUMIFS('DATA 2'!I$68:I$100,'DATA 2'!$A$68:$A$100,$A15)</f>
        <v>2419.3964380000002</v>
      </c>
      <c r="J15" s="33">
        <f>SUMIFS('DATA 2'!J$68:J$100,'DATA 2'!$A$68:$A$100,$A15)</f>
        <v>2436.750423</v>
      </c>
      <c r="K15" s="33">
        <f>SUMIFS('DATA 2'!K$68:K$100,'DATA 2'!$A$68:$A$100,$A15)</f>
        <v>2428.2807429999998</v>
      </c>
      <c r="L15" s="33">
        <f>SUMIFS('DATA 2'!L$68:L$100,'DATA 2'!$A$68:$A$100,$A15)</f>
        <v>2400.3218929999998</v>
      </c>
      <c r="M15" s="33">
        <f>SUMIFS('DATA 2'!M$68:M$100,'DATA 2'!$A$68:$A$100,$A15)</f>
        <v>2354.9367689999999</v>
      </c>
      <c r="N15" s="33">
        <f>SUMIFS('DATA 2'!N$68:N$100,'DATA 2'!$A$68:$A$100,$A15)</f>
        <v>2289.2902560000002</v>
      </c>
      <c r="O15" s="33">
        <f>SUMIFS('DATA 2'!O$68:O$100,'DATA 2'!$A$68:$A$100,$A15)</f>
        <v>2197.0337279999999</v>
      </c>
      <c r="P15" s="33">
        <f>SUMIFS('DATA 2'!P$68:P$100,'DATA 2'!$A$68:$A$100,$A15)</f>
        <v>2149.6053980000002</v>
      </c>
      <c r="Q15" s="33">
        <f>SUMIFS('DATA 2'!Q$68:Q$100,'DATA 2'!$A$68:$A$100,$A15)</f>
        <v>2121.108976</v>
      </c>
      <c r="R15" s="33">
        <f>SUMIFS('DATA 2'!R$68:R$100,'DATA 2'!$A$68:$A$100,$A15)</f>
        <v>2095.6024630000002</v>
      </c>
      <c r="S15" s="33">
        <f>SUMIFS('DATA 2'!S$68:S$100,'DATA 2'!$A$68:$A$100,$A15)</f>
        <v>2068.768564</v>
      </c>
      <c r="T15" s="33">
        <f>SUMIFS('DATA 2'!T$68:T$100,'DATA 2'!$A$68:$A$100,$A15)</f>
        <v>2039.5594120000001</v>
      </c>
      <c r="U15" s="33">
        <f>SUMIFS('DATA 2'!U$68:U$100,'DATA 2'!$A$68:$A$100,$A15)</f>
        <v>2040.005036</v>
      </c>
      <c r="V15" s="33">
        <f>SUMIFS('DATA 2'!V$68:V$100,'DATA 2'!$A$68:$A$100,$A15)</f>
        <v>2048.9177</v>
      </c>
      <c r="W15" s="33">
        <f>SUMIFS('DATA 2'!W$68:W$100,'DATA 2'!$A$68:$A$100,$A15)</f>
        <v>2058.9215389999999</v>
      </c>
      <c r="X15" s="33">
        <f>SUMIFS('DATA 2'!X$68:X$100,'DATA 2'!$A$68:$A$100,$A15)</f>
        <v>2067.5311550000001</v>
      </c>
      <c r="Y15" s="33">
        <f>SUMIFS('DATA 2'!Y$68:Y$100,'DATA 2'!$A$68:$A$100,$A15)</f>
        <v>2073.7162669999998</v>
      </c>
      <c r="Z15" s="33">
        <f>SUMIFS('DATA 2'!Z$68:Z$100,'DATA 2'!$A$68:$A$100,$A15)</f>
        <v>2076.8740229999999</v>
      </c>
      <c r="AA15" s="33">
        <f>SUMIFS('DATA 2'!AA$68:AA$100,'DATA 2'!$A$68:$A$100,$A15)</f>
        <v>2076.528726</v>
      </c>
      <c r="AB15" s="33">
        <f>SUMIFS('DATA 2'!AB$68:AB$100,'DATA 2'!$A$68:$A$100,$A15)</f>
        <v>2072.2486370000001</v>
      </c>
      <c r="AC15" s="33">
        <f>SUMIFS('DATA 2'!AC$68:AC$100,'DATA 2'!$A$68:$A$100,$A15)</f>
        <v>2063.6289809999998</v>
      </c>
      <c r="AD15" s="33">
        <f>SUMIFS('DATA 2'!AD$68:AD$100,'DATA 2'!$A$68:$A$100,$A15)</f>
        <v>2050.2954100000002</v>
      </c>
      <c r="AE15" s="33">
        <f>SUMIFS('DATA 2'!AE$68:AE$100,'DATA 2'!$A$68:$A$100,$A15)</f>
        <v>2082.700237</v>
      </c>
      <c r="AF15" s="33">
        <f>SUMIFS('DATA 2'!AF$68:AF$100,'DATA 2'!$A$68:$A$100,$A15)</f>
        <v>2119.7990970000001</v>
      </c>
      <c r="AG15" s="33">
        <f>SUMIFS('DATA 2'!AG$68:AG$100,'DATA 2'!$A$68:$A$100,$A15)</f>
        <v>2151.0154670000002</v>
      </c>
      <c r="AH15" s="33">
        <f>SUMIFS('DATA 2'!AH$68:AH$100,'DATA 2'!$A$68:$A$100,$A15)</f>
        <v>2176.4520590000002</v>
      </c>
      <c r="AI15" s="33">
        <f>SUMIFS('DATA 2'!AI$68:AI$100,'DATA 2'!$A$68:$A$100,$A15)</f>
        <v>2197.8304429999998</v>
      </c>
      <c r="AJ15" s="33">
        <f>SUMIFS('DATA 2'!AJ$68:AJ$100,'DATA 2'!$A$68:$A$100,$A15)</f>
        <v>2216.5973250000002</v>
      </c>
      <c r="AK15" s="33">
        <f>SUMIFS('DATA 2'!AK$68:AK$100,'DATA 2'!$A$68:$A$100,$A15)</f>
        <v>2233.8540659999999</v>
      </c>
      <c r="AL15" s="33">
        <f>SUMIFS('DATA 2'!AL$68:AL$100,'DATA 2'!$A$68:$A$100,$A15)</f>
        <v>2250.3255319999998</v>
      </c>
      <c r="AM15" s="33">
        <f>SUMIFS('DATA 2'!AM$68:AM$100,'DATA 2'!$A$68:$A$100,$A15)</f>
        <v>2266.5299319999999</v>
      </c>
      <c r="AN15" s="33">
        <f>SUMIFS('DATA 2'!AN$68:AN$100,'DATA 2'!$A$68:$A$100,$A15)</f>
        <v>2282.8829089999999</v>
      </c>
    </row>
    <row r="16" spans="1:40" x14ac:dyDescent="0.25">
      <c r="A16" s="35" t="s">
        <v>449</v>
      </c>
      <c r="C16" s="33">
        <f>SUMIFS('DATA 2'!C$68:C$100,'DATA 2'!$A$68:$A$100,$A16)</f>
        <v>2831.6670730000001</v>
      </c>
      <c r="D16" s="33">
        <f>SUMIFS('DATA 2'!D$68:D$100,'DATA 2'!$A$68:$A$100,$A16)</f>
        <v>2831.2482519999999</v>
      </c>
      <c r="E16" s="33">
        <f>SUMIFS('DATA 2'!E$68:E$100,'DATA 2'!$A$68:$A$100,$A16)</f>
        <v>2759.2657960000001</v>
      </c>
      <c r="F16" s="33">
        <f>SUMIFS('DATA 2'!F$68:F$100,'DATA 2'!$A$68:$A$100,$A16)</f>
        <v>2651.3156220000001</v>
      </c>
      <c r="G16" s="33">
        <f>SUMIFS('DATA 2'!G$68:G$100,'DATA 2'!$A$68:$A$100,$A16)</f>
        <v>2519.1101549999998</v>
      </c>
      <c r="H16" s="33">
        <f>SUMIFS('DATA 2'!H$68:H$100,'DATA 2'!$A$68:$A$100,$A16)</f>
        <v>2562.997108</v>
      </c>
      <c r="I16" s="33">
        <f>SUMIFS('DATA 2'!I$68:I$100,'DATA 2'!$A$68:$A$100,$A16)</f>
        <v>2609.3182959999999</v>
      </c>
      <c r="J16" s="33">
        <f>SUMIFS('DATA 2'!J$68:J$100,'DATA 2'!$A$68:$A$100,$A16)</f>
        <v>2630.0347619999998</v>
      </c>
      <c r="K16" s="33">
        <f>SUMIFS('DATA 2'!K$68:K$100,'DATA 2'!$A$68:$A$100,$A16)</f>
        <v>2629.5567129999999</v>
      </c>
      <c r="L16" s="33">
        <f>SUMIFS('DATA 2'!L$68:L$100,'DATA 2'!$A$68:$A$100,$A16)</f>
        <v>2613.683552</v>
      </c>
      <c r="M16" s="33">
        <f>SUMIFS('DATA 2'!M$68:M$100,'DATA 2'!$A$68:$A$100,$A16)</f>
        <v>2583.7166929999999</v>
      </c>
      <c r="N16" s="33">
        <f>SUMIFS('DATA 2'!N$68:N$100,'DATA 2'!$A$68:$A$100,$A16)</f>
        <v>2535.5408219999999</v>
      </c>
      <c r="O16" s="33">
        <f>SUMIFS('DATA 2'!O$68:O$100,'DATA 2'!$A$68:$A$100,$A16)</f>
        <v>2460.8840559999999</v>
      </c>
      <c r="P16" s="33">
        <f>SUMIFS('DATA 2'!P$68:P$100,'DATA 2'!$A$68:$A$100,$A16)</f>
        <v>2354.3002649999999</v>
      </c>
      <c r="Q16" s="33">
        <f>SUMIFS('DATA 2'!Q$68:Q$100,'DATA 2'!$A$68:$A$100,$A16)</f>
        <v>2244.0923779999998</v>
      </c>
      <c r="R16" s="33">
        <f>SUMIFS('DATA 2'!R$68:R$100,'DATA 2'!$A$68:$A$100,$A16)</f>
        <v>2131.0027129999999</v>
      </c>
      <c r="S16" s="33">
        <f>SUMIFS('DATA 2'!S$68:S$100,'DATA 2'!$A$68:$A$100,$A16)</f>
        <v>2016.2706439999999</v>
      </c>
      <c r="T16" s="33">
        <f>SUMIFS('DATA 2'!T$68:T$100,'DATA 2'!$A$68:$A$100,$A16)</f>
        <v>1901.0780540000001</v>
      </c>
      <c r="U16" s="33">
        <f>SUMIFS('DATA 2'!U$68:U$100,'DATA 2'!$A$68:$A$100,$A16)</f>
        <v>1835.123468</v>
      </c>
      <c r="V16" s="33">
        <f>SUMIFS('DATA 2'!V$68:V$100,'DATA 2'!$A$68:$A$100,$A16)</f>
        <v>1782.872155</v>
      </c>
      <c r="W16" s="33">
        <f>SUMIFS('DATA 2'!W$68:W$100,'DATA 2'!$A$68:$A$100,$A16)</f>
        <v>1733.060283</v>
      </c>
      <c r="X16" s="33">
        <f>SUMIFS('DATA 2'!X$68:X$100,'DATA 2'!$A$68:$A$100,$A16)</f>
        <v>1682.445876</v>
      </c>
      <c r="Y16" s="33">
        <f>SUMIFS('DATA 2'!Y$68:Y$100,'DATA 2'!$A$68:$A$100,$A16)</f>
        <v>1630.115168</v>
      </c>
      <c r="Z16" s="33">
        <f>SUMIFS('DATA 2'!Z$68:Z$100,'DATA 2'!$A$68:$A$100,$A16)</f>
        <v>1575.841629</v>
      </c>
      <c r="AA16" s="33">
        <f>SUMIFS('DATA 2'!AA$68:AA$100,'DATA 2'!$A$68:$A$100,$A16)</f>
        <v>1519.6142520000001</v>
      </c>
      <c r="AB16" s="33">
        <f>SUMIFS('DATA 2'!AB$68:AB$100,'DATA 2'!$A$68:$A$100,$A16)</f>
        <v>1461.5037179999999</v>
      </c>
      <c r="AC16" s="33">
        <f>SUMIFS('DATA 2'!AC$68:AC$100,'DATA 2'!$A$68:$A$100,$A16)</f>
        <v>1401.6267250000001</v>
      </c>
      <c r="AD16" s="33">
        <f>SUMIFS('DATA 2'!AD$68:AD$100,'DATA 2'!$A$68:$A$100,$A16)</f>
        <v>1340.138095</v>
      </c>
      <c r="AE16" s="33">
        <f>SUMIFS('DATA 2'!AE$68:AE$100,'DATA 2'!$A$68:$A$100,$A16)</f>
        <v>1046.750528</v>
      </c>
      <c r="AF16" s="33">
        <f>SUMIFS('DATA 2'!AF$68:AF$100,'DATA 2'!$A$68:$A$100,$A16)</f>
        <v>753.3475095</v>
      </c>
      <c r="AG16" s="33">
        <f>SUMIFS('DATA 2'!AG$68:AG$100,'DATA 2'!$A$68:$A$100,$A16)</f>
        <v>521.11190910000005</v>
      </c>
      <c r="AH16" s="33">
        <f>SUMIFS('DATA 2'!AH$68:AH$100,'DATA 2'!$A$68:$A$100,$A16)</f>
        <v>351.57118400000002</v>
      </c>
      <c r="AI16" s="33">
        <f>SUMIFS('DATA 2'!AI$68:AI$100,'DATA 2'!$A$68:$A$100,$A16)</f>
        <v>232.62981360000001</v>
      </c>
      <c r="AJ16" s="33">
        <f>SUMIFS('DATA 2'!AJ$68:AJ$100,'DATA 2'!$A$68:$A$100,$A16)</f>
        <v>151.35342600000001</v>
      </c>
      <c r="AK16" s="33">
        <f>SUMIFS('DATA 2'!AK$68:AK$100,'DATA 2'!$A$68:$A$100,$A16)</f>
        <v>96.982699539999999</v>
      </c>
      <c r="AL16" s="33">
        <f>SUMIFS('DATA 2'!AL$68:AL$100,'DATA 2'!$A$68:$A$100,$A16)</f>
        <v>61.28653387</v>
      </c>
      <c r="AM16" s="33">
        <f>SUMIFS('DATA 2'!AM$68:AM$100,'DATA 2'!$A$68:$A$100,$A16)</f>
        <v>38.25160563</v>
      </c>
      <c r="AN16" s="33">
        <f>SUMIFS('DATA 2'!AN$68:AN$100,'DATA 2'!$A$68:$A$100,$A16)</f>
        <v>23.623323899999999</v>
      </c>
    </row>
    <row r="17" spans="1:44" x14ac:dyDescent="0.25">
      <c r="A17" s="35" t="s">
        <v>450</v>
      </c>
      <c r="C17" s="33">
        <f>SUMIFS('DATA 2'!C$68:C$100,'DATA 2'!$A$68:$A$100,$A17)</f>
        <v>11781.592780000001</v>
      </c>
      <c r="D17" s="33">
        <f>SUMIFS('DATA 2'!D$68:D$100,'DATA 2'!$A$68:$A$100,$A17)</f>
        <v>12129.401030000001</v>
      </c>
      <c r="E17" s="33">
        <f>SUMIFS('DATA 2'!E$68:E$100,'DATA 2'!$A$68:$A$100,$A17)</f>
        <v>12189.33345</v>
      </c>
      <c r="F17" s="33">
        <f>SUMIFS('DATA 2'!F$68:F$100,'DATA 2'!$A$68:$A$100,$A17)</f>
        <v>12130.63546</v>
      </c>
      <c r="G17" s="33">
        <f>SUMIFS('DATA 2'!G$68:G$100,'DATA 2'!$A$68:$A$100,$A17)</f>
        <v>11961.60657</v>
      </c>
      <c r="H17" s="33">
        <f>SUMIFS('DATA 2'!H$68:H$100,'DATA 2'!$A$68:$A$100,$A17)</f>
        <v>12720.564350000001</v>
      </c>
      <c r="I17" s="33">
        <f>SUMIFS('DATA 2'!I$68:I$100,'DATA 2'!$A$68:$A$100,$A17)</f>
        <v>13155.46062</v>
      </c>
      <c r="J17" s="33">
        <f>SUMIFS('DATA 2'!J$68:J$100,'DATA 2'!$A$68:$A$100,$A17)</f>
        <v>13447.8472</v>
      </c>
      <c r="K17" s="33">
        <f>SUMIFS('DATA 2'!K$68:K$100,'DATA 2'!$A$68:$A$100,$A17)</f>
        <v>13676.355310000001</v>
      </c>
      <c r="L17" s="33">
        <f>SUMIFS('DATA 2'!L$68:L$100,'DATA 2'!$A$68:$A$100,$A17)</f>
        <v>13861.005499999999</v>
      </c>
      <c r="M17" s="33">
        <f>SUMIFS('DATA 2'!M$68:M$100,'DATA 2'!$A$68:$A$100,$A17)</f>
        <v>13988.968870000001</v>
      </c>
      <c r="N17" s="33">
        <f>SUMIFS('DATA 2'!N$68:N$100,'DATA 2'!$A$68:$A$100,$A17)</f>
        <v>14017.01808</v>
      </c>
      <c r="O17" s="33">
        <f>SUMIFS('DATA 2'!O$68:O$100,'DATA 2'!$A$68:$A$100,$A17)</f>
        <v>13879.843010000001</v>
      </c>
      <c r="P17" s="33">
        <f>SUMIFS('DATA 2'!P$68:P$100,'DATA 2'!$A$68:$A$100,$A17)</f>
        <v>14395.354729999999</v>
      </c>
      <c r="Q17" s="33">
        <f>SUMIFS('DATA 2'!Q$68:Q$100,'DATA 2'!$A$68:$A$100,$A17)</f>
        <v>14991.536239999999</v>
      </c>
      <c r="R17" s="33">
        <f>SUMIFS('DATA 2'!R$68:R$100,'DATA 2'!$A$68:$A$100,$A17)</f>
        <v>15593.99062</v>
      </c>
      <c r="S17" s="33">
        <f>SUMIFS('DATA 2'!S$68:S$100,'DATA 2'!$A$68:$A$100,$A17)</f>
        <v>16205.19988</v>
      </c>
      <c r="T17" s="33">
        <f>SUMIFS('DATA 2'!T$68:T$100,'DATA 2'!$A$68:$A$100,$A17)</f>
        <v>16825.46931</v>
      </c>
      <c r="U17" s="33">
        <f>SUMIFS('DATA 2'!U$68:U$100,'DATA 2'!$A$68:$A$100,$A17)</f>
        <v>17199.635050000001</v>
      </c>
      <c r="V17" s="33">
        <f>SUMIFS('DATA 2'!V$68:V$100,'DATA 2'!$A$68:$A$100,$A17)</f>
        <v>17553.422350000001</v>
      </c>
      <c r="W17" s="33">
        <f>SUMIFS('DATA 2'!W$68:W$100,'DATA 2'!$A$68:$A$100,$A17)</f>
        <v>17881.34505</v>
      </c>
      <c r="X17" s="33">
        <f>SUMIFS('DATA 2'!X$68:X$100,'DATA 2'!$A$68:$A$100,$A17)</f>
        <v>18179.72179</v>
      </c>
      <c r="Y17" s="33">
        <f>SUMIFS('DATA 2'!Y$68:Y$100,'DATA 2'!$A$68:$A$100,$A17)</f>
        <v>18444.625739999999</v>
      </c>
      <c r="Z17" s="33">
        <f>SUMIFS('DATA 2'!Z$68:Z$100,'DATA 2'!$A$68:$A$100,$A17)</f>
        <v>18671.932239999998</v>
      </c>
      <c r="AA17" s="33">
        <f>SUMIFS('DATA 2'!AA$68:AA$100,'DATA 2'!$A$68:$A$100,$A17)</f>
        <v>18857.454989999998</v>
      </c>
      <c r="AB17" s="33">
        <f>SUMIFS('DATA 2'!AB$68:AB$100,'DATA 2'!$A$68:$A$100,$A17)</f>
        <v>18997.055690000001</v>
      </c>
      <c r="AC17" s="33">
        <f>SUMIFS('DATA 2'!AC$68:AC$100,'DATA 2'!$A$68:$A$100,$A17)</f>
        <v>19086.76426</v>
      </c>
      <c r="AD17" s="33">
        <f>SUMIFS('DATA 2'!AD$68:AD$100,'DATA 2'!$A$68:$A$100,$A17)</f>
        <v>19122.905330000001</v>
      </c>
      <c r="AE17" s="33">
        <f>SUMIFS('DATA 2'!AE$68:AE$100,'DATA 2'!$A$68:$A$100,$A17)</f>
        <v>20335.340789999998</v>
      </c>
      <c r="AF17" s="33">
        <f>SUMIFS('DATA 2'!AF$68:AF$100,'DATA 2'!$A$68:$A$100,$A17)</f>
        <v>21443.74856</v>
      </c>
      <c r="AG17" s="33">
        <f>SUMIFS('DATA 2'!AG$68:AG$100,'DATA 2'!$A$68:$A$100,$A17)</f>
        <v>22481.232120000001</v>
      </c>
      <c r="AH17" s="33">
        <f>SUMIFS('DATA 2'!AH$68:AH$100,'DATA 2'!$A$68:$A$100,$A17)</f>
        <v>23490.83569</v>
      </c>
      <c r="AI17" s="33">
        <f>SUMIFS('DATA 2'!AI$68:AI$100,'DATA 2'!$A$68:$A$100,$A17)</f>
        <v>24495.24929</v>
      </c>
      <c r="AJ17" s="33">
        <f>SUMIFS('DATA 2'!AJ$68:AJ$100,'DATA 2'!$A$68:$A$100,$A17)</f>
        <v>25508.056649999999</v>
      </c>
      <c r="AK17" s="33">
        <f>SUMIFS('DATA 2'!AK$68:AK$100,'DATA 2'!$A$68:$A$100,$A17)</f>
        <v>26540.18921</v>
      </c>
      <c r="AL17" s="33">
        <f>SUMIFS('DATA 2'!AL$68:AL$100,'DATA 2'!$A$68:$A$100,$A17)</f>
        <v>27598.918150000001</v>
      </c>
      <c r="AM17" s="33">
        <f>SUMIFS('DATA 2'!AM$68:AM$100,'DATA 2'!$A$68:$A$100,$A17)</f>
        <v>28690.462490000002</v>
      </c>
      <c r="AN17" s="33">
        <f>SUMIFS('DATA 2'!AN$68:AN$100,'DATA 2'!$A$68:$A$100,$A17)</f>
        <v>29820.67902</v>
      </c>
    </row>
    <row r="18" spans="1:44" x14ac:dyDescent="0.25">
      <c r="A18" s="35" t="s">
        <v>447</v>
      </c>
      <c r="C18" s="33">
        <f>SUMIFS('DATA 2'!C$68:C$100,'DATA 2'!$A$68:$A$100,$A18)</f>
        <v>474.12527679999999</v>
      </c>
      <c r="D18" s="33">
        <f>SUMIFS('DATA 2'!D$68:D$100,'DATA 2'!$A$68:$A$100,$A18)</f>
        <v>530.28360569999995</v>
      </c>
      <c r="E18" s="33">
        <f>SUMIFS('DATA 2'!E$68:E$100,'DATA 2'!$A$68:$A$100,$A18)</f>
        <v>604.1910153</v>
      </c>
      <c r="F18" s="33">
        <f>SUMIFS('DATA 2'!F$68:F$100,'DATA 2'!$A$68:$A$100,$A18)</f>
        <v>692.53415140000004</v>
      </c>
      <c r="G18" s="33">
        <f>SUMIFS('DATA 2'!G$68:G$100,'DATA 2'!$A$68:$A$100,$A18)</f>
        <v>793.86823349999997</v>
      </c>
      <c r="H18" s="33">
        <f>SUMIFS('DATA 2'!H$68:H$100,'DATA 2'!$A$68:$A$100,$A18)</f>
        <v>631.09071689999996</v>
      </c>
      <c r="I18" s="33">
        <f>SUMIFS('DATA 2'!I$68:I$100,'DATA 2'!$A$68:$A$100,$A18)</f>
        <v>428.82301790000002</v>
      </c>
      <c r="J18" s="33">
        <f>SUMIFS('DATA 2'!J$68:J$100,'DATA 2'!$A$68:$A$100,$A18)</f>
        <v>270.48704980000002</v>
      </c>
      <c r="K18" s="33">
        <f>SUMIFS('DATA 2'!K$68:K$100,'DATA 2'!$A$68:$A$100,$A18)</f>
        <v>163.29136070000001</v>
      </c>
      <c r="L18" s="33">
        <f>SUMIFS('DATA 2'!L$68:L$100,'DATA 2'!$A$68:$A$100,$A18)</f>
        <v>95.416728559999996</v>
      </c>
      <c r="M18" s="33">
        <f>SUMIFS('DATA 2'!M$68:M$100,'DATA 2'!$A$68:$A$100,$A18)</f>
        <v>54.160931220000002</v>
      </c>
      <c r="N18" s="33">
        <f>SUMIFS('DATA 2'!N$68:N$100,'DATA 2'!$A$68:$A$100,$A18)</f>
        <v>29.858690230000001</v>
      </c>
      <c r="O18" s="33">
        <f>SUMIFS('DATA 2'!O$68:O$100,'DATA 2'!$A$68:$A$100,$A18)</f>
        <v>15.95290601</v>
      </c>
      <c r="P18" s="33">
        <f>SUMIFS('DATA 2'!P$68:P$100,'DATA 2'!$A$68:$A$100,$A18)</f>
        <v>11.304900079999999</v>
      </c>
      <c r="Q18" s="33">
        <f>SUMIFS('DATA 2'!Q$68:Q$100,'DATA 2'!$A$68:$A$100,$A18)</f>
        <v>8.7915418849999902</v>
      </c>
      <c r="R18" s="33">
        <f>SUMIFS('DATA 2'!R$68:R$100,'DATA 2'!$A$68:$A$100,$A18)</f>
        <v>7.0180321399999999</v>
      </c>
      <c r="S18" s="33">
        <f>SUMIFS('DATA 2'!S$68:S$100,'DATA 2'!$A$68:$A$100,$A18)</f>
        <v>5.637370904</v>
      </c>
      <c r="T18" s="33">
        <f>SUMIFS('DATA 2'!T$68:T$100,'DATA 2'!$A$68:$A$100,$A18)</f>
        <v>4.529965099</v>
      </c>
      <c r="U18" s="33">
        <f>SUMIFS('DATA 2'!U$68:U$100,'DATA 2'!$A$68:$A$100,$A18)</f>
        <v>4.1432668179999999</v>
      </c>
      <c r="V18" s="33">
        <f>SUMIFS('DATA 2'!V$68:V$100,'DATA 2'!$A$68:$A$100,$A18)</f>
        <v>3.969991678</v>
      </c>
      <c r="W18" s="33">
        <f>SUMIFS('DATA 2'!W$68:W$100,'DATA 2'!$A$68:$A$100,$A18)</f>
        <v>3.8754343090000001</v>
      </c>
      <c r="X18" s="33">
        <f>SUMIFS('DATA 2'!X$68:X$100,'DATA 2'!$A$68:$A$100,$A18)</f>
        <v>3.8216126159999999</v>
      </c>
      <c r="Y18" s="33">
        <f>SUMIFS('DATA 2'!Y$68:Y$100,'DATA 2'!$A$68:$A$100,$A18)</f>
        <v>3.796687597</v>
      </c>
      <c r="Z18" s="33">
        <f>SUMIFS('DATA 2'!Z$68:Z$100,'DATA 2'!$A$68:$A$100,$A18)</f>
        <v>3.7965167919999998</v>
      </c>
      <c r="AA18" s="33">
        <f>SUMIFS('DATA 2'!AA$68:AA$100,'DATA 2'!$A$68:$A$100,$A18)</f>
        <v>3.819461896</v>
      </c>
      <c r="AB18" s="33">
        <f>SUMIFS('DATA 2'!AB$68:AB$100,'DATA 2'!$A$68:$A$100,$A18)</f>
        <v>3.8648697799999998</v>
      </c>
      <c r="AC18" s="33">
        <f>SUMIFS('DATA 2'!AC$68:AC$100,'DATA 2'!$A$68:$A$100,$A18)</f>
        <v>3.932611568</v>
      </c>
      <c r="AD18" s="33">
        <f>SUMIFS('DATA 2'!AD$68:AD$100,'DATA 2'!$A$68:$A$100,$A18)</f>
        <v>4.0229348610000004</v>
      </c>
      <c r="AE18" s="33">
        <f>SUMIFS('DATA 2'!AE$68:AE$100,'DATA 2'!$A$68:$A$100,$A18)</f>
        <v>4.1195053379999997</v>
      </c>
      <c r="AF18" s="33">
        <f>SUMIFS('DATA 2'!AF$68:AF$100,'DATA 2'!$A$68:$A$100,$A18)</f>
        <v>4.2137167629999999</v>
      </c>
      <c r="AG18" s="33">
        <f>SUMIFS('DATA 2'!AG$68:AG$100,'DATA 2'!$A$68:$A$100,$A18)</f>
        <v>4.3095922719999997</v>
      </c>
      <c r="AH18" s="33">
        <f>SUMIFS('DATA 2'!AH$68:AH$100,'DATA 2'!$A$68:$A$100,$A18)</f>
        <v>4.4157969890000004</v>
      </c>
      <c r="AI18" s="33">
        <f>SUMIFS('DATA 2'!AI$68:AI$100,'DATA 2'!$A$68:$A$100,$A18)</f>
        <v>4.5393815359999996</v>
      </c>
      <c r="AJ18" s="33">
        <f>SUMIFS('DATA 2'!AJ$68:AJ$100,'DATA 2'!$A$68:$A$100,$A18)</f>
        <v>4.685701098</v>
      </c>
      <c r="AK18" s="33">
        <f>SUMIFS('DATA 2'!AK$68:AK$100,'DATA 2'!$A$68:$A$100,$A18)</f>
        <v>4.8594833690000003</v>
      </c>
      <c r="AL18" s="33">
        <f>SUMIFS('DATA 2'!AL$68:AL$100,'DATA 2'!$A$68:$A$100,$A18)</f>
        <v>5.065183362</v>
      </c>
      <c r="AM18" s="33">
        <f>SUMIFS('DATA 2'!AM$68:AM$100,'DATA 2'!$A$68:$A$100,$A18)</f>
        <v>5.3075388449999998</v>
      </c>
      <c r="AN18" s="33">
        <f>SUMIFS('DATA 2'!AN$68:AN$100,'DATA 2'!$A$68:$A$100,$A18)</f>
        <v>5.5919516959999997</v>
      </c>
    </row>
    <row r="19" spans="1:44" x14ac:dyDescent="0.25">
      <c r="A19" s="35" t="s">
        <v>448</v>
      </c>
      <c r="C19" s="33">
        <f>SUMIFS('DATA 2'!C$68:C$100,'DATA 2'!$A$68:$A$100,$A19)</f>
        <v>5981.2326210000001</v>
      </c>
      <c r="D19" s="33">
        <f>SUMIFS('DATA 2'!D$68:D$100,'DATA 2'!$A$68:$A$100,$A19)</f>
        <v>5858.8316880000002</v>
      </c>
      <c r="E19" s="33">
        <f>SUMIFS('DATA 2'!E$68:E$100,'DATA 2'!$A$68:$A$100,$A19)</f>
        <v>5549.5040250000002</v>
      </c>
      <c r="F19" s="33">
        <f>SUMIFS('DATA 2'!F$68:F$100,'DATA 2'!$A$68:$A$100,$A19)</f>
        <v>5170.5136910000001</v>
      </c>
      <c r="G19" s="33">
        <f>SUMIFS('DATA 2'!G$68:G$100,'DATA 2'!$A$68:$A$100,$A19)</f>
        <v>4756.1810269999996</v>
      </c>
      <c r="H19" s="33">
        <f>SUMIFS('DATA 2'!H$68:H$100,'DATA 2'!$A$68:$A$100,$A19)</f>
        <v>2797.0732889999999</v>
      </c>
      <c r="I19" s="33">
        <f>SUMIFS('DATA 2'!I$68:I$100,'DATA 2'!$A$68:$A$100,$A19)</f>
        <v>1357.811203</v>
      </c>
      <c r="J19" s="33">
        <f>SUMIFS('DATA 2'!J$68:J$100,'DATA 2'!$A$68:$A$100,$A19)</f>
        <v>600.39413720000005</v>
      </c>
      <c r="K19" s="33">
        <f>SUMIFS('DATA 2'!K$68:K$100,'DATA 2'!$A$68:$A$100,$A19)</f>
        <v>250.94498630000001</v>
      </c>
      <c r="L19" s="33">
        <f>SUMIFS('DATA 2'!L$68:L$100,'DATA 2'!$A$68:$A$100,$A19)</f>
        <v>100.8828072</v>
      </c>
      <c r="M19" s="33">
        <f>SUMIFS('DATA 2'!M$68:M$100,'DATA 2'!$A$68:$A$100,$A19)</f>
        <v>39.582870489999998</v>
      </c>
      <c r="N19" s="33">
        <f>SUMIFS('DATA 2'!N$68:N$100,'DATA 2'!$A$68:$A$100,$A19)</f>
        <v>15.49400309</v>
      </c>
      <c r="O19" s="33">
        <f>SUMIFS('DATA 2'!O$68:O$100,'DATA 2'!$A$68:$A$100,$A19)</f>
        <v>6.2810343079999997</v>
      </c>
      <c r="P19" s="33">
        <f>SUMIFS('DATA 2'!P$68:P$100,'DATA 2'!$A$68:$A$100,$A19)</f>
        <v>3.892158937</v>
      </c>
      <c r="Q19" s="33">
        <f>SUMIFS('DATA 2'!Q$68:Q$100,'DATA 2'!$A$68:$A$100,$A19)</f>
        <v>2.7734507829999999</v>
      </c>
      <c r="R19" s="33">
        <f>SUMIFS('DATA 2'!R$68:R$100,'DATA 2'!$A$68:$A$100,$A19)</f>
        <v>2.0622233479999998</v>
      </c>
      <c r="S19" s="33">
        <f>SUMIFS('DATA 2'!S$68:S$100,'DATA 2'!$A$68:$A$100,$A19)</f>
        <v>1.554257156</v>
      </c>
      <c r="T19" s="33">
        <f>SUMIFS('DATA 2'!T$68:T$100,'DATA 2'!$A$68:$A$100,$A19)</f>
        <v>1.1771374750000001</v>
      </c>
      <c r="U19" s="33">
        <f>SUMIFS('DATA 2'!U$68:U$100,'DATA 2'!$A$68:$A$100,$A19)</f>
        <v>0.90281632759999997</v>
      </c>
      <c r="V19" s="33">
        <f>SUMIFS('DATA 2'!V$68:V$100,'DATA 2'!$A$68:$A$100,$A19)</f>
        <v>0.69591122179999998</v>
      </c>
      <c r="W19" s="33">
        <f>SUMIFS('DATA 2'!W$68:W$100,'DATA 2'!$A$68:$A$100,$A19)</f>
        <v>0.53772448579999998</v>
      </c>
      <c r="X19" s="33">
        <f>SUMIFS('DATA 2'!X$68:X$100,'DATA 2'!$A$68:$A$100,$A19)</f>
        <v>0.41615875860000001</v>
      </c>
      <c r="Y19" s="33">
        <f>SUMIFS('DATA 2'!Y$68:Y$100,'DATA 2'!$A$68:$A$100,$A19)</f>
        <v>0.32249178220000002</v>
      </c>
      <c r="Z19" s="33">
        <f>SUMIFS('DATA 2'!Z$68:Z$100,'DATA 2'!$A$68:$A$100,$A19)</f>
        <v>0.25018934510000002</v>
      </c>
      <c r="AA19" s="33">
        <f>SUMIFS('DATA 2'!AA$68:AA$100,'DATA 2'!$A$68:$A$100,$A19)</f>
        <v>0.19429288510000001</v>
      </c>
      <c r="AB19" s="33">
        <f>SUMIFS('DATA 2'!AB$68:AB$100,'DATA 2'!$A$68:$A$100,$A19)</f>
        <v>0.1510203192</v>
      </c>
      <c r="AC19" s="33">
        <f>SUMIFS('DATA 2'!AC$68:AC$100,'DATA 2'!$A$68:$A$100,$A19)</f>
        <v>0.1174787712</v>
      </c>
      <c r="AD19" s="33">
        <f>SUMIFS('DATA 2'!AD$68:AD$100,'DATA 2'!$A$68:$A$100,$A19)</f>
        <v>9.1450661200000005E-2</v>
      </c>
      <c r="AE19" s="33">
        <f>SUMIFS('DATA 2'!AE$68:AE$100,'DATA 2'!$A$68:$A$100,$A19)</f>
        <v>7.2328453099999995E-2</v>
      </c>
      <c r="AF19" s="33">
        <f>SUMIFS('DATA 2'!AF$68:AF$100,'DATA 2'!$A$68:$A$100,$A19)</f>
        <v>5.7394162499999998E-2</v>
      </c>
      <c r="AG19" s="33">
        <f>SUMIFS('DATA 2'!AG$68:AG$100,'DATA 2'!$A$68:$A$100,$A19)</f>
        <v>4.5549212700000001E-2</v>
      </c>
      <c r="AH19" s="33">
        <f>SUMIFS('DATA 2'!AH$68:AH$100,'DATA 2'!$A$68:$A$100,$A19)</f>
        <v>3.6157465700000002E-2</v>
      </c>
      <c r="AI19" s="33">
        <f>SUMIFS('DATA 2'!AI$68:AI$100,'DATA 2'!$A$68:$A$100,$A19)</f>
        <v>2.8725941000000001E-2</v>
      </c>
      <c r="AJ19" s="33">
        <f>SUMIFS('DATA 2'!AJ$68:AJ$100,'DATA 2'!$A$68:$A$100,$A19)</f>
        <v>2.28519251E-2</v>
      </c>
      <c r="AK19" s="33">
        <f>SUMIFS('DATA 2'!AK$68:AK$100,'DATA 2'!$A$68:$A$100,$A19)</f>
        <v>1.8210258600000001E-2</v>
      </c>
      <c r="AL19" s="33">
        <f>SUMIFS('DATA 2'!AL$68:AL$100,'DATA 2'!$A$68:$A$100,$A19)</f>
        <v>1.45398396E-2</v>
      </c>
      <c r="AM19" s="33">
        <f>SUMIFS('DATA 2'!AM$68:AM$100,'DATA 2'!$A$68:$A$100,$A19)</f>
        <v>1.1634188300000001E-2</v>
      </c>
      <c r="AN19" s="33">
        <f>SUMIFS('DATA 2'!AN$68:AN$100,'DATA 2'!$A$68:$A$100,$A19)</f>
        <v>9.3307456800000004E-3</v>
      </c>
    </row>
    <row r="20" spans="1:44" x14ac:dyDescent="0.25">
      <c r="A20" s="35" t="s">
        <v>458</v>
      </c>
      <c r="C20" s="33">
        <f>SUM(C2:C7)</f>
        <v>3459303.5254912633</v>
      </c>
      <c r="D20" s="33">
        <f t="shared" ref="D20:AN20" si="1">SUM(D2:D7)</f>
        <v>3559541.2619982455</v>
      </c>
      <c r="E20" s="33">
        <f t="shared" si="1"/>
        <v>3659747.1037310231</v>
      </c>
      <c r="F20" s="33">
        <f t="shared" si="1"/>
        <v>3761131.5714397095</v>
      </c>
      <c r="G20" s="33">
        <f t="shared" si="1"/>
        <v>3865225.1058385903</v>
      </c>
      <c r="H20" s="33">
        <f t="shared" si="1"/>
        <v>3973116.2927905996</v>
      </c>
      <c r="I20" s="33">
        <f t="shared" si="1"/>
        <v>4084195.0547364801</v>
      </c>
      <c r="J20" s="33">
        <f t="shared" si="1"/>
        <v>4198561.9082107898</v>
      </c>
      <c r="K20" s="33">
        <f t="shared" si="1"/>
        <v>4314539.99801342</v>
      </c>
      <c r="L20" s="33">
        <f t="shared" si="1"/>
        <v>4433000.5453227302</v>
      </c>
      <c r="M20" s="33">
        <f t="shared" si="1"/>
        <v>4555264.1505450802</v>
      </c>
      <c r="N20" s="33">
        <f t="shared" si="1"/>
        <v>4682097.7559308</v>
      </c>
      <c r="O20" s="33">
        <f t="shared" si="1"/>
        <v>4814029.6773679284</v>
      </c>
      <c r="P20" s="33">
        <f t="shared" si="1"/>
        <v>4947706.9379041474</v>
      </c>
      <c r="Q20" s="33">
        <f t="shared" si="1"/>
        <v>5087094.6311841775</v>
      </c>
      <c r="R20" s="33">
        <f t="shared" si="1"/>
        <v>5230671.3304605279</v>
      </c>
      <c r="S20" s="33">
        <f t="shared" si="1"/>
        <v>5377865.480103421</v>
      </c>
      <c r="T20" s="33">
        <f t="shared" si="1"/>
        <v>5528511.3130091541</v>
      </c>
      <c r="U20" s="33">
        <f t="shared" si="1"/>
        <v>5682052.4573354153</v>
      </c>
      <c r="V20" s="33">
        <f t="shared" si="1"/>
        <v>5838094.7534229597</v>
      </c>
      <c r="W20" s="33">
        <f t="shared" si="1"/>
        <v>5996750.8597826147</v>
      </c>
      <c r="X20" s="33">
        <f t="shared" si="1"/>
        <v>6158238.0610619448</v>
      </c>
      <c r="Y20" s="33">
        <f t="shared" si="1"/>
        <v>6322728.7941326294</v>
      </c>
      <c r="Z20" s="33">
        <f t="shared" si="1"/>
        <v>6490331.0357585968</v>
      </c>
      <c r="AA20" s="33">
        <f t="shared" si="1"/>
        <v>6661111.5726595912</v>
      </c>
      <c r="AB20" s="33">
        <f t="shared" si="1"/>
        <v>6835118.2880271589</v>
      </c>
      <c r="AC20" s="33">
        <f t="shared" si="1"/>
        <v>7012398.7097001392</v>
      </c>
      <c r="AD20" s="33">
        <f t="shared" si="1"/>
        <v>7193013.3001101632</v>
      </c>
      <c r="AE20" s="33">
        <f t="shared" si="1"/>
        <v>7372905.6168094706</v>
      </c>
      <c r="AF20" s="33">
        <f t="shared" si="1"/>
        <v>7556143.6671195962</v>
      </c>
      <c r="AG20" s="33">
        <f t="shared" si="1"/>
        <v>7742136.6597852642</v>
      </c>
      <c r="AH20" s="33">
        <f t="shared" si="1"/>
        <v>7930702.2609454552</v>
      </c>
      <c r="AI20" s="33">
        <f t="shared" si="1"/>
        <v>8122016.1793315364</v>
      </c>
      <c r="AJ20" s="33">
        <f t="shared" si="1"/>
        <v>8316489.0333155338</v>
      </c>
      <c r="AK20" s="33">
        <f t="shared" si="1"/>
        <v>8514992.2179344278</v>
      </c>
      <c r="AL20" s="33">
        <f t="shared" si="1"/>
        <v>8718073.6431552507</v>
      </c>
      <c r="AM20" s="33">
        <f t="shared" si="1"/>
        <v>8926546.6082940456</v>
      </c>
      <c r="AN20" s="33">
        <f t="shared" si="1"/>
        <v>9141428.6294741128</v>
      </c>
    </row>
    <row r="21" spans="1:44" x14ac:dyDescent="0.25">
      <c r="A21" s="36" t="s">
        <v>453</v>
      </c>
      <c r="C21" s="33">
        <f>SUM(C8:C14)</f>
        <v>12966.9558114627</v>
      </c>
      <c r="D21" s="33">
        <f t="shared" ref="D21:AN21" si="2">SUM(D8:D14)</f>
        <v>13595.542264265599</v>
      </c>
      <c r="E21" s="33">
        <f t="shared" si="2"/>
        <v>14220.343988672998</v>
      </c>
      <c r="F21" s="33">
        <f t="shared" si="2"/>
        <v>14926.021237800001</v>
      </c>
      <c r="G21" s="33">
        <f t="shared" si="2"/>
        <v>15857.665092170002</v>
      </c>
      <c r="H21" s="33">
        <f t="shared" si="2"/>
        <v>17576.873689999997</v>
      </c>
      <c r="I21" s="33">
        <f t="shared" si="2"/>
        <v>19258.679396299995</v>
      </c>
      <c r="J21" s="33">
        <f t="shared" si="2"/>
        <v>20892.2505728</v>
      </c>
      <c r="K21" s="33">
        <f t="shared" si="2"/>
        <v>22654.274413099996</v>
      </c>
      <c r="L21" s="33">
        <f t="shared" si="2"/>
        <v>24762.4705698</v>
      </c>
      <c r="M21" s="33">
        <f t="shared" si="2"/>
        <v>27491.651694600001</v>
      </c>
      <c r="N21" s="33">
        <f t="shared" si="2"/>
        <v>31228.3167684</v>
      </c>
      <c r="O21" s="33">
        <f t="shared" si="2"/>
        <v>36555.914545899999</v>
      </c>
      <c r="P21" s="33">
        <f t="shared" si="2"/>
        <v>39024.628434000006</v>
      </c>
      <c r="Q21" s="33">
        <f t="shared" si="2"/>
        <v>41755.804022100005</v>
      </c>
      <c r="R21" s="33">
        <f t="shared" si="2"/>
        <v>44601.187372999993</v>
      </c>
      <c r="S21" s="33">
        <f t="shared" si="2"/>
        <v>47560.327595800001</v>
      </c>
      <c r="T21" s="33">
        <f t="shared" si="2"/>
        <v>50644.443445299999</v>
      </c>
      <c r="U21" s="33">
        <f t="shared" si="2"/>
        <v>54926.873038399994</v>
      </c>
      <c r="V21" s="33">
        <f t="shared" si="2"/>
        <v>59633.210287599992</v>
      </c>
      <c r="W21" s="33">
        <f t="shared" si="2"/>
        <v>64827.235901399996</v>
      </c>
      <c r="X21" s="33">
        <f t="shared" si="2"/>
        <v>70562.207871900013</v>
      </c>
      <c r="Y21" s="33">
        <f t="shared" si="2"/>
        <v>76887.332597500004</v>
      </c>
      <c r="Z21" s="33">
        <f t="shared" si="2"/>
        <v>83850.09287399998</v>
      </c>
      <c r="AA21" s="33">
        <f t="shared" si="2"/>
        <v>91496.547905200016</v>
      </c>
      <c r="AB21" s="33">
        <f t="shared" si="2"/>
        <v>99870.830289200007</v>
      </c>
      <c r="AC21" s="33">
        <f t="shared" si="2"/>
        <v>109014.3698916</v>
      </c>
      <c r="AD21" s="33">
        <f t="shared" si="2"/>
        <v>118964.98068119999</v>
      </c>
      <c r="AE21" s="33">
        <f t="shared" si="2"/>
        <v>124988.1069919</v>
      </c>
      <c r="AF21" s="33">
        <f t="shared" si="2"/>
        <v>130628.8161673</v>
      </c>
      <c r="AG21" s="33">
        <f t="shared" si="2"/>
        <v>136098.07128889993</v>
      </c>
      <c r="AH21" s="33">
        <f t="shared" si="2"/>
        <v>141439.91789929991</v>
      </c>
      <c r="AI21" s="33">
        <f t="shared" si="2"/>
        <v>146638.5264183</v>
      </c>
      <c r="AJ21" s="33">
        <f t="shared" si="2"/>
        <v>151688.20021603003</v>
      </c>
      <c r="AK21" s="33">
        <f t="shared" si="2"/>
        <v>156605.85860010001</v>
      </c>
      <c r="AL21" s="33">
        <f t="shared" si="2"/>
        <v>161408.53102938901</v>
      </c>
      <c r="AM21" s="33">
        <f t="shared" si="2"/>
        <v>166117.57405656303</v>
      </c>
      <c r="AN21" s="33">
        <f t="shared" si="2"/>
        <v>170757.56637363101</v>
      </c>
    </row>
    <row r="22" spans="1:44" x14ac:dyDescent="0.25">
      <c r="A22" s="36" t="s">
        <v>446</v>
      </c>
      <c r="C22" s="33">
        <f>C15</f>
        <v>2605.7253879999998</v>
      </c>
      <c r="D22" s="33">
        <f t="shared" ref="D22:AN22" si="3">D15</f>
        <v>2590.9711950000001</v>
      </c>
      <c r="E22" s="33">
        <f t="shared" si="3"/>
        <v>2522.6969439999998</v>
      </c>
      <c r="F22" s="33">
        <f t="shared" si="3"/>
        <v>2431.3591299999998</v>
      </c>
      <c r="G22" s="33">
        <f t="shared" si="3"/>
        <v>2320.3925469999999</v>
      </c>
      <c r="H22" s="33">
        <f t="shared" si="3"/>
        <v>2371.4240249999998</v>
      </c>
      <c r="I22" s="33">
        <f t="shared" si="3"/>
        <v>2419.3964380000002</v>
      </c>
      <c r="J22" s="33">
        <f t="shared" si="3"/>
        <v>2436.750423</v>
      </c>
      <c r="K22" s="33">
        <f t="shared" si="3"/>
        <v>2428.2807429999998</v>
      </c>
      <c r="L22" s="33">
        <f t="shared" si="3"/>
        <v>2400.3218929999998</v>
      </c>
      <c r="M22" s="33">
        <f t="shared" si="3"/>
        <v>2354.9367689999999</v>
      </c>
      <c r="N22" s="33">
        <f t="shared" si="3"/>
        <v>2289.2902560000002</v>
      </c>
      <c r="O22" s="33">
        <f t="shared" si="3"/>
        <v>2197.0337279999999</v>
      </c>
      <c r="P22" s="33">
        <f t="shared" si="3"/>
        <v>2149.6053980000002</v>
      </c>
      <c r="Q22" s="33">
        <f t="shared" si="3"/>
        <v>2121.108976</v>
      </c>
      <c r="R22" s="33">
        <f t="shared" si="3"/>
        <v>2095.6024630000002</v>
      </c>
      <c r="S22" s="33">
        <f t="shared" si="3"/>
        <v>2068.768564</v>
      </c>
      <c r="T22" s="33">
        <f t="shared" si="3"/>
        <v>2039.5594120000001</v>
      </c>
      <c r="U22" s="33">
        <f t="shared" si="3"/>
        <v>2040.005036</v>
      </c>
      <c r="V22" s="33">
        <f t="shared" si="3"/>
        <v>2048.9177</v>
      </c>
      <c r="W22" s="33">
        <f t="shared" si="3"/>
        <v>2058.9215389999999</v>
      </c>
      <c r="X22" s="33">
        <f t="shared" si="3"/>
        <v>2067.5311550000001</v>
      </c>
      <c r="Y22" s="33">
        <f t="shared" si="3"/>
        <v>2073.7162669999998</v>
      </c>
      <c r="Z22" s="33">
        <f t="shared" si="3"/>
        <v>2076.8740229999999</v>
      </c>
      <c r="AA22" s="33">
        <f t="shared" si="3"/>
        <v>2076.528726</v>
      </c>
      <c r="AB22" s="33">
        <f t="shared" si="3"/>
        <v>2072.2486370000001</v>
      </c>
      <c r="AC22" s="33">
        <f t="shared" si="3"/>
        <v>2063.6289809999998</v>
      </c>
      <c r="AD22" s="33">
        <f t="shared" si="3"/>
        <v>2050.2954100000002</v>
      </c>
      <c r="AE22" s="33">
        <f t="shared" si="3"/>
        <v>2082.700237</v>
      </c>
      <c r="AF22" s="33">
        <f t="shared" si="3"/>
        <v>2119.7990970000001</v>
      </c>
      <c r="AG22" s="33">
        <f t="shared" si="3"/>
        <v>2151.0154670000002</v>
      </c>
      <c r="AH22" s="33">
        <f t="shared" si="3"/>
        <v>2176.4520590000002</v>
      </c>
      <c r="AI22" s="33">
        <f t="shared" si="3"/>
        <v>2197.8304429999998</v>
      </c>
      <c r="AJ22" s="33">
        <f t="shared" si="3"/>
        <v>2216.5973250000002</v>
      </c>
      <c r="AK22" s="33">
        <f t="shared" si="3"/>
        <v>2233.8540659999999</v>
      </c>
      <c r="AL22" s="33">
        <f t="shared" si="3"/>
        <v>2250.3255319999998</v>
      </c>
      <c r="AM22" s="33">
        <f t="shared" si="3"/>
        <v>2266.5299319999999</v>
      </c>
      <c r="AN22" s="33">
        <f t="shared" si="3"/>
        <v>2282.8829089999999</v>
      </c>
    </row>
    <row r="23" spans="1:44" x14ac:dyDescent="0.25">
      <c r="A23" s="36" t="s">
        <v>241</v>
      </c>
      <c r="C23" s="33">
        <f>SUM(C16:C19)</f>
        <v>21068.6177508</v>
      </c>
      <c r="D23" s="33">
        <f t="shared" ref="D23:AN23" si="4">SUM(D16:D19)</f>
        <v>21349.764575699999</v>
      </c>
      <c r="E23" s="33">
        <f t="shared" si="4"/>
        <v>21102.294286299999</v>
      </c>
      <c r="F23" s="33">
        <f t="shared" si="4"/>
        <v>20644.998924399999</v>
      </c>
      <c r="G23" s="33">
        <f t="shared" si="4"/>
        <v>20030.765985499998</v>
      </c>
      <c r="H23" s="33">
        <f t="shared" si="4"/>
        <v>18711.725463900002</v>
      </c>
      <c r="I23" s="33">
        <f t="shared" si="4"/>
        <v>17551.413136899999</v>
      </c>
      <c r="J23" s="33">
        <f t="shared" si="4"/>
        <v>16948.763148999999</v>
      </c>
      <c r="K23" s="33">
        <f t="shared" si="4"/>
        <v>16720.148370000003</v>
      </c>
      <c r="L23" s="33">
        <f t="shared" si="4"/>
        <v>16670.988587759999</v>
      </c>
      <c r="M23" s="33">
        <f t="shared" si="4"/>
        <v>16666.429364710002</v>
      </c>
      <c r="N23" s="33">
        <f t="shared" si="4"/>
        <v>16597.911595320002</v>
      </c>
      <c r="O23" s="33">
        <f t="shared" si="4"/>
        <v>16362.961006317999</v>
      </c>
      <c r="P23" s="33">
        <f t="shared" si="4"/>
        <v>16764.852054016996</v>
      </c>
      <c r="Q23" s="33">
        <f t="shared" si="4"/>
        <v>17247.193610667997</v>
      </c>
      <c r="R23" s="33">
        <f t="shared" si="4"/>
        <v>17734.073588487998</v>
      </c>
      <c r="S23" s="33">
        <f t="shared" si="4"/>
        <v>18228.662152060002</v>
      </c>
      <c r="T23" s="33">
        <f t="shared" si="4"/>
        <v>18732.254466573999</v>
      </c>
      <c r="U23" s="33">
        <f t="shared" si="4"/>
        <v>19039.804601145603</v>
      </c>
      <c r="V23" s="33">
        <f t="shared" si="4"/>
        <v>19340.960407899802</v>
      </c>
      <c r="W23" s="33">
        <f t="shared" si="4"/>
        <v>19618.818491794798</v>
      </c>
      <c r="X23" s="33">
        <f t="shared" si="4"/>
        <v>19866.4054373746</v>
      </c>
      <c r="Y23" s="33">
        <f t="shared" si="4"/>
        <v>20078.860087379202</v>
      </c>
      <c r="Z23" s="33">
        <f t="shared" si="4"/>
        <v>20251.820575137099</v>
      </c>
      <c r="AA23" s="33">
        <f t="shared" si="4"/>
        <v>20381.082996781097</v>
      </c>
      <c r="AB23" s="33">
        <f t="shared" si="4"/>
        <v>20462.575298099204</v>
      </c>
      <c r="AC23" s="33">
        <f t="shared" si="4"/>
        <v>20492.4410753392</v>
      </c>
      <c r="AD23" s="33">
        <f t="shared" si="4"/>
        <v>20467.1578105222</v>
      </c>
      <c r="AE23" s="33">
        <f t="shared" si="4"/>
        <v>21386.2831517911</v>
      </c>
      <c r="AF23" s="33">
        <f t="shared" si="4"/>
        <v>22201.367180425499</v>
      </c>
      <c r="AG23" s="33">
        <f t="shared" si="4"/>
        <v>23006.699170584699</v>
      </c>
      <c r="AH23" s="33">
        <f t="shared" si="4"/>
        <v>23846.8588284547</v>
      </c>
      <c r="AI23" s="33">
        <f t="shared" si="4"/>
        <v>24732.447211077</v>
      </c>
      <c r="AJ23" s="33">
        <f t="shared" si="4"/>
        <v>25664.118629023098</v>
      </c>
      <c r="AK23" s="33">
        <f t="shared" si="4"/>
        <v>26642.049603167601</v>
      </c>
      <c r="AL23" s="33">
        <f t="shared" si="4"/>
        <v>27665.284407071602</v>
      </c>
      <c r="AM23" s="33">
        <f t="shared" si="4"/>
        <v>28734.033268663305</v>
      </c>
      <c r="AN23" s="33">
        <f t="shared" si="4"/>
        <v>29849.903626341678</v>
      </c>
    </row>
    <row r="24" spans="1:44" x14ac:dyDescent="0.25">
      <c r="A24" s="35"/>
    </row>
    <row r="25" spans="1:44" ht="18.75" x14ac:dyDescent="0.3">
      <c r="A25" s="32" t="s">
        <v>456</v>
      </c>
    </row>
    <row r="26" spans="1:44" x14ac:dyDescent="0.25">
      <c r="A26" s="5" t="s">
        <v>234</v>
      </c>
      <c r="C26" s="33">
        <f>SUMIFS('DATA 2'!C$101:C$133,'DATA 2'!$A$101:$A$133,$A26)</f>
        <v>48872.667990000002</v>
      </c>
      <c r="D26" s="33">
        <f>SUMIFS('DATA 2'!D$101:D$133,'DATA 2'!$A$101:$A$133,$A26)</f>
        <v>50309.542750189998</v>
      </c>
      <c r="E26" s="33">
        <f>SUMIFS('DATA 2'!E$101:E$133,'DATA 2'!$A$101:$A$133,$A26)</f>
        <v>51787.93077983</v>
      </c>
      <c r="F26" s="33">
        <f>SUMIFS('DATA 2'!F$101:F$133,'DATA 2'!$A$101:$A$133,$A26)</f>
        <v>53301.323743710003</v>
      </c>
      <c r="G26" s="33">
        <f>SUMIFS('DATA 2'!G$101:G$133,'DATA 2'!$A$101:$A$133,$A26)</f>
        <v>54835.797597279998</v>
      </c>
      <c r="H26" s="33">
        <f>SUMIFS('DATA 2'!H$101:H$133,'DATA 2'!$A$101:$A$133,$A26)</f>
        <v>56389.023388850001</v>
      </c>
      <c r="I26" s="33">
        <f>SUMIFS('DATA 2'!I$101:I$133,'DATA 2'!$A$101:$A$133,$A26)</f>
        <v>57962.280724439996</v>
      </c>
      <c r="J26" s="33">
        <f>SUMIFS('DATA 2'!J$101:J$133,'DATA 2'!$A$101:$A$133,$A26)</f>
        <v>59560.371458139998</v>
      </c>
      <c r="K26" s="33">
        <f>SUMIFS('DATA 2'!K$101:K$133,'DATA 2'!$A$101:$A$133,$A26)</f>
        <v>61179.678236100001</v>
      </c>
      <c r="L26" s="33">
        <f>SUMIFS('DATA 2'!L$101:L$133,'DATA 2'!$A$101:$A$133,$A26)</f>
        <v>62825.51436311</v>
      </c>
      <c r="M26" s="33">
        <f>SUMIFS('DATA 2'!M$101:M$133,'DATA 2'!$A$101:$A$133,$A26)</f>
        <v>64503.255413139996</v>
      </c>
      <c r="N26" s="33">
        <f>SUMIFS('DATA 2'!N$101:N$133,'DATA 2'!$A$101:$A$133,$A26)</f>
        <v>66217.578875539999</v>
      </c>
      <c r="O26" s="33">
        <f>SUMIFS('DATA 2'!O$101:O$133,'DATA 2'!$A$101:$A$133,$A26)</f>
        <v>67973.370660059911</v>
      </c>
      <c r="P26" s="33">
        <f>SUMIFS('DATA 2'!P$101:P$133,'DATA 2'!$A$101:$A$133,$A26)</f>
        <v>69778.863797480008</v>
      </c>
      <c r="Q26" s="33">
        <f>SUMIFS('DATA 2'!Q$101:Q$133,'DATA 2'!$A$101:$A$133,$A26)</f>
        <v>71640.532133639907</v>
      </c>
      <c r="R26" s="33">
        <f>SUMIFS('DATA 2'!R$101:R$133,'DATA 2'!$A$101:$A$133,$A26)</f>
        <v>73555.62881455</v>
      </c>
      <c r="S26" s="33">
        <f>SUMIFS('DATA 2'!S$101:S$133,'DATA 2'!$A$101:$A$133,$A26)</f>
        <v>75522.489167169988</v>
      </c>
      <c r="T26" s="33">
        <f>SUMIFS('DATA 2'!T$101:T$133,'DATA 2'!$A$101:$A$133,$A26)</f>
        <v>77539.935235450001</v>
      </c>
      <c r="U26" s="33">
        <f>SUMIFS('DATA 2'!U$101:U$133,'DATA 2'!$A$101:$A$133,$A26)</f>
        <v>79598.933809840004</v>
      </c>
      <c r="V26" s="33">
        <f>SUMIFS('DATA 2'!V$101:V$133,'DATA 2'!$A$101:$A$133,$A26)</f>
        <v>81696.075651770007</v>
      </c>
      <c r="W26" s="33">
        <f>SUMIFS('DATA 2'!W$101:W$133,'DATA 2'!$A$101:$A$133,$A26)</f>
        <v>83827.985956110002</v>
      </c>
      <c r="X26" s="33">
        <f>SUMIFS('DATA 2'!X$101:X$133,'DATA 2'!$A$101:$A$133,$A26)</f>
        <v>85993.236198519997</v>
      </c>
      <c r="Y26" s="33">
        <f>SUMIFS('DATA 2'!Y$101:Y$133,'DATA 2'!$A$101:$A$133,$A26)</f>
        <v>88191.476433360003</v>
      </c>
      <c r="Z26" s="33">
        <f>SUMIFS('DATA 2'!Z$101:Z$133,'DATA 2'!$A$101:$A$133,$A26)</f>
        <v>90422.990951519998</v>
      </c>
      <c r="AA26" s="33">
        <f>SUMIFS('DATA 2'!AA$101:AA$133,'DATA 2'!$A$101:$A$133,$A26)</f>
        <v>92688.417500420008</v>
      </c>
      <c r="AB26" s="33">
        <f>SUMIFS('DATA 2'!AB$101:AB$133,'DATA 2'!$A$101:$A$133,$A26)</f>
        <v>94988.543018309996</v>
      </c>
      <c r="AC26" s="33">
        <f>SUMIFS('DATA 2'!AC$101:AC$133,'DATA 2'!$A$101:$A$133,$A26)</f>
        <v>97324.201171980007</v>
      </c>
      <c r="AD26" s="33">
        <f>SUMIFS('DATA 2'!AD$101:AD$133,'DATA 2'!$A$101:$A$133,$A26)</f>
        <v>99696.25737395999</v>
      </c>
      <c r="AE26" s="33">
        <f>SUMIFS('DATA 2'!AE$101:AE$133,'DATA 2'!$A$101:$A$133,$A26)</f>
        <v>102118.59462638</v>
      </c>
      <c r="AF26" s="33">
        <f>SUMIFS('DATA 2'!AF$101:AF$133,'DATA 2'!$A$101:$A$133,$A26)</f>
        <v>104597.97564702001</v>
      </c>
      <c r="AG26" s="33">
        <f>SUMIFS('DATA 2'!AG$101:AG$133,'DATA 2'!$A$101:$A$133,$A26)</f>
        <v>107133.75785724999</v>
      </c>
      <c r="AH26" s="33">
        <f>SUMIFS('DATA 2'!AH$101:AH$133,'DATA 2'!$A$101:$A$133,$A26)</f>
        <v>109725.60644656001</v>
      </c>
      <c r="AI26" s="33">
        <f>SUMIFS('DATA 2'!AI$101:AI$133,'DATA 2'!$A$101:$A$133,$A26)</f>
        <v>112373.79512446001</v>
      </c>
      <c r="AJ26" s="33">
        <f>SUMIFS('DATA 2'!AJ$101:AJ$133,'DATA 2'!$A$101:$A$133,$A26)</f>
        <v>115079.65969510999</v>
      </c>
      <c r="AK26" s="33">
        <f>SUMIFS('DATA 2'!AK$101:AK$133,'DATA 2'!$A$101:$A$133,$A26)</f>
        <v>117847.68486367</v>
      </c>
      <c r="AL26" s="33">
        <f>SUMIFS('DATA 2'!AL$101:AL$133,'DATA 2'!$A$101:$A$133,$A26)</f>
        <v>120682.26402588001</v>
      </c>
      <c r="AM26" s="33">
        <f>SUMIFS('DATA 2'!AM$101:AM$133,'DATA 2'!$A$101:$A$133,$A26)</f>
        <v>123590.29137658</v>
      </c>
      <c r="AN26" s="33">
        <f>SUMIFS('DATA 2'!AN$101:AN$133,'DATA 2'!$A$101:$A$133,$A26)</f>
        <v>126580.98410607</v>
      </c>
    </row>
    <row r="27" spans="1:44" x14ac:dyDescent="0.25">
      <c r="A27" s="5" t="s">
        <v>233</v>
      </c>
      <c r="C27" s="33">
        <f>SUMIFS('DATA 2'!C$101:C$133,'DATA 2'!$A$101:$A$133,$A27)</f>
        <v>788945.764111</v>
      </c>
      <c r="D27" s="33">
        <f>SUMIFS('DATA 2'!D$101:D$133,'DATA 2'!$A$101:$A$133,$A27)</f>
        <v>811830.19201100001</v>
      </c>
      <c r="E27" s="33">
        <f>SUMIFS('DATA 2'!E$101:E$133,'DATA 2'!$A$101:$A$133,$A27)</f>
        <v>834790.76300799986</v>
      </c>
      <c r="F27" s="33">
        <f>SUMIFS('DATA 2'!F$101:F$133,'DATA 2'!$A$101:$A$133,$A27)</f>
        <v>857806.37439700007</v>
      </c>
      <c r="G27" s="33">
        <f>SUMIFS('DATA 2'!G$101:G$133,'DATA 2'!$A$101:$A$133,$A27)</f>
        <v>881312.48906399996</v>
      </c>
      <c r="H27" s="33">
        <f>SUMIFS('DATA 2'!H$101:H$133,'DATA 2'!$A$101:$A$133,$A27)</f>
        <v>905688.27012</v>
      </c>
      <c r="I27" s="33">
        <f>SUMIFS('DATA 2'!I$101:I$133,'DATA 2'!$A$101:$A$133,$A27)</f>
        <v>930988.17168100004</v>
      </c>
      <c r="J27" s="33">
        <f>SUMIFS('DATA 2'!J$101:J$133,'DATA 2'!$A$101:$A$133,$A27)</f>
        <v>957207.25634199998</v>
      </c>
      <c r="K27" s="33">
        <f>SUMIFS('DATA 2'!K$101:K$133,'DATA 2'!$A$101:$A$133,$A27)</f>
        <v>983928.02380799991</v>
      </c>
      <c r="L27" s="33">
        <f>SUMIFS('DATA 2'!L$101:L$133,'DATA 2'!$A$101:$A$133,$A27)</f>
        <v>1011333.864935</v>
      </c>
      <c r="M27" s="33">
        <f>SUMIFS('DATA 2'!M$101:M$133,'DATA 2'!$A$101:$A$133,$A27)</f>
        <v>1039653.2890700002</v>
      </c>
      <c r="N27" s="33">
        <f>SUMIFS('DATA 2'!N$101:N$133,'DATA 2'!$A$101:$A$133,$A27)</f>
        <v>1068989.83608</v>
      </c>
      <c r="O27" s="33">
        <f>SUMIFS('DATA 2'!O$101:O$133,'DATA 2'!$A$101:$A$133,$A27)</f>
        <v>1099366.4496899999</v>
      </c>
      <c r="P27" s="33">
        <f>SUMIFS('DATA 2'!P$101:P$133,'DATA 2'!$A$101:$A$133,$A27)</f>
        <v>1130504.42441</v>
      </c>
      <c r="Q27" s="33">
        <f>SUMIFS('DATA 2'!Q$101:Q$133,'DATA 2'!$A$101:$A$133,$A27)</f>
        <v>1162620.6137099999</v>
      </c>
      <c r="R27" s="33">
        <f>SUMIFS('DATA 2'!R$101:R$133,'DATA 2'!$A$101:$A$133,$A27)</f>
        <v>1195494.4242099999</v>
      </c>
      <c r="S27" s="33">
        <f>SUMIFS('DATA 2'!S$101:S$133,'DATA 2'!$A$101:$A$133,$A27)</f>
        <v>1229005.3251399999</v>
      </c>
      <c r="T27" s="33">
        <f>SUMIFS('DATA 2'!T$101:T$133,'DATA 2'!$A$101:$A$133,$A27)</f>
        <v>1263107.2504099999</v>
      </c>
      <c r="U27" s="33">
        <f>SUMIFS('DATA 2'!U$101:U$133,'DATA 2'!$A$101:$A$133,$A27)</f>
        <v>1297408.8596099999</v>
      </c>
      <c r="V27" s="33">
        <f>SUMIFS('DATA 2'!V$101:V$133,'DATA 2'!$A$101:$A$133,$A27)</f>
        <v>1331981.5589100001</v>
      </c>
      <c r="W27" s="33">
        <f>SUMIFS('DATA 2'!W$101:W$133,'DATA 2'!$A$101:$A$133,$A27)</f>
        <v>1366853.6766599999</v>
      </c>
      <c r="X27" s="33">
        <f>SUMIFS('DATA 2'!X$101:X$133,'DATA 2'!$A$101:$A$133,$A27)</f>
        <v>1402085.6154399998</v>
      </c>
      <c r="Y27" s="33">
        <f>SUMIFS('DATA 2'!Y$101:Y$133,'DATA 2'!$A$101:$A$133,$A27)</f>
        <v>1437721.6683499999</v>
      </c>
      <c r="Z27" s="33">
        <f>SUMIFS('DATA 2'!Z$101:Z$133,'DATA 2'!$A$101:$A$133,$A27)</f>
        <v>1473782.61891</v>
      </c>
      <c r="AA27" s="33">
        <f>SUMIFS('DATA 2'!AA$101:AA$133,'DATA 2'!$A$101:$A$133,$A27)</f>
        <v>1510273.33816</v>
      </c>
      <c r="AB27" s="33">
        <f>SUMIFS('DATA 2'!AB$101:AB$133,'DATA 2'!$A$101:$A$133,$A27)</f>
        <v>1547190.7286999999</v>
      </c>
      <c r="AC27" s="33">
        <f>SUMIFS('DATA 2'!AC$101:AC$133,'DATA 2'!$A$101:$A$133,$A27)</f>
        <v>1584530.2114199998</v>
      </c>
      <c r="AD27" s="33">
        <f>SUMIFS('DATA 2'!AD$101:AD$133,'DATA 2'!$A$101:$A$133,$A27)</f>
        <v>1622290.1235</v>
      </c>
      <c r="AE27" s="33">
        <f>SUMIFS('DATA 2'!AE$101:AE$133,'DATA 2'!$A$101:$A$133,$A27)</f>
        <v>1660543.2069800003</v>
      </c>
      <c r="AF27" s="33">
        <f>SUMIFS('DATA 2'!AF$101:AF$133,'DATA 2'!$A$101:$A$133,$A27)</f>
        <v>1699432.8887200002</v>
      </c>
      <c r="AG27" s="33">
        <f>SUMIFS('DATA 2'!AG$101:AG$133,'DATA 2'!$A$101:$A$133,$A27)</f>
        <v>1738770.29788</v>
      </c>
      <c r="AH27" s="33">
        <f>SUMIFS('DATA 2'!AH$101:AH$133,'DATA 2'!$A$101:$A$133,$A27)</f>
        <v>1778502.2035200002</v>
      </c>
      <c r="AI27" s="33">
        <f>SUMIFS('DATA 2'!AI$101:AI$133,'DATA 2'!$A$101:$A$133,$A27)</f>
        <v>1818677.3663699999</v>
      </c>
      <c r="AJ27" s="33">
        <f>SUMIFS('DATA 2'!AJ$101:AJ$133,'DATA 2'!$A$101:$A$133,$A27)</f>
        <v>1859397.1940700002</v>
      </c>
      <c r="AK27" s="33">
        <f>SUMIFS('DATA 2'!AK$101:AK$133,'DATA 2'!$A$101:$A$133,$A27)</f>
        <v>1900868.4599000001</v>
      </c>
      <c r="AL27" s="33">
        <f>SUMIFS('DATA 2'!AL$101:AL$133,'DATA 2'!$A$101:$A$133,$A27)</f>
        <v>1943196.1508200001</v>
      </c>
      <c r="AM27" s="33">
        <f>SUMIFS('DATA 2'!AM$101:AM$133,'DATA 2'!$A$101:$A$133,$A27)</f>
        <v>1986546.3922199998</v>
      </c>
      <c r="AN27" s="33">
        <f>SUMIFS('DATA 2'!AN$101:AN$133,'DATA 2'!$A$101:$A$133,$A27)</f>
        <v>2031129.1909</v>
      </c>
    </row>
    <row r="28" spans="1:44" x14ac:dyDescent="0.25">
      <c r="A28" s="5" t="s">
        <v>235</v>
      </c>
      <c r="C28" s="33">
        <f>SUMIFS('DATA 2'!C$101:C$133,'DATA 2'!$A$101:$A$133,$A28)</f>
        <v>170296.54790999999</v>
      </c>
      <c r="D28" s="33">
        <f>SUMIFS('DATA 2'!D$101:D$133,'DATA 2'!$A$101:$A$133,$A28)</f>
        <v>175530.16327189998</v>
      </c>
      <c r="E28" s="33">
        <f>SUMIFS('DATA 2'!E$101:E$133,'DATA 2'!$A$101:$A$133,$A28)</f>
        <v>180852.96723459999</v>
      </c>
      <c r="F28" s="33">
        <f>SUMIFS('DATA 2'!F$101:F$133,'DATA 2'!$A$101:$A$133,$A28)</f>
        <v>186239.80093490001</v>
      </c>
      <c r="G28" s="33">
        <f>SUMIFS('DATA 2'!G$101:G$133,'DATA 2'!$A$101:$A$133,$A28)</f>
        <v>191852.25257719998</v>
      </c>
      <c r="H28" s="33">
        <f>SUMIFS('DATA 2'!H$101:H$133,'DATA 2'!$A$101:$A$133,$A28)</f>
        <v>197633.98827570002</v>
      </c>
      <c r="I28" s="33">
        <f>SUMIFS('DATA 2'!I$101:I$133,'DATA 2'!$A$101:$A$133,$A28)</f>
        <v>203545.2892769</v>
      </c>
      <c r="J28" s="33">
        <f>SUMIFS('DATA 2'!J$101:J$133,'DATA 2'!$A$101:$A$133,$A28)</f>
        <v>209588.12912510001</v>
      </c>
      <c r="K28" s="33">
        <f>SUMIFS('DATA 2'!K$101:K$133,'DATA 2'!$A$101:$A$133,$A28)</f>
        <v>215755.0062951</v>
      </c>
      <c r="L28" s="33">
        <f>SUMIFS('DATA 2'!L$101:L$133,'DATA 2'!$A$101:$A$133,$A28)</f>
        <v>222125.1275298</v>
      </c>
      <c r="M28" s="33">
        <f>SUMIFS('DATA 2'!M$101:M$133,'DATA 2'!$A$101:$A$133,$A28)</f>
        <v>228786.99744889999</v>
      </c>
      <c r="N28" s="33">
        <f>SUMIFS('DATA 2'!N$101:N$133,'DATA 2'!$A$101:$A$133,$A28)</f>
        <v>235806.2133035</v>
      </c>
      <c r="O28" s="33">
        <f>SUMIFS('DATA 2'!O$101:O$133,'DATA 2'!$A$101:$A$133,$A28)</f>
        <v>243236.72183599998</v>
      </c>
      <c r="P28" s="33">
        <f>SUMIFS('DATA 2'!P$101:P$133,'DATA 2'!$A$101:$A$133,$A28)</f>
        <v>250873.82271799998</v>
      </c>
      <c r="Q28" s="33">
        <f>SUMIFS('DATA 2'!Q$101:Q$133,'DATA 2'!$A$101:$A$133,$A28)</f>
        <v>258762.95700509998</v>
      </c>
      <c r="R28" s="33">
        <f>SUMIFS('DATA 2'!R$101:R$133,'DATA 2'!$A$101:$A$133,$A28)</f>
        <v>266877.9539202</v>
      </c>
      <c r="S28" s="33">
        <f>SUMIFS('DATA 2'!S$101:S$133,'DATA 2'!$A$101:$A$133,$A28)</f>
        <v>275214.75247399992</v>
      </c>
      <c r="T28" s="33">
        <f>SUMIFS('DATA 2'!T$101:T$133,'DATA 2'!$A$101:$A$133,$A28)</f>
        <v>283777.6127629999</v>
      </c>
      <c r="U28" s="33">
        <f>SUMIFS('DATA 2'!U$101:U$133,'DATA 2'!$A$101:$A$133,$A28)</f>
        <v>292554.97328599996</v>
      </c>
      <c r="V28" s="33">
        <f>SUMIFS('DATA 2'!V$101:V$133,'DATA 2'!$A$101:$A$133,$A28)</f>
        <v>301534.67284499999</v>
      </c>
      <c r="W28" s="33">
        <f>SUMIFS('DATA 2'!W$101:W$133,'DATA 2'!$A$101:$A$133,$A28)</f>
        <v>310704.41834800004</v>
      </c>
      <c r="X28" s="33">
        <f>SUMIFS('DATA 2'!X$101:X$133,'DATA 2'!$A$101:$A$133,$A28)</f>
        <v>320063.02609100001</v>
      </c>
      <c r="Y28" s="33">
        <f>SUMIFS('DATA 2'!Y$101:Y$133,'DATA 2'!$A$101:$A$133,$A28)</f>
        <v>329614.29626999993</v>
      </c>
      <c r="Z28" s="33">
        <f>SUMIFS('DATA 2'!Z$101:Z$133,'DATA 2'!$A$101:$A$133,$A28)</f>
        <v>339364.26447200001</v>
      </c>
      <c r="AA28" s="33">
        <f>SUMIFS('DATA 2'!AA$101:AA$133,'DATA 2'!$A$101:$A$133,$A28)</f>
        <v>349319.94065600005</v>
      </c>
      <c r="AB28" s="33">
        <f>SUMIFS('DATA 2'!AB$101:AB$133,'DATA 2'!$A$101:$A$133,$A28)</f>
        <v>359488.57714100002</v>
      </c>
      <c r="AC28" s="33">
        <f>SUMIFS('DATA 2'!AC$101:AC$133,'DATA 2'!$A$101:$A$133,$A28)</f>
        <v>369877.372279</v>
      </c>
      <c r="AD28" s="33">
        <f>SUMIFS('DATA 2'!AD$101:AD$133,'DATA 2'!$A$101:$A$133,$A28)</f>
        <v>380493.52178199997</v>
      </c>
      <c r="AE28" s="33">
        <f>SUMIFS('DATA 2'!AE$101:AE$133,'DATA 2'!$A$101:$A$133,$A28)</f>
        <v>391081.06092099997</v>
      </c>
      <c r="AF28" s="33">
        <f>SUMIFS('DATA 2'!AF$101:AF$133,'DATA 2'!$A$101:$A$133,$A28)</f>
        <v>401741.50543700001</v>
      </c>
      <c r="AG28" s="33">
        <f>SUMIFS('DATA 2'!AG$101:AG$133,'DATA 2'!$A$101:$A$133,$A28)</f>
        <v>412502.629143</v>
      </c>
      <c r="AH28" s="33">
        <f>SUMIFS('DATA 2'!AH$101:AH$133,'DATA 2'!$A$101:$A$133,$A28)</f>
        <v>423388.35553</v>
      </c>
      <c r="AI28" s="33">
        <f>SUMIFS('DATA 2'!AI$101:AI$133,'DATA 2'!$A$101:$A$133,$A28)</f>
        <v>434417.03002399998</v>
      </c>
      <c r="AJ28" s="33">
        <f>SUMIFS('DATA 2'!AJ$101:AJ$133,'DATA 2'!$A$101:$A$133,$A28)</f>
        <v>445604.258325</v>
      </c>
      <c r="AK28" s="33">
        <f>SUMIFS('DATA 2'!AK$101:AK$133,'DATA 2'!$A$101:$A$133,$A28)</f>
        <v>456974.29264299996</v>
      </c>
      <c r="AL28" s="33">
        <f>SUMIFS('DATA 2'!AL$101:AL$133,'DATA 2'!$A$101:$A$133,$A28)</f>
        <v>468549.22547299997</v>
      </c>
      <c r="AM28" s="33">
        <f>SUMIFS('DATA 2'!AM$101:AM$133,'DATA 2'!$A$101:$A$133,$A28)</f>
        <v>480360.63391599996</v>
      </c>
      <c r="AN28" s="33">
        <f>SUMIFS('DATA 2'!AN$101:AN$133,'DATA 2'!$A$101:$A$133,$A28)</f>
        <v>492450.14632799994</v>
      </c>
    </row>
    <row r="29" spans="1:44" x14ac:dyDescent="0.25">
      <c r="A29" s="5" t="s">
        <v>236</v>
      </c>
      <c r="C29" s="33">
        <f>SUMIFS('DATA 2'!C$101:C$133,'DATA 2'!$A$101:$A$133,$A29)</f>
        <v>2039518.4880000001</v>
      </c>
      <c r="D29" s="33">
        <f>SUMIFS('DATA 2'!D$101:D$133,'DATA 2'!$A$101:$A$133,$A29)</f>
        <v>2099085.5836</v>
      </c>
      <c r="E29" s="33">
        <f>SUMIFS('DATA 2'!E$101:E$133,'DATA 2'!$A$101:$A$133,$A29)</f>
        <v>2159470.9824000001</v>
      </c>
      <c r="F29" s="33">
        <f>SUMIFS('DATA 2'!F$101:F$133,'DATA 2'!$A$101:$A$133,$A29)</f>
        <v>2220521.0761000002</v>
      </c>
      <c r="G29" s="33">
        <f>SUMIFS('DATA 2'!G$101:G$133,'DATA 2'!$A$101:$A$133,$A29)</f>
        <v>2282517.3524000002</v>
      </c>
      <c r="H29" s="33">
        <f>SUMIFS('DATA 2'!H$101:H$133,'DATA 2'!$A$101:$A$133,$A29)</f>
        <v>2345943.1127999998</v>
      </c>
      <c r="I29" s="33">
        <f>SUMIFS('DATA 2'!I$101:I$133,'DATA 2'!$A$101:$A$133,$A29)</f>
        <v>2410978.2417000001</v>
      </c>
      <c r="J29" s="33">
        <f>SUMIFS('DATA 2'!J$101:J$133,'DATA 2'!$A$101:$A$133,$A29)</f>
        <v>2477724.1861</v>
      </c>
      <c r="K29" s="33">
        <f>SUMIFS('DATA 2'!K$101:K$133,'DATA 2'!$A$101:$A$133,$A29)</f>
        <v>2545391.9306000001</v>
      </c>
      <c r="L29" s="33">
        <f>SUMIFS('DATA 2'!L$101:L$133,'DATA 2'!$A$101:$A$133,$A29)</f>
        <v>2614420.8021</v>
      </c>
      <c r="M29" s="33">
        <f>SUMIFS('DATA 2'!M$101:M$133,'DATA 2'!$A$101:$A$133,$A29)</f>
        <v>2685357.8063999997</v>
      </c>
      <c r="N29" s="33">
        <f>SUMIFS('DATA 2'!N$101:N$133,'DATA 2'!$A$101:$A$133,$A29)</f>
        <v>2758477.1945000002</v>
      </c>
      <c r="O29" s="33">
        <f>SUMIFS('DATA 2'!O$101:O$133,'DATA 2'!$A$101:$A$133,$A29)</f>
        <v>2833888.9331999999</v>
      </c>
      <c r="P29" s="33">
        <f>SUMIFS('DATA 2'!P$101:P$133,'DATA 2'!$A$101:$A$133,$A29)</f>
        <v>2911810.1960999998</v>
      </c>
      <c r="Q29" s="33">
        <f>SUMIFS('DATA 2'!Q$101:Q$133,'DATA 2'!$A$101:$A$133,$A29)</f>
        <v>2992693.0458000004</v>
      </c>
      <c r="R29" s="33">
        <f>SUMIFS('DATA 2'!R$101:R$133,'DATA 2'!$A$101:$A$133,$A29)</f>
        <v>3075993.648</v>
      </c>
      <c r="S29" s="33">
        <f>SUMIFS('DATA 2'!S$101:S$133,'DATA 2'!$A$101:$A$133,$A29)</f>
        <v>3161443.8116000001</v>
      </c>
      <c r="T29" s="33">
        <f>SUMIFS('DATA 2'!T$101:T$133,'DATA 2'!$A$101:$A$133,$A29)</f>
        <v>3248947.2245</v>
      </c>
      <c r="U29" s="33">
        <f>SUMIFS('DATA 2'!U$101:U$133,'DATA 2'!$A$101:$A$133,$A29)</f>
        <v>3337752.6358000003</v>
      </c>
      <c r="V29" s="33">
        <f>SUMIFS('DATA 2'!V$101:V$133,'DATA 2'!$A$101:$A$133,$A29)</f>
        <v>3427885.0156</v>
      </c>
      <c r="W29" s="33">
        <f>SUMIFS('DATA 2'!W$101:W$133,'DATA 2'!$A$101:$A$133,$A29)</f>
        <v>3519331.6344999997</v>
      </c>
      <c r="X29" s="33">
        <f>SUMIFS('DATA 2'!X$101:X$133,'DATA 2'!$A$101:$A$133,$A29)</f>
        <v>3612188.6631999998</v>
      </c>
      <c r="Y29" s="33">
        <f>SUMIFS('DATA 2'!Y$101:Y$133,'DATA 2'!$A$101:$A$133,$A29)</f>
        <v>3706551.3418000001</v>
      </c>
      <c r="Z29" s="33">
        <f>SUMIFS('DATA 2'!Z$101:Z$133,'DATA 2'!$A$101:$A$133,$A29)</f>
        <v>3802488.264</v>
      </c>
      <c r="AA29" s="33">
        <f>SUMIFS('DATA 2'!AA$101:AA$133,'DATA 2'!$A$101:$A$133,$A29)</f>
        <v>3900047.0962</v>
      </c>
      <c r="AB29" s="33">
        <f>SUMIFS('DATA 2'!AB$101:AB$133,'DATA 2'!$A$101:$A$133,$A29)</f>
        <v>3999263.6478000004</v>
      </c>
      <c r="AC29" s="33">
        <f>SUMIFS('DATA 2'!AC$101:AC$133,'DATA 2'!$A$101:$A$133,$A29)</f>
        <v>4100171.1064999998</v>
      </c>
      <c r="AD29" s="33">
        <f>SUMIFS('DATA 2'!AD$101:AD$133,'DATA 2'!$A$101:$A$133,$A29)</f>
        <v>4202807.7852999996</v>
      </c>
      <c r="AE29" s="33">
        <f>SUMIFS('DATA 2'!AE$101:AE$133,'DATA 2'!$A$101:$A$133,$A29)</f>
        <v>4307577.3622000003</v>
      </c>
      <c r="AF29" s="33">
        <f>SUMIFS('DATA 2'!AF$101:AF$133,'DATA 2'!$A$101:$A$133,$A29)</f>
        <v>4414990.1848999998</v>
      </c>
      <c r="AG29" s="33">
        <f>SUMIFS('DATA 2'!AG$101:AG$133,'DATA 2'!$A$101:$A$133,$A29)</f>
        <v>4524686.2703999998</v>
      </c>
      <c r="AH29" s="33">
        <f>SUMIFS('DATA 2'!AH$101:AH$133,'DATA 2'!$A$101:$A$133,$A29)</f>
        <v>4636565.9349999996</v>
      </c>
      <c r="AI29" s="33">
        <f>SUMIFS('DATA 2'!AI$101:AI$133,'DATA 2'!$A$101:$A$133,$A29)</f>
        <v>4750732.1755999997</v>
      </c>
      <c r="AJ29" s="33">
        <f>SUMIFS('DATA 2'!AJ$101:AJ$133,'DATA 2'!$A$101:$A$133,$A29)</f>
        <v>4867406.7366000004</v>
      </c>
      <c r="AK29" s="33">
        <f>SUMIFS('DATA 2'!AK$101:AK$133,'DATA 2'!$A$101:$A$133,$A29)</f>
        <v>4987061.6732000001</v>
      </c>
      <c r="AL29" s="33">
        <f>SUMIFS('DATA 2'!AL$101:AL$133,'DATA 2'!$A$101:$A$133,$A29)</f>
        <v>5109997.2507999996</v>
      </c>
      <c r="AM29" s="33">
        <f>SUMIFS('DATA 2'!AM$101:AM$133,'DATA 2'!$A$101:$A$133,$A29)</f>
        <v>5236676.2363</v>
      </c>
      <c r="AN29" s="33">
        <f>SUMIFS('DATA 2'!AN$101:AN$133,'DATA 2'!$A$101:$A$133,$A29)</f>
        <v>5367692.2134999996</v>
      </c>
    </row>
    <row r="30" spans="1:44" x14ac:dyDescent="0.25">
      <c r="A30" s="34" t="s">
        <v>237</v>
      </c>
      <c r="C30" s="33">
        <f>SUMIFS('DATA 2'!C$101:C$133,'DATA 2'!$A$101:$A$133,$A30)</f>
        <v>375028.75852999999</v>
      </c>
      <c r="D30" s="33">
        <f>SUMIFS('DATA 2'!D$101:D$133,'DATA 2'!$A$101:$A$133,$A30)</f>
        <v>385249.93478000001</v>
      </c>
      <c r="E30" s="33">
        <f>SUMIFS('DATA 2'!E$101:E$133,'DATA 2'!$A$101:$A$133,$A30)</f>
        <v>394997.12771999999</v>
      </c>
      <c r="F30" s="33">
        <f>SUMIFS('DATA 2'!F$101:F$133,'DATA 2'!$A$101:$A$133,$A30)</f>
        <v>405249.13542000001</v>
      </c>
      <c r="G30" s="33">
        <f>SUMIFS('DATA 2'!G$101:G$133,'DATA 2'!$A$101:$A$133,$A30)</f>
        <v>416464.74579999998</v>
      </c>
      <c r="H30" s="33">
        <f>SUMIFS('DATA 2'!H$101:H$133,'DATA 2'!$A$101:$A$133,$A30)</f>
        <v>428136.52938999998</v>
      </c>
      <c r="I30" s="33">
        <f>SUMIFS('DATA 2'!I$101:I$133,'DATA 2'!$A$101:$A$133,$A30)</f>
        <v>439884.68988999998</v>
      </c>
      <c r="J30" s="33">
        <f>SUMIFS('DATA 2'!J$101:J$133,'DATA 2'!$A$101:$A$133,$A30)</f>
        <v>451581.57272</v>
      </c>
      <c r="K30" s="33">
        <f>SUMIFS('DATA 2'!K$101:K$133,'DATA 2'!$A$101:$A$133,$A30)</f>
        <v>462894.14216000005</v>
      </c>
      <c r="L30" s="33">
        <f>SUMIFS('DATA 2'!L$101:L$133,'DATA 2'!$A$101:$A$133,$A30)</f>
        <v>473928.64163000003</v>
      </c>
      <c r="M30" s="33">
        <f>SUMIFS('DATA 2'!M$101:M$133,'DATA 2'!$A$101:$A$133,$A30)</f>
        <v>485013.56688</v>
      </c>
      <c r="N30" s="33">
        <f>SUMIFS('DATA 2'!N$101:N$133,'DATA 2'!$A$101:$A$133,$A30)</f>
        <v>496208.25716000004</v>
      </c>
      <c r="O30" s="33">
        <f>SUMIFS('DATA 2'!O$101:O$133,'DATA 2'!$A$101:$A$133,$A30)</f>
        <v>507416.78063999995</v>
      </c>
      <c r="P30" s="33">
        <f>SUMIFS('DATA 2'!P$101:P$133,'DATA 2'!$A$101:$A$133,$A30)</f>
        <v>518804.62745999999</v>
      </c>
      <c r="Q30" s="33">
        <f>SUMIFS('DATA 2'!Q$101:Q$133,'DATA 2'!$A$101:$A$133,$A30)</f>
        <v>531208.72846999997</v>
      </c>
      <c r="R30" s="33">
        <f>SUMIFS('DATA 2'!R$101:R$133,'DATA 2'!$A$101:$A$133,$A30)</f>
        <v>544123.16046000004</v>
      </c>
      <c r="S30" s="33">
        <f>SUMIFS('DATA 2'!S$101:S$133,'DATA 2'!$A$101:$A$133,$A30)</f>
        <v>557325.68390000006</v>
      </c>
      <c r="T30" s="33">
        <f>SUMIFS('DATA 2'!T$101:T$133,'DATA 2'!$A$101:$A$133,$A30)</f>
        <v>570753.40746000002</v>
      </c>
      <c r="U30" s="33">
        <f>SUMIFS('DATA 2'!U$101:U$133,'DATA 2'!$A$101:$A$133,$A30)</f>
        <v>584516.87599000009</v>
      </c>
      <c r="V30" s="33">
        <f>SUMIFS('DATA 2'!V$101:V$133,'DATA 2'!$A$101:$A$133,$A30)</f>
        <v>598552.45571000001</v>
      </c>
      <c r="W30" s="33">
        <f>SUMIFS('DATA 2'!W$101:W$133,'DATA 2'!$A$101:$A$133,$A30)</f>
        <v>612766.10684999998</v>
      </c>
      <c r="X30" s="33">
        <f>SUMIFS('DATA 2'!X$101:X$133,'DATA 2'!$A$101:$A$133,$A30)</f>
        <v>627160.44135999994</v>
      </c>
      <c r="Y30" s="33">
        <f>SUMIFS('DATA 2'!Y$101:Y$133,'DATA 2'!$A$101:$A$133,$A30)</f>
        <v>641755.44504999986</v>
      </c>
      <c r="Z30" s="33">
        <f>SUMIFS('DATA 2'!Z$101:Z$133,'DATA 2'!$A$101:$A$133,$A30)</f>
        <v>656564.75803999999</v>
      </c>
      <c r="AA30" s="33">
        <f>SUMIFS('DATA 2'!AA$101:AA$133,'DATA 2'!$A$101:$A$133,$A30)</f>
        <v>671594.92034000007</v>
      </c>
      <c r="AB30" s="33">
        <f>SUMIFS('DATA 2'!AB$101:AB$133,'DATA 2'!$A$101:$A$133,$A30)</f>
        <v>686848.81579000002</v>
      </c>
      <c r="AC30" s="33">
        <f>SUMIFS('DATA 2'!AC$101:AC$133,'DATA 2'!$A$101:$A$133,$A30)</f>
        <v>702329.02428000001</v>
      </c>
      <c r="AD30" s="33">
        <f>SUMIFS('DATA 2'!AD$101:AD$133,'DATA 2'!$A$101:$A$133,$A30)</f>
        <v>718040.00051000004</v>
      </c>
      <c r="AE30" s="33">
        <f>SUMIFS('DATA 2'!AE$101:AE$133,'DATA 2'!$A$101:$A$133,$A30)</f>
        <v>733495.48340000003</v>
      </c>
      <c r="AF30" s="33">
        <f>SUMIFS('DATA 2'!AF$101:AF$133,'DATA 2'!$A$101:$A$133,$A30)</f>
        <v>749500.89498999994</v>
      </c>
      <c r="AG30" s="33">
        <f>SUMIFS('DATA 2'!AG$101:AG$133,'DATA 2'!$A$101:$A$133,$A30)</f>
        <v>765761.65431000001</v>
      </c>
      <c r="AH30" s="33">
        <f>SUMIFS('DATA 2'!AH$101:AH$133,'DATA 2'!$A$101:$A$133,$A30)</f>
        <v>782163.05932999984</v>
      </c>
      <c r="AI30" s="33">
        <f>SUMIFS('DATA 2'!AI$101:AI$133,'DATA 2'!$A$101:$A$133,$A30)</f>
        <v>798708.67342999997</v>
      </c>
      <c r="AJ30" s="33">
        <f>SUMIFS('DATA 2'!AJ$101:AJ$133,'DATA 2'!$A$101:$A$133,$A30)</f>
        <v>815444.46448999993</v>
      </c>
      <c r="AK30" s="33">
        <f>SUMIFS('DATA 2'!AK$101:AK$133,'DATA 2'!$A$101:$A$133,$A30)</f>
        <v>832467.11652000004</v>
      </c>
      <c r="AL30" s="33">
        <f>SUMIFS('DATA 2'!AL$101:AL$133,'DATA 2'!$A$101:$A$133,$A30)</f>
        <v>849819.64714000002</v>
      </c>
      <c r="AM30" s="33">
        <f>SUMIFS('DATA 2'!AM$101:AM$133,'DATA 2'!$A$101:$A$133,$A30)</f>
        <v>867571.52645999996</v>
      </c>
      <c r="AN30" s="33">
        <f>SUMIFS('DATA 2'!AN$101:AN$133,'DATA 2'!$A$101:$A$133,$A30)</f>
        <v>885809.75515999994</v>
      </c>
    </row>
    <row r="31" spans="1:44" x14ac:dyDescent="0.25">
      <c r="A31" s="5" t="s">
        <v>239</v>
      </c>
      <c r="C31" s="33">
        <f>SUM(C32:C43)</f>
        <v>36641.298950262702</v>
      </c>
      <c r="D31" s="33">
        <f t="shared" ref="D31:AN31" si="5">SUM(D32:D43)</f>
        <v>37585.064325927597</v>
      </c>
      <c r="E31" s="33">
        <f t="shared" si="5"/>
        <v>37968.903208010997</v>
      </c>
      <c r="F31" s="33">
        <f t="shared" si="5"/>
        <v>38237.735512530002</v>
      </c>
      <c r="G31" s="33">
        <f t="shared" si="5"/>
        <v>38607.392485250006</v>
      </c>
      <c r="H31" s="33">
        <f t="shared" si="5"/>
        <v>39861.640554500002</v>
      </c>
      <c r="I31" s="33">
        <f t="shared" si="5"/>
        <v>41250.795905500003</v>
      </c>
      <c r="J31" s="33">
        <f t="shared" si="5"/>
        <v>43260.403352300003</v>
      </c>
      <c r="K31" s="33">
        <f t="shared" si="5"/>
        <v>46049.246488299999</v>
      </c>
      <c r="L31" s="33">
        <f t="shared" si="5"/>
        <v>49845.979565300004</v>
      </c>
      <c r="M31" s="33">
        <f t="shared" si="5"/>
        <v>55093.873089290006</v>
      </c>
      <c r="N31" s="33">
        <f t="shared" si="5"/>
        <v>62515.913182259988</v>
      </c>
      <c r="O31" s="33">
        <f t="shared" si="5"/>
        <v>73221.748474987005</v>
      </c>
      <c r="P31" s="33">
        <f t="shared" si="5"/>
        <v>79423.955428398986</v>
      </c>
      <c r="Q31" s="33">
        <f t="shared" si="5"/>
        <v>86754.58652854398</v>
      </c>
      <c r="R31" s="33">
        <f t="shared" si="5"/>
        <v>94597.223197873987</v>
      </c>
      <c r="S31" s="33">
        <f t="shared" si="5"/>
        <v>102836.39457619398</v>
      </c>
      <c r="T31" s="33">
        <f t="shared" si="5"/>
        <v>111403.00601172401</v>
      </c>
      <c r="U31" s="33">
        <f t="shared" si="5"/>
        <v>119932.75059986972</v>
      </c>
      <c r="V31" s="33">
        <f t="shared" si="5"/>
        <v>128954.7998315525</v>
      </c>
      <c r="W31" s="33">
        <f t="shared" si="5"/>
        <v>138315.18513483761</v>
      </c>
      <c r="X31" s="33">
        <f t="shared" si="5"/>
        <v>147989.26372168082</v>
      </c>
      <c r="Y31" s="33">
        <f t="shared" si="5"/>
        <v>157949.30381760153</v>
      </c>
      <c r="Z31" s="33">
        <f t="shared" si="5"/>
        <v>168164.83628927881</v>
      </c>
      <c r="AA31" s="33">
        <f t="shared" si="5"/>
        <v>178602.94991932658</v>
      </c>
      <c r="AB31" s="33">
        <f t="shared" si="5"/>
        <v>189228.51247275787</v>
      </c>
      <c r="AC31" s="33">
        <f t="shared" si="5"/>
        <v>200004.6450425121</v>
      </c>
      <c r="AD31" s="33">
        <f t="shared" si="5"/>
        <v>210893.38130609464</v>
      </c>
      <c r="AE31" s="33">
        <f t="shared" si="5"/>
        <v>225121.0287931909</v>
      </c>
      <c r="AF31" s="33">
        <f t="shared" si="5"/>
        <v>240149.60174196004</v>
      </c>
      <c r="AG31" s="33">
        <f t="shared" si="5"/>
        <v>255360.34826215409</v>
      </c>
      <c r="AH31" s="33">
        <f t="shared" si="5"/>
        <v>270633.17325795395</v>
      </c>
      <c r="AI31" s="33">
        <f t="shared" si="5"/>
        <v>285877.39354001859</v>
      </c>
      <c r="AJ31" s="33">
        <f t="shared" si="5"/>
        <v>301013.46524761402</v>
      </c>
      <c r="AK31" s="33">
        <f t="shared" si="5"/>
        <v>315978.35052216914</v>
      </c>
      <c r="AL31" s="33">
        <f t="shared" si="5"/>
        <v>330698.32744527771</v>
      </c>
      <c r="AM31" s="33">
        <f t="shared" si="5"/>
        <v>345123.15940906788</v>
      </c>
      <c r="AN31" s="33">
        <f t="shared" si="5"/>
        <v>359228.83195541793</v>
      </c>
      <c r="AO31" s="33"/>
      <c r="AP31" s="33"/>
      <c r="AQ31" s="33"/>
      <c r="AR31" s="33"/>
    </row>
    <row r="32" spans="1:44" x14ac:dyDescent="0.25">
      <c r="A32" s="35" t="s">
        <v>440</v>
      </c>
      <c r="C32" s="33">
        <f>SUMIFS('DATA 2'!C$101:C$133,'DATA 2'!$A$101:$A$133,$A32)</f>
        <v>10768.83088</v>
      </c>
      <c r="D32" s="33">
        <f>SUMIFS('DATA 2'!D$101:D$133,'DATA 2'!$A$101:$A$133,$A32)</f>
        <v>11094.767379999999</v>
      </c>
      <c r="E32" s="33">
        <f>SUMIFS('DATA 2'!E$101:E$133,'DATA 2'!$A$101:$A$133,$A32)</f>
        <v>11337.89336</v>
      </c>
      <c r="F32" s="33">
        <f>SUMIFS('DATA 2'!F$101:F$133,'DATA 2'!$A$101:$A$133,$A32)</f>
        <v>11529.81092</v>
      </c>
      <c r="G32" s="33">
        <f>SUMIFS('DATA 2'!G$101:G$133,'DATA 2'!$A$101:$A$133,$A32)</f>
        <v>11644.332490000001</v>
      </c>
      <c r="H32" s="33">
        <f>SUMIFS('DATA 2'!H$101:H$133,'DATA 2'!$A$101:$A$133,$A32)</f>
        <v>12489.06215</v>
      </c>
      <c r="I32" s="33">
        <f>SUMIFS('DATA 2'!I$101:I$133,'DATA 2'!$A$101:$A$133,$A32)</f>
        <v>13238.34951</v>
      </c>
      <c r="J32" s="33">
        <f>SUMIFS('DATA 2'!J$101:J$133,'DATA 2'!$A$101:$A$133,$A32)</f>
        <v>13718.74215</v>
      </c>
      <c r="K32" s="33">
        <f>SUMIFS('DATA 2'!K$101:K$133,'DATA 2'!$A$101:$A$133,$A32)</f>
        <v>13945.8586</v>
      </c>
      <c r="L32" s="33">
        <f>SUMIFS('DATA 2'!L$101:L$133,'DATA 2'!$A$101:$A$133,$A32)</f>
        <v>13951.467839999999</v>
      </c>
      <c r="M32" s="33">
        <f>SUMIFS('DATA 2'!M$101:M$133,'DATA 2'!$A$101:$A$133,$A32)</f>
        <v>13740.006530000001</v>
      </c>
      <c r="N32" s="33">
        <f>SUMIFS('DATA 2'!N$101:N$133,'DATA 2'!$A$101:$A$133,$A32)</f>
        <v>13277.374260000001</v>
      </c>
      <c r="O32" s="33">
        <f>SUMIFS('DATA 2'!O$101:O$133,'DATA 2'!$A$101:$A$133,$A32)</f>
        <v>12504.02706</v>
      </c>
      <c r="P32" s="33">
        <f>SUMIFS('DATA 2'!P$101:P$133,'DATA 2'!$A$101:$A$133,$A32)</f>
        <v>12658.106589999999</v>
      </c>
      <c r="Q32" s="33">
        <f>SUMIFS('DATA 2'!Q$101:Q$133,'DATA 2'!$A$101:$A$133,$A32)</f>
        <v>13138.09348</v>
      </c>
      <c r="R32" s="33">
        <f>SUMIFS('DATA 2'!R$101:R$133,'DATA 2'!$A$101:$A$133,$A32)</f>
        <v>13698.20659</v>
      </c>
      <c r="S32" s="33">
        <f>SUMIFS('DATA 2'!S$101:S$133,'DATA 2'!$A$101:$A$133,$A32)</f>
        <v>14254.73381</v>
      </c>
      <c r="T32" s="33">
        <f>SUMIFS('DATA 2'!T$101:T$133,'DATA 2'!$A$101:$A$133,$A32)</f>
        <v>14773.32188</v>
      </c>
      <c r="U32" s="33">
        <f>SUMIFS('DATA 2'!U$101:U$133,'DATA 2'!$A$101:$A$133,$A32)</f>
        <v>15255.18231</v>
      </c>
      <c r="V32" s="33">
        <f>SUMIFS('DATA 2'!V$101:V$133,'DATA 2'!$A$101:$A$133,$A32)</f>
        <v>15729.564979999999</v>
      </c>
      <c r="W32" s="33">
        <f>SUMIFS('DATA 2'!W$101:W$133,'DATA 2'!$A$101:$A$133,$A32)</f>
        <v>16186.35462</v>
      </c>
      <c r="X32" s="33">
        <f>SUMIFS('DATA 2'!X$101:X$133,'DATA 2'!$A$101:$A$133,$A32)</f>
        <v>16618.778839999999</v>
      </c>
      <c r="Y32" s="33">
        <f>SUMIFS('DATA 2'!Y$101:Y$133,'DATA 2'!$A$101:$A$133,$A32)</f>
        <v>17021.809730000001</v>
      </c>
      <c r="Z32" s="33">
        <f>SUMIFS('DATA 2'!Z$101:Z$133,'DATA 2'!$A$101:$A$133,$A32)</f>
        <v>17391.18921</v>
      </c>
      <c r="AA32" s="33">
        <f>SUMIFS('DATA 2'!AA$101:AA$133,'DATA 2'!$A$101:$A$133,$A32)</f>
        <v>17723.115969999999</v>
      </c>
      <c r="AB32" s="33">
        <f>SUMIFS('DATA 2'!AB$101:AB$133,'DATA 2'!$A$101:$A$133,$A32)</f>
        <v>18014.15812</v>
      </c>
      <c r="AC32" s="33">
        <f>SUMIFS('DATA 2'!AC$101:AC$133,'DATA 2'!$A$101:$A$133,$A32)</f>
        <v>18261.259989999999</v>
      </c>
      <c r="AD32" s="33">
        <f>SUMIFS('DATA 2'!AD$101:AD$133,'DATA 2'!$A$101:$A$133,$A32)</f>
        <v>18461.78715</v>
      </c>
      <c r="AE32" s="33">
        <f>SUMIFS('DATA 2'!AE$101:AE$133,'DATA 2'!$A$101:$A$133,$A32)</f>
        <v>18969.979480000002</v>
      </c>
      <c r="AF32" s="33">
        <f>SUMIFS('DATA 2'!AF$101:AF$133,'DATA 2'!$A$101:$A$133,$A32)</f>
        <v>19577.458200000001</v>
      </c>
      <c r="AG32" s="33">
        <f>SUMIFS('DATA 2'!AG$101:AG$133,'DATA 2'!$A$101:$A$133,$A32)</f>
        <v>20183.517090000001</v>
      </c>
      <c r="AH32" s="33">
        <f>SUMIFS('DATA 2'!AH$101:AH$133,'DATA 2'!$A$101:$A$133,$A32)</f>
        <v>20751.659009999999</v>
      </c>
      <c r="AI32" s="33">
        <f>SUMIFS('DATA 2'!AI$101:AI$133,'DATA 2'!$A$101:$A$133,$A32)</f>
        <v>21264.885149999998</v>
      </c>
      <c r="AJ32" s="33">
        <f>SUMIFS('DATA 2'!AJ$101:AJ$133,'DATA 2'!$A$101:$A$133,$A32)</f>
        <v>21711.67353</v>
      </c>
      <c r="AK32" s="33">
        <f>SUMIFS('DATA 2'!AK$101:AK$133,'DATA 2'!$A$101:$A$133,$A32)</f>
        <v>22082.160080000001</v>
      </c>
      <c r="AL32" s="33">
        <f>SUMIFS('DATA 2'!AL$101:AL$133,'DATA 2'!$A$101:$A$133,$A32)</f>
        <v>22365.468870000001</v>
      </c>
      <c r="AM32" s="33">
        <f>SUMIFS('DATA 2'!AM$101:AM$133,'DATA 2'!$A$101:$A$133,$A32)</f>
        <v>22550.512999999999</v>
      </c>
      <c r="AN32" s="33">
        <f>SUMIFS('DATA 2'!AN$101:AN$133,'DATA 2'!$A$101:$A$133,$A32)</f>
        <v>22626.147710000001</v>
      </c>
    </row>
    <row r="33" spans="1:40" x14ac:dyDescent="0.25">
      <c r="A33" s="35" t="s">
        <v>441</v>
      </c>
      <c r="C33" s="33">
        <f>SUMIFS('DATA 2'!C$101:C$133,'DATA 2'!$A$101:$A$133,$A33)</f>
        <v>752.27429700000005</v>
      </c>
      <c r="D33" s="33">
        <f>SUMIFS('DATA 2'!D$101:D$133,'DATA 2'!$A$101:$A$133,$A33)</f>
        <v>993.79321460000006</v>
      </c>
      <c r="E33" s="33">
        <f>SUMIFS('DATA 2'!E$101:E$133,'DATA 2'!$A$101:$A$133,$A33)</f>
        <v>1302.226042</v>
      </c>
      <c r="F33" s="33">
        <f>SUMIFS('DATA 2'!F$101:F$133,'DATA 2'!$A$101:$A$133,$A33)</f>
        <v>1709.9712549999999</v>
      </c>
      <c r="G33" s="33">
        <f>SUMIFS('DATA 2'!G$101:G$133,'DATA 2'!$A$101:$A$133,$A33)</f>
        <v>2240.7097020000001</v>
      </c>
      <c r="H33" s="33">
        <f>SUMIFS('DATA 2'!H$101:H$133,'DATA 2'!$A$101:$A$133,$A33)</f>
        <v>3151.4547739999998</v>
      </c>
      <c r="I33" s="33">
        <f>SUMIFS('DATA 2'!I$101:I$133,'DATA 2'!$A$101:$A$133,$A33)</f>
        <v>4261.6541360000001</v>
      </c>
      <c r="J33" s="33">
        <f>SUMIFS('DATA 2'!J$101:J$133,'DATA 2'!$A$101:$A$133,$A33)</f>
        <v>5640.4961469999998</v>
      </c>
      <c r="K33" s="33">
        <f>SUMIFS('DATA 2'!K$101:K$133,'DATA 2'!$A$101:$A$133,$A33)</f>
        <v>7368.6271550000001</v>
      </c>
      <c r="L33" s="33">
        <f>SUMIFS('DATA 2'!L$101:L$133,'DATA 2'!$A$101:$A$133,$A33)</f>
        <v>9522.8343949999999</v>
      </c>
      <c r="M33" s="33">
        <f>SUMIFS('DATA 2'!M$101:M$133,'DATA 2'!$A$101:$A$133,$A33)</f>
        <v>12156.26907</v>
      </c>
      <c r="N33" s="33">
        <f>SUMIFS('DATA 2'!N$101:N$133,'DATA 2'!$A$101:$A$133,$A33)</f>
        <v>15248.444219999999</v>
      </c>
      <c r="O33" s="33">
        <f>SUMIFS('DATA 2'!O$101:O$133,'DATA 2'!$A$101:$A$133,$A33)</f>
        <v>18640.413990000001</v>
      </c>
      <c r="P33" s="33">
        <f>SUMIFS('DATA 2'!P$101:P$133,'DATA 2'!$A$101:$A$133,$A33)</f>
        <v>22222.972269999998</v>
      </c>
      <c r="Q33" s="33">
        <f>SUMIFS('DATA 2'!Q$101:Q$133,'DATA 2'!$A$101:$A$133,$A33)</f>
        <v>26452.296340000001</v>
      </c>
      <c r="R33" s="33">
        <f>SUMIFS('DATA 2'!R$101:R$133,'DATA 2'!$A$101:$A$133,$A33)</f>
        <v>31239.634269999999</v>
      </c>
      <c r="S33" s="33">
        <f>SUMIFS('DATA 2'!S$101:S$133,'DATA 2'!$A$101:$A$133,$A33)</f>
        <v>36601.827010000001</v>
      </c>
      <c r="T33" s="33">
        <f>SUMIFS('DATA 2'!T$101:T$133,'DATA 2'!$A$101:$A$133,$A33)</f>
        <v>42543.707699999999</v>
      </c>
      <c r="U33" s="33">
        <f>SUMIFS('DATA 2'!U$101:U$133,'DATA 2'!$A$101:$A$133,$A33)</f>
        <v>47898.71067</v>
      </c>
      <c r="V33" s="33">
        <f>SUMIFS('DATA 2'!V$101:V$133,'DATA 2'!$A$101:$A$133,$A33)</f>
        <v>53733.154369999997</v>
      </c>
      <c r="W33" s="33">
        <f>SUMIFS('DATA 2'!W$101:W$133,'DATA 2'!$A$101:$A$133,$A33)</f>
        <v>59974.260699999999</v>
      </c>
      <c r="X33" s="33">
        <f>SUMIFS('DATA 2'!X$101:X$133,'DATA 2'!$A$101:$A$133,$A33)</f>
        <v>66614.741380000007</v>
      </c>
      <c r="Y33" s="33">
        <f>SUMIFS('DATA 2'!Y$101:Y$133,'DATA 2'!$A$101:$A$133,$A33)</f>
        <v>73644.46888</v>
      </c>
      <c r="Z33" s="33">
        <f>SUMIFS('DATA 2'!Z$101:Z$133,'DATA 2'!$A$101:$A$133,$A33)</f>
        <v>81050.17052</v>
      </c>
      <c r="AA33" s="33">
        <f>SUMIFS('DATA 2'!AA$101:AA$133,'DATA 2'!$A$101:$A$133,$A33)</f>
        <v>88815.443750000006</v>
      </c>
      <c r="AB33" s="33">
        <f>SUMIFS('DATA 2'!AB$101:AB$133,'DATA 2'!$A$101:$A$133,$A33)</f>
        <v>96920.822199999995</v>
      </c>
      <c r="AC33" s="33">
        <f>SUMIFS('DATA 2'!AC$101:AC$133,'DATA 2'!$A$101:$A$133,$A33)</f>
        <v>105344.0061</v>
      </c>
      <c r="AD33" s="33">
        <f>SUMIFS('DATA 2'!AD$101:AD$133,'DATA 2'!$A$101:$A$133,$A33)</f>
        <v>114060.22289999999</v>
      </c>
      <c r="AE33" s="33">
        <f>SUMIFS('DATA 2'!AE$101:AE$133,'DATA 2'!$A$101:$A$133,$A33)</f>
        <v>124146.0978</v>
      </c>
      <c r="AF33" s="33">
        <f>SUMIFS('DATA 2'!AF$101:AF$133,'DATA 2'!$A$101:$A$133,$A33)</f>
        <v>134697.64139999999</v>
      </c>
      <c r="AG33" s="33">
        <f>SUMIFS('DATA 2'!AG$101:AG$133,'DATA 2'!$A$101:$A$133,$A33)</f>
        <v>145409.87820000001</v>
      </c>
      <c r="AH33" s="33">
        <f>SUMIFS('DATA 2'!AH$101:AH$133,'DATA 2'!$A$101:$A$133,$A33)</f>
        <v>156204.696</v>
      </c>
      <c r="AI33" s="33">
        <f>SUMIFS('DATA 2'!AI$101:AI$133,'DATA 2'!$A$101:$A$133,$A33)</f>
        <v>166988.09080000001</v>
      </c>
      <c r="AJ33" s="33">
        <f>SUMIFS('DATA 2'!AJ$101:AJ$133,'DATA 2'!$A$101:$A$133,$A33)</f>
        <v>177651.8357</v>
      </c>
      <c r="AK33" s="33">
        <f>SUMIFS('DATA 2'!AK$101:AK$133,'DATA 2'!$A$101:$A$133,$A33)</f>
        <v>188078.15969999999</v>
      </c>
      <c r="AL33" s="33">
        <f>SUMIFS('DATA 2'!AL$101:AL$133,'DATA 2'!$A$101:$A$133,$A33)</f>
        <v>198120.03820000001</v>
      </c>
      <c r="AM33" s="33">
        <f>SUMIFS('DATA 2'!AM$101:AM$133,'DATA 2'!$A$101:$A$133,$A33)</f>
        <v>207618.33619999999</v>
      </c>
      <c r="AN33" s="33">
        <f>SUMIFS('DATA 2'!AN$101:AN$133,'DATA 2'!$A$101:$A$133,$A33)</f>
        <v>216398.5485</v>
      </c>
    </row>
    <row r="34" spans="1:40" x14ac:dyDescent="0.25">
      <c r="A34" s="35" t="s">
        <v>442</v>
      </c>
      <c r="C34" s="33">
        <f>SUMIFS('DATA 2'!C$101:C$133,'DATA 2'!$A$101:$A$133,$A34)</f>
        <v>638.72549089999995</v>
      </c>
      <c r="D34" s="33">
        <f>SUMIFS('DATA 2'!D$101:D$133,'DATA 2'!$A$101:$A$133,$A34)</f>
        <v>642.20274219999999</v>
      </c>
      <c r="E34" s="33">
        <f>SUMIFS('DATA 2'!E$101:E$133,'DATA 2'!$A$101:$A$133,$A34)</f>
        <v>634.59349759999998</v>
      </c>
      <c r="F34" s="33">
        <f>SUMIFS('DATA 2'!F$101:F$133,'DATA 2'!$A$101:$A$133,$A34)</f>
        <v>621.57422650000001</v>
      </c>
      <c r="G34" s="33">
        <f>SUMIFS('DATA 2'!G$101:G$133,'DATA 2'!$A$101:$A$133,$A34)</f>
        <v>603.35147589999997</v>
      </c>
      <c r="H34" s="33">
        <f>SUMIFS('DATA 2'!H$101:H$133,'DATA 2'!$A$101:$A$133,$A34)</f>
        <v>680.66419729999996</v>
      </c>
      <c r="I34" s="33">
        <f>SUMIFS('DATA 2'!I$101:I$133,'DATA 2'!$A$101:$A$133,$A34)</f>
        <v>784.28090850000001</v>
      </c>
      <c r="J34" s="33">
        <f>SUMIFS('DATA 2'!J$101:J$133,'DATA 2'!$A$101:$A$133,$A34)</f>
        <v>895.52713719999997</v>
      </c>
      <c r="K34" s="33">
        <f>SUMIFS('DATA 2'!K$101:K$133,'DATA 2'!$A$101:$A$133,$A34)</f>
        <v>1010.710021</v>
      </c>
      <c r="L34" s="33">
        <f>SUMIFS('DATA 2'!L$101:L$133,'DATA 2'!$A$101:$A$133,$A34)</f>
        <v>1128.873914</v>
      </c>
      <c r="M34" s="33">
        <f>SUMIFS('DATA 2'!M$101:M$133,'DATA 2'!$A$101:$A$133,$A34)</f>
        <v>1247.22252</v>
      </c>
      <c r="N34" s="33">
        <f>SUMIFS('DATA 2'!N$101:N$133,'DATA 2'!$A$101:$A$133,$A34)</f>
        <v>1358.0245709999999</v>
      </c>
      <c r="O34" s="33">
        <f>SUMIFS('DATA 2'!O$101:O$133,'DATA 2'!$A$101:$A$133,$A34)</f>
        <v>1446.989319</v>
      </c>
      <c r="P34" s="33">
        <f>SUMIFS('DATA 2'!P$101:P$133,'DATA 2'!$A$101:$A$133,$A34)</f>
        <v>1499.050984</v>
      </c>
      <c r="Q34" s="33">
        <f>SUMIFS('DATA 2'!Q$101:Q$133,'DATA 2'!$A$101:$A$133,$A34)</f>
        <v>1537.7026470000001</v>
      </c>
      <c r="R34" s="33">
        <f>SUMIFS('DATA 2'!R$101:R$133,'DATA 2'!$A$101:$A$133,$A34)</f>
        <v>1564.1457760000001</v>
      </c>
      <c r="S34" s="33">
        <f>SUMIFS('DATA 2'!S$101:S$133,'DATA 2'!$A$101:$A$133,$A34)</f>
        <v>1577.9967240000001</v>
      </c>
      <c r="T34" s="33">
        <f>SUMIFS('DATA 2'!T$101:T$133,'DATA 2'!$A$101:$A$133,$A34)</f>
        <v>1578.7361470000001</v>
      </c>
      <c r="U34" s="33">
        <f>SUMIFS('DATA 2'!U$101:U$133,'DATA 2'!$A$101:$A$133,$A34)</f>
        <v>1606.4569120000001</v>
      </c>
      <c r="V34" s="33">
        <f>SUMIFS('DATA 2'!V$101:V$133,'DATA 2'!$A$101:$A$133,$A34)</f>
        <v>1641.4542690000001</v>
      </c>
      <c r="W34" s="33">
        <f>SUMIFS('DATA 2'!W$101:W$133,'DATA 2'!$A$101:$A$133,$A34)</f>
        <v>1674.92356</v>
      </c>
      <c r="X34" s="33">
        <f>SUMIFS('DATA 2'!X$101:X$133,'DATA 2'!$A$101:$A$133,$A34)</f>
        <v>1703.7724049999999</v>
      </c>
      <c r="Y34" s="33">
        <f>SUMIFS('DATA 2'!Y$101:Y$133,'DATA 2'!$A$101:$A$133,$A34)</f>
        <v>1726.7776839999999</v>
      </c>
      <c r="Z34" s="33">
        <f>SUMIFS('DATA 2'!Z$101:Z$133,'DATA 2'!$A$101:$A$133,$A34)</f>
        <v>1743.36663</v>
      </c>
      <c r="AA34" s="33">
        <f>SUMIFS('DATA 2'!AA$101:AA$133,'DATA 2'!$A$101:$A$133,$A34)</f>
        <v>1753.2392500000001</v>
      </c>
      <c r="AB34" s="33">
        <f>SUMIFS('DATA 2'!AB$101:AB$133,'DATA 2'!$A$101:$A$133,$A34)</f>
        <v>1756.250217</v>
      </c>
      <c r="AC34" s="33">
        <f>SUMIFS('DATA 2'!AC$101:AC$133,'DATA 2'!$A$101:$A$133,$A34)</f>
        <v>1752.371766</v>
      </c>
      <c r="AD34" s="33">
        <f>SUMIFS('DATA 2'!AD$101:AD$133,'DATA 2'!$A$101:$A$133,$A34)</f>
        <v>1741.6809969999999</v>
      </c>
      <c r="AE34" s="33">
        <f>SUMIFS('DATA 2'!AE$101:AE$133,'DATA 2'!$A$101:$A$133,$A34)</f>
        <v>1747.049763</v>
      </c>
      <c r="AF34" s="33">
        <f>SUMIFS('DATA 2'!AF$101:AF$133,'DATA 2'!$A$101:$A$133,$A34)</f>
        <v>1754.3473530000001</v>
      </c>
      <c r="AG34" s="33">
        <f>SUMIFS('DATA 2'!AG$101:AG$133,'DATA 2'!$A$101:$A$133,$A34)</f>
        <v>1756.3728209999999</v>
      </c>
      <c r="AH34" s="33">
        <f>SUMIFS('DATA 2'!AH$101:AH$133,'DATA 2'!$A$101:$A$133,$A34)</f>
        <v>1750.8973860000001</v>
      </c>
      <c r="AI34" s="33">
        <f>SUMIFS('DATA 2'!AI$101:AI$133,'DATA 2'!$A$101:$A$133,$A34)</f>
        <v>1737.2511529999999</v>
      </c>
      <c r="AJ34" s="33">
        <f>SUMIFS('DATA 2'!AJ$101:AJ$133,'DATA 2'!$A$101:$A$133,$A34)</f>
        <v>1715.267128</v>
      </c>
      <c r="AK34" s="33">
        <f>SUMIFS('DATA 2'!AK$101:AK$133,'DATA 2'!$A$101:$A$133,$A34)</f>
        <v>1685.0013019999999</v>
      </c>
      <c r="AL34" s="33">
        <f>SUMIFS('DATA 2'!AL$101:AL$133,'DATA 2'!$A$101:$A$133,$A34)</f>
        <v>1646.530542</v>
      </c>
      <c r="AM34" s="33">
        <f>SUMIFS('DATA 2'!AM$101:AM$133,'DATA 2'!$A$101:$A$133,$A34)</f>
        <v>1600.0181680000001</v>
      </c>
      <c r="AN34" s="33">
        <f>SUMIFS('DATA 2'!AN$101:AN$133,'DATA 2'!$A$101:$A$133,$A34)</f>
        <v>1545.7157910000001</v>
      </c>
    </row>
    <row r="35" spans="1:40" x14ac:dyDescent="0.25">
      <c r="A35" s="35" t="s">
        <v>125</v>
      </c>
      <c r="C35" s="33">
        <f>SUMIFS('DATA 2'!C$101:C$133,'DATA 2'!$A$101:$A$133,$A35)</f>
        <v>4.3678165160000004</v>
      </c>
      <c r="D35" s="33">
        <f>SUMIFS('DATA 2'!D$101:D$133,'DATA 2'!$A$101:$A$133,$A35)</f>
        <v>8.9991214090000007</v>
      </c>
      <c r="E35" s="33">
        <f>SUMIFS('DATA 2'!E$101:E$133,'DATA 2'!$A$101:$A$133,$A35)</f>
        <v>18.53408014</v>
      </c>
      <c r="F35" s="33">
        <f>SUMIFS('DATA 2'!F$101:F$133,'DATA 2'!$A$101:$A$133,$A35)</f>
        <v>38.54066727</v>
      </c>
      <c r="G35" s="33">
        <f>SUMIFS('DATA 2'!G$101:G$133,'DATA 2'!$A$101:$A$133,$A35)</f>
        <v>80.556173450000003</v>
      </c>
      <c r="H35" s="33">
        <f>SUMIFS('DATA 2'!H$101:H$133,'DATA 2'!$A$101:$A$133,$A35)</f>
        <v>171.74636179999999</v>
      </c>
      <c r="I35" s="33">
        <f>SUMIFS('DATA 2'!I$101:I$133,'DATA 2'!$A$101:$A$133,$A35)</f>
        <v>353.49324539999998</v>
      </c>
      <c r="J35" s="33">
        <f>SUMIFS('DATA 2'!J$101:J$133,'DATA 2'!$A$101:$A$133,$A35)</f>
        <v>712.37042359999998</v>
      </c>
      <c r="K35" s="33">
        <f>SUMIFS('DATA 2'!K$101:K$133,'DATA 2'!$A$101:$A$133,$A35)</f>
        <v>1414.782238</v>
      </c>
      <c r="L35" s="33">
        <f>SUMIFS('DATA 2'!L$101:L$133,'DATA 2'!$A$101:$A$133,$A35)</f>
        <v>2773.3867639999999</v>
      </c>
      <c r="M35" s="33">
        <f>SUMIFS('DATA 2'!M$101:M$133,'DATA 2'!$A$101:$A$133,$A35)</f>
        <v>5357.7649670000001</v>
      </c>
      <c r="N35" s="33">
        <f>SUMIFS('DATA 2'!N$101:N$133,'DATA 2'!$A$101:$A$133,$A35)</f>
        <v>10149.94377</v>
      </c>
      <c r="O35" s="33">
        <f>SUMIFS('DATA 2'!O$101:O$133,'DATA 2'!$A$101:$A$133,$A35)</f>
        <v>18708.767349999998</v>
      </c>
      <c r="P35" s="33">
        <f>SUMIFS('DATA 2'!P$101:P$133,'DATA 2'!$A$101:$A$133,$A35)</f>
        <v>21322.553019999999</v>
      </c>
      <c r="Q35" s="33">
        <f>SUMIFS('DATA 2'!Q$101:Q$133,'DATA 2'!$A$101:$A$133,$A35)</f>
        <v>24058.010259999999</v>
      </c>
      <c r="R35" s="33">
        <f>SUMIFS('DATA 2'!R$101:R$133,'DATA 2'!$A$101:$A$133,$A35)</f>
        <v>26778.637009999999</v>
      </c>
      <c r="S35" s="33">
        <f>SUMIFS('DATA 2'!S$101:S$133,'DATA 2'!$A$101:$A$133,$A35)</f>
        <v>29450.737519999999</v>
      </c>
      <c r="T35" s="33">
        <f>SUMIFS('DATA 2'!T$101:T$133,'DATA 2'!$A$101:$A$133,$A35)</f>
        <v>32033.903590000002</v>
      </c>
      <c r="U35" s="33">
        <f>SUMIFS('DATA 2'!U$101:U$133,'DATA 2'!$A$101:$A$133,$A35)</f>
        <v>34956.070610000002</v>
      </c>
      <c r="V35" s="33">
        <f>SUMIFS('DATA 2'!V$101:V$133,'DATA 2'!$A$101:$A$133,$A35)</f>
        <v>37971.120779999997</v>
      </c>
      <c r="W35" s="33">
        <f>SUMIFS('DATA 2'!W$101:W$133,'DATA 2'!$A$101:$A$133,$A35)</f>
        <v>41007.511630000001</v>
      </c>
      <c r="X35" s="33">
        <f>SUMIFS('DATA 2'!X$101:X$133,'DATA 2'!$A$101:$A$133,$A35)</f>
        <v>44044.98921</v>
      </c>
      <c r="Y35" s="33">
        <f>SUMIFS('DATA 2'!Y$101:Y$133,'DATA 2'!$A$101:$A$133,$A35)</f>
        <v>47063.5147</v>
      </c>
      <c r="Z35" s="33">
        <f>SUMIFS('DATA 2'!Z$101:Z$133,'DATA 2'!$A$101:$A$133,$A35)</f>
        <v>50043.364970000002</v>
      </c>
      <c r="AA35" s="33">
        <f>SUMIFS('DATA 2'!AA$101:AA$133,'DATA 2'!$A$101:$A$133,$A35)</f>
        <v>52965.374770000002</v>
      </c>
      <c r="AB35" s="33">
        <f>SUMIFS('DATA 2'!AB$101:AB$133,'DATA 2'!$A$101:$A$133,$A35)</f>
        <v>55811.138500000001</v>
      </c>
      <c r="AC35" s="33">
        <f>SUMIFS('DATA 2'!AC$101:AC$133,'DATA 2'!$A$101:$A$133,$A35)</f>
        <v>58563.244599999998</v>
      </c>
      <c r="AD35" s="33">
        <f>SUMIFS('DATA 2'!AD$101:AD$133,'DATA 2'!$A$101:$A$133,$A35)</f>
        <v>61205.520859999997</v>
      </c>
      <c r="AE35" s="33">
        <f>SUMIFS('DATA 2'!AE$101:AE$133,'DATA 2'!$A$101:$A$133,$A35)</f>
        <v>65097.66833</v>
      </c>
      <c r="AF35" s="33">
        <f>SUMIFS('DATA 2'!AF$101:AF$133,'DATA 2'!$A$101:$A$133,$A35)</f>
        <v>69034.428950000001</v>
      </c>
      <c r="AG35" s="33">
        <f>SUMIFS('DATA 2'!AG$101:AG$133,'DATA 2'!$A$101:$A$133,$A35)</f>
        <v>72857.055049999995</v>
      </c>
      <c r="AH35" s="33">
        <f>SUMIFS('DATA 2'!AH$101:AH$133,'DATA 2'!$A$101:$A$133,$A35)</f>
        <v>76531.814580000006</v>
      </c>
      <c r="AI35" s="33">
        <f>SUMIFS('DATA 2'!AI$101:AI$133,'DATA 2'!$A$101:$A$133,$A35)</f>
        <v>80020.203179999997</v>
      </c>
      <c r="AJ35" s="33">
        <f>SUMIFS('DATA 2'!AJ$101:AJ$133,'DATA 2'!$A$101:$A$133,$A35)</f>
        <v>83280.330619999906</v>
      </c>
      <c r="AK35" s="33">
        <f>SUMIFS('DATA 2'!AK$101:AK$133,'DATA 2'!$A$101:$A$133,$A35)</f>
        <v>86269.499290000007</v>
      </c>
      <c r="AL35" s="33">
        <f>SUMIFS('DATA 2'!AL$101:AL$133,'DATA 2'!$A$101:$A$133,$A35)</f>
        <v>88935.819170000002</v>
      </c>
      <c r="AM35" s="33">
        <f>SUMIFS('DATA 2'!AM$101:AM$133,'DATA 2'!$A$101:$A$133,$A35)</f>
        <v>91226.756380000006</v>
      </c>
      <c r="AN35" s="33">
        <f>SUMIFS('DATA 2'!AN$101:AN$133,'DATA 2'!$A$101:$A$133,$A35)</f>
        <v>93087.950049999999</v>
      </c>
    </row>
    <row r="36" spans="1:40" x14ac:dyDescent="0.25">
      <c r="A36" s="35" t="s">
        <v>443</v>
      </c>
      <c r="C36" s="33">
        <f>SUMIFS('DATA 2'!C$101:C$133,'DATA 2'!$A$101:$A$133,$A36)</f>
        <v>288.43088970000002</v>
      </c>
      <c r="D36" s="33">
        <f>SUMIFS('DATA 2'!D$101:D$133,'DATA 2'!$A$101:$A$133,$A36)</f>
        <v>354.83312890000002</v>
      </c>
      <c r="E36" s="33">
        <f>SUMIFS('DATA 2'!E$101:E$133,'DATA 2'!$A$101:$A$133,$A36)</f>
        <v>460.10292659999999</v>
      </c>
      <c r="F36" s="33">
        <f>SUMIFS('DATA 2'!F$101:F$133,'DATA 2'!$A$101:$A$133,$A36)</f>
        <v>608.49399519999997</v>
      </c>
      <c r="G36" s="33">
        <f>SUMIFS('DATA 2'!G$101:G$133,'DATA 2'!$A$101:$A$133,$A36)</f>
        <v>810.71035800000004</v>
      </c>
      <c r="H36" s="33">
        <f>SUMIFS('DATA 2'!H$101:H$133,'DATA 2'!$A$101:$A$133,$A36)</f>
        <v>1018.215319</v>
      </c>
      <c r="I36" s="33">
        <f>SUMIFS('DATA 2'!I$101:I$133,'DATA 2'!$A$101:$A$133,$A36)</f>
        <v>1217.3027750000001</v>
      </c>
      <c r="J36" s="33">
        <f>SUMIFS('DATA 2'!J$101:J$133,'DATA 2'!$A$101:$A$133,$A36)</f>
        <v>1407.613345</v>
      </c>
      <c r="K36" s="33">
        <f>SUMIFS('DATA 2'!K$101:K$133,'DATA 2'!$A$101:$A$133,$A36)</f>
        <v>1591.8141029999999</v>
      </c>
      <c r="L36" s="33">
        <f>SUMIFS('DATA 2'!L$101:L$133,'DATA 2'!$A$101:$A$133,$A36)</f>
        <v>1769.740415</v>
      </c>
      <c r="M36" s="33">
        <f>SUMIFS('DATA 2'!M$101:M$133,'DATA 2'!$A$101:$A$133,$A36)</f>
        <v>1935.9405409999999</v>
      </c>
      <c r="N36" s="33">
        <f>SUMIFS('DATA 2'!N$101:N$133,'DATA 2'!$A$101:$A$133,$A36)</f>
        <v>2076.9711579999998</v>
      </c>
      <c r="O36" s="33">
        <f>SUMIFS('DATA 2'!O$101:O$133,'DATA 2'!$A$101:$A$133,$A36)</f>
        <v>2170.594486</v>
      </c>
      <c r="P36" s="33">
        <f>SUMIFS('DATA 2'!P$101:P$133,'DATA 2'!$A$101:$A$133,$A36)</f>
        <v>2363.8836689999998</v>
      </c>
      <c r="Q36" s="33">
        <f>SUMIFS('DATA 2'!Q$101:Q$133,'DATA 2'!$A$101:$A$133,$A36)</f>
        <v>2608.5320510000001</v>
      </c>
      <c r="R36" s="33">
        <f>SUMIFS('DATA 2'!R$101:R$133,'DATA 2'!$A$101:$A$133,$A36)</f>
        <v>2875.6967970000001</v>
      </c>
      <c r="S36" s="33">
        <f>SUMIFS('DATA 2'!S$101:S$133,'DATA 2'!$A$101:$A$133,$A36)</f>
        <v>3152.5448120000001</v>
      </c>
      <c r="T36" s="33">
        <f>SUMIFS('DATA 2'!T$101:T$133,'DATA 2'!$A$101:$A$133,$A36)</f>
        <v>3431.2075770000001</v>
      </c>
      <c r="U36" s="33">
        <f>SUMIFS('DATA 2'!U$101:U$133,'DATA 2'!$A$101:$A$133,$A36)</f>
        <v>3635.0379739999998</v>
      </c>
      <c r="V36" s="33">
        <f>SUMIFS('DATA 2'!V$101:V$133,'DATA 2'!$A$101:$A$133,$A36)</f>
        <v>3805.9368909999998</v>
      </c>
      <c r="W36" s="33">
        <f>SUMIFS('DATA 2'!W$101:W$133,'DATA 2'!$A$101:$A$133,$A36)</f>
        <v>3953.9933190000002</v>
      </c>
      <c r="X36" s="33">
        <f>SUMIFS('DATA 2'!X$101:X$133,'DATA 2'!$A$101:$A$133,$A36)</f>
        <v>4081.063803</v>
      </c>
      <c r="Y36" s="33">
        <f>SUMIFS('DATA 2'!Y$101:Y$133,'DATA 2'!$A$101:$A$133,$A36)</f>
        <v>4186.7714489999998</v>
      </c>
      <c r="Z36" s="33">
        <f>SUMIFS('DATA 2'!Z$101:Z$133,'DATA 2'!$A$101:$A$133,$A36)</f>
        <v>4270.3397500000001</v>
      </c>
      <c r="AA36" s="33">
        <f>SUMIFS('DATA 2'!AA$101:AA$133,'DATA 2'!$A$101:$A$133,$A36)</f>
        <v>4331.1662820000001</v>
      </c>
      <c r="AB36" s="33">
        <f>SUMIFS('DATA 2'!AB$101:AB$133,'DATA 2'!$A$101:$A$133,$A36)</f>
        <v>4368.9888309999997</v>
      </c>
      <c r="AC36" s="33">
        <f>SUMIFS('DATA 2'!AC$101:AC$133,'DATA 2'!$A$101:$A$133,$A36)</f>
        <v>4383.9215199999999</v>
      </c>
      <c r="AD36" s="33">
        <f>SUMIFS('DATA 2'!AD$101:AD$133,'DATA 2'!$A$101:$A$133,$A36)</f>
        <v>4376.4467480000003</v>
      </c>
      <c r="AE36" s="33">
        <f>SUMIFS('DATA 2'!AE$101:AE$133,'DATA 2'!$A$101:$A$133,$A36)</f>
        <v>4327.2280369999999</v>
      </c>
      <c r="AF36" s="33">
        <f>SUMIFS('DATA 2'!AF$101:AF$133,'DATA 2'!$A$101:$A$133,$A36)</f>
        <v>4251.0282630000002</v>
      </c>
      <c r="AG36" s="33">
        <f>SUMIFS('DATA 2'!AG$101:AG$133,'DATA 2'!$A$101:$A$133,$A36)</f>
        <v>4148.266071</v>
      </c>
      <c r="AH36" s="33">
        <f>SUMIFS('DATA 2'!AH$101:AH$133,'DATA 2'!$A$101:$A$133,$A36)</f>
        <v>4021.0146070000001</v>
      </c>
      <c r="AI36" s="33">
        <f>SUMIFS('DATA 2'!AI$101:AI$133,'DATA 2'!$A$101:$A$133,$A36)</f>
        <v>3871.9803160000001</v>
      </c>
      <c r="AJ36" s="33">
        <f>SUMIFS('DATA 2'!AJ$101:AJ$133,'DATA 2'!$A$101:$A$133,$A36)</f>
        <v>3704.0704420000002</v>
      </c>
      <c r="AK36" s="33">
        <f>SUMIFS('DATA 2'!AK$101:AK$133,'DATA 2'!$A$101:$A$133,$A36)</f>
        <v>3520.30782</v>
      </c>
      <c r="AL36" s="33">
        <f>SUMIFS('DATA 2'!AL$101:AL$133,'DATA 2'!$A$101:$A$133,$A36)</f>
        <v>3323.5204650000001</v>
      </c>
      <c r="AM36" s="33">
        <f>SUMIFS('DATA 2'!AM$101:AM$133,'DATA 2'!$A$101:$A$133,$A36)</f>
        <v>3116.5023860000001</v>
      </c>
      <c r="AN36" s="33">
        <f>SUMIFS('DATA 2'!AN$101:AN$133,'DATA 2'!$A$101:$A$133,$A36)</f>
        <v>2901.990969</v>
      </c>
    </row>
    <row r="37" spans="1:40" x14ac:dyDescent="0.25">
      <c r="A37" s="35" t="s">
        <v>444</v>
      </c>
      <c r="C37" s="33">
        <f>SUMIFS('DATA 2'!C$101:C$133,'DATA 2'!$A$101:$A$133,$A37)</f>
        <v>514.10128280000004</v>
      </c>
      <c r="D37" s="33">
        <f>SUMIFS('DATA 2'!D$101:D$133,'DATA 2'!$A$101:$A$133,$A37)</f>
        <v>549.65391869999996</v>
      </c>
      <c r="E37" s="33">
        <f>SUMIFS('DATA 2'!E$101:E$133,'DATA 2'!$A$101:$A$133,$A37)</f>
        <v>589.80460679999999</v>
      </c>
      <c r="F37" s="33">
        <f>SUMIFS('DATA 2'!F$101:F$133,'DATA 2'!$A$101:$A$133,$A37)</f>
        <v>632.5604912</v>
      </c>
      <c r="G37" s="33">
        <f>SUMIFS('DATA 2'!G$101:G$133,'DATA 2'!$A$101:$A$133,$A37)</f>
        <v>675.52593530000001</v>
      </c>
      <c r="H37" s="33">
        <f>SUMIFS('DATA 2'!H$101:H$133,'DATA 2'!$A$101:$A$133,$A37)</f>
        <v>752.22357880000004</v>
      </c>
      <c r="I37" s="33">
        <f>SUMIFS('DATA 2'!I$101:I$133,'DATA 2'!$A$101:$A$133,$A37)</f>
        <v>824.22651040000005</v>
      </c>
      <c r="J37" s="33">
        <f>SUMIFS('DATA 2'!J$101:J$133,'DATA 2'!$A$101:$A$133,$A37)</f>
        <v>882.94114139999999</v>
      </c>
      <c r="K37" s="33">
        <f>SUMIFS('DATA 2'!K$101:K$133,'DATA 2'!$A$101:$A$133,$A37)</f>
        <v>928.85622880000005</v>
      </c>
      <c r="L37" s="33">
        <f>SUMIFS('DATA 2'!L$101:L$133,'DATA 2'!$A$101:$A$133,$A37)</f>
        <v>962.85302839999997</v>
      </c>
      <c r="M37" s="33">
        <f>SUMIFS('DATA 2'!M$101:M$133,'DATA 2'!$A$101:$A$133,$A37)</f>
        <v>983.74814879999997</v>
      </c>
      <c r="N37" s="33">
        <f>SUMIFS('DATA 2'!N$101:N$133,'DATA 2'!$A$101:$A$133,$A37)</f>
        <v>987.27810060000002</v>
      </c>
      <c r="O37" s="33">
        <f>SUMIFS('DATA 2'!O$101:O$133,'DATA 2'!$A$101:$A$133,$A37)</f>
        <v>966.59458280000001</v>
      </c>
      <c r="P37" s="33">
        <f>SUMIFS('DATA 2'!P$101:P$133,'DATA 2'!$A$101:$A$133,$A37)</f>
        <v>958.03609140000003</v>
      </c>
      <c r="Q37" s="33">
        <f>SUMIFS('DATA 2'!Q$101:Q$133,'DATA 2'!$A$101:$A$133,$A37)</f>
        <v>952.7455751</v>
      </c>
      <c r="R37" s="33">
        <f>SUMIFS('DATA 2'!R$101:R$133,'DATA 2'!$A$101:$A$133,$A37)</f>
        <v>943.48343910000006</v>
      </c>
      <c r="S37" s="33">
        <f>SUMIFS('DATA 2'!S$101:S$133,'DATA 2'!$A$101:$A$133,$A37)</f>
        <v>928.00259800000003</v>
      </c>
      <c r="T37" s="33">
        <f>SUMIFS('DATA 2'!T$101:T$133,'DATA 2'!$A$101:$A$133,$A37)</f>
        <v>905.77352710000002</v>
      </c>
      <c r="U37" s="33">
        <f>SUMIFS('DATA 2'!U$101:U$133,'DATA 2'!$A$101:$A$133,$A37)</f>
        <v>869.19830769999999</v>
      </c>
      <c r="V37" s="33">
        <f>SUMIFS('DATA 2'!V$101:V$133,'DATA 2'!$A$101:$A$133,$A37)</f>
        <v>827.30009059999998</v>
      </c>
      <c r="W37" s="33">
        <f>SUMIFS('DATA 2'!W$101:W$133,'DATA 2'!$A$101:$A$133,$A37)</f>
        <v>782.38913070000001</v>
      </c>
      <c r="X37" s="33">
        <f>SUMIFS('DATA 2'!X$101:X$133,'DATA 2'!$A$101:$A$133,$A37)</f>
        <v>735.56645920000005</v>
      </c>
      <c r="Y37" s="33">
        <f>SUMIFS('DATA 2'!Y$101:Y$133,'DATA 2'!$A$101:$A$133,$A37)</f>
        <v>687.60685149999995</v>
      </c>
      <c r="Z37" s="33">
        <f>SUMIFS('DATA 2'!Z$101:Z$133,'DATA 2'!$A$101:$A$133,$A37)</f>
        <v>639.1730374</v>
      </c>
      <c r="AA37" s="33">
        <f>SUMIFS('DATA 2'!AA$101:AA$133,'DATA 2'!$A$101:$A$133,$A37)</f>
        <v>590.86448189999999</v>
      </c>
      <c r="AB37" s="33">
        <f>SUMIFS('DATA 2'!AB$101:AB$133,'DATA 2'!$A$101:$A$133,$A37)</f>
        <v>543.22237959999995</v>
      </c>
      <c r="AC37" s="33">
        <f>SUMIFS('DATA 2'!AC$101:AC$133,'DATA 2'!$A$101:$A$133,$A37)</f>
        <v>496.7256812</v>
      </c>
      <c r="AD37" s="33">
        <f>SUMIFS('DATA 2'!AD$101:AD$133,'DATA 2'!$A$101:$A$133,$A37)</f>
        <v>451.78706820000002</v>
      </c>
      <c r="AE37" s="33">
        <f>SUMIFS('DATA 2'!AE$101:AE$133,'DATA 2'!$A$101:$A$133,$A37)</f>
        <v>474.86054480000001</v>
      </c>
      <c r="AF37" s="33">
        <f>SUMIFS('DATA 2'!AF$101:AF$133,'DATA 2'!$A$101:$A$133,$A37)</f>
        <v>524.91059069999994</v>
      </c>
      <c r="AG37" s="33">
        <f>SUMIFS('DATA 2'!AG$101:AG$133,'DATA 2'!$A$101:$A$133,$A37)</f>
        <v>590.40894249999997</v>
      </c>
      <c r="AH37" s="33">
        <f>SUMIFS('DATA 2'!AH$101:AH$133,'DATA 2'!$A$101:$A$133,$A37)</f>
        <v>668.93740779999996</v>
      </c>
      <c r="AI37" s="33">
        <f>SUMIFS('DATA 2'!AI$101:AI$133,'DATA 2'!$A$101:$A$133,$A37)</f>
        <v>760.97106429999997</v>
      </c>
      <c r="AJ37" s="33">
        <f>SUMIFS('DATA 2'!AJ$101:AJ$133,'DATA 2'!$A$101:$A$133,$A37)</f>
        <v>868.06251880000002</v>
      </c>
      <c r="AK37" s="33">
        <f>SUMIFS('DATA 2'!AK$101:AK$133,'DATA 2'!$A$101:$A$133,$A37)</f>
        <v>992.26389879999999</v>
      </c>
      <c r="AL37" s="33">
        <f>SUMIFS('DATA 2'!AL$101:AL$133,'DATA 2'!$A$101:$A$133,$A37)</f>
        <v>1135.835638</v>
      </c>
      <c r="AM37" s="33">
        <f>SUMIFS('DATA 2'!AM$101:AM$133,'DATA 2'!$A$101:$A$133,$A37)</f>
        <v>1301.1424850000001</v>
      </c>
      <c r="AN37" s="33">
        <f>SUMIFS('DATA 2'!AN$101:AN$133,'DATA 2'!$A$101:$A$133,$A37)</f>
        <v>1490.521111</v>
      </c>
    </row>
    <row r="38" spans="1:40" x14ac:dyDescent="0.25">
      <c r="A38" s="35" t="s">
        <v>445</v>
      </c>
      <c r="C38" s="33">
        <f>SUMIFS('DATA 2'!C$101:C$133,'DATA 2'!$A$101:$A$133,$A38)</f>
        <v>0.22515454670000001</v>
      </c>
      <c r="D38" s="33">
        <f>SUMIFS('DATA 2'!D$101:D$133,'DATA 2'!$A$101:$A$133,$A38)</f>
        <v>0.81290521859999998</v>
      </c>
      <c r="E38" s="33">
        <f>SUMIFS('DATA 2'!E$101:E$133,'DATA 2'!$A$101:$A$133,$A38)</f>
        <v>4.6205090709999999</v>
      </c>
      <c r="F38" s="33">
        <f>SUMIFS('DATA 2'!F$101:F$133,'DATA 2'!$A$101:$A$133,$A38)</f>
        <v>31.340873160000001</v>
      </c>
      <c r="G38" s="33">
        <f>SUMIFS('DATA 2'!G$101:G$133,'DATA 2'!$A$101:$A$133,$A38)</f>
        <v>224.73581659999999</v>
      </c>
      <c r="H38" s="33">
        <f>SUMIFS('DATA 2'!H$101:H$133,'DATA 2'!$A$101:$A$133,$A38)</f>
        <v>534.80209860000002</v>
      </c>
      <c r="I38" s="33">
        <f>SUMIFS('DATA 2'!I$101:I$133,'DATA 2'!$A$101:$A$133,$A38)</f>
        <v>845.64679650000005</v>
      </c>
      <c r="J38" s="33">
        <f>SUMIFS('DATA 2'!J$101:J$133,'DATA 2'!$A$101:$A$133,$A38)</f>
        <v>1143.49728</v>
      </c>
      <c r="K38" s="33">
        <f>SUMIFS('DATA 2'!K$101:K$133,'DATA 2'!$A$101:$A$133,$A38)</f>
        <v>1441.5236849999999</v>
      </c>
      <c r="L38" s="33">
        <f>SUMIFS('DATA 2'!L$101:L$133,'DATA 2'!$A$101:$A$133,$A38)</f>
        <v>1746.9857950000001</v>
      </c>
      <c r="M38" s="33">
        <f>SUMIFS('DATA 2'!M$101:M$133,'DATA 2'!$A$101:$A$133,$A38)</f>
        <v>2056.721822</v>
      </c>
      <c r="N38" s="33">
        <f>SUMIFS('DATA 2'!N$101:N$133,'DATA 2'!$A$101:$A$133,$A38)</f>
        <v>2354.8795060000002</v>
      </c>
      <c r="O38" s="33">
        <f>SUMIFS('DATA 2'!O$101:O$133,'DATA 2'!$A$101:$A$133,$A38)</f>
        <v>2610.915336</v>
      </c>
      <c r="P38" s="33">
        <f>SUMIFS('DATA 2'!P$101:P$133,'DATA 2'!$A$101:$A$133,$A38)</f>
        <v>2758.7021340000001</v>
      </c>
      <c r="Q38" s="33">
        <f>SUMIFS('DATA 2'!Q$101:Q$133,'DATA 2'!$A$101:$A$133,$A38)</f>
        <v>2854.342451</v>
      </c>
      <c r="R38" s="33">
        <f>SUMIFS('DATA 2'!R$101:R$133,'DATA 2'!$A$101:$A$133,$A38)</f>
        <v>2907.219188</v>
      </c>
      <c r="S38" s="33">
        <f>SUMIFS('DATA 2'!S$101:S$133,'DATA 2'!$A$101:$A$133,$A38)</f>
        <v>2920.6452129999998</v>
      </c>
      <c r="T38" s="33">
        <f>SUMIFS('DATA 2'!T$101:T$133,'DATA 2'!$A$101:$A$133,$A38)</f>
        <v>2896.9165400000002</v>
      </c>
      <c r="U38" s="33">
        <f>SUMIFS('DATA 2'!U$101:U$133,'DATA 2'!$A$101:$A$133,$A38)</f>
        <v>2758.5973020000001</v>
      </c>
      <c r="V38" s="33">
        <f>SUMIFS('DATA 2'!V$101:V$133,'DATA 2'!$A$101:$A$133,$A38)</f>
        <v>2578.19227</v>
      </c>
      <c r="W38" s="33">
        <f>SUMIFS('DATA 2'!W$101:W$133,'DATA 2'!$A$101:$A$133,$A38)</f>
        <v>2380.5914779999998</v>
      </c>
      <c r="X38" s="33">
        <f>SUMIFS('DATA 2'!X$101:X$133,'DATA 2'!$A$101:$A$133,$A38)</f>
        <v>2176.708689</v>
      </c>
      <c r="Y38" s="33">
        <f>SUMIFS('DATA 2'!Y$101:Y$133,'DATA 2'!$A$101:$A$133,$A38)</f>
        <v>1972.8735119999999</v>
      </c>
      <c r="Z38" s="33">
        <f>SUMIFS('DATA 2'!Z$101:Z$133,'DATA 2'!$A$101:$A$133,$A38)</f>
        <v>1773.5070519999999</v>
      </c>
      <c r="AA38" s="33">
        <f>SUMIFS('DATA 2'!AA$101:AA$133,'DATA 2'!$A$101:$A$133,$A38)</f>
        <v>1581.910122</v>
      </c>
      <c r="AB38" s="33">
        <f>SUMIFS('DATA 2'!AB$101:AB$133,'DATA 2'!$A$101:$A$133,$A38)</f>
        <v>1400.5284630000001</v>
      </c>
      <c r="AC38" s="33">
        <f>SUMIFS('DATA 2'!AC$101:AC$133,'DATA 2'!$A$101:$A$133,$A38)</f>
        <v>1231.0840940000001</v>
      </c>
      <c r="AD38" s="33">
        <f>SUMIFS('DATA 2'!AD$101:AD$133,'DATA 2'!$A$101:$A$133,$A38)</f>
        <v>1074.675882</v>
      </c>
      <c r="AE38" s="33">
        <f>SUMIFS('DATA 2'!AE$101:AE$133,'DATA 2'!$A$101:$A$133,$A38)</f>
        <v>979.37626620000003</v>
      </c>
      <c r="AF38" s="33">
        <f>SUMIFS('DATA 2'!AF$101:AF$133,'DATA 2'!$A$101:$A$133,$A38)</f>
        <v>903.29180919999999</v>
      </c>
      <c r="AG38" s="33">
        <f>SUMIFS('DATA 2'!AG$101:AG$133,'DATA 2'!$A$101:$A$133,$A38)</f>
        <v>833.3413501</v>
      </c>
      <c r="AH38" s="33">
        <f>SUMIFS('DATA 2'!AH$101:AH$133,'DATA 2'!$A$101:$A$133,$A38)</f>
        <v>766.32274500000005</v>
      </c>
      <c r="AI38" s="33">
        <f>SUMIFS('DATA 2'!AI$101:AI$133,'DATA 2'!$A$101:$A$133,$A38)</f>
        <v>701.66782769999998</v>
      </c>
      <c r="AJ38" s="33">
        <f>SUMIFS('DATA 2'!AJ$101:AJ$133,'DATA 2'!$A$101:$A$133,$A38)</f>
        <v>639.46900589999996</v>
      </c>
      <c r="AK38" s="33">
        <f>SUMIFS('DATA 2'!AK$101:AK$133,'DATA 2'!$A$101:$A$133,$A38)</f>
        <v>579.95433890000004</v>
      </c>
      <c r="AL38" s="33">
        <f>SUMIFS('DATA 2'!AL$101:AL$133,'DATA 2'!$A$101:$A$133,$A38)</f>
        <v>523.30703800000003</v>
      </c>
      <c r="AM38" s="33">
        <f>SUMIFS('DATA 2'!AM$101:AM$133,'DATA 2'!$A$101:$A$133,$A38)</f>
        <v>469.67113030000002</v>
      </c>
      <c r="AN38" s="33">
        <f>SUMIFS('DATA 2'!AN$101:AN$133,'DATA 2'!$A$101:$A$133,$A38)</f>
        <v>419.1492356</v>
      </c>
    </row>
    <row r="39" spans="1:40" x14ac:dyDescent="0.25">
      <c r="A39" s="35" t="s">
        <v>446</v>
      </c>
      <c r="C39" s="33">
        <f>SUMIFS('DATA 2'!C$101:C$133,'DATA 2'!$A$101:$A$133,$A39)</f>
        <v>2605.7253879999998</v>
      </c>
      <c r="D39" s="33">
        <f>SUMIFS('DATA 2'!D$101:D$133,'DATA 2'!$A$101:$A$133,$A39)</f>
        <v>2590.9069039999999</v>
      </c>
      <c r="E39" s="33">
        <f>SUMIFS('DATA 2'!E$101:E$133,'DATA 2'!$A$101:$A$133,$A39)</f>
        <v>2522.3489679999998</v>
      </c>
      <c r="F39" s="33">
        <f>SUMIFS('DATA 2'!F$101:F$133,'DATA 2'!$A$101:$A$133,$A39)</f>
        <v>2430.35491</v>
      </c>
      <c r="G39" s="33">
        <f>SUMIFS('DATA 2'!G$101:G$133,'DATA 2'!$A$101:$A$133,$A39)</f>
        <v>2318.1938449999998</v>
      </c>
      <c r="H39" s="33">
        <f>SUMIFS('DATA 2'!H$101:H$133,'DATA 2'!$A$101:$A$133,$A39)</f>
        <v>2416.959601</v>
      </c>
      <c r="I39" s="33">
        <f>SUMIFS('DATA 2'!I$101:I$133,'DATA 2'!$A$101:$A$133,$A39)</f>
        <v>2513.3035319999999</v>
      </c>
      <c r="J39" s="33">
        <f>SUMIFS('DATA 2'!J$101:J$133,'DATA 2'!$A$101:$A$133,$A39)</f>
        <v>2561.6859770000001</v>
      </c>
      <c r="K39" s="33">
        <f>SUMIFS('DATA 2'!K$101:K$133,'DATA 2'!$A$101:$A$133,$A39)</f>
        <v>2563.011454</v>
      </c>
      <c r="L39" s="33">
        <f>SUMIFS('DATA 2'!L$101:L$133,'DATA 2'!$A$101:$A$133,$A39)</f>
        <v>2523.904286</v>
      </c>
      <c r="M39" s="33">
        <f>SUMIFS('DATA 2'!M$101:M$133,'DATA 2'!$A$101:$A$133,$A39)</f>
        <v>2446.686776</v>
      </c>
      <c r="N39" s="33">
        <f>SUMIFS('DATA 2'!N$101:N$133,'DATA 2'!$A$101:$A$133,$A39)</f>
        <v>2327.1221380000002</v>
      </c>
      <c r="O39" s="33">
        <f>SUMIFS('DATA 2'!O$101:O$133,'DATA 2'!$A$101:$A$133,$A39)</f>
        <v>2156.9885530000001</v>
      </c>
      <c r="P39" s="33">
        <f>SUMIFS('DATA 2'!P$101:P$133,'DATA 2'!$A$101:$A$133,$A39)</f>
        <v>2086.6593079999998</v>
      </c>
      <c r="Q39" s="33">
        <f>SUMIFS('DATA 2'!Q$101:Q$133,'DATA 2'!$A$101:$A$133,$A39)</f>
        <v>2047.101224</v>
      </c>
      <c r="R39" s="33">
        <f>SUMIFS('DATA 2'!R$101:R$133,'DATA 2'!$A$101:$A$133,$A39)</f>
        <v>2007.887007</v>
      </c>
      <c r="S39" s="33">
        <f>SUMIFS('DATA 2'!S$101:S$133,'DATA 2'!$A$101:$A$133,$A39)</f>
        <v>1960.094415</v>
      </c>
      <c r="T39" s="33">
        <f>SUMIFS('DATA 2'!T$101:T$133,'DATA 2'!$A$101:$A$133,$A39)</f>
        <v>1901.421881</v>
      </c>
      <c r="U39" s="33">
        <f>SUMIFS('DATA 2'!U$101:U$133,'DATA 2'!$A$101:$A$133,$A39)</f>
        <v>1883.3211759999999</v>
      </c>
      <c r="V39" s="33">
        <f>SUMIFS('DATA 2'!V$101:V$133,'DATA 2'!$A$101:$A$133,$A39)</f>
        <v>1877.4574110000001</v>
      </c>
      <c r="W39" s="33">
        <f>SUMIFS('DATA 2'!W$101:W$133,'DATA 2'!$A$101:$A$133,$A39)</f>
        <v>1872.3855739999999</v>
      </c>
      <c r="X39" s="33">
        <f>SUMIFS('DATA 2'!X$101:X$133,'DATA 2'!$A$101:$A$133,$A39)</f>
        <v>1864.551455</v>
      </c>
      <c r="Y39" s="33">
        <f>SUMIFS('DATA 2'!Y$101:Y$133,'DATA 2'!$A$101:$A$133,$A39)</f>
        <v>1852.8496990000001</v>
      </c>
      <c r="Z39" s="33">
        <f>SUMIFS('DATA 2'!Z$101:Z$133,'DATA 2'!$A$101:$A$133,$A39)</f>
        <v>1836.951454</v>
      </c>
      <c r="AA39" s="33">
        <f>SUMIFS('DATA 2'!AA$101:AA$133,'DATA 2'!$A$101:$A$133,$A39)</f>
        <v>1816.7961250000001</v>
      </c>
      <c r="AB39" s="33">
        <f>SUMIFS('DATA 2'!AB$101:AB$133,'DATA 2'!$A$101:$A$133,$A39)</f>
        <v>1792.43417</v>
      </c>
      <c r="AC39" s="33">
        <f>SUMIFS('DATA 2'!AC$101:AC$133,'DATA 2'!$A$101:$A$133,$A39)</f>
        <v>1763.978171</v>
      </c>
      <c r="AD39" s="33">
        <f>SUMIFS('DATA 2'!AD$101:AD$133,'DATA 2'!$A$101:$A$133,$A39)</f>
        <v>1731.5872899999999</v>
      </c>
      <c r="AE39" s="33">
        <f>SUMIFS('DATA 2'!AE$101:AE$133,'DATA 2'!$A$101:$A$133,$A39)</f>
        <v>1992.4232420000001</v>
      </c>
      <c r="AF39" s="33">
        <f>SUMIFS('DATA 2'!AF$101:AF$133,'DATA 2'!$A$101:$A$133,$A39)</f>
        <v>2427.9994609999999</v>
      </c>
      <c r="AG39" s="33">
        <f>SUMIFS('DATA 2'!AG$101:AG$133,'DATA 2'!$A$101:$A$133,$A39)</f>
        <v>3024.4885410000002</v>
      </c>
      <c r="AH39" s="33">
        <f>SUMIFS('DATA 2'!AH$101:AH$133,'DATA 2'!$A$101:$A$133,$A39)</f>
        <v>3809.5339009999998</v>
      </c>
      <c r="AI39" s="33">
        <f>SUMIFS('DATA 2'!AI$101:AI$133,'DATA 2'!$A$101:$A$133,$A39)</f>
        <v>4834.6051180000004</v>
      </c>
      <c r="AJ39" s="33">
        <f>SUMIFS('DATA 2'!AJ$101:AJ$133,'DATA 2'!$A$101:$A$133,$A39)</f>
        <v>6172.8143760000003</v>
      </c>
      <c r="AK39" s="33">
        <f>SUMIFS('DATA 2'!AK$101:AK$133,'DATA 2'!$A$101:$A$133,$A39)</f>
        <v>7922.0964139999996</v>
      </c>
      <c r="AL39" s="33">
        <f>SUMIFS('DATA 2'!AL$101:AL$133,'DATA 2'!$A$101:$A$133,$A39)</f>
        <v>10210.201800000001</v>
      </c>
      <c r="AM39" s="33">
        <f>SUMIFS('DATA 2'!AM$101:AM$133,'DATA 2'!$A$101:$A$133,$A39)</f>
        <v>13201.5782</v>
      </c>
      <c r="AN39" s="33">
        <f>SUMIFS('DATA 2'!AN$101:AN$133,'DATA 2'!$A$101:$A$133,$A39)</f>
        <v>17104.61105</v>
      </c>
    </row>
    <row r="40" spans="1:40" x14ac:dyDescent="0.25">
      <c r="A40" s="35" t="s">
        <v>449</v>
      </c>
      <c r="C40" s="33">
        <f>SUMIFS('DATA 2'!C$101:C$133,'DATA 2'!$A$101:$A$133,$A40)</f>
        <v>2831.6670730000001</v>
      </c>
      <c r="D40" s="33">
        <f>SUMIFS('DATA 2'!D$101:D$133,'DATA 2'!$A$101:$A$133,$A40)</f>
        <v>2831.1765580000001</v>
      </c>
      <c r="E40" s="33">
        <f>SUMIFS('DATA 2'!E$101:E$133,'DATA 2'!$A$101:$A$133,$A40)</f>
        <v>2758.880533</v>
      </c>
      <c r="F40" s="33">
        <f>SUMIFS('DATA 2'!F$101:F$133,'DATA 2'!$A$101:$A$133,$A40)</f>
        <v>2650.2110130000001</v>
      </c>
      <c r="G40" s="33">
        <f>SUMIFS('DATA 2'!G$101:G$133,'DATA 2'!$A$101:$A$133,$A40)</f>
        <v>2516.7069230000002</v>
      </c>
      <c r="H40" s="33">
        <f>SUMIFS('DATA 2'!H$101:H$133,'DATA 2'!$A$101:$A$133,$A40)</f>
        <v>2016.8044110000001</v>
      </c>
      <c r="I40" s="33">
        <f>SUMIFS('DATA 2'!I$101:I$133,'DATA 2'!$A$101:$A$133,$A40)</f>
        <v>1468.1284430000001</v>
      </c>
      <c r="J40" s="33">
        <f>SUMIFS('DATA 2'!J$101:J$133,'DATA 2'!$A$101:$A$133,$A40)</f>
        <v>1008.12129</v>
      </c>
      <c r="K40" s="33">
        <f>SUMIFS('DATA 2'!K$101:K$133,'DATA 2'!$A$101:$A$133,$A40)</f>
        <v>664.64600989999997</v>
      </c>
      <c r="L40" s="33">
        <f>SUMIFS('DATA 2'!L$101:L$133,'DATA 2'!$A$101:$A$133,$A40)</f>
        <v>423.8624433</v>
      </c>
      <c r="M40" s="33">
        <f>SUMIFS('DATA 2'!M$101:M$133,'DATA 2'!$A$101:$A$133,$A40)</f>
        <v>261.90870200000001</v>
      </c>
      <c r="N40" s="33">
        <f>SUMIFS('DATA 2'!N$101:N$133,'DATA 2'!$A$101:$A$133,$A40)</f>
        <v>156.39003310000001</v>
      </c>
      <c r="O40" s="33">
        <f>SUMIFS('DATA 2'!O$101:O$133,'DATA 2'!$A$101:$A$133,$A40)</f>
        <v>89.700841909999994</v>
      </c>
      <c r="P40" s="33">
        <f>SUMIFS('DATA 2'!P$101:P$133,'DATA 2'!$A$101:$A$133,$A40)</f>
        <v>62.57651955</v>
      </c>
      <c r="Q40" s="33">
        <f>SUMIFS('DATA 2'!Q$101:Q$133,'DATA 2'!$A$101:$A$133,$A40)</f>
        <v>46.377325839999997</v>
      </c>
      <c r="R40" s="33">
        <f>SUMIFS('DATA 2'!R$101:R$133,'DATA 2'!$A$101:$A$133,$A40)</f>
        <v>34.747101520000001</v>
      </c>
      <c r="S40" s="33">
        <f>SUMIFS('DATA 2'!S$101:S$133,'DATA 2'!$A$101:$A$133,$A40)</f>
        <v>25.924671719999999</v>
      </c>
      <c r="T40" s="33">
        <f>SUMIFS('DATA 2'!T$101:T$133,'DATA 2'!$A$101:$A$133,$A40)</f>
        <v>19.174000190000001</v>
      </c>
      <c r="U40" s="33">
        <f>SUMIFS('DATA 2'!U$101:U$133,'DATA 2'!$A$101:$A$133,$A40)</f>
        <v>12.984467670000001</v>
      </c>
      <c r="V40" s="33">
        <f>SUMIFS('DATA 2'!V$101:V$133,'DATA 2'!$A$101:$A$133,$A40)</f>
        <v>8.4950333859999905</v>
      </c>
      <c r="W40" s="33">
        <f>SUMIFS('DATA 2'!W$101:W$133,'DATA 2'!$A$101:$A$133,$A40)</f>
        <v>5.4652196379999998</v>
      </c>
      <c r="X40" s="33">
        <f>SUMIFS('DATA 2'!X$101:X$133,'DATA 2'!$A$101:$A$133,$A40)</f>
        <v>3.4797229459999999</v>
      </c>
      <c r="Y40" s="33">
        <f>SUMIFS('DATA 2'!Y$101:Y$133,'DATA 2'!$A$101:$A$133,$A40)</f>
        <v>2.2001872429999998</v>
      </c>
      <c r="Z40" s="33">
        <f>SUMIFS('DATA 2'!Z$101:Z$133,'DATA 2'!$A$101:$A$133,$A40)</f>
        <v>1.385464469</v>
      </c>
      <c r="AA40" s="33">
        <f>SUMIFS('DATA 2'!AA$101:AA$133,'DATA 2'!$A$101:$A$133,$A40)</f>
        <v>0.87151028279999998</v>
      </c>
      <c r="AB40" s="33">
        <f>SUMIFS('DATA 2'!AB$101:AB$133,'DATA 2'!$A$101:$A$133,$A40)</f>
        <v>0.54949022759999999</v>
      </c>
      <c r="AC40" s="33">
        <f>SUMIFS('DATA 2'!AC$101:AC$133,'DATA 2'!$A$101:$A$133,$A40)</f>
        <v>0.34853030950000002</v>
      </c>
      <c r="AD40" s="33">
        <f>SUMIFS('DATA 2'!AD$101:AD$133,'DATA 2'!$A$101:$A$133,$A40)</f>
        <v>0.2232088341</v>
      </c>
      <c r="AE40" s="33">
        <f>SUMIFS('DATA 2'!AE$101:AE$133,'DATA 2'!$A$101:$A$133,$A40)</f>
        <v>0.165820204</v>
      </c>
      <c r="AF40" s="33">
        <f>SUMIFS('DATA 2'!AF$101:AF$133,'DATA 2'!$A$101:$A$133,$A40)</f>
        <v>0.12943481179999999</v>
      </c>
      <c r="AG40" s="33">
        <f>SUMIFS('DATA 2'!AG$101:AG$133,'DATA 2'!$A$101:$A$133,$A40)</f>
        <v>0.10262066559999999</v>
      </c>
      <c r="AH40" s="33">
        <f>SUMIFS('DATA 2'!AH$101:AH$133,'DATA 2'!$A$101:$A$133,$A40)</f>
        <v>8.1797813100000005E-2</v>
      </c>
      <c r="AI40" s="33">
        <f>SUMIFS('DATA 2'!AI$101:AI$133,'DATA 2'!$A$101:$A$133,$A40)</f>
        <v>6.5344437199999994E-2</v>
      </c>
      <c r="AJ40" s="33">
        <f>SUMIFS('DATA 2'!AJ$101:AJ$133,'DATA 2'!$A$101:$A$133,$A40)</f>
        <v>5.22624332E-2</v>
      </c>
      <c r="AK40" s="33">
        <f>SUMIFS('DATA 2'!AK$101:AK$133,'DATA 2'!$A$101:$A$133,$A40)</f>
        <v>4.1832982099999999E-2</v>
      </c>
      <c r="AL40" s="33">
        <f>SUMIFS('DATA 2'!AL$101:AL$133,'DATA 2'!$A$101:$A$133,$A40)</f>
        <v>3.3502166700000002E-2</v>
      </c>
      <c r="AM40" s="33">
        <f>SUMIFS('DATA 2'!AM$101:AM$133,'DATA 2'!$A$101:$A$133,$A40)</f>
        <v>2.6837779499999999E-2</v>
      </c>
      <c r="AN40" s="33">
        <f>SUMIFS('DATA 2'!AN$101:AN$133,'DATA 2'!$A$101:$A$133,$A40)</f>
        <v>2.1499700900000002E-2</v>
      </c>
    </row>
    <row r="41" spans="1:40" x14ac:dyDescent="0.25">
      <c r="A41" s="35" t="s">
        <v>450</v>
      </c>
      <c r="C41" s="33">
        <f>SUMIFS('DATA 2'!C$101:C$133,'DATA 2'!$A$101:$A$133,$A41)</f>
        <v>11781.592780000001</v>
      </c>
      <c r="D41" s="33">
        <f>SUMIFS('DATA 2'!D$101:D$133,'DATA 2'!$A$101:$A$133,$A41)</f>
        <v>12128.963040000001</v>
      </c>
      <c r="E41" s="33">
        <f>SUMIFS('DATA 2'!E$101:E$133,'DATA 2'!$A$101:$A$133,$A41)</f>
        <v>12187.05545</v>
      </c>
      <c r="F41" s="33">
        <f>SUMIFS('DATA 2'!F$101:F$133,'DATA 2'!$A$101:$A$133,$A41)</f>
        <v>12124.25395</v>
      </c>
      <c r="G41" s="33">
        <f>SUMIFS('DATA 2'!G$101:G$133,'DATA 2'!$A$101:$A$133,$A41)</f>
        <v>11947.77929</v>
      </c>
      <c r="H41" s="33">
        <f>SUMIFS('DATA 2'!H$101:H$133,'DATA 2'!$A$101:$A$133,$A41)</f>
        <v>13135.983749999999</v>
      </c>
      <c r="I41" s="33">
        <f>SUMIFS('DATA 2'!I$101:I$133,'DATA 2'!$A$101:$A$133,$A41)</f>
        <v>13888.8123</v>
      </c>
      <c r="J41" s="33">
        <f>SUMIFS('DATA 2'!J$101:J$133,'DATA 2'!$A$101:$A$133,$A41)</f>
        <v>14374.228569999999</v>
      </c>
      <c r="K41" s="33">
        <f>SUMIFS('DATA 2'!K$101:K$133,'DATA 2'!$A$101:$A$133,$A41)</f>
        <v>14682.469489999999</v>
      </c>
      <c r="L41" s="33">
        <f>SUMIFS('DATA 2'!L$101:L$133,'DATA 2'!$A$101:$A$133,$A41)</f>
        <v>14835.84791</v>
      </c>
      <c r="M41" s="33">
        <f>SUMIFS('DATA 2'!M$101:M$133,'DATA 2'!$A$101:$A$133,$A41)</f>
        <v>14810.30342</v>
      </c>
      <c r="N41" s="33">
        <f>SUMIFS('DATA 2'!N$101:N$133,'DATA 2'!$A$101:$A$133,$A41)</f>
        <v>14533.395189999999</v>
      </c>
      <c r="O41" s="33">
        <f>SUMIFS('DATA 2'!O$101:O$133,'DATA 2'!$A$101:$A$133,$A41)</f>
        <v>13904.86543</v>
      </c>
      <c r="P41" s="33">
        <f>SUMIFS('DATA 2'!P$101:P$133,'DATA 2'!$A$101:$A$133,$A41)</f>
        <v>13476.6446</v>
      </c>
      <c r="Q41" s="33">
        <f>SUMIFS('DATA 2'!Q$101:Q$133,'DATA 2'!$A$101:$A$133,$A41)</f>
        <v>13048.244409999999</v>
      </c>
      <c r="R41" s="33">
        <f>SUMIFS('DATA 2'!R$101:R$133,'DATA 2'!$A$101:$A$133,$A41)</f>
        <v>12538.91157</v>
      </c>
      <c r="S41" s="33">
        <f>SUMIFS('DATA 2'!S$101:S$133,'DATA 2'!$A$101:$A$133,$A41)</f>
        <v>11957.132509999999</v>
      </c>
      <c r="T41" s="33">
        <f>SUMIFS('DATA 2'!T$101:T$133,'DATA 2'!$A$101:$A$133,$A41)</f>
        <v>11313.58488</v>
      </c>
      <c r="U41" s="33">
        <f>SUMIFS('DATA 2'!U$101:U$133,'DATA 2'!$A$101:$A$133,$A41)</f>
        <v>11052.582710000001</v>
      </c>
      <c r="V41" s="33">
        <f>SUMIFS('DATA 2'!V$101:V$133,'DATA 2'!$A$101:$A$133,$A41)</f>
        <v>10777.8837</v>
      </c>
      <c r="W41" s="33">
        <f>SUMIFS('DATA 2'!W$101:W$133,'DATA 2'!$A$101:$A$133,$A41)</f>
        <v>10473.3158</v>
      </c>
      <c r="X41" s="33">
        <f>SUMIFS('DATA 2'!X$101:X$133,'DATA 2'!$A$101:$A$133,$A41)</f>
        <v>10141.79228</v>
      </c>
      <c r="Y41" s="33">
        <f>SUMIFS('DATA 2'!Y$101:Y$133,'DATA 2'!$A$101:$A$133,$A41)</f>
        <v>9786.7351859999999</v>
      </c>
      <c r="Z41" s="33">
        <f>SUMIFS('DATA 2'!Z$101:Z$133,'DATA 2'!$A$101:$A$133,$A41)</f>
        <v>9411.7748730000003</v>
      </c>
      <c r="AA41" s="33">
        <f>SUMIFS('DATA 2'!AA$101:AA$133,'DATA 2'!$A$101:$A$133,$A41)</f>
        <v>9020.6021309999996</v>
      </c>
      <c r="AB41" s="33">
        <f>SUMIFS('DATA 2'!AB$101:AB$133,'DATA 2'!$A$101:$A$133,$A41)</f>
        <v>8616.8715950000005</v>
      </c>
      <c r="AC41" s="33">
        <f>SUMIFS('DATA 2'!AC$101:AC$133,'DATA 2'!$A$101:$A$133,$A41)</f>
        <v>8204.1449900000007</v>
      </c>
      <c r="AD41" s="33">
        <f>SUMIFS('DATA 2'!AD$101:AD$133,'DATA 2'!$A$101:$A$133,$A41)</f>
        <v>7785.8520349999999</v>
      </c>
      <c r="AE41" s="33">
        <f>SUMIFS('DATA 2'!AE$101:AE$133,'DATA 2'!$A$101:$A$133,$A41)</f>
        <v>7382.5597180000004</v>
      </c>
      <c r="AF41" s="33">
        <f>SUMIFS('DATA 2'!AF$101:AF$133,'DATA 2'!$A$101:$A$133,$A41)</f>
        <v>6974.7157109999998</v>
      </c>
      <c r="AG41" s="33">
        <f>SUMIFS('DATA 2'!AG$101:AG$133,'DATA 2'!$A$101:$A$133,$A41)</f>
        <v>6553.2254009999997</v>
      </c>
      <c r="AH41" s="33">
        <f>SUMIFS('DATA 2'!AH$101:AH$133,'DATA 2'!$A$101:$A$133,$A41)</f>
        <v>6124.4706999999999</v>
      </c>
      <c r="AI41" s="33">
        <f>SUMIFS('DATA 2'!AI$101:AI$133,'DATA 2'!$A$101:$A$133,$A41)</f>
        <v>5693.8642929999996</v>
      </c>
      <c r="AJ41" s="33">
        <f>SUMIFS('DATA 2'!AJ$101:AJ$133,'DATA 2'!$A$101:$A$133,$A41)</f>
        <v>5266.0053550000002</v>
      </c>
      <c r="AK41" s="33">
        <f>SUMIFS('DATA 2'!AK$101:AK$133,'DATA 2'!$A$101:$A$133,$A41)</f>
        <v>4844.8961369999997</v>
      </c>
      <c r="AL41" s="33">
        <f>SUMIFS('DATA 2'!AL$101:AL$133,'DATA 2'!$A$101:$A$133,$A41)</f>
        <v>4433.5075569999999</v>
      </c>
      <c r="AM41" s="33">
        <f>SUMIFS('DATA 2'!AM$101:AM$133,'DATA 2'!$A$101:$A$133,$A41)</f>
        <v>4034.4465049999999</v>
      </c>
      <c r="AN41" s="33">
        <f>SUMIFS('DATA 2'!AN$101:AN$133,'DATA 2'!$A$101:$A$133,$A41)</f>
        <v>3649.8973209999999</v>
      </c>
    </row>
    <row r="42" spans="1:40" x14ac:dyDescent="0.25">
      <c r="A42" s="35" t="s">
        <v>447</v>
      </c>
      <c r="C42" s="33">
        <f>SUMIFS('DATA 2'!C$101:C$133,'DATA 2'!$A$101:$A$133,$A42)</f>
        <v>474.12527679999999</v>
      </c>
      <c r="D42" s="33">
        <f>SUMIFS('DATA 2'!D$101:D$133,'DATA 2'!$A$101:$A$133,$A42)</f>
        <v>530.27036190000001</v>
      </c>
      <c r="E42" s="33">
        <f>SUMIFS('DATA 2'!E$101:E$133,'DATA 2'!$A$101:$A$133,$A42)</f>
        <v>604.10740980000003</v>
      </c>
      <c r="F42" s="33">
        <f>SUMIFS('DATA 2'!F$101:F$133,'DATA 2'!$A$101:$A$133,$A42)</f>
        <v>692.24769519999995</v>
      </c>
      <c r="G42" s="33">
        <f>SUMIFS('DATA 2'!G$101:G$133,'DATA 2'!$A$101:$A$133,$A42)</f>
        <v>793.11580900000001</v>
      </c>
      <c r="H42" s="33">
        <f>SUMIFS('DATA 2'!H$101:H$133,'DATA 2'!$A$101:$A$133,$A42)</f>
        <v>643.17534799999999</v>
      </c>
      <c r="I42" s="33">
        <f>SUMIFS('DATA 2'!I$101:I$133,'DATA 2'!$A$101:$A$133,$A42)</f>
        <v>445.40193369999997</v>
      </c>
      <c r="J42" s="33">
        <f>SUMIFS('DATA 2'!J$101:J$133,'DATA 2'!$A$101:$A$133,$A42)</f>
        <v>284.28084999999999</v>
      </c>
      <c r="K42" s="33">
        <f>SUMIFS('DATA 2'!K$101:K$133,'DATA 2'!$A$101:$A$133,$A42)</f>
        <v>172.28753270000001</v>
      </c>
      <c r="L42" s="33">
        <f>SUMIFS('DATA 2'!L$101:L$133,'DATA 2'!$A$101:$A$133,$A42)</f>
        <v>100.2837948</v>
      </c>
      <c r="M42" s="33">
        <f>SUMIFS('DATA 2'!M$101:M$133,'DATA 2'!$A$101:$A$133,$A42)</f>
        <v>56.243978419999998</v>
      </c>
      <c r="N42" s="33">
        <f>SUMIFS('DATA 2'!N$101:N$133,'DATA 2'!$A$101:$A$133,$A42)</f>
        <v>30.341271710000001</v>
      </c>
      <c r="O42" s="33">
        <f>SUMIFS('DATA 2'!O$101:O$133,'DATA 2'!$A$101:$A$133,$A42)</f>
        <v>15.66571368</v>
      </c>
      <c r="P42" s="33">
        <f>SUMIFS('DATA 2'!P$101:P$133,'DATA 2'!$A$101:$A$133,$A42)</f>
        <v>10.94217259</v>
      </c>
      <c r="Q42" s="33">
        <f>SUMIFS('DATA 2'!Q$101:Q$133,'DATA 2'!$A$101:$A$133,$A42)</f>
        <v>8.4227799109999903</v>
      </c>
      <c r="R42" s="33">
        <f>SUMIFS('DATA 2'!R$101:R$133,'DATA 2'!$A$101:$A$133,$A42)</f>
        <v>6.6423283639999999</v>
      </c>
      <c r="S42" s="33">
        <f>SUMIFS('DATA 2'!S$101:S$133,'DATA 2'!$A$101:$A$133,$A42)</f>
        <v>5.2491968010000001</v>
      </c>
      <c r="T42" s="33">
        <f>SUMIFS('DATA 2'!T$101:T$133,'DATA 2'!$A$101:$A$133,$A42)</f>
        <v>4.1289174649999998</v>
      </c>
      <c r="U42" s="33">
        <f>SUMIFS('DATA 2'!U$101:U$133,'DATA 2'!$A$101:$A$133,$A42)</f>
        <v>3.7461436739999998</v>
      </c>
      <c r="V42" s="33">
        <f>SUMIFS('DATA 2'!V$101:V$133,'DATA 2'!$A$101:$A$133,$A42)</f>
        <v>3.5775400799999999</v>
      </c>
      <c r="W42" s="33">
        <f>SUMIFS('DATA 2'!W$101:W$133,'DATA 2'!$A$101:$A$133,$A42)</f>
        <v>3.4836587300000001</v>
      </c>
      <c r="X42" s="33">
        <f>SUMIFS('DATA 2'!X$101:X$133,'DATA 2'!$A$101:$A$133,$A42)</f>
        <v>3.4257131940000001</v>
      </c>
      <c r="Y42" s="33">
        <f>SUMIFS('DATA 2'!Y$101:Y$133,'DATA 2'!$A$101:$A$133,$A42)</f>
        <v>3.391937956</v>
      </c>
      <c r="Z42" s="33">
        <f>SUMIFS('DATA 2'!Z$101:Z$133,'DATA 2'!$A$101:$A$133,$A42)</f>
        <v>3.3784656819999999</v>
      </c>
      <c r="AA42" s="33">
        <f>SUMIFS('DATA 2'!AA$101:AA$133,'DATA 2'!$A$101:$A$133,$A42)</f>
        <v>3.3839581449999998</v>
      </c>
      <c r="AB42" s="33">
        <f>SUMIFS('DATA 2'!AB$101:AB$133,'DATA 2'!$A$101:$A$133,$A42)</f>
        <v>3.4080450999999998</v>
      </c>
      <c r="AC42" s="33">
        <f>SUMIFS('DATA 2'!AC$101:AC$133,'DATA 2'!$A$101:$A$133,$A42)</f>
        <v>3.4508646669999998</v>
      </c>
      <c r="AD42" s="33">
        <f>SUMIFS('DATA 2'!AD$101:AD$133,'DATA 2'!$A$101:$A$133,$A42)</f>
        <v>3.5129325900000001</v>
      </c>
      <c r="AE42" s="33">
        <f>SUMIFS('DATA 2'!AE$101:AE$133,'DATA 2'!$A$101:$A$133,$A42)</f>
        <v>3.553664581</v>
      </c>
      <c r="AF42" s="33">
        <f>SUMIFS('DATA 2'!AF$101:AF$133,'DATA 2'!$A$101:$A$133,$A42)</f>
        <v>3.5983786389999999</v>
      </c>
      <c r="AG42" s="33">
        <f>SUMIFS('DATA 2'!AG$101:AG$133,'DATA 2'!$A$101:$A$133,$A42)</f>
        <v>3.6509108289999999</v>
      </c>
      <c r="AH42" s="33">
        <f>SUMIFS('DATA 2'!AH$101:AH$133,'DATA 2'!$A$101:$A$133,$A42)</f>
        <v>3.71247595</v>
      </c>
      <c r="AI42" s="33">
        <f>SUMIFS('DATA 2'!AI$101:AI$133,'DATA 2'!$A$101:$A$133,$A42)</f>
        <v>3.78345442</v>
      </c>
      <c r="AJ42" s="33">
        <f>SUMIFS('DATA 2'!AJ$101:AJ$133,'DATA 2'!$A$101:$A$133,$A42)</f>
        <v>3.863853926</v>
      </c>
      <c r="AK42" s="33">
        <f>SUMIFS('DATA 2'!AK$101:AK$133,'DATA 2'!$A$101:$A$133,$A42)</f>
        <v>3.953511523</v>
      </c>
      <c r="AL42" s="33">
        <f>SUMIFS('DATA 2'!AL$101:AL$133,'DATA 2'!$A$101:$A$133,$A42)</f>
        <v>4.0518367160000004</v>
      </c>
      <c r="AM42" s="33">
        <f>SUMIFS('DATA 2'!AM$101:AM$133,'DATA 2'!$A$101:$A$133,$A42)</f>
        <v>4.1579594950000001</v>
      </c>
      <c r="AN42" s="33">
        <f>SUMIFS('DATA 2'!AN$101:AN$133,'DATA 2'!$A$101:$A$133,$A42)</f>
        <v>4.2706746840000003</v>
      </c>
    </row>
    <row r="43" spans="1:40" x14ac:dyDescent="0.25">
      <c r="A43" s="35" t="s">
        <v>448</v>
      </c>
      <c r="C43" s="33">
        <f>SUMIFS('DATA 2'!C$101:C$133,'DATA 2'!$A$101:$A$133,$A43)</f>
        <v>5981.2326210000001</v>
      </c>
      <c r="D43" s="33">
        <f>SUMIFS('DATA 2'!D$101:D$133,'DATA 2'!$A$101:$A$133,$A43)</f>
        <v>5858.6850510000004</v>
      </c>
      <c r="E43" s="33">
        <f>SUMIFS('DATA 2'!E$101:E$133,'DATA 2'!$A$101:$A$133,$A43)</f>
        <v>5548.7358249999997</v>
      </c>
      <c r="F43" s="33">
        <f>SUMIFS('DATA 2'!F$101:F$133,'DATA 2'!$A$101:$A$133,$A43)</f>
        <v>5168.3755160000001</v>
      </c>
      <c r="G43" s="33">
        <f>SUMIFS('DATA 2'!G$101:G$133,'DATA 2'!$A$101:$A$133,$A43)</f>
        <v>4751.6746670000002</v>
      </c>
      <c r="H43" s="33">
        <f>SUMIFS('DATA 2'!H$101:H$133,'DATA 2'!$A$101:$A$133,$A43)</f>
        <v>2850.548965</v>
      </c>
      <c r="I43" s="33">
        <f>SUMIFS('DATA 2'!I$101:I$133,'DATA 2'!$A$101:$A$133,$A43)</f>
        <v>1410.195815</v>
      </c>
      <c r="J43" s="33">
        <f>SUMIFS('DATA 2'!J$101:J$133,'DATA 2'!$A$101:$A$133,$A43)</f>
        <v>630.89904109999998</v>
      </c>
      <c r="K43" s="33">
        <f>SUMIFS('DATA 2'!K$101:K$133,'DATA 2'!$A$101:$A$133,$A43)</f>
        <v>264.65997090000002</v>
      </c>
      <c r="L43" s="33">
        <f>SUMIFS('DATA 2'!L$101:L$133,'DATA 2'!$A$101:$A$133,$A43)</f>
        <v>105.9389798</v>
      </c>
      <c r="M43" s="33">
        <f>SUMIFS('DATA 2'!M$101:M$133,'DATA 2'!$A$101:$A$133,$A43)</f>
        <v>41.056614070000002</v>
      </c>
      <c r="N43" s="33">
        <f>SUMIFS('DATA 2'!N$101:N$133,'DATA 2'!$A$101:$A$133,$A43)</f>
        <v>15.748963850000001</v>
      </c>
      <c r="O43" s="33">
        <f>SUMIFS('DATA 2'!O$101:O$133,'DATA 2'!$A$101:$A$133,$A43)</f>
        <v>6.225812597</v>
      </c>
      <c r="P43" s="33">
        <f>SUMIFS('DATA 2'!P$101:P$133,'DATA 2'!$A$101:$A$133,$A43)</f>
        <v>3.8280698590000002</v>
      </c>
      <c r="Q43" s="33">
        <f>SUMIFS('DATA 2'!Q$101:Q$133,'DATA 2'!$A$101:$A$133,$A43)</f>
        <v>2.717984693</v>
      </c>
      <c r="R43" s="33">
        <f>SUMIFS('DATA 2'!R$101:R$133,'DATA 2'!$A$101:$A$133,$A43)</f>
        <v>2.0121208899999998</v>
      </c>
      <c r="S43" s="33">
        <f>SUMIFS('DATA 2'!S$101:S$133,'DATA 2'!$A$101:$A$133,$A43)</f>
        <v>1.5060956729999999</v>
      </c>
      <c r="T43" s="33">
        <f>SUMIFS('DATA 2'!T$101:T$133,'DATA 2'!$A$101:$A$133,$A43)</f>
        <v>1.1293719689999999</v>
      </c>
      <c r="U43" s="33">
        <f>SUMIFS('DATA 2'!U$101:U$133,'DATA 2'!$A$101:$A$133,$A43)</f>
        <v>0.86201682570000004</v>
      </c>
      <c r="V43" s="33">
        <f>SUMIFS('DATA 2'!V$101:V$133,'DATA 2'!$A$101:$A$133,$A43)</f>
        <v>0.66249648650000004</v>
      </c>
      <c r="W43" s="33">
        <f>SUMIFS('DATA 2'!W$101:W$133,'DATA 2'!$A$101:$A$133,$A43)</f>
        <v>0.51044476959999996</v>
      </c>
      <c r="X43" s="33">
        <f>SUMIFS('DATA 2'!X$101:X$133,'DATA 2'!$A$101:$A$133,$A43)</f>
        <v>0.3937643408</v>
      </c>
      <c r="Y43" s="33">
        <f>SUMIFS('DATA 2'!Y$101:Y$133,'DATA 2'!$A$101:$A$133,$A43)</f>
        <v>0.3040009025</v>
      </c>
      <c r="Z43" s="33">
        <f>SUMIFS('DATA 2'!Z$101:Z$133,'DATA 2'!$A$101:$A$133,$A43)</f>
        <v>0.2348627278</v>
      </c>
      <c r="AA43" s="33">
        <f>SUMIFS('DATA 2'!AA$101:AA$133,'DATA 2'!$A$101:$A$133,$A43)</f>
        <v>0.18156899879999999</v>
      </c>
      <c r="AB43" s="33">
        <f>SUMIFS('DATA 2'!AB$101:AB$133,'DATA 2'!$A$101:$A$133,$A43)</f>
        <v>0.14046183030000001</v>
      </c>
      <c r="AC43" s="33">
        <f>SUMIFS('DATA 2'!AC$101:AC$133,'DATA 2'!$A$101:$A$133,$A43)</f>
        <v>0.1087353356</v>
      </c>
      <c r="AD43" s="33">
        <f>SUMIFS('DATA 2'!AD$101:AD$133,'DATA 2'!$A$101:$A$133,$A43)</f>
        <v>8.42344706E-2</v>
      </c>
      <c r="AE43" s="33">
        <f>SUMIFS('DATA 2'!AE$101:AE$133,'DATA 2'!$A$101:$A$133,$A43)</f>
        <v>6.6127405900000005E-2</v>
      </c>
      <c r="AF43" s="33">
        <f>SUMIFS('DATA 2'!AF$101:AF$133,'DATA 2'!$A$101:$A$133,$A43)</f>
        <v>5.2190609300000003E-2</v>
      </c>
      <c r="AG43" s="33">
        <f>SUMIFS('DATA 2'!AG$101:AG$133,'DATA 2'!$A$101:$A$133,$A43)</f>
        <v>4.1264059499999999E-2</v>
      </c>
      <c r="AH43" s="33">
        <f>SUMIFS('DATA 2'!AH$101:AH$133,'DATA 2'!$A$101:$A$133,$A43)</f>
        <v>3.2647390800000002E-2</v>
      </c>
      <c r="AI43" s="33">
        <f>SUMIFS('DATA 2'!AI$101:AI$133,'DATA 2'!$A$101:$A$133,$A43)</f>
        <v>2.5839161400000001E-2</v>
      </c>
      <c r="AJ43" s="33">
        <f>SUMIFS('DATA 2'!AJ$101:AJ$133,'DATA 2'!$A$101:$A$133,$A43)</f>
        <v>2.0455554800000001E-2</v>
      </c>
      <c r="AK43" s="33">
        <f>SUMIFS('DATA 2'!AK$101:AK$133,'DATA 2'!$A$101:$A$133,$A43)</f>
        <v>1.6196964099999999E-2</v>
      </c>
      <c r="AL43" s="33">
        <f>SUMIFS('DATA 2'!AL$101:AL$133,'DATA 2'!$A$101:$A$133,$A43)</f>
        <v>1.2826395000000001E-2</v>
      </c>
      <c r="AM43" s="33">
        <f>SUMIFS('DATA 2'!AM$101:AM$133,'DATA 2'!$A$101:$A$133,$A43)</f>
        <v>1.01574934E-2</v>
      </c>
      <c r="AN43" s="33">
        <f>SUMIFS('DATA 2'!AN$101:AN$133,'DATA 2'!$A$101:$A$133,$A43)</f>
        <v>8.0434330200000008E-3</v>
      </c>
    </row>
    <row r="44" spans="1:40" x14ac:dyDescent="0.25">
      <c r="A44" s="35" t="s">
        <v>458</v>
      </c>
      <c r="C44" s="33">
        <f>SUM(C26:C31)</f>
        <v>3459303.5254912633</v>
      </c>
      <c r="D44" s="33">
        <f t="shared" ref="D44:AN44" si="6">SUM(D26:D31)</f>
        <v>3559590.4807390179</v>
      </c>
      <c r="E44" s="33">
        <f t="shared" si="6"/>
        <v>3659868.6743504405</v>
      </c>
      <c r="F44" s="33">
        <f t="shared" si="6"/>
        <v>3761355.4461081405</v>
      </c>
      <c r="G44" s="33">
        <f t="shared" si="6"/>
        <v>3865590.0299237301</v>
      </c>
      <c r="H44" s="33">
        <f t="shared" si="6"/>
        <v>3973652.5645290492</v>
      </c>
      <c r="I44" s="33">
        <f t="shared" si="6"/>
        <v>4084609.4691778403</v>
      </c>
      <c r="J44" s="33">
        <f t="shared" si="6"/>
        <v>4198921.91909754</v>
      </c>
      <c r="K44" s="33">
        <f t="shared" si="6"/>
        <v>4315198.0275875004</v>
      </c>
      <c r="L44" s="33">
        <f t="shared" si="6"/>
        <v>4434479.93012321</v>
      </c>
      <c r="M44" s="33">
        <f t="shared" si="6"/>
        <v>4558408.7883013301</v>
      </c>
      <c r="N44" s="33">
        <f t="shared" si="6"/>
        <v>4688214.9931012997</v>
      </c>
      <c r="O44" s="33">
        <f t="shared" si="6"/>
        <v>4825104.0045010466</v>
      </c>
      <c r="P44" s="33">
        <f t="shared" si="6"/>
        <v>4961195.8899138793</v>
      </c>
      <c r="Q44" s="33">
        <f t="shared" si="6"/>
        <v>5103680.4636472845</v>
      </c>
      <c r="R44" s="33">
        <f t="shared" si="6"/>
        <v>5250642.0386026232</v>
      </c>
      <c r="S44" s="33">
        <f t="shared" si="6"/>
        <v>5401348.4568573646</v>
      </c>
      <c r="T44" s="33">
        <f t="shared" si="6"/>
        <v>5555528.436380174</v>
      </c>
      <c r="U44" s="33">
        <f t="shared" si="6"/>
        <v>5711765.0290957103</v>
      </c>
      <c r="V44" s="33">
        <f t="shared" si="6"/>
        <v>5870604.5785483224</v>
      </c>
      <c r="W44" s="33">
        <f t="shared" si="6"/>
        <v>6031799.0074489471</v>
      </c>
      <c r="X44" s="33">
        <f t="shared" si="6"/>
        <v>6195480.2460112004</v>
      </c>
      <c r="Y44" s="33">
        <f t="shared" si="6"/>
        <v>6361783.5317209614</v>
      </c>
      <c r="Z44" s="33">
        <f t="shared" si="6"/>
        <v>6530787.7326627988</v>
      </c>
      <c r="AA44" s="33">
        <f t="shared" si="6"/>
        <v>6702526.6627757456</v>
      </c>
      <c r="AB44" s="33">
        <f t="shared" si="6"/>
        <v>6877008.824922069</v>
      </c>
      <c r="AC44" s="33">
        <f t="shared" si="6"/>
        <v>7054236.5606934931</v>
      </c>
      <c r="AD44" s="33">
        <f t="shared" si="6"/>
        <v>7234221.0697720544</v>
      </c>
      <c r="AE44" s="33">
        <f t="shared" si="6"/>
        <v>7419936.7369205719</v>
      </c>
      <c r="AF44" s="33">
        <f t="shared" si="6"/>
        <v>7610413.05143598</v>
      </c>
      <c r="AG44" s="33">
        <f t="shared" si="6"/>
        <v>7804214.9578524046</v>
      </c>
      <c r="AH44" s="33">
        <f t="shared" si="6"/>
        <v>8000978.3330845144</v>
      </c>
      <c r="AI44" s="33">
        <f t="shared" si="6"/>
        <v>8200786.4340884769</v>
      </c>
      <c r="AJ44" s="33">
        <f t="shared" si="6"/>
        <v>8403945.7784277257</v>
      </c>
      <c r="AK44" s="33">
        <f t="shared" si="6"/>
        <v>8611197.577648839</v>
      </c>
      <c r="AL44" s="33">
        <f t="shared" si="6"/>
        <v>8822942.8657041583</v>
      </c>
      <c r="AM44" s="33">
        <f t="shared" si="6"/>
        <v>9039868.2396816481</v>
      </c>
      <c r="AN44" s="33">
        <f t="shared" si="6"/>
        <v>9262891.1219494883</v>
      </c>
    </row>
    <row r="45" spans="1:40" x14ac:dyDescent="0.25">
      <c r="A45" s="36" t="s">
        <v>453</v>
      </c>
      <c r="C45" s="33">
        <f>SUM(C32:C38)</f>
        <v>12966.9558114627</v>
      </c>
      <c r="D45" s="33">
        <f t="shared" ref="D45:AN45" si="7">SUM(D32:D38)</f>
        <v>13645.062411027599</v>
      </c>
      <c r="E45" s="33">
        <f t="shared" si="7"/>
        <v>14347.775022211001</v>
      </c>
      <c r="F45" s="33">
        <f t="shared" si="7"/>
        <v>15172.29242833</v>
      </c>
      <c r="G45" s="33">
        <f t="shared" si="7"/>
        <v>16279.92195125</v>
      </c>
      <c r="H45" s="33">
        <f t="shared" si="7"/>
        <v>18798.1684795</v>
      </c>
      <c r="I45" s="33">
        <f t="shared" si="7"/>
        <v>21524.953881800004</v>
      </c>
      <c r="J45" s="33">
        <f t="shared" si="7"/>
        <v>24401.1876242</v>
      </c>
      <c r="K45" s="33">
        <f t="shared" si="7"/>
        <v>27702.1720308</v>
      </c>
      <c r="L45" s="33">
        <f t="shared" si="7"/>
        <v>31856.142151399999</v>
      </c>
      <c r="M45" s="33">
        <f t="shared" si="7"/>
        <v>37477.6735988</v>
      </c>
      <c r="N45" s="33">
        <f t="shared" si="7"/>
        <v>45452.9155856</v>
      </c>
      <c r="O45" s="33">
        <f t="shared" si="7"/>
        <v>57048.3021238</v>
      </c>
      <c r="P45" s="33">
        <f t="shared" si="7"/>
        <v>63783.304758399994</v>
      </c>
      <c r="Q45" s="33">
        <f t="shared" si="7"/>
        <v>71601.722804099991</v>
      </c>
      <c r="R45" s="33">
        <f t="shared" si="7"/>
        <v>80007.023070099996</v>
      </c>
      <c r="S45" s="33">
        <f t="shared" si="7"/>
        <v>88886.487686999986</v>
      </c>
      <c r="T45" s="33">
        <f t="shared" si="7"/>
        <v>98163.566961100005</v>
      </c>
      <c r="U45" s="33">
        <f t="shared" si="7"/>
        <v>106979.25408570001</v>
      </c>
      <c r="V45" s="33">
        <f t="shared" si="7"/>
        <v>116286.72365059999</v>
      </c>
      <c r="W45" s="33">
        <f t="shared" si="7"/>
        <v>125960.02443770001</v>
      </c>
      <c r="X45" s="33">
        <f t="shared" si="7"/>
        <v>135975.62078619999</v>
      </c>
      <c r="Y45" s="33">
        <f t="shared" si="7"/>
        <v>146303.82280649999</v>
      </c>
      <c r="Z45" s="33">
        <f t="shared" si="7"/>
        <v>156911.11116940001</v>
      </c>
      <c r="AA45" s="33">
        <f t="shared" si="7"/>
        <v>167761.11462589999</v>
      </c>
      <c r="AB45" s="33">
        <f t="shared" si="7"/>
        <v>178815.10871059998</v>
      </c>
      <c r="AC45" s="33">
        <f t="shared" si="7"/>
        <v>190032.6137512</v>
      </c>
      <c r="AD45" s="33">
        <f t="shared" si="7"/>
        <v>201372.12160519997</v>
      </c>
      <c r="AE45" s="33">
        <f t="shared" si="7"/>
        <v>215742.26022099997</v>
      </c>
      <c r="AF45" s="33">
        <f t="shared" si="7"/>
        <v>230743.10656589994</v>
      </c>
      <c r="AG45" s="33">
        <f t="shared" si="7"/>
        <v>245778.83952460001</v>
      </c>
      <c r="AH45" s="33">
        <f t="shared" si="7"/>
        <v>260695.3417358</v>
      </c>
      <c r="AI45" s="33">
        <f t="shared" si="7"/>
        <v>275345.04949099995</v>
      </c>
      <c r="AJ45" s="33">
        <f t="shared" si="7"/>
        <v>289570.70894469996</v>
      </c>
      <c r="AK45" s="33">
        <f t="shared" si="7"/>
        <v>303207.34642969997</v>
      </c>
      <c r="AL45" s="33">
        <f t="shared" si="7"/>
        <v>316050.51992300007</v>
      </c>
      <c r="AM45" s="33">
        <f t="shared" si="7"/>
        <v>327882.93974930001</v>
      </c>
      <c r="AN45" s="33">
        <f t="shared" si="7"/>
        <v>338470.02336659998</v>
      </c>
    </row>
    <row r="46" spans="1:40" x14ac:dyDescent="0.25">
      <c r="A46" s="36" t="s">
        <v>446</v>
      </c>
      <c r="C46" s="33">
        <f>C39</f>
        <v>2605.7253879999998</v>
      </c>
      <c r="D46" s="33">
        <f t="shared" ref="D46:AN46" si="8">D39</f>
        <v>2590.9069039999999</v>
      </c>
      <c r="E46" s="33">
        <f t="shared" si="8"/>
        <v>2522.3489679999998</v>
      </c>
      <c r="F46" s="33">
        <f t="shared" si="8"/>
        <v>2430.35491</v>
      </c>
      <c r="G46" s="33">
        <f t="shared" si="8"/>
        <v>2318.1938449999998</v>
      </c>
      <c r="H46" s="33">
        <f t="shared" si="8"/>
        <v>2416.959601</v>
      </c>
      <c r="I46" s="33">
        <f t="shared" si="8"/>
        <v>2513.3035319999999</v>
      </c>
      <c r="J46" s="33">
        <f t="shared" si="8"/>
        <v>2561.6859770000001</v>
      </c>
      <c r="K46" s="33">
        <f t="shared" si="8"/>
        <v>2563.011454</v>
      </c>
      <c r="L46" s="33">
        <f t="shared" si="8"/>
        <v>2523.904286</v>
      </c>
      <c r="M46" s="33">
        <f t="shared" si="8"/>
        <v>2446.686776</v>
      </c>
      <c r="N46" s="33">
        <f t="shared" si="8"/>
        <v>2327.1221380000002</v>
      </c>
      <c r="O46" s="33">
        <f t="shared" si="8"/>
        <v>2156.9885530000001</v>
      </c>
      <c r="P46" s="33">
        <f t="shared" si="8"/>
        <v>2086.6593079999998</v>
      </c>
      <c r="Q46" s="33">
        <f t="shared" si="8"/>
        <v>2047.101224</v>
      </c>
      <c r="R46" s="33">
        <f t="shared" si="8"/>
        <v>2007.887007</v>
      </c>
      <c r="S46" s="33">
        <f t="shared" si="8"/>
        <v>1960.094415</v>
      </c>
      <c r="T46" s="33">
        <f t="shared" si="8"/>
        <v>1901.421881</v>
      </c>
      <c r="U46" s="33">
        <f t="shared" si="8"/>
        <v>1883.3211759999999</v>
      </c>
      <c r="V46" s="33">
        <f t="shared" si="8"/>
        <v>1877.4574110000001</v>
      </c>
      <c r="W46" s="33">
        <f t="shared" si="8"/>
        <v>1872.3855739999999</v>
      </c>
      <c r="X46" s="33">
        <f t="shared" si="8"/>
        <v>1864.551455</v>
      </c>
      <c r="Y46" s="33">
        <f t="shared" si="8"/>
        <v>1852.8496990000001</v>
      </c>
      <c r="Z46" s="33">
        <f t="shared" si="8"/>
        <v>1836.951454</v>
      </c>
      <c r="AA46" s="33">
        <f t="shared" si="8"/>
        <v>1816.7961250000001</v>
      </c>
      <c r="AB46" s="33">
        <f t="shared" si="8"/>
        <v>1792.43417</v>
      </c>
      <c r="AC46" s="33">
        <f t="shared" si="8"/>
        <v>1763.978171</v>
      </c>
      <c r="AD46" s="33">
        <f t="shared" si="8"/>
        <v>1731.5872899999999</v>
      </c>
      <c r="AE46" s="33">
        <f t="shared" si="8"/>
        <v>1992.4232420000001</v>
      </c>
      <c r="AF46" s="33">
        <f t="shared" si="8"/>
        <v>2427.9994609999999</v>
      </c>
      <c r="AG46" s="33">
        <f t="shared" si="8"/>
        <v>3024.4885410000002</v>
      </c>
      <c r="AH46" s="33">
        <f t="shared" si="8"/>
        <v>3809.5339009999998</v>
      </c>
      <c r="AI46" s="33">
        <f t="shared" si="8"/>
        <v>4834.6051180000004</v>
      </c>
      <c r="AJ46" s="33">
        <f t="shared" si="8"/>
        <v>6172.8143760000003</v>
      </c>
      <c r="AK46" s="33">
        <f t="shared" si="8"/>
        <v>7922.0964139999996</v>
      </c>
      <c r="AL46" s="33">
        <f t="shared" si="8"/>
        <v>10210.201800000001</v>
      </c>
      <c r="AM46" s="33">
        <f t="shared" si="8"/>
        <v>13201.5782</v>
      </c>
      <c r="AN46" s="33">
        <f t="shared" si="8"/>
        <v>17104.61105</v>
      </c>
    </row>
    <row r="47" spans="1:40" x14ac:dyDescent="0.25">
      <c r="A47" s="36" t="s">
        <v>241</v>
      </c>
      <c r="C47" s="33">
        <f>SUM(C40:C43)</f>
        <v>21068.6177508</v>
      </c>
      <c r="D47" s="33">
        <f t="shared" ref="D47:AN47" si="9">SUM(D40:D43)</f>
        <v>21349.095010900004</v>
      </c>
      <c r="E47" s="33">
        <f t="shared" si="9"/>
        <v>21098.779217800002</v>
      </c>
      <c r="F47" s="33">
        <f t="shared" si="9"/>
        <v>20635.088174199998</v>
      </c>
      <c r="G47" s="33">
        <f t="shared" si="9"/>
        <v>20009.276689000002</v>
      </c>
      <c r="H47" s="33">
        <f t="shared" si="9"/>
        <v>18646.512474000003</v>
      </c>
      <c r="I47" s="33">
        <f t="shared" si="9"/>
        <v>17212.538491699997</v>
      </c>
      <c r="J47" s="33">
        <f t="shared" si="9"/>
        <v>16297.529751099997</v>
      </c>
      <c r="K47" s="33">
        <f t="shared" si="9"/>
        <v>15784.063003499999</v>
      </c>
      <c r="L47" s="33">
        <f t="shared" si="9"/>
        <v>15465.9331279</v>
      </c>
      <c r="M47" s="33">
        <f t="shared" si="9"/>
        <v>15169.51271449</v>
      </c>
      <c r="N47" s="33">
        <f t="shared" si="9"/>
        <v>14735.875458659999</v>
      </c>
      <c r="O47" s="33">
        <f t="shared" si="9"/>
        <v>14016.457798187001</v>
      </c>
      <c r="P47" s="33">
        <f t="shared" si="9"/>
        <v>13553.991361999</v>
      </c>
      <c r="Q47" s="33">
        <f t="shared" si="9"/>
        <v>13105.762500443998</v>
      </c>
      <c r="R47" s="33">
        <f t="shared" si="9"/>
        <v>12582.313120774001</v>
      </c>
      <c r="S47" s="33">
        <f t="shared" si="9"/>
        <v>11989.812474193999</v>
      </c>
      <c r="T47" s="33">
        <f t="shared" si="9"/>
        <v>11338.017169624</v>
      </c>
      <c r="U47" s="33">
        <f t="shared" si="9"/>
        <v>11070.1753381697</v>
      </c>
      <c r="V47" s="33">
        <f t="shared" si="9"/>
        <v>10790.6187699525</v>
      </c>
      <c r="W47" s="33">
        <f t="shared" si="9"/>
        <v>10482.775123137599</v>
      </c>
      <c r="X47" s="33">
        <f t="shared" si="9"/>
        <v>10149.0914804808</v>
      </c>
      <c r="Y47" s="33">
        <f t="shared" si="9"/>
        <v>9792.6313121014991</v>
      </c>
      <c r="Z47" s="33">
        <f t="shared" si="9"/>
        <v>9416.7736658788017</v>
      </c>
      <c r="AA47" s="33">
        <f t="shared" si="9"/>
        <v>9025.0391684265978</v>
      </c>
      <c r="AB47" s="33">
        <f t="shared" si="9"/>
        <v>8620.9695921579023</v>
      </c>
      <c r="AC47" s="33">
        <f t="shared" si="9"/>
        <v>8208.0531203121009</v>
      </c>
      <c r="AD47" s="33">
        <f t="shared" si="9"/>
        <v>7789.6724108946992</v>
      </c>
      <c r="AE47" s="33">
        <f t="shared" si="9"/>
        <v>7386.3453301909003</v>
      </c>
      <c r="AF47" s="33">
        <f t="shared" si="9"/>
        <v>6978.4957150600994</v>
      </c>
      <c r="AG47" s="33">
        <f t="shared" si="9"/>
        <v>6557.0201965540991</v>
      </c>
      <c r="AH47" s="33">
        <f t="shared" si="9"/>
        <v>6128.2976211538999</v>
      </c>
      <c r="AI47" s="33">
        <f t="shared" si="9"/>
        <v>5697.7389310185999</v>
      </c>
      <c r="AJ47" s="33">
        <f t="shared" si="9"/>
        <v>5269.9419269139999</v>
      </c>
      <c r="AK47" s="33">
        <f t="shared" si="9"/>
        <v>4848.9076784691997</v>
      </c>
      <c r="AL47" s="33">
        <f t="shared" si="9"/>
        <v>4437.6057222776999</v>
      </c>
      <c r="AM47" s="33">
        <f t="shared" si="9"/>
        <v>4038.6414597679</v>
      </c>
      <c r="AN47" s="33">
        <f t="shared" si="9"/>
        <v>3654.1975388179198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3" sqref="A3:H15"/>
    </sheetView>
  </sheetViews>
  <sheetFormatPr baseColWidth="10" defaultRowHeight="15" x14ac:dyDescent="0.25"/>
  <cols>
    <col min="1" max="1" width="40.28515625" bestFit="1" customWidth="1"/>
    <col min="2" max="2" width="66.42578125" style="13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5" t="s">
        <v>426</v>
      </c>
      <c r="B2" s="21"/>
      <c r="C2" s="6"/>
      <c r="D2" s="6"/>
      <c r="E2" s="6"/>
      <c r="F2" s="6"/>
      <c r="G2" s="6"/>
      <c r="H2" s="6"/>
    </row>
    <row r="3" spans="1:8" x14ac:dyDescent="0.25">
      <c r="A3" s="16"/>
      <c r="B3" s="25"/>
      <c r="C3" s="28">
        <v>2018</v>
      </c>
      <c r="D3" s="28">
        <v>2020</v>
      </c>
      <c r="E3" s="28">
        <v>2025</v>
      </c>
      <c r="F3" s="28">
        <v>2030</v>
      </c>
      <c r="G3" s="28">
        <v>2040</v>
      </c>
      <c r="H3" s="28">
        <v>2050</v>
      </c>
    </row>
    <row r="4" spans="1:8" ht="18.75" customHeight="1" x14ac:dyDescent="0.25">
      <c r="A4" s="26" t="s">
        <v>429</v>
      </c>
      <c r="B4" t="s">
        <v>0</v>
      </c>
      <c r="C4" s="29">
        <f>VLOOKUP($B4,DATA!$A$1:$AM$533,C$1,FALSE)</f>
        <v>1.1566969394838301E-2</v>
      </c>
      <c r="D4" s="29">
        <f>VLOOKUP($B4,DATA!$A$1:$AM$533,D$1,FALSE)</f>
        <v>2.5750951166414401E-2</v>
      </c>
      <c r="E4" s="29">
        <f>VLOOKUP($B4,DATA!$A$1:$AM$533,E$1,FALSE)</f>
        <v>5.2375955203287597E-2</v>
      </c>
      <c r="F4" s="29">
        <f>VLOOKUP($B4,DATA!$A$1:$AM$533,F$1,FALSE)</f>
        <v>0.12938713350794101</v>
      </c>
      <c r="G4" s="29">
        <f>VLOOKUP($B4,DATA!$A$1:$AM$533,G$1,FALSE)</f>
        <v>9.3881440719645309E-3</v>
      </c>
      <c r="H4" s="29">
        <f>VLOOKUP($B4,DATA!$A$1:$AM$533,H$1,FALSE)</f>
        <v>0.14806752273706</v>
      </c>
    </row>
    <row r="5" spans="1:8" ht="18.75" customHeight="1" x14ac:dyDescent="0.25">
      <c r="A5" s="26" t="s">
        <v>430</v>
      </c>
      <c r="B5" t="s">
        <v>2</v>
      </c>
      <c r="C5" s="29">
        <f>VLOOKUP($B5,DATA!$A$1:$AM$533,C$1,FALSE)</f>
        <v>-3.8123495694875002E-3</v>
      </c>
      <c r="D5" s="29">
        <f>VLOOKUP($B5,DATA!$A$1:$AM$533,D$1,FALSE)</f>
        <v>-1.21326439910696E-2</v>
      </c>
      <c r="E5" s="29">
        <f>VLOOKUP($B5,DATA!$A$1:$AM$533,E$1,FALSE)</f>
        <v>-3.0028189798281198E-2</v>
      </c>
      <c r="F5" s="29">
        <f>VLOOKUP($B5,DATA!$A$1:$AM$533,F$1,FALSE)</f>
        <v>6.88829972026683E-2</v>
      </c>
      <c r="G5" s="29">
        <f>VLOOKUP($B5,DATA!$A$1:$AM$533,G$1,FALSE)</f>
        <v>-1.8387431174182699E-2</v>
      </c>
      <c r="H5" s="29">
        <f>VLOOKUP($B5,DATA!$A$1:$AM$533,H$1,FALSE)</f>
        <v>0.124863138996822</v>
      </c>
    </row>
    <row r="6" spans="1:8" ht="18.75" customHeight="1" x14ac:dyDescent="0.25">
      <c r="A6" s="26" t="s">
        <v>431</v>
      </c>
      <c r="B6" t="s">
        <v>3</v>
      </c>
      <c r="C6" s="29">
        <f>VLOOKUP($B6,DATA!$A$1:$AM$533,C$1,FALSE)</f>
        <v>1.34975158184946E-2</v>
      </c>
      <c r="D6" s="29">
        <f>VLOOKUP($B6,DATA!$A$1:$AM$533,D$1,FALSE)</f>
        <v>8.5746264507413593E-3</v>
      </c>
      <c r="E6" s="29">
        <f>VLOOKUP($B6,DATA!$A$1:$AM$533,E$1,FALSE)</f>
        <v>0.230042744659608</v>
      </c>
      <c r="F6" s="29">
        <f>VLOOKUP($B6,DATA!$A$1:$AM$533,F$1,FALSE)</f>
        <v>0.488687125166409</v>
      </c>
      <c r="G6" s="29">
        <f>VLOOKUP($B6,DATA!$A$1:$AM$533,G$1,FALSE)</f>
        <v>0.57288605319276698</v>
      </c>
      <c r="H6" s="29">
        <f>VLOOKUP($B6,DATA!$A$1:$AM$533,H$1,FALSE)</f>
        <v>1.32870361876122</v>
      </c>
    </row>
    <row r="7" spans="1:8" ht="18.75" customHeight="1" x14ac:dyDescent="0.25">
      <c r="A7" s="26" t="s">
        <v>432</v>
      </c>
      <c r="B7" t="s">
        <v>5</v>
      </c>
      <c r="C7" s="29">
        <f>VLOOKUP($B7,DATA!$A$1:$AM$533,C$1,FALSE)</f>
        <v>-1.57610471013258E-3</v>
      </c>
      <c r="D7" s="29">
        <f>VLOOKUP($B7,DATA!$A$1:$AM$533,D$1,FALSE)</f>
        <v>-6.6030181200660201E-3</v>
      </c>
      <c r="E7" s="29">
        <f>VLOOKUP($B7,DATA!$A$1:$AM$533,E$1,FALSE)</f>
        <v>-7.4800922503914694E-2</v>
      </c>
      <c r="F7" s="29">
        <f>VLOOKUP($B7,DATA!$A$1:$AM$533,F$1,FALSE)</f>
        <v>-0.21637814198404101</v>
      </c>
      <c r="G7" s="29">
        <f>VLOOKUP($B7,DATA!$A$1:$AM$533,G$1,FALSE)</f>
        <v>-0.51388146044106797</v>
      </c>
      <c r="H7" s="29">
        <f>VLOOKUP($B7,DATA!$A$1:$AM$533,H$1,FALSE)</f>
        <v>-0.81712917169670596</v>
      </c>
    </row>
    <row r="8" spans="1:8" ht="18.75" customHeight="1" x14ac:dyDescent="0.25">
      <c r="A8" s="26" t="s">
        <v>433</v>
      </c>
      <c r="B8" t="s">
        <v>6</v>
      </c>
      <c r="C8" s="29">
        <f>VLOOKUP($B8,DATA!$A$1:$AM$533,C$1,FALSE)</f>
        <v>-3.6954209869433097E-2</v>
      </c>
      <c r="D8" s="29">
        <f>VLOOKUP($B8,DATA!$A$1:$AM$533,D$1,FALSE)</f>
        <v>-0.107386797105613</v>
      </c>
      <c r="E8" s="29">
        <f>VLOOKUP($B8,DATA!$A$1:$AM$533,E$1,FALSE)</f>
        <v>-0.14836288040551701</v>
      </c>
      <c r="F8" s="29">
        <f>VLOOKUP($B8,DATA!$A$1:$AM$533,F$1,FALSE)</f>
        <v>-0.15021419261301799</v>
      </c>
      <c r="G8" s="29">
        <f>VLOOKUP($B8,DATA!$A$1:$AM$533,G$1,FALSE)</f>
        <v>-0.17440548195887201</v>
      </c>
      <c r="H8" s="29">
        <f>VLOOKUP($B8,DATA!$A$1:$AM$533,H$1,FALSE)</f>
        <v>-6.8797857526647896E-2</v>
      </c>
    </row>
    <row r="9" spans="1:8" ht="18.75" customHeight="1" x14ac:dyDescent="0.25">
      <c r="A9" s="26" t="s">
        <v>434</v>
      </c>
      <c r="B9" t="s">
        <v>12</v>
      </c>
      <c r="C9" s="29">
        <f>VLOOKUP($B9,DATA!$A$1:$AM$533,C$1,FALSE)</f>
        <v>1.5369100000002501E-3</v>
      </c>
      <c r="D9" s="29">
        <f>VLOOKUP($B9,DATA!$A$1:$AM$533,D$1,FALSE)</f>
        <v>7.2931499999997996E-3</v>
      </c>
      <c r="E9" s="29">
        <f>VLOOKUP($B9,DATA!$A$1:$AM$533,E$1,FALSE)</f>
        <v>-3.6165259999999803E-2</v>
      </c>
      <c r="F9" s="29">
        <f>VLOOKUP($B9,DATA!$A$1:$AM$533,F$1,FALSE)</f>
        <v>-0.131933509999999</v>
      </c>
      <c r="G9" s="29">
        <f>VLOOKUP($B9,DATA!$A$1:$AM$533,G$1,FALSE)</f>
        <v>2.9145050000000099E-2</v>
      </c>
      <c r="H9" s="29">
        <f>VLOOKUP($B9,DATA!$A$1:$AM$533,H$1,FALSE)</f>
        <v>-1.35801711E-2</v>
      </c>
    </row>
    <row r="10" spans="1:8" ht="18.75" customHeight="1" x14ac:dyDescent="0.25">
      <c r="A10" s="26" t="s">
        <v>435</v>
      </c>
      <c r="B10" t="s">
        <v>11</v>
      </c>
      <c r="C10" s="30">
        <f>VLOOKUP($B10,DATA!$A$1:$AM$533,C$1,FALSE)</f>
        <v>-1301.3500000014899</v>
      </c>
      <c r="D10" s="30">
        <f>VLOOKUP($B10,DATA!$A$1:$AM$533,D$1,FALSE)</f>
        <v>-7392.7899999990996</v>
      </c>
      <c r="E10" s="30">
        <f>VLOOKUP($B10,DATA!$A$1:$AM$533,E$1,FALSE)</f>
        <v>35786.910000003802</v>
      </c>
      <c r="F10" s="30">
        <f>VLOOKUP($B10,DATA!$A$1:$AM$533,F$1,FALSE)</f>
        <v>161809.90999999599</v>
      </c>
      <c r="G10" s="30">
        <f>VLOOKUP($B10,DATA!$A$1:$AM$533,G$1,FALSE)</f>
        <v>-27575.189999997601</v>
      </c>
      <c r="H10" s="30">
        <f>VLOOKUP($B10,DATA!$A$1:$AM$533,H$1,FALSE)</f>
        <v>14974.5400000065</v>
      </c>
    </row>
    <row r="11" spans="1:8" ht="18.75" customHeight="1" x14ac:dyDescent="0.25">
      <c r="A11" s="26" t="s">
        <v>436</v>
      </c>
      <c r="B11" t="s">
        <v>9</v>
      </c>
      <c r="C11" s="29">
        <f>VLOOKUP($B11,DATA!$A$1:$AM$533,C$1,FALSE)</f>
        <v>-4.2272652531316597E-3</v>
      </c>
      <c r="D11" s="29">
        <f>VLOOKUP($B11,DATA!$A$1:$AM$533,D$1,FALSE)</f>
        <v>-2.6058473495960102E-2</v>
      </c>
      <c r="E11" s="29">
        <f>VLOOKUP($B11,DATA!$A$1:$AM$533,E$1,FALSE)</f>
        <v>-0.113075902070825</v>
      </c>
      <c r="F11" s="29">
        <f>VLOOKUP($B11,DATA!$A$1:$AM$533,F$1,FALSE)</f>
        <v>-4.6123911013273802E-2</v>
      </c>
      <c r="G11" s="29">
        <f>VLOOKUP($B11,DATA!$A$1:$AM$533,G$1,FALSE)</f>
        <v>2.9786765390449301E-2</v>
      </c>
      <c r="H11" s="29">
        <f>VLOOKUP($B11,DATA!$A$1:$AM$533,H$1,FALSE)</f>
        <v>-0.124071434914052</v>
      </c>
    </row>
    <row r="12" spans="1:8" ht="18.75" customHeight="1" x14ac:dyDescent="0.25">
      <c r="A12" s="26" t="s">
        <v>437</v>
      </c>
      <c r="B12" t="s">
        <v>7</v>
      </c>
      <c r="C12" s="29">
        <f>VLOOKUP($B12,DATA!$A$1:$AM$533,C$1,FALSE)</f>
        <v>5.4845311026285801E-3</v>
      </c>
      <c r="D12" s="29">
        <f>VLOOKUP($B12,DATA!$A$1:$AM$533,D$1,FALSE)</f>
        <v>2.6468814486224599E-2</v>
      </c>
      <c r="E12" s="29">
        <f>VLOOKUP($B12,DATA!$A$1:$AM$533,E$1,FALSE)</f>
        <v>0.21854458363634799</v>
      </c>
      <c r="F12" s="29">
        <f>VLOOKUP($B12,DATA!$A$1:$AM$533,F$1,FALSE)</f>
        <v>0.53595779866097903</v>
      </c>
      <c r="G12" s="29">
        <f>VLOOKUP($B12,DATA!$A$1:$AM$533,G$1,FALSE)</f>
        <v>1.0831222685825499</v>
      </c>
      <c r="H12" s="29">
        <f>VLOOKUP($B12,DATA!$A$1:$AM$533,H$1,FALSE)</f>
        <v>1.69664736768868</v>
      </c>
    </row>
    <row r="13" spans="1:8" ht="18.75" customHeight="1" x14ac:dyDescent="0.25">
      <c r="A13" s="26" t="s">
        <v>438</v>
      </c>
      <c r="B13" t="s">
        <v>228</v>
      </c>
      <c r="C13" s="29">
        <f>VLOOKUP($B13,DATA!$A$1:$AM$533,C$1,FALSE)</f>
        <v>-9.3592571726974702E-3</v>
      </c>
      <c r="D13" s="29">
        <f>VLOOKUP($B13,DATA!$A$1:$AM$533,D$1,FALSE)</f>
        <v>-3.9680841445754997E-2</v>
      </c>
      <c r="E13" s="29">
        <f>VLOOKUP($B13,DATA!$A$1:$AM$533,E$1,FALSE)</f>
        <v>-0.31875387737966199</v>
      </c>
      <c r="F13" s="29">
        <f>VLOOKUP($B13,DATA!$A$1:$AM$533,F$1,FALSE)</f>
        <v>-1.1460412735990699</v>
      </c>
      <c r="G13" s="29">
        <f>VLOOKUP($B13,DATA!$A$1:$AM$533,G$1,FALSE)</f>
        <v>-2.3160203606338299</v>
      </c>
      <c r="H13" s="29">
        <f>VLOOKUP($B13,DATA!$A$1:$AM$533,H$1,FALSE)</f>
        <v>-2.17556161012859</v>
      </c>
    </row>
    <row r="14" spans="1:8" ht="18.75" customHeight="1" x14ac:dyDescent="0.25">
      <c r="A14" s="27" t="s">
        <v>428</v>
      </c>
      <c r="B14" t="s">
        <v>229</v>
      </c>
      <c r="C14" s="29">
        <f>VLOOKUP($B14,DATA!$A$1:$AM$533,C$1,FALSE)</f>
        <v>-2.0904299999999201E-3</v>
      </c>
      <c r="D14" s="29">
        <f>VLOOKUP($B14,DATA!$A$1:$AM$533,D$1,FALSE)</f>
        <v>-9.1214900000000706E-3</v>
      </c>
      <c r="E14" s="29">
        <f>VLOOKUP($B14,DATA!$A$1:$AM$533,E$1,FALSE)</f>
        <v>-7.5523690000000102E-2</v>
      </c>
      <c r="F14" s="29">
        <f>VLOOKUP($B14,DATA!$A$1:$AM$533,F$1,FALSE)</f>
        <v>-0.22345186</v>
      </c>
      <c r="G14" s="29">
        <f>VLOOKUP($B14,DATA!$A$1:$AM$533,G$1,FALSE)</f>
        <v>-0.13851840000000001</v>
      </c>
      <c r="H14" s="29">
        <f>VLOOKUP($B14,DATA!$A$1:$AM$533,H$1,FALSE)</f>
        <v>-8.1900420000000002E-2</v>
      </c>
    </row>
    <row r="15" spans="1:8" ht="18.75" customHeight="1" x14ac:dyDescent="0.25">
      <c r="A15" s="27" t="s">
        <v>439</v>
      </c>
      <c r="B15" t="s">
        <v>14</v>
      </c>
      <c r="C15" s="29">
        <f>VLOOKUP($B15,DATA!$A$1:$AM$533,C$1,FALSE)</f>
        <v>-1.4140106369666501</v>
      </c>
      <c r="D15" s="29">
        <f>VLOOKUP($B15,DATA!$A$1:$AM$533,D$1,FALSE)</f>
        <v>-3.7265043570373901</v>
      </c>
      <c r="E15" s="29">
        <f>VLOOKUP($B15,DATA!$A$1:$AM$533,E$1,FALSE)</f>
        <v>-6.5256431370629997</v>
      </c>
      <c r="F15" s="29">
        <f>VLOOKUP($B15,DATA!$A$1:$AM$533,F$1,FALSE)</f>
        <v>-9.5989932977418597</v>
      </c>
      <c r="G15" s="29">
        <f>VLOOKUP($B15,DATA!$A$1:$AM$533,G$1,FALSE)</f>
        <v>-10.6057445022991</v>
      </c>
      <c r="H15" s="29">
        <f>VLOOKUP($B15,DATA!$A$1:$AM$533,H$1,FALSE)</f>
        <v>-12.058095706236999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7" workbookViewId="0">
      <selection activeCell="I37" sqref="I37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22" t="s">
        <v>230</v>
      </c>
      <c r="C1" s="6"/>
      <c r="D1" s="6"/>
      <c r="E1" s="6"/>
      <c r="F1" s="6"/>
      <c r="G1" s="6"/>
      <c r="H1" s="6"/>
      <c r="I1" s="6"/>
      <c r="J1" s="6"/>
      <c r="K1" s="15" t="s">
        <v>231</v>
      </c>
      <c r="L1" s="6"/>
      <c r="M1" s="6"/>
      <c r="N1" s="6"/>
      <c r="O1" s="6"/>
      <c r="P1" s="6"/>
      <c r="Q1" s="6"/>
      <c r="R1" s="6"/>
      <c r="S1" s="6"/>
      <c r="T1" s="6"/>
      <c r="U1" s="15" t="s">
        <v>461</v>
      </c>
      <c r="V1" s="6"/>
      <c r="W1" s="6"/>
      <c r="X1" s="6"/>
      <c r="Y1" s="6"/>
      <c r="Z1" s="6"/>
      <c r="AA1" s="6"/>
      <c r="AB1" s="6"/>
    </row>
    <row r="2" spans="1:28" x14ac:dyDescent="0.25">
      <c r="A2" s="44" t="s">
        <v>244</v>
      </c>
      <c r="B2" s="45"/>
      <c r="C2" s="45">
        <v>2</v>
      </c>
      <c r="D2" s="45">
        <v>7</v>
      </c>
      <c r="E2" s="45">
        <v>9</v>
      </c>
      <c r="F2" s="45">
        <v>14</v>
      </c>
      <c r="G2" s="45">
        <v>19</v>
      </c>
      <c r="H2" s="45">
        <v>29</v>
      </c>
      <c r="I2" s="45">
        <v>39</v>
      </c>
      <c r="J2" s="45"/>
      <c r="K2" s="44" t="s">
        <v>244</v>
      </c>
      <c r="L2" s="45"/>
      <c r="M2" s="45">
        <v>2</v>
      </c>
      <c r="N2" s="45">
        <v>7</v>
      </c>
      <c r="O2" s="45">
        <v>9</v>
      </c>
      <c r="P2" s="45">
        <v>14</v>
      </c>
      <c r="Q2" s="45">
        <v>19</v>
      </c>
      <c r="R2" s="45">
        <v>29</v>
      </c>
      <c r="S2" s="45">
        <v>39</v>
      </c>
      <c r="T2" s="45"/>
      <c r="U2" s="44" t="s">
        <v>245</v>
      </c>
      <c r="V2" s="45"/>
      <c r="W2" s="45"/>
      <c r="X2" s="45"/>
      <c r="Y2" s="45"/>
      <c r="Z2" s="45"/>
      <c r="AA2" s="45"/>
      <c r="AB2" s="45"/>
    </row>
    <row r="3" spans="1:28" ht="15.75" customHeight="1" x14ac:dyDescent="0.25">
      <c r="A3" s="49"/>
      <c r="B3" s="49"/>
      <c r="C3" s="50">
        <v>2013</v>
      </c>
      <c r="D3" s="50">
        <v>2018</v>
      </c>
      <c r="E3" s="50">
        <v>2020</v>
      </c>
      <c r="F3" s="50">
        <v>2025</v>
      </c>
      <c r="G3" s="50">
        <v>2030</v>
      </c>
      <c r="H3" s="50">
        <v>2040</v>
      </c>
      <c r="I3" s="50">
        <v>2050</v>
      </c>
      <c r="J3" s="45"/>
      <c r="K3" s="49"/>
      <c r="L3" s="49"/>
      <c r="M3" s="50">
        <v>2013</v>
      </c>
      <c r="N3" s="50">
        <v>2018</v>
      </c>
      <c r="O3" s="50">
        <v>2020</v>
      </c>
      <c r="P3" s="50">
        <v>2025</v>
      </c>
      <c r="Q3" s="50">
        <v>2030</v>
      </c>
      <c r="R3" s="50">
        <v>2040</v>
      </c>
      <c r="S3" s="50">
        <v>2050</v>
      </c>
      <c r="T3" s="45"/>
      <c r="U3" s="49"/>
      <c r="V3" s="50">
        <v>2018</v>
      </c>
      <c r="W3" s="50">
        <v>2020</v>
      </c>
      <c r="X3" s="50">
        <v>2025</v>
      </c>
      <c r="Y3" s="50">
        <v>2030</v>
      </c>
      <c r="Z3" s="50">
        <v>2040</v>
      </c>
      <c r="AA3" s="50">
        <v>2050</v>
      </c>
      <c r="AB3" s="53"/>
    </row>
    <row r="4" spans="1:28" ht="15.75" customHeight="1" x14ac:dyDescent="0.25">
      <c r="A4" s="40" t="s">
        <v>234</v>
      </c>
      <c r="B4" s="45" t="s">
        <v>73</v>
      </c>
      <c r="C4" s="97">
        <f>VLOOKUP($B4,DATA!$A$1:$AM$533,C$2,FALSE)</f>
        <v>158.69049799999999</v>
      </c>
      <c r="D4" s="97">
        <f>VLOOKUP($B4,DATA!$A$1:$AM$533,D$2,FALSE)</f>
        <v>181.25098980000001</v>
      </c>
      <c r="E4" s="97">
        <f>VLOOKUP($B4,DATA!$A$1:$AM$533,E$2,FALSE)</f>
        <v>188.87037749999999</v>
      </c>
      <c r="F4" s="97">
        <f>VLOOKUP($B4,DATA!$A$1:$AM$533,F$2,FALSE)</f>
        <v>205.31975980000001</v>
      </c>
      <c r="G4" s="97">
        <f>VLOOKUP($B4,DATA!$A$1:$AM$533,G$2,FALSE)</f>
        <v>227.5917163</v>
      </c>
      <c r="H4" s="97">
        <f>VLOOKUP($B4,DATA!$A$1:$AM$533,H$2,FALSE)</f>
        <v>286.88958200000002</v>
      </c>
      <c r="I4" s="97">
        <f>VLOOKUP($B4,DATA!$A$1:$AM$533,I$2,FALSE)</f>
        <v>374.88606750000002</v>
      </c>
      <c r="J4" s="45"/>
      <c r="K4" s="40" t="s">
        <v>234</v>
      </c>
      <c r="L4" s="45" t="s">
        <v>78</v>
      </c>
      <c r="M4" s="97">
        <f>VLOOKUP($L4,DATA!$A$1:$AM$533,M$2,FALSE)</f>
        <v>158.69049799999999</v>
      </c>
      <c r="N4" s="97">
        <f>VLOOKUP($L4,DATA!$A$1:$AM$533,N$2,FALSE)</f>
        <v>181.18304459999999</v>
      </c>
      <c r="O4" s="97">
        <f>VLOOKUP($L4,DATA!$A$1:$AM$533,O$2,FALSE)</f>
        <v>188.63332130000001</v>
      </c>
      <c r="P4" s="97">
        <f>VLOOKUP($L4,DATA!$A$1:$AM$533,P$2,FALSE)</f>
        <v>203.69718409999999</v>
      </c>
      <c r="Q4" s="97">
        <f>VLOOKUP($L4,DATA!$A$1:$AM$533,Q$2,FALSE)</f>
        <v>224.45297579999999</v>
      </c>
      <c r="R4" s="97">
        <f>VLOOKUP($L4,DATA!$A$1:$AM$533,R$2,FALSE)</f>
        <v>281.2340696</v>
      </c>
      <c r="S4" s="97">
        <f>VLOOKUP($L4,DATA!$A$1:$AM$533,S$2,FALSE)</f>
        <v>363.59024119999998</v>
      </c>
      <c r="T4" s="45"/>
      <c r="U4" s="40" t="s">
        <v>234</v>
      </c>
      <c r="V4" s="48">
        <f t="shared" ref="V4:AA11" si="0">N4/D4-1</f>
        <v>-3.748680218242928E-4</v>
      </c>
      <c r="W4" s="48">
        <f t="shared" si="0"/>
        <v>-1.2551264159991193E-3</v>
      </c>
      <c r="X4" s="48">
        <f t="shared" si="0"/>
        <v>-7.9026767885398419E-3</v>
      </c>
      <c r="Y4" s="48">
        <f t="shared" si="0"/>
        <v>-1.3791101675522666E-2</v>
      </c>
      <c r="Z4" s="48">
        <f t="shared" si="0"/>
        <v>-1.9713202412487862E-2</v>
      </c>
      <c r="AA4" s="48">
        <f t="shared" si="0"/>
        <v>-3.0131357975846984E-2</v>
      </c>
      <c r="AB4" s="48"/>
    </row>
    <row r="5" spans="1:28" ht="15.75" customHeight="1" x14ac:dyDescent="0.25">
      <c r="A5" s="40" t="s">
        <v>233</v>
      </c>
      <c r="B5" s="45" t="s">
        <v>74</v>
      </c>
      <c r="C5" s="97">
        <f>VLOOKUP($B5,DATA!$A$1:$AM$533,C$2,FALSE)</f>
        <v>1536.846857</v>
      </c>
      <c r="D5" s="97">
        <f>VLOOKUP($B5,DATA!$A$1:$AM$533,D$2,FALSE)</f>
        <v>1739.696406</v>
      </c>
      <c r="E5" s="97">
        <f>VLOOKUP($B5,DATA!$A$1:$AM$533,E$2,FALSE)</f>
        <v>1811.1339579999999</v>
      </c>
      <c r="F5" s="97">
        <f>VLOOKUP($B5,DATA!$A$1:$AM$533,F$2,FALSE)</f>
        <v>1986.700912</v>
      </c>
      <c r="G5" s="97">
        <f>VLOOKUP($B5,DATA!$A$1:$AM$533,G$2,FALSE)</f>
        <v>2219.9891200000002</v>
      </c>
      <c r="H5" s="97">
        <f>VLOOKUP($B5,DATA!$A$1:$AM$533,H$2,FALSE)</f>
        <v>2766.3553270000002</v>
      </c>
      <c r="I5" s="97">
        <f>VLOOKUP($B5,DATA!$A$1:$AM$533,I$2,FALSE)</f>
        <v>3571.3867759999998</v>
      </c>
      <c r="J5" s="45"/>
      <c r="K5" s="40" t="s">
        <v>233</v>
      </c>
      <c r="L5" s="45" t="s">
        <v>79</v>
      </c>
      <c r="M5" s="97">
        <f>VLOOKUP($L5,DATA!$A$1:$AM$533,M$2,FALSE)</f>
        <v>1536.846857</v>
      </c>
      <c r="N5" s="97">
        <f>VLOOKUP($L5,DATA!$A$1:$AM$533,N$2,FALSE)</f>
        <v>1738.9238640000001</v>
      </c>
      <c r="O5" s="97">
        <f>VLOOKUP($L5,DATA!$A$1:$AM$533,O$2,FALSE)</f>
        <v>1805.5541020000001</v>
      </c>
      <c r="P5" s="97">
        <f>VLOOKUP($L5,DATA!$A$1:$AM$533,P$2,FALSE)</f>
        <v>1965.72848</v>
      </c>
      <c r="Q5" s="97">
        <f>VLOOKUP($L5,DATA!$A$1:$AM$533,Q$2,FALSE)</f>
        <v>2180.551019</v>
      </c>
      <c r="R5" s="97">
        <f>VLOOKUP($L5,DATA!$A$1:$AM$533,R$2,FALSE)</f>
        <v>2696.8972760000001</v>
      </c>
      <c r="S5" s="97">
        <f>VLOOKUP($L5,DATA!$A$1:$AM$533,S$2,FALSE)</f>
        <v>3432.7516390000001</v>
      </c>
      <c r="T5" s="45"/>
      <c r="U5" s="40" t="s">
        <v>233</v>
      </c>
      <c r="V5" s="48">
        <f t="shared" si="0"/>
        <v>-4.4406713569999923E-4</v>
      </c>
      <c r="W5" s="48">
        <f t="shared" si="0"/>
        <v>-3.0808632212724341E-3</v>
      </c>
      <c r="X5" s="48">
        <f t="shared" si="0"/>
        <v>-1.0556411321564818E-2</v>
      </c>
      <c r="Y5" s="48">
        <f t="shared" si="0"/>
        <v>-1.776499742485238E-2</v>
      </c>
      <c r="Z5" s="48">
        <f t="shared" si="0"/>
        <v>-2.5108145118626024E-2</v>
      </c>
      <c r="AA5" s="48">
        <f t="shared" si="0"/>
        <v>-3.8818292639609564E-2</v>
      </c>
      <c r="AB5" s="48"/>
    </row>
    <row r="6" spans="1:28" ht="15.75" customHeight="1" x14ac:dyDescent="0.25">
      <c r="A6" s="40" t="s">
        <v>235</v>
      </c>
      <c r="B6" s="45" t="s">
        <v>75</v>
      </c>
      <c r="C6" s="97">
        <f>VLOOKUP($B6,DATA!$A$1:$AM$533,C$2,FALSE)</f>
        <v>1250.920102</v>
      </c>
      <c r="D6" s="97">
        <f>VLOOKUP($B6,DATA!$A$1:$AM$533,D$2,FALSE)</f>
        <v>1454.487275</v>
      </c>
      <c r="E6" s="97">
        <f>VLOOKUP($B6,DATA!$A$1:$AM$533,E$2,FALSE)</f>
        <v>1511.4130789999999</v>
      </c>
      <c r="F6" s="97">
        <f>VLOOKUP($B6,DATA!$A$1:$AM$533,F$2,FALSE)</f>
        <v>1556.113507</v>
      </c>
      <c r="G6" s="97">
        <f>VLOOKUP($B6,DATA!$A$1:$AM$533,G$2,FALSE)</f>
        <v>1685.5578210000001</v>
      </c>
      <c r="H6" s="97">
        <f>VLOOKUP($B6,DATA!$A$1:$AM$533,H$2,FALSE)</f>
        <v>2067.6057460000002</v>
      </c>
      <c r="I6" s="97">
        <f>VLOOKUP($B6,DATA!$A$1:$AM$533,I$2,FALSE)</f>
        <v>2797.5953530000002</v>
      </c>
      <c r="J6" s="45"/>
      <c r="K6" s="40" t="s">
        <v>235</v>
      </c>
      <c r="L6" s="45" t="s">
        <v>80</v>
      </c>
      <c r="M6" s="97">
        <f>VLOOKUP($L6,DATA!$A$1:$AM$533,M$2,FALSE)</f>
        <v>1250.920102</v>
      </c>
      <c r="N6" s="97">
        <f>VLOOKUP($L6,DATA!$A$1:$AM$533,N$2,FALSE)</f>
        <v>1454.4644189999999</v>
      </c>
      <c r="O6" s="97">
        <f>VLOOKUP($L6,DATA!$A$1:$AM$533,O$2,FALSE)</f>
        <v>1511.531414</v>
      </c>
      <c r="P6" s="97">
        <f>VLOOKUP($L6,DATA!$A$1:$AM$533,P$2,FALSE)</f>
        <v>1556.1706489999999</v>
      </c>
      <c r="Q6" s="97">
        <f>VLOOKUP($L6,DATA!$A$1:$AM$533,Q$2,FALSE)</f>
        <v>1684.8339800000001</v>
      </c>
      <c r="R6" s="97">
        <f>VLOOKUP($L6,DATA!$A$1:$AM$533,R$2,FALSE)</f>
        <v>2063.845879</v>
      </c>
      <c r="S6" s="97">
        <f>VLOOKUP($L6,DATA!$A$1:$AM$533,S$2,FALSE)</f>
        <v>2794.1165120000001</v>
      </c>
      <c r="T6" s="45"/>
      <c r="U6" s="40" t="s">
        <v>235</v>
      </c>
      <c r="V6" s="48">
        <f t="shared" si="0"/>
        <v>-1.5714128540622596E-5</v>
      </c>
      <c r="W6" s="48">
        <f t="shared" si="0"/>
        <v>7.8294280792201576E-5</v>
      </c>
      <c r="X6" s="48">
        <f t="shared" si="0"/>
        <v>3.6720971666071023E-5</v>
      </c>
      <c r="Y6" s="48">
        <f t="shared" si="0"/>
        <v>-4.294370629009947E-4</v>
      </c>
      <c r="Z6" s="48">
        <f t="shared" si="0"/>
        <v>-1.8184641860635731E-3</v>
      </c>
      <c r="AA6" s="48">
        <f t="shared" si="0"/>
        <v>-1.2435111447656189E-3</v>
      </c>
      <c r="AB6" s="48"/>
    </row>
    <row r="7" spans="1:28" ht="15.75" customHeight="1" x14ac:dyDescent="0.25">
      <c r="A7" s="40" t="s">
        <v>236</v>
      </c>
      <c r="B7" s="45" t="s">
        <v>76</v>
      </c>
      <c r="C7" s="97">
        <f>VLOOKUP($B7,DATA!$A$1:$AM$533,C$2,FALSE)</f>
        <v>180.4229244</v>
      </c>
      <c r="D7" s="97">
        <f>VLOOKUP($B7,DATA!$A$1:$AM$533,D$2,FALSE)</f>
        <v>204.0186104</v>
      </c>
      <c r="E7" s="97">
        <f>VLOOKUP($B7,DATA!$A$1:$AM$533,E$2,FALSE)</f>
        <v>211.5190455</v>
      </c>
      <c r="F7" s="97">
        <f>VLOOKUP($B7,DATA!$A$1:$AM$533,F$2,FALSE)</f>
        <v>230.67274320000001</v>
      </c>
      <c r="G7" s="97">
        <f>VLOOKUP($B7,DATA!$A$1:$AM$533,G$2,FALSE)</f>
        <v>257.5216317</v>
      </c>
      <c r="H7" s="97">
        <f>VLOOKUP($B7,DATA!$A$1:$AM$533,H$2,FALSE)</f>
        <v>325.30978149999999</v>
      </c>
      <c r="I7" s="97">
        <f>VLOOKUP($B7,DATA!$A$1:$AM$533,I$2,FALSE)</f>
        <v>426.90745989999999</v>
      </c>
      <c r="J7" s="45"/>
      <c r="K7" s="40" t="s">
        <v>236</v>
      </c>
      <c r="L7" s="45" t="s">
        <v>81</v>
      </c>
      <c r="M7" s="97">
        <f>VLOOKUP($L7,DATA!$A$1:$AM$533,M$2,FALSE)</f>
        <v>180.4229244</v>
      </c>
      <c r="N7" s="97">
        <f>VLOOKUP($L7,DATA!$A$1:$AM$533,N$2,FALSE)</f>
        <v>203.74851140000001</v>
      </c>
      <c r="O7" s="97">
        <f>VLOOKUP($L7,DATA!$A$1:$AM$533,O$2,FALSE)</f>
        <v>210.28153380000001</v>
      </c>
      <c r="P7" s="97">
        <f>VLOOKUP($L7,DATA!$A$1:$AM$533,P$2,FALSE)</f>
        <v>225.39710500000001</v>
      </c>
      <c r="Q7" s="97">
        <f>VLOOKUP($L7,DATA!$A$1:$AM$533,Q$2,FALSE)</f>
        <v>247.34239669999999</v>
      </c>
      <c r="R7" s="97">
        <f>VLOOKUP($L7,DATA!$A$1:$AM$533,R$2,FALSE)</f>
        <v>308.39486920000002</v>
      </c>
      <c r="S7" s="97">
        <f>VLOOKUP($L7,DATA!$A$1:$AM$533,S$2,FALSE)</f>
        <v>391.11510190000001</v>
      </c>
      <c r="T7" s="45"/>
      <c r="U7" s="40" t="s">
        <v>236</v>
      </c>
      <c r="V7" s="48">
        <f t="shared" si="0"/>
        <v>-1.3238939304136554E-3</v>
      </c>
      <c r="W7" s="48">
        <f t="shared" si="0"/>
        <v>-5.8505923051737074E-3</v>
      </c>
      <c r="X7" s="48">
        <f t="shared" si="0"/>
        <v>-2.2870661382935364E-2</v>
      </c>
      <c r="Y7" s="48">
        <f t="shared" si="0"/>
        <v>-3.9527689121892196E-2</v>
      </c>
      <c r="Z7" s="48">
        <f t="shared" si="0"/>
        <v>-5.1996322465329814E-2</v>
      </c>
      <c r="AA7" s="48">
        <f t="shared" si="0"/>
        <v>-8.3841022615027794E-2</v>
      </c>
      <c r="AB7" s="48"/>
    </row>
    <row r="8" spans="1:28" ht="15.75" customHeight="1" x14ac:dyDescent="0.25">
      <c r="A8" s="41" t="s">
        <v>237</v>
      </c>
      <c r="B8" s="45" t="s">
        <v>246</v>
      </c>
      <c r="C8" s="97">
        <f>VLOOKUP($B8,DATA!$A$1:$AM$533,C$2,FALSE)</f>
        <v>714.27044790000002</v>
      </c>
      <c r="D8" s="97">
        <f>VLOOKUP($B8,DATA!$A$1:$AM$533,D$2,FALSE)</f>
        <v>832.71667349999996</v>
      </c>
      <c r="E8" s="97">
        <f>VLOOKUP($B8,DATA!$A$1:$AM$533,E$2,FALSE)</f>
        <v>873.08469339999999</v>
      </c>
      <c r="F8" s="97">
        <f>VLOOKUP($B8,DATA!$A$1:$AM$533,F$2,FALSE)</f>
        <v>862.72883990000003</v>
      </c>
      <c r="G8" s="97">
        <f>VLOOKUP($B8,DATA!$A$1:$AM$533,G$2,FALSE)</f>
        <v>906.18293779999999</v>
      </c>
      <c r="H8" s="97">
        <f>VLOOKUP($B8,DATA!$A$1:$AM$533,H$2,FALSE)</f>
        <v>1042.247627</v>
      </c>
      <c r="I8" s="97">
        <f>VLOOKUP($B8,DATA!$A$1:$AM$533,I$2,FALSE)</f>
        <v>1465.662165</v>
      </c>
      <c r="J8" s="45"/>
      <c r="K8" s="41" t="s">
        <v>237</v>
      </c>
      <c r="L8" s="45" t="s">
        <v>248</v>
      </c>
      <c r="M8" s="97">
        <f>VLOOKUP($L8,DATA!$A$1:$AM$533,M$2,FALSE)</f>
        <v>714.27044790000002</v>
      </c>
      <c r="N8" s="97">
        <f>VLOOKUP($L8,DATA!$A$1:$AM$533,N$2,FALSE)</f>
        <v>830.50467119999996</v>
      </c>
      <c r="O8" s="97">
        <f>VLOOKUP($L8,DATA!$A$1:$AM$533,O$2,FALSE)</f>
        <v>866.48426199999994</v>
      </c>
      <c r="P8" s="97">
        <f>VLOOKUP($L8,DATA!$A$1:$AM$533,P$2,FALSE)</f>
        <v>849.11785429999998</v>
      </c>
      <c r="Q8" s="97">
        <f>VLOOKUP($L8,DATA!$A$1:$AM$533,Q$2,FALSE)</f>
        <v>879.53523529999995</v>
      </c>
      <c r="R8" s="97">
        <f>VLOOKUP($L8,DATA!$A$1:$AM$533,R$2,FALSE)</f>
        <v>1006.740009</v>
      </c>
      <c r="S8" s="97">
        <f>VLOOKUP($L8,DATA!$A$1:$AM$533,S$2,FALSE)</f>
        <v>1400.3545489999999</v>
      </c>
      <c r="T8" s="45"/>
      <c r="U8" s="41" t="s">
        <v>237</v>
      </c>
      <c r="V8" s="48">
        <f t="shared" si="0"/>
        <v>-2.6563684508714713E-3</v>
      </c>
      <c r="W8" s="48">
        <f t="shared" si="0"/>
        <v>-7.5598981976151558E-3</v>
      </c>
      <c r="X8" s="48">
        <f t="shared" si="0"/>
        <v>-1.577666697867397E-2</v>
      </c>
      <c r="Y8" s="48">
        <f t="shared" si="0"/>
        <v>-2.9406537453347315E-2</v>
      </c>
      <c r="Z8" s="48">
        <f t="shared" si="0"/>
        <v>-3.4068312635265885E-2</v>
      </c>
      <c r="AA8" s="48">
        <f t="shared" si="0"/>
        <v>-4.4558437516874827E-2</v>
      </c>
      <c r="AB8" s="48"/>
    </row>
    <row r="9" spans="1:28" ht="15.75" customHeight="1" x14ac:dyDescent="0.25">
      <c r="A9" s="40" t="s">
        <v>239</v>
      </c>
      <c r="B9" s="45" t="s">
        <v>247</v>
      </c>
      <c r="C9" s="97">
        <f>VLOOKUP($B9,DATA!$A$1:$AM$533,C$2,FALSE)</f>
        <v>2168.3875360000002</v>
      </c>
      <c r="D9" s="97">
        <f>VLOOKUP($B9,DATA!$A$1:$AM$533,D$2,FALSE)</f>
        <v>2553.5818420000001</v>
      </c>
      <c r="E9" s="97">
        <f>VLOOKUP($B9,DATA!$A$1:$AM$533,E$2,FALSE)</f>
        <v>2711.6052749999999</v>
      </c>
      <c r="F9" s="97">
        <f>VLOOKUP($B9,DATA!$A$1:$AM$533,F$2,FALSE)</f>
        <v>2672.1402830000002</v>
      </c>
      <c r="G9" s="97">
        <f>VLOOKUP($B9,DATA!$A$1:$AM$533,G$2,FALSE)</f>
        <v>2886.1179139999999</v>
      </c>
      <c r="H9" s="97">
        <f>VLOOKUP($B9,DATA!$A$1:$AM$533,H$2,FALSE)</f>
        <v>2864.4609340000002</v>
      </c>
      <c r="I9" s="97">
        <f>VLOOKUP($B9,DATA!$A$1:$AM$533,I$2,FALSE)</f>
        <v>3689.5109040000002</v>
      </c>
      <c r="J9" s="45"/>
      <c r="K9" s="40" t="s">
        <v>239</v>
      </c>
      <c r="L9" s="45" t="s">
        <v>249</v>
      </c>
      <c r="M9" s="97">
        <f>VLOOKUP($L9,DATA!$A$1:$AM$533,M$2,FALSE)</f>
        <v>2168.3875360000002</v>
      </c>
      <c r="N9" s="97">
        <f>VLOOKUP($L9,DATA!$A$1:$AM$533,N$2,FALSE)</f>
        <v>2525.4729590000002</v>
      </c>
      <c r="O9" s="97">
        <f>VLOOKUP($L9,DATA!$A$1:$AM$533,O$2,FALSE)</f>
        <v>2631.427518</v>
      </c>
      <c r="P9" s="97">
        <f>VLOOKUP($L9,DATA!$A$1:$AM$533,P$2,FALSE)</f>
        <v>2348.8658099999998</v>
      </c>
      <c r="Q9" s="97">
        <f>VLOOKUP($L9,DATA!$A$1:$AM$533,Q$2,FALSE)</f>
        <v>1890.6820620000001</v>
      </c>
      <c r="R9" s="97">
        <f>VLOOKUP($L9,DATA!$A$1:$AM$533,R$2,FALSE)</f>
        <v>1365.3156770000001</v>
      </c>
      <c r="S9" s="97">
        <f>VLOOKUP($L9,DATA!$A$1:$AM$533,S$2,FALSE)</f>
        <v>844.21840810000003</v>
      </c>
      <c r="T9" s="45"/>
      <c r="U9" s="40" t="s">
        <v>239</v>
      </c>
      <c r="V9" s="48">
        <f t="shared" si="0"/>
        <v>-1.1007629572578947E-2</v>
      </c>
      <c r="W9" s="48">
        <f t="shared" si="0"/>
        <v>-2.956837329504014E-2</v>
      </c>
      <c r="X9" s="48">
        <f t="shared" si="0"/>
        <v>-0.12097960389903695</v>
      </c>
      <c r="Y9" s="48">
        <f t="shared" si="0"/>
        <v>-0.3449047757790259</v>
      </c>
      <c r="Z9" s="48">
        <f t="shared" si="0"/>
        <v>-0.52336034302501688</v>
      </c>
      <c r="AA9" s="48">
        <f t="shared" si="0"/>
        <v>-0.77118419485229417</v>
      </c>
      <c r="AB9" s="48"/>
    </row>
    <row r="10" spans="1:28" ht="15.75" customHeight="1" x14ac:dyDescent="0.25">
      <c r="A10" s="40" t="s">
        <v>238</v>
      </c>
      <c r="B10" s="45" t="s">
        <v>77</v>
      </c>
      <c r="C10" s="97">
        <f>VLOOKUP($B10,DATA!$A$1:$AM$533,C$2,FALSE)</f>
        <v>1498.677275</v>
      </c>
      <c r="D10" s="97">
        <f>VLOOKUP($B10,DATA!$A$1:$AM$533,D$2,FALSE)</f>
        <v>1758.361885</v>
      </c>
      <c r="E10" s="97">
        <f>VLOOKUP($B10,DATA!$A$1:$AM$533,E$2,FALSE)</f>
        <v>1820.165577</v>
      </c>
      <c r="F10" s="97">
        <f>VLOOKUP($B10,DATA!$A$1:$AM$533,F$2,FALSE)</f>
        <v>1953.166236</v>
      </c>
      <c r="G10" s="97">
        <f>VLOOKUP($B10,DATA!$A$1:$AM$533,G$2,FALSE)</f>
        <v>2182.7656400000001</v>
      </c>
      <c r="H10" s="97">
        <f>VLOOKUP($B10,DATA!$A$1:$AM$533,H$2,FALSE)</f>
        <v>2788.86238</v>
      </c>
      <c r="I10" s="97">
        <f>VLOOKUP($B10,DATA!$A$1:$AM$533,I$2,FALSE)</f>
        <v>3737.1248019999998</v>
      </c>
      <c r="J10" s="45"/>
      <c r="K10" s="40" t="s">
        <v>238</v>
      </c>
      <c r="L10" s="45" t="s">
        <v>253</v>
      </c>
      <c r="M10" s="97">
        <f>VLOOKUP($L10,DATA!$A$1:$AM$533,M$2,FALSE)</f>
        <v>1498.677275</v>
      </c>
      <c r="N10" s="97">
        <f>VLOOKUP($L10,DATA!$A$1:$AM$533,N$2,FALSE)</f>
        <v>1758.3498500000001</v>
      </c>
      <c r="O10" s="97">
        <f>VLOOKUP($L10,DATA!$A$1:$AM$533,O$2,FALSE)</f>
        <v>1819.4889169999999</v>
      </c>
      <c r="P10" s="97">
        <f>VLOOKUP($L10,DATA!$A$1:$AM$533,P$2,FALSE)</f>
        <v>1943.1495640000001</v>
      </c>
      <c r="Q10" s="97">
        <f>VLOOKUP($L10,DATA!$A$1:$AM$533,Q$2,FALSE)</f>
        <v>2168.573144</v>
      </c>
      <c r="R10" s="97">
        <f>VLOOKUP($L10,DATA!$A$1:$AM$533,R$2,FALSE)</f>
        <v>2763.9754429999998</v>
      </c>
      <c r="S10" s="97">
        <f>VLOOKUP($L10,DATA!$A$1:$AM$533,S$2,FALSE)</f>
        <v>3687.6309590000001</v>
      </c>
      <c r="T10" s="45"/>
      <c r="U10" s="40" t="s">
        <v>238</v>
      </c>
      <c r="V10" s="48">
        <f t="shared" si="0"/>
        <v>-6.8444386236432564E-6</v>
      </c>
      <c r="W10" s="48">
        <f t="shared" si="0"/>
        <v>-3.7175738765227173E-4</v>
      </c>
      <c r="X10" s="48">
        <f t="shared" si="0"/>
        <v>-5.1284277883656415E-3</v>
      </c>
      <c r="Y10" s="48">
        <f t="shared" si="0"/>
        <v>-6.5020704650637917E-3</v>
      </c>
      <c r="Z10" s="48">
        <f t="shared" si="0"/>
        <v>-8.9236877296183792E-3</v>
      </c>
      <c r="AA10" s="48">
        <f t="shared" si="0"/>
        <v>-1.3243829313249633E-2</v>
      </c>
      <c r="AB10" s="48"/>
    </row>
    <row r="11" spans="1:28" x14ac:dyDescent="0.25">
      <c r="A11" s="40" t="s">
        <v>84</v>
      </c>
      <c r="B11" s="45"/>
      <c r="C11" s="43">
        <f t="shared" ref="C11:I11" si="1">SUM(C4:C8)</f>
        <v>3841.1508292999997</v>
      </c>
      <c r="D11" s="43">
        <f t="shared" si="1"/>
        <v>4412.1699546999998</v>
      </c>
      <c r="E11" s="43">
        <f t="shared" si="1"/>
        <v>4596.0211534</v>
      </c>
      <c r="F11" s="43">
        <f t="shared" si="1"/>
        <v>4841.5357618999997</v>
      </c>
      <c r="G11" s="43">
        <f t="shared" si="1"/>
        <v>5296.8432268000006</v>
      </c>
      <c r="H11" s="43">
        <f t="shared" si="1"/>
        <v>6488.4080635</v>
      </c>
      <c r="I11" s="43">
        <f t="shared" si="1"/>
        <v>8636.4378213999989</v>
      </c>
      <c r="J11" s="45"/>
      <c r="K11" s="40" t="s">
        <v>84</v>
      </c>
      <c r="L11" s="45"/>
      <c r="M11" s="43">
        <f t="shared" ref="M11:S11" si="2">SUM(M4:M8)</f>
        <v>3841.1508292999997</v>
      </c>
      <c r="N11" s="43">
        <f t="shared" si="2"/>
        <v>4408.8245102000001</v>
      </c>
      <c r="O11" s="43">
        <f t="shared" si="2"/>
        <v>4582.4846330999999</v>
      </c>
      <c r="P11" s="43">
        <f t="shared" si="2"/>
        <v>4800.1112723999995</v>
      </c>
      <c r="Q11" s="43">
        <f t="shared" si="2"/>
        <v>5216.7156067999995</v>
      </c>
      <c r="R11" s="43">
        <f t="shared" si="2"/>
        <v>6357.1121028000007</v>
      </c>
      <c r="S11" s="43">
        <f t="shared" si="2"/>
        <v>8381.9280431000007</v>
      </c>
      <c r="T11" s="45"/>
      <c r="U11" s="40" t="s">
        <v>84</v>
      </c>
      <c r="V11" s="56">
        <f t="shared" si="0"/>
        <v>-7.5823110495465418E-4</v>
      </c>
      <c r="W11" s="56">
        <f t="shared" si="0"/>
        <v>-2.9452693641295324E-3</v>
      </c>
      <c r="X11" s="56">
        <f t="shared" si="0"/>
        <v>-8.5560639303723374E-3</v>
      </c>
      <c r="Y11" s="56">
        <f t="shared" si="0"/>
        <v>-1.512742903066977E-2</v>
      </c>
      <c r="Z11" s="56">
        <f t="shared" si="0"/>
        <v>-2.0235465990277923E-2</v>
      </c>
      <c r="AA11" s="56">
        <f t="shared" si="0"/>
        <v>-2.9469300140082644E-2</v>
      </c>
      <c r="AB11" s="56"/>
    </row>
    <row r="12" spans="1:28" x14ac:dyDescent="0.25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4"/>
      <c r="V12" s="45"/>
      <c r="W12" s="45"/>
      <c r="X12" s="45"/>
      <c r="Y12" s="45"/>
      <c r="Z12" s="45"/>
      <c r="AA12" s="45"/>
      <c r="AB12" s="45"/>
    </row>
    <row r="13" spans="1:28" x14ac:dyDescent="0.25">
      <c r="A13" s="44" t="s">
        <v>242</v>
      </c>
      <c r="B13" s="45"/>
      <c r="C13" s="45"/>
      <c r="D13" s="45"/>
      <c r="E13" s="45"/>
      <c r="F13" s="45"/>
      <c r="G13" s="45"/>
      <c r="H13" s="45"/>
      <c r="I13" s="45"/>
      <c r="J13" s="45"/>
      <c r="K13" s="44" t="s">
        <v>242</v>
      </c>
      <c r="L13" s="45"/>
      <c r="M13" s="45">
        <v>2</v>
      </c>
      <c r="N13" s="45">
        <v>7</v>
      </c>
      <c r="O13" s="45">
        <v>9</v>
      </c>
      <c r="P13" s="45">
        <v>14</v>
      </c>
      <c r="Q13" s="45">
        <v>19</v>
      </c>
      <c r="R13" s="45">
        <v>29</v>
      </c>
      <c r="S13" s="45">
        <v>39</v>
      </c>
      <c r="T13" s="45"/>
      <c r="U13" s="44" t="s">
        <v>243</v>
      </c>
      <c r="V13" s="45"/>
      <c r="W13" s="45"/>
      <c r="X13" s="45"/>
      <c r="Y13" s="45"/>
      <c r="Z13" s="45"/>
      <c r="AA13" s="45"/>
      <c r="AB13" s="45"/>
    </row>
    <row r="14" spans="1:28" ht="15.75" customHeight="1" x14ac:dyDescent="0.25">
      <c r="A14" s="49"/>
      <c r="B14" s="49"/>
      <c r="C14" s="50">
        <v>2013</v>
      </c>
      <c r="D14" s="50">
        <v>2018</v>
      </c>
      <c r="E14" s="50">
        <v>2020</v>
      </c>
      <c r="F14" s="50">
        <v>2025</v>
      </c>
      <c r="G14" s="50">
        <v>2030</v>
      </c>
      <c r="H14" s="50">
        <v>2040</v>
      </c>
      <c r="I14" s="50">
        <v>2050</v>
      </c>
      <c r="J14" s="45"/>
      <c r="K14" s="49"/>
      <c r="L14" s="49"/>
      <c r="M14" s="50">
        <v>2013</v>
      </c>
      <c r="N14" s="50">
        <v>2018</v>
      </c>
      <c r="O14" s="50">
        <v>2020</v>
      </c>
      <c r="P14" s="50">
        <v>2025</v>
      </c>
      <c r="Q14" s="50">
        <v>2030</v>
      </c>
      <c r="R14" s="50">
        <v>2040</v>
      </c>
      <c r="S14" s="50">
        <v>2050</v>
      </c>
      <c r="T14" s="45"/>
      <c r="U14" s="49"/>
      <c r="V14" s="50">
        <v>2018</v>
      </c>
      <c r="W14" s="50">
        <v>2020</v>
      </c>
      <c r="X14" s="50">
        <v>2025</v>
      </c>
      <c r="Y14" s="50">
        <v>2030</v>
      </c>
      <c r="Z14" s="50">
        <v>2040</v>
      </c>
      <c r="AA14" s="50">
        <v>2050</v>
      </c>
      <c r="AB14" s="53"/>
    </row>
    <row r="15" spans="1:28" ht="15.75" customHeight="1" x14ac:dyDescent="0.25">
      <c r="A15" s="40" t="s">
        <v>234</v>
      </c>
      <c r="B15" s="45" t="s">
        <v>27</v>
      </c>
      <c r="C15" s="97">
        <f>VLOOKUP($B15,DATA!$A$1:$AM$533,C$2,FALSE)</f>
        <v>10285.555549999999</v>
      </c>
      <c r="D15" s="97">
        <f>VLOOKUP($B15,DATA!$A$1:$AM$533,D$2,FALSE)</f>
        <v>11112.13422</v>
      </c>
      <c r="E15" s="97">
        <f>VLOOKUP($B15,DATA!$A$1:$AM$533,E$2,FALSE)</f>
        <v>11424.728289999999</v>
      </c>
      <c r="F15" s="97">
        <f>VLOOKUP($B15,DATA!$A$1:$AM$533,F$2,FALSE)</f>
        <v>12660.68936</v>
      </c>
      <c r="G15" s="97">
        <f>VLOOKUP($B15,DATA!$A$1:$AM$533,G$2,FALSE)</f>
        <v>14461.28297</v>
      </c>
      <c r="H15" s="97">
        <f>VLOOKUP($B15,DATA!$A$1:$AM$533,H$2,FALSE)</f>
        <v>18696.0416</v>
      </c>
      <c r="I15" s="97">
        <f>VLOOKUP($B15,DATA!$A$1:$AM$533,I$2,FALSE)</f>
        <v>23903.985860000001</v>
      </c>
      <c r="J15" s="45"/>
      <c r="K15" s="40" t="s">
        <v>234</v>
      </c>
      <c r="L15" s="45" t="s">
        <v>43</v>
      </c>
      <c r="M15" s="97">
        <f>VLOOKUP($L15,DATA!$A$1:$AM$533,M$2,FALSE)</f>
        <v>10285.555549999999</v>
      </c>
      <c r="N15" s="97">
        <f>VLOOKUP($L15,DATA!$A$1:$AM$533,N$2,FALSE)</f>
        <v>11073.919599999999</v>
      </c>
      <c r="O15" s="97">
        <f>VLOOKUP($L15,DATA!$A$1:$AM$533,O$2,FALSE)</f>
        <v>11297.56662</v>
      </c>
      <c r="P15" s="97">
        <f>VLOOKUP($L15,DATA!$A$1:$AM$533,P$2,FALSE)</f>
        <v>12151.1217</v>
      </c>
      <c r="Q15" s="97">
        <f>VLOOKUP($L15,DATA!$A$1:$AM$533,Q$2,FALSE)</f>
        <v>13492.89572</v>
      </c>
      <c r="R15" s="97">
        <f>VLOOKUP($L15,DATA!$A$1:$AM$533,R$2,FALSE)</f>
        <v>17077.848959999999</v>
      </c>
      <c r="S15" s="97">
        <f>VLOOKUP($L15,DATA!$A$1:$AM$533,S$2,FALSE)</f>
        <v>20592.357980000001</v>
      </c>
      <c r="T15" s="45"/>
      <c r="U15" s="40" t="s">
        <v>234</v>
      </c>
      <c r="V15" s="48">
        <f t="shared" ref="V15:AA20" si="3">N15/D15-1</f>
        <v>-3.4389991376472251E-3</v>
      </c>
      <c r="W15" s="48">
        <f t="shared" si="3"/>
        <v>-1.1130388992384499E-2</v>
      </c>
      <c r="X15" s="48">
        <f t="shared" si="3"/>
        <v>-4.024801853285509E-2</v>
      </c>
      <c r="Y15" s="48">
        <f t="shared" si="3"/>
        <v>-6.6964131191466492E-2</v>
      </c>
      <c r="Z15" s="48">
        <f t="shared" si="3"/>
        <v>-8.6552687174166421E-2</v>
      </c>
      <c r="AA15" s="48">
        <f t="shared" si="3"/>
        <v>-0.13853873154859708</v>
      </c>
      <c r="AB15" s="48"/>
    </row>
    <row r="16" spans="1:28" ht="15.75" customHeight="1" x14ac:dyDescent="0.25">
      <c r="A16" s="40" t="s">
        <v>233</v>
      </c>
      <c r="B16" s="45" t="s">
        <v>28</v>
      </c>
      <c r="C16" s="97">
        <f>VLOOKUP($B16,DATA!$A$1:$AM$533,C$2,FALSE)</f>
        <v>147495.55559999999</v>
      </c>
      <c r="D16" s="97">
        <f>VLOOKUP($B16,DATA!$A$1:$AM$533,D$2,FALSE)</f>
        <v>159369.6771</v>
      </c>
      <c r="E16" s="97">
        <f>VLOOKUP($B16,DATA!$A$1:$AM$533,E$2,FALSE)</f>
        <v>164818.10690000001</v>
      </c>
      <c r="F16" s="97">
        <f>VLOOKUP($B16,DATA!$A$1:$AM$533,F$2,FALSE)</f>
        <v>186007.36249999999</v>
      </c>
      <c r="G16" s="97">
        <f>VLOOKUP($B16,DATA!$A$1:$AM$533,G$2,FALSE)</f>
        <v>214056.057</v>
      </c>
      <c r="H16" s="97">
        <f>VLOOKUP($B16,DATA!$A$1:$AM$533,H$2,FALSE)</f>
        <v>274996.07380000001</v>
      </c>
      <c r="I16" s="97">
        <f>VLOOKUP($B16,DATA!$A$1:$AM$533,I$2,FALSE)</f>
        <v>344831.51390000002</v>
      </c>
      <c r="J16" s="45"/>
      <c r="K16" s="40" t="s">
        <v>233</v>
      </c>
      <c r="L16" s="45" t="s">
        <v>44</v>
      </c>
      <c r="M16" s="97">
        <f>VLOOKUP($L16,DATA!$A$1:$AM$533,M$2,FALSE)</f>
        <v>147495.55559999999</v>
      </c>
      <c r="N16" s="97">
        <f>VLOOKUP($L16,DATA!$A$1:$AM$533,N$2,FALSE)</f>
        <v>158932.02919999999</v>
      </c>
      <c r="O16" s="97">
        <f>VLOOKUP($L16,DATA!$A$1:$AM$533,O$2,FALSE)</f>
        <v>163034.29810000001</v>
      </c>
      <c r="P16" s="97">
        <f>VLOOKUP($L16,DATA!$A$1:$AM$533,P$2,FALSE)</f>
        <v>179037.79079999999</v>
      </c>
      <c r="Q16" s="97">
        <f>VLOOKUP($L16,DATA!$A$1:$AM$533,Q$2,FALSE)</f>
        <v>200632.1802</v>
      </c>
      <c r="R16" s="97">
        <f>VLOOKUP($L16,DATA!$A$1:$AM$533,R$2,FALSE)</f>
        <v>252654.74129999999</v>
      </c>
      <c r="S16" s="97">
        <f>VLOOKUP($L16,DATA!$A$1:$AM$533,S$2,FALSE)</f>
        <v>299437.48469999997</v>
      </c>
      <c r="T16" s="45"/>
      <c r="U16" s="40" t="s">
        <v>233</v>
      </c>
      <c r="V16" s="48">
        <f t="shared" si="3"/>
        <v>-2.7461177556719063E-3</v>
      </c>
      <c r="W16" s="48">
        <f t="shared" si="3"/>
        <v>-1.0822893391696842E-2</v>
      </c>
      <c r="X16" s="48">
        <f t="shared" si="3"/>
        <v>-3.7469332430322466E-2</v>
      </c>
      <c r="Y16" s="48">
        <f t="shared" si="3"/>
        <v>-6.2711968949329955E-2</v>
      </c>
      <c r="Z16" s="48">
        <f t="shared" si="3"/>
        <v>-8.1242368995597003E-2</v>
      </c>
      <c r="AA16" s="48">
        <f t="shared" si="3"/>
        <v>-0.13164118524609136</v>
      </c>
      <c r="AB16" s="48"/>
    </row>
    <row r="17" spans="1:28" ht="15.75" customHeight="1" x14ac:dyDescent="0.25">
      <c r="A17" s="40" t="s">
        <v>235</v>
      </c>
      <c r="B17" s="45" t="s">
        <v>29</v>
      </c>
      <c r="C17" s="97">
        <f>VLOOKUP($B17,DATA!$A$1:$AM$533,C$2,FALSE)</f>
        <v>1235.5164030000001</v>
      </c>
      <c r="D17" s="97">
        <f>VLOOKUP($B17,DATA!$A$1:$AM$533,D$2,FALSE)</f>
        <v>1319.048556</v>
      </c>
      <c r="E17" s="97">
        <f>VLOOKUP($B17,DATA!$A$1:$AM$533,E$2,FALSE)</f>
        <v>1364.1688509999999</v>
      </c>
      <c r="F17" s="97">
        <f>VLOOKUP($B17,DATA!$A$1:$AM$533,F$2,FALSE)</f>
        <v>1506.874808</v>
      </c>
      <c r="G17" s="97">
        <f>VLOOKUP($B17,DATA!$A$1:$AM$533,G$2,FALSE)</f>
        <v>1723.5540739999999</v>
      </c>
      <c r="H17" s="97">
        <f>VLOOKUP($B17,DATA!$A$1:$AM$533,H$2,FALSE)</f>
        <v>2228.5255280000001</v>
      </c>
      <c r="I17" s="97">
        <f>VLOOKUP($B17,DATA!$A$1:$AM$533,I$2,FALSE)</f>
        <v>2874.5917810000001</v>
      </c>
      <c r="J17" s="45"/>
      <c r="K17" s="40" t="s">
        <v>235</v>
      </c>
      <c r="L17" s="45" t="s">
        <v>45</v>
      </c>
      <c r="M17" s="97">
        <f>VLOOKUP($L17,DATA!$A$1:$AM$533,M$2,FALSE)</f>
        <v>1235.5164030000001</v>
      </c>
      <c r="N17" s="97">
        <f>VLOOKUP($L17,DATA!$A$1:$AM$533,N$2,FALSE)</f>
        <v>1314.0466899999999</v>
      </c>
      <c r="O17" s="97">
        <f>VLOOKUP($L17,DATA!$A$1:$AM$533,O$2,FALSE)</f>
        <v>1347.6857500000001</v>
      </c>
      <c r="P17" s="97">
        <f>VLOOKUP($L17,DATA!$A$1:$AM$533,P$2,FALSE)</f>
        <v>1445.384877</v>
      </c>
      <c r="Q17" s="97">
        <f>VLOOKUP($L17,DATA!$A$1:$AM$533,Q$2,FALSE)</f>
        <v>1605.1717679999999</v>
      </c>
      <c r="R17" s="97">
        <f>VLOOKUP($L17,DATA!$A$1:$AM$533,R$2,FALSE)</f>
        <v>2029.7993120000001</v>
      </c>
      <c r="S17" s="97">
        <f>VLOOKUP($L17,DATA!$A$1:$AM$533,S$2,FALSE)</f>
        <v>2466.9306940000001</v>
      </c>
      <c r="T17" s="45"/>
      <c r="U17" s="40" t="s">
        <v>235</v>
      </c>
      <c r="V17" s="48">
        <f t="shared" si="3"/>
        <v>-3.7920256818809728E-3</v>
      </c>
      <c r="W17" s="48">
        <f t="shared" si="3"/>
        <v>-1.2082889143757325E-2</v>
      </c>
      <c r="X17" s="48">
        <f t="shared" si="3"/>
        <v>-4.0806263847235291E-2</v>
      </c>
      <c r="Y17" s="48">
        <f t="shared" si="3"/>
        <v>-6.8684996766744888E-2</v>
      </c>
      <c r="Z17" s="48">
        <f t="shared" si="3"/>
        <v>-8.9173856661335926E-2</v>
      </c>
      <c r="AA17" s="48">
        <f t="shared" si="3"/>
        <v>-0.14181529693867856</v>
      </c>
      <c r="AB17" s="48"/>
    </row>
    <row r="18" spans="1:28" ht="15.75" customHeight="1" x14ac:dyDescent="0.25">
      <c r="A18" s="40" t="s">
        <v>236</v>
      </c>
      <c r="B18" s="45" t="s">
        <v>30</v>
      </c>
      <c r="C18" s="97">
        <f>VLOOKUP($B18,DATA!$A$1:$AM$533,C$2,FALSE)</f>
        <v>23979.722229999999</v>
      </c>
      <c r="D18" s="97">
        <f>VLOOKUP($B18,DATA!$A$1:$AM$533,D$2,FALSE)</f>
        <v>25699.46285</v>
      </c>
      <c r="E18" s="97">
        <f>VLOOKUP($B18,DATA!$A$1:$AM$533,E$2,FALSE)</f>
        <v>26386.186300000001</v>
      </c>
      <c r="F18" s="97">
        <f>VLOOKUP($B18,DATA!$A$1:$AM$533,F$2,FALSE)</f>
        <v>29263.10442</v>
      </c>
      <c r="G18" s="97">
        <f>VLOOKUP($B18,DATA!$A$1:$AM$533,G$2,FALSE)</f>
        <v>33452.656779999998</v>
      </c>
      <c r="H18" s="97">
        <f>VLOOKUP($B18,DATA!$A$1:$AM$533,H$2,FALSE)</f>
        <v>43135.26773</v>
      </c>
      <c r="I18" s="97">
        <f>VLOOKUP($B18,DATA!$A$1:$AM$533,I$2,FALSE)</f>
        <v>55680.085270000003</v>
      </c>
      <c r="J18" s="45"/>
      <c r="K18" s="40" t="s">
        <v>236</v>
      </c>
      <c r="L18" s="45" t="s">
        <v>46</v>
      </c>
      <c r="M18" s="97">
        <f>VLOOKUP($L18,DATA!$A$1:$AM$533,M$2,FALSE)</f>
        <v>23979.722229999999</v>
      </c>
      <c r="N18" s="97">
        <f>VLOOKUP($L18,DATA!$A$1:$AM$533,N$2,FALSE)</f>
        <v>25610.508539999999</v>
      </c>
      <c r="O18" s="97">
        <f>VLOOKUP($L18,DATA!$A$1:$AM$533,O$2,FALSE)</f>
        <v>26049.625960000001</v>
      </c>
      <c r="P18" s="97">
        <f>VLOOKUP($L18,DATA!$A$1:$AM$533,P$2,FALSE)</f>
        <v>27928.021199999999</v>
      </c>
      <c r="Q18" s="97">
        <f>VLOOKUP($L18,DATA!$A$1:$AM$533,Q$2,FALSE)</f>
        <v>30890.245630000001</v>
      </c>
      <c r="R18" s="97">
        <f>VLOOKUP($L18,DATA!$A$1:$AM$533,R$2,FALSE)</f>
        <v>38909.213210000002</v>
      </c>
      <c r="S18" s="97">
        <f>VLOOKUP($L18,DATA!$A$1:$AM$533,S$2,FALSE)</f>
        <v>46855.068670000001</v>
      </c>
      <c r="T18" s="45"/>
      <c r="U18" s="40" t="s">
        <v>236</v>
      </c>
      <c r="V18" s="48">
        <f t="shared" si="3"/>
        <v>-3.4613295429246627E-3</v>
      </c>
      <c r="W18" s="48">
        <f t="shared" si="3"/>
        <v>-1.2755171822613875E-2</v>
      </c>
      <c r="X18" s="48">
        <f t="shared" si="3"/>
        <v>-4.5623430817119059E-2</v>
      </c>
      <c r="Y18" s="48">
        <f t="shared" si="3"/>
        <v>-7.6598135892511854E-2</v>
      </c>
      <c r="Z18" s="48">
        <f t="shared" si="3"/>
        <v>-9.7972140719108869E-2</v>
      </c>
      <c r="AA18" s="48">
        <f t="shared" si="3"/>
        <v>-0.15849502667257687</v>
      </c>
      <c r="AB18" s="48"/>
    </row>
    <row r="19" spans="1:28" ht="15.75" customHeight="1" x14ac:dyDescent="0.25">
      <c r="A19" s="40" t="s">
        <v>238</v>
      </c>
      <c r="B19" s="45" t="s">
        <v>144</v>
      </c>
      <c r="C19" s="97">
        <f>VLOOKUP($B19,DATA!$A$1:$AM$533,C$2,FALSE)</f>
        <v>54215.277779999997</v>
      </c>
      <c r="D19" s="97">
        <f>VLOOKUP($B19,DATA!$A$1:$AM$533,D$2,FALSE)</f>
        <v>57732.194920000002</v>
      </c>
      <c r="E19" s="97">
        <f>VLOOKUP($B19,DATA!$A$1:$AM$533,E$2,FALSE)</f>
        <v>59909.082000000002</v>
      </c>
      <c r="F19" s="97">
        <f>VLOOKUP($B19,DATA!$A$1:$AM$533,F$2,FALSE)</f>
        <v>67521.924270000003</v>
      </c>
      <c r="G19" s="97">
        <f>VLOOKUP($B19,DATA!$A$1:$AM$533,G$2,FALSE)</f>
        <v>77406.245460000006</v>
      </c>
      <c r="H19" s="97">
        <f>VLOOKUP($B19,DATA!$A$1:$AM$533,H$2,FALSE)</f>
        <v>100600.261</v>
      </c>
      <c r="I19" s="97">
        <f>VLOOKUP($B19,DATA!$A$1:$AM$533,I$2,FALSE)</f>
        <v>130556.83620000001</v>
      </c>
      <c r="J19" s="45"/>
      <c r="K19" s="40" t="s">
        <v>238</v>
      </c>
      <c r="L19" s="45" t="s">
        <v>145</v>
      </c>
      <c r="M19" s="97">
        <f>VLOOKUP($L19,DATA!$A$1:$AM$533,M$2,FALSE)</f>
        <v>54215.277779999997</v>
      </c>
      <c r="N19" s="97">
        <f>VLOOKUP($L19,DATA!$A$1:$AM$533,N$2,FALSE)</f>
        <v>57404.250180000003</v>
      </c>
      <c r="O19" s="97">
        <f>VLOOKUP($L19,DATA!$A$1:$AM$533,O$2,FALSE)</f>
        <v>58931.183799999999</v>
      </c>
      <c r="P19" s="97">
        <f>VLOOKUP($L19,DATA!$A$1:$AM$533,P$2,FALSE)</f>
        <v>64380.41272</v>
      </c>
      <c r="Q19" s="97">
        <f>VLOOKUP($L19,DATA!$A$1:$AM$533,Q$2,FALSE)</f>
        <v>72414.943660000004</v>
      </c>
      <c r="R19" s="97">
        <f>VLOOKUP($L19,DATA!$A$1:$AM$533,R$2,FALSE)</f>
        <v>93035.965779999999</v>
      </c>
      <c r="S19" s="97">
        <f>VLOOKUP($L19,DATA!$A$1:$AM$533,S$2,FALSE)</f>
        <v>113834.0846</v>
      </c>
      <c r="T19" s="45"/>
      <c r="U19" s="40" t="s">
        <v>238</v>
      </c>
      <c r="V19" s="48">
        <f t="shared" si="3"/>
        <v>-5.6804481529661999E-3</v>
      </c>
      <c r="W19" s="48">
        <f t="shared" si="3"/>
        <v>-1.6323037632257509E-2</v>
      </c>
      <c r="X19" s="48">
        <f t="shared" si="3"/>
        <v>-4.6525800085880809E-2</v>
      </c>
      <c r="Y19" s="48">
        <f t="shared" si="3"/>
        <v>-6.4481900269653059E-2</v>
      </c>
      <c r="Z19" s="48">
        <f t="shared" si="3"/>
        <v>-7.5191606312035364E-2</v>
      </c>
      <c r="AA19" s="48">
        <f t="shared" si="3"/>
        <v>-0.12808790475270415</v>
      </c>
      <c r="AB19" s="48"/>
    </row>
    <row r="20" spans="1:28" x14ac:dyDescent="0.25">
      <c r="A20" s="40" t="s">
        <v>84</v>
      </c>
      <c r="B20" s="45"/>
      <c r="C20" s="43">
        <f t="shared" ref="C20:I20" si="4">SUM(C15:C19)</f>
        <v>237211.62756299996</v>
      </c>
      <c r="D20" s="43">
        <f t="shared" si="4"/>
        <v>255232.51764600002</v>
      </c>
      <c r="E20" s="43">
        <f t="shared" si="4"/>
        <v>263902.27234100003</v>
      </c>
      <c r="F20" s="43">
        <f t="shared" si="4"/>
        <v>296959.95535799995</v>
      </c>
      <c r="G20" s="43">
        <f t="shared" si="4"/>
        <v>341099.79628400004</v>
      </c>
      <c r="H20" s="43">
        <f t="shared" si="4"/>
        <v>439656.16965800006</v>
      </c>
      <c r="I20" s="43">
        <f t="shared" si="4"/>
        <v>557847.013011</v>
      </c>
      <c r="J20" s="98"/>
      <c r="K20" s="40" t="s">
        <v>84</v>
      </c>
      <c r="L20" s="45"/>
      <c r="M20" s="43">
        <f t="shared" ref="M20:S20" si="5">SUM(M15:M19)</f>
        <v>237211.62756299996</v>
      </c>
      <c r="N20" s="43">
        <f t="shared" si="5"/>
        <v>254334.75420999998</v>
      </c>
      <c r="O20" s="43">
        <f t="shared" si="5"/>
        <v>260660.36023000002</v>
      </c>
      <c r="P20" s="43">
        <f t="shared" si="5"/>
        <v>284942.73129699996</v>
      </c>
      <c r="Q20" s="43">
        <f t="shared" si="5"/>
        <v>319035.43697799998</v>
      </c>
      <c r="R20" s="43">
        <f t="shared" si="5"/>
        <v>403707.56856199994</v>
      </c>
      <c r="S20" s="43">
        <f t="shared" si="5"/>
        <v>483185.92664399999</v>
      </c>
      <c r="T20" s="45"/>
      <c r="U20" s="40" t="s">
        <v>84</v>
      </c>
      <c r="V20" s="56">
        <f t="shared" si="3"/>
        <v>-3.517433610262799E-3</v>
      </c>
      <c r="W20" s="56">
        <f t="shared" si="3"/>
        <v>-1.228451760661986E-2</v>
      </c>
      <c r="X20" s="56">
        <f t="shared" si="3"/>
        <v>-4.0467490125099981E-2</v>
      </c>
      <c r="Y20" s="56">
        <f t="shared" si="3"/>
        <v>-6.4685935161418961E-2</v>
      </c>
      <c r="Z20" s="56">
        <f t="shared" si="3"/>
        <v>-8.1765260166743126E-2</v>
      </c>
      <c r="AA20" s="56">
        <f t="shared" si="3"/>
        <v>-0.13383792442306719</v>
      </c>
      <c r="AB20" s="56"/>
    </row>
    <row r="21" spans="1:28" x14ac:dyDescent="0.25">
      <c r="A21" s="40"/>
      <c r="B21" s="45"/>
      <c r="C21" s="43"/>
      <c r="D21" s="43"/>
      <c r="E21" s="43"/>
      <c r="F21" s="43"/>
      <c r="G21" s="43"/>
      <c r="H21" s="43"/>
      <c r="I21" s="43"/>
      <c r="J21" s="45"/>
      <c r="K21" s="40"/>
      <c r="L21" s="45"/>
      <c r="M21" s="43"/>
      <c r="N21" s="43"/>
      <c r="O21" s="43"/>
      <c r="P21" s="43"/>
      <c r="Q21" s="43"/>
      <c r="R21" s="43"/>
      <c r="S21" s="43"/>
      <c r="T21" s="45"/>
      <c r="U21" s="40"/>
      <c r="V21" s="45"/>
      <c r="W21" s="45"/>
      <c r="X21" s="45"/>
      <c r="Y21" s="45"/>
      <c r="Z21" s="45"/>
      <c r="AA21" s="45"/>
      <c r="AB21" s="45"/>
    </row>
    <row r="22" spans="1:28" x14ac:dyDescent="0.25">
      <c r="A22" s="44" t="s">
        <v>252</v>
      </c>
      <c r="B22" s="45"/>
      <c r="C22" s="45"/>
      <c r="D22" s="45"/>
      <c r="E22" s="45"/>
      <c r="F22" s="45"/>
      <c r="G22" s="45"/>
      <c r="H22" s="45"/>
      <c r="I22" s="45"/>
      <c r="J22" s="45"/>
      <c r="K22" s="44" t="s">
        <v>226</v>
      </c>
      <c r="L22" s="45"/>
      <c r="M22" s="45">
        <v>2</v>
      </c>
      <c r="N22" s="45">
        <v>7</v>
      </c>
      <c r="O22" s="45">
        <v>9</v>
      </c>
      <c r="P22" s="45">
        <v>14</v>
      </c>
      <c r="Q22" s="45">
        <v>19</v>
      </c>
      <c r="R22" s="45">
        <v>29</v>
      </c>
      <c r="S22" s="45">
        <v>39</v>
      </c>
      <c r="T22" s="45"/>
      <c r="U22" s="44" t="s">
        <v>226</v>
      </c>
      <c r="V22" s="45"/>
      <c r="W22" s="45"/>
      <c r="X22" s="45"/>
      <c r="Y22" s="45"/>
      <c r="Z22" s="45"/>
      <c r="AA22" s="45"/>
      <c r="AB22" s="45"/>
    </row>
    <row r="23" spans="1:28" ht="15.75" customHeight="1" x14ac:dyDescent="0.25">
      <c r="A23" s="49"/>
      <c r="B23" s="49"/>
      <c r="C23" s="50">
        <v>2013</v>
      </c>
      <c r="D23" s="50">
        <v>2018</v>
      </c>
      <c r="E23" s="50">
        <v>2020</v>
      </c>
      <c r="F23" s="50">
        <v>2025</v>
      </c>
      <c r="G23" s="50">
        <v>2030</v>
      </c>
      <c r="H23" s="50">
        <v>2040</v>
      </c>
      <c r="I23" s="50">
        <v>2050</v>
      </c>
      <c r="J23" s="45"/>
      <c r="K23" s="49"/>
      <c r="L23" s="49"/>
      <c r="M23" s="50">
        <v>2013</v>
      </c>
      <c r="N23" s="50">
        <v>2018</v>
      </c>
      <c r="O23" s="50">
        <v>2020</v>
      </c>
      <c r="P23" s="50">
        <v>2025</v>
      </c>
      <c r="Q23" s="50">
        <v>2030</v>
      </c>
      <c r="R23" s="50">
        <v>2040</v>
      </c>
      <c r="S23" s="50">
        <v>2050</v>
      </c>
      <c r="T23" s="45"/>
      <c r="U23" s="49"/>
      <c r="V23" s="50">
        <v>2018</v>
      </c>
      <c r="W23" s="50">
        <v>2020</v>
      </c>
      <c r="X23" s="50">
        <v>2025</v>
      </c>
      <c r="Y23" s="50">
        <v>2030</v>
      </c>
      <c r="Z23" s="50">
        <v>2040</v>
      </c>
      <c r="AA23" s="50">
        <v>2050</v>
      </c>
      <c r="AB23" s="53"/>
    </row>
    <row r="24" spans="1:28" ht="15.75" customHeight="1" x14ac:dyDescent="0.25">
      <c r="A24" s="40" t="s">
        <v>234</v>
      </c>
      <c r="B24" s="45" t="s">
        <v>88</v>
      </c>
      <c r="C24" s="97">
        <f>VLOOKUP($B24,DATA!$A$1:$AM$533,C$2,FALSE)/1000000</f>
        <v>8.8152357339999892</v>
      </c>
      <c r="D24" s="97">
        <f>VLOOKUP($B24,DATA!$A$1:$AM$533,D$2,FALSE)/1000000</f>
        <v>10.234270369999999</v>
      </c>
      <c r="E24" s="97">
        <f>VLOOKUP($B24,DATA!$A$1:$AM$533,E$2,FALSE)/1000000</f>
        <v>10.704808369999999</v>
      </c>
      <c r="F24" s="97">
        <f>VLOOKUP($B24,DATA!$A$1:$AM$533,F$2,FALSE)/1000000</f>
        <v>11.574270330000001</v>
      </c>
      <c r="G24" s="97">
        <f>VLOOKUP($B24,DATA!$A$1:$AM$533,G$2,FALSE)/1000000</f>
        <v>12.718333769999999</v>
      </c>
      <c r="H24" s="97">
        <f>VLOOKUP($B24,DATA!$A$1:$AM$533,H$2,FALSE)/1000000</f>
        <v>15.91024973</v>
      </c>
      <c r="I24" s="97">
        <f>VLOOKUP($B24,DATA!$A$1:$AM$533,I$2,FALSE)/1000000</f>
        <v>20.927679789999999</v>
      </c>
      <c r="J24" s="45"/>
      <c r="K24" s="40" t="s">
        <v>234</v>
      </c>
      <c r="L24" s="45" t="s">
        <v>94</v>
      </c>
      <c r="M24" s="97">
        <f>VLOOKUP($L24,DATA!$A$1:$AM$533,M$22,FALSE)/1000000</f>
        <v>8.8152357339999892</v>
      </c>
      <c r="N24" s="97">
        <f>VLOOKUP($L24,DATA!$A$1:$AM$533,N$22,FALSE)/1000000</f>
        <v>10.239316000000001</v>
      </c>
      <c r="O24" s="97">
        <f>VLOOKUP($L24,DATA!$A$1:$AM$533,O$22,FALSE)/1000000</f>
        <v>10.720803439999999</v>
      </c>
      <c r="P24" s="97">
        <f>VLOOKUP($L24,DATA!$A$1:$AM$533,P$22,FALSE)/1000000</f>
        <v>11.58962266</v>
      </c>
      <c r="Q24" s="97">
        <f>VLOOKUP($L24,DATA!$A$1:$AM$533,Q$22,FALSE)/1000000</f>
        <v>12.74350709</v>
      </c>
      <c r="R24" s="97">
        <f>VLOOKUP($L24,DATA!$A$1:$AM$533,R$22,FALSE)/1000000</f>
        <v>15.922563380000001</v>
      </c>
      <c r="S24" s="97">
        <f>VLOOKUP($L24,DATA!$A$1:$AM$533,S$22,FALSE)/1000000</f>
        <v>20.973034649999999</v>
      </c>
      <c r="T24" s="45"/>
      <c r="U24" s="40" t="s">
        <v>234</v>
      </c>
      <c r="V24" s="48">
        <f t="shared" ref="V24:AA31" si="6">N24/D24-1</f>
        <v>4.9301316240302206E-4</v>
      </c>
      <c r="W24" s="48">
        <f t="shared" si="6"/>
        <v>1.4941948932805094E-3</v>
      </c>
      <c r="X24" s="48">
        <f t="shared" si="6"/>
        <v>1.3264188205632799E-3</v>
      </c>
      <c r="Y24" s="48">
        <f t="shared" si="6"/>
        <v>1.9792938646867597E-3</v>
      </c>
      <c r="Z24" s="48">
        <f t="shared" si="6"/>
        <v>7.7394448289402895E-4</v>
      </c>
      <c r="AA24" s="48">
        <f t="shared" si="6"/>
        <v>2.167218748333033E-3</v>
      </c>
      <c r="AB24" s="48"/>
    </row>
    <row r="25" spans="1:28" ht="15.75" customHeight="1" x14ac:dyDescent="0.25">
      <c r="A25" s="40" t="s">
        <v>233</v>
      </c>
      <c r="B25" s="45" t="s">
        <v>89</v>
      </c>
      <c r="C25" s="97">
        <f>VLOOKUP($B25,DATA!$A$1:$AM$533,C$2,FALSE)/1000000</f>
        <v>66.019644850000006</v>
      </c>
      <c r="D25" s="97">
        <f>VLOOKUP($B25,DATA!$A$1:$AM$533,D$2,FALSE)/1000000</f>
        <v>76.670596829999994</v>
      </c>
      <c r="E25" s="97">
        <f>VLOOKUP($B25,DATA!$A$1:$AM$533,E$2,FALSE)/1000000</f>
        <v>80.002748540000013</v>
      </c>
      <c r="F25" s="97">
        <f>VLOOKUP($B25,DATA!$A$1:$AM$533,F$2,FALSE)/1000000</f>
        <v>86.160281449999999</v>
      </c>
      <c r="G25" s="97">
        <f>VLOOKUP($B25,DATA!$A$1:$AM$533,G$2,FALSE)/1000000</f>
        <v>94.621041219999995</v>
      </c>
      <c r="H25" s="97">
        <f>VLOOKUP($B25,DATA!$A$1:$AM$533,H$2,FALSE)/1000000</f>
        <v>115.9667951</v>
      </c>
      <c r="I25" s="97">
        <f>VLOOKUP($B25,DATA!$A$1:$AM$533,I$2,FALSE)/1000000</f>
        <v>152.08746410000001</v>
      </c>
      <c r="J25" s="45"/>
      <c r="K25" s="40" t="s">
        <v>233</v>
      </c>
      <c r="L25" s="45" t="s">
        <v>95</v>
      </c>
      <c r="M25" s="97">
        <f>VLOOKUP($L25,DATA!$A$1:$AM$533,M$22,FALSE)/1000000</f>
        <v>66.019644850000006</v>
      </c>
      <c r="N25" s="97">
        <f>VLOOKUP($L25,DATA!$A$1:$AM$533,N$22,FALSE)/1000000</f>
        <v>76.728870439999994</v>
      </c>
      <c r="O25" s="97">
        <f>VLOOKUP($L25,DATA!$A$1:$AM$533,O$22,FALSE)/1000000</f>
        <v>80.069881819999907</v>
      </c>
      <c r="P25" s="97">
        <f>VLOOKUP($L25,DATA!$A$1:$AM$533,P$22,FALSE)/1000000</f>
        <v>86.445952109999993</v>
      </c>
      <c r="Q25" s="97">
        <f>VLOOKUP($L25,DATA!$A$1:$AM$533,Q$22,FALSE)/1000000</f>
        <v>95.212886040000001</v>
      </c>
      <c r="R25" s="97">
        <f>VLOOKUP($L25,DATA!$A$1:$AM$533,R$22,FALSE)/1000000</f>
        <v>116.71194629999999</v>
      </c>
      <c r="S25" s="97">
        <f>VLOOKUP($L25,DATA!$A$1:$AM$533,S$22,FALSE)/1000000</f>
        <v>153.7709371</v>
      </c>
      <c r="T25" s="45"/>
      <c r="U25" s="40" t="s">
        <v>233</v>
      </c>
      <c r="V25" s="48">
        <f t="shared" si="6"/>
        <v>7.6005160269199123E-4</v>
      </c>
      <c r="W25" s="48">
        <f t="shared" si="6"/>
        <v>8.391371699727479E-4</v>
      </c>
      <c r="X25" s="48">
        <f t="shared" si="6"/>
        <v>3.3155725026938754E-3</v>
      </c>
      <c r="Y25" s="48">
        <f t="shared" si="6"/>
        <v>6.2548965047206639E-3</v>
      </c>
      <c r="Z25" s="48">
        <f t="shared" si="6"/>
        <v>6.4255565514028667E-3</v>
      </c>
      <c r="AA25" s="48">
        <f t="shared" si="6"/>
        <v>1.10691108564549E-2</v>
      </c>
      <c r="AB25" s="48"/>
    </row>
    <row r="26" spans="1:28" ht="15.75" customHeight="1" x14ac:dyDescent="0.25">
      <c r="A26" s="40" t="s">
        <v>235</v>
      </c>
      <c r="B26" s="45" t="s">
        <v>90</v>
      </c>
      <c r="C26" s="97">
        <f>VLOOKUP($B26,DATA!$A$1:$AM$533,C$2,FALSE)/1000000</f>
        <v>91.040039519999993</v>
      </c>
      <c r="D26" s="97">
        <f>VLOOKUP($B26,DATA!$A$1:$AM$533,D$2,FALSE)/1000000</f>
        <v>105.88185709999999</v>
      </c>
      <c r="E26" s="97">
        <f>VLOOKUP($B26,DATA!$A$1:$AM$533,E$2,FALSE)/1000000</f>
        <v>110.031142</v>
      </c>
      <c r="F26" s="97">
        <f>VLOOKUP($B26,DATA!$A$1:$AM$533,F$2,FALSE)/1000000</f>
        <v>113.2740479</v>
      </c>
      <c r="G26" s="97">
        <f>VLOOKUP($B26,DATA!$A$1:$AM$533,G$2,FALSE)/1000000</f>
        <v>122.68053399999999</v>
      </c>
      <c r="H26" s="97">
        <f>VLOOKUP($B26,DATA!$A$1:$AM$533,H$2,FALSE)/1000000</f>
        <v>150.46845069999998</v>
      </c>
      <c r="I26" s="97">
        <f>VLOOKUP($B26,DATA!$A$1:$AM$533,I$2,FALSE)/1000000</f>
        <v>203.61059030000001</v>
      </c>
      <c r="J26" s="45"/>
      <c r="K26" s="40" t="s">
        <v>235</v>
      </c>
      <c r="L26" s="45" t="s">
        <v>96</v>
      </c>
      <c r="M26" s="97">
        <f>VLOOKUP($L26,DATA!$A$1:$AM$533,M$22,FALSE)/1000000</f>
        <v>91.040039519999993</v>
      </c>
      <c r="N26" s="97">
        <f>VLOOKUP($L26,DATA!$A$1:$AM$533,N$22,FALSE)/1000000</f>
        <v>105.88154</v>
      </c>
      <c r="O26" s="97">
        <f>VLOOKUP($L26,DATA!$A$1:$AM$533,O$22,FALSE)/1000000</f>
        <v>110.04424950000001</v>
      </c>
      <c r="P26" s="97">
        <f>VLOOKUP($L26,DATA!$A$1:$AM$533,P$22,FALSE)/1000000</f>
        <v>113.2951283</v>
      </c>
      <c r="Q26" s="97">
        <f>VLOOKUP($L26,DATA!$A$1:$AM$533,Q$22,FALSE)/1000000</f>
        <v>122.65927429999999</v>
      </c>
      <c r="R26" s="97">
        <f>VLOOKUP($L26,DATA!$A$1:$AM$533,R$22,FALSE)/1000000</f>
        <v>150.24568019999998</v>
      </c>
      <c r="S26" s="97">
        <f>VLOOKUP($L26,DATA!$A$1:$AM$533,S$22,FALSE)/1000000</f>
        <v>203.46319560000001</v>
      </c>
      <c r="T26" s="45"/>
      <c r="U26" s="40" t="s">
        <v>235</v>
      </c>
      <c r="V26" s="48">
        <f t="shared" si="6"/>
        <v>-2.994847357884467E-6</v>
      </c>
      <c r="W26" s="48">
        <f t="shared" si="6"/>
        <v>1.1912536543512431E-4</v>
      </c>
      <c r="X26" s="48">
        <f t="shared" si="6"/>
        <v>1.8610088004100689E-4</v>
      </c>
      <c r="Y26" s="48">
        <f t="shared" si="6"/>
        <v>-1.7329318113334935E-4</v>
      </c>
      <c r="Z26" s="48">
        <f t="shared" si="6"/>
        <v>-1.4805130176035464E-3</v>
      </c>
      <c r="AA26" s="48">
        <f t="shared" si="6"/>
        <v>-7.2390488030527056E-4</v>
      </c>
      <c r="AB26" s="48"/>
    </row>
    <row r="27" spans="1:28" ht="15.75" customHeight="1" x14ac:dyDescent="0.25">
      <c r="A27" s="40" t="s">
        <v>236</v>
      </c>
      <c r="B27" s="45" t="s">
        <v>91</v>
      </c>
      <c r="C27" s="97">
        <f>VLOOKUP($B27,DATA!$A$1:$AM$533,C$2,FALSE)/1000000</f>
        <v>6.177550396</v>
      </c>
      <c r="D27" s="97">
        <f>VLOOKUP($B27,DATA!$A$1:$AM$533,D$2,FALSE)/1000000</f>
        <v>7.3187783159999995</v>
      </c>
      <c r="E27" s="97">
        <f>VLOOKUP($B27,DATA!$A$1:$AM$533,E$2,FALSE)/1000000</f>
        <v>7.6495222969999999</v>
      </c>
      <c r="F27" s="97">
        <f>VLOOKUP($B27,DATA!$A$1:$AM$533,F$2,FALSE)/1000000</f>
        <v>8.2287177669999991</v>
      </c>
      <c r="G27" s="97">
        <f>VLOOKUP($B27,DATA!$A$1:$AM$533,G$2,FALSE)/1000000</f>
        <v>9.0025821750000006</v>
      </c>
      <c r="H27" s="97">
        <f>VLOOKUP($B27,DATA!$A$1:$AM$533,H$2,FALSE)/1000000</f>
        <v>11.169642269999999</v>
      </c>
      <c r="I27" s="97">
        <f>VLOOKUP($B27,DATA!$A$1:$AM$533,I$2,FALSE)/1000000</f>
        <v>14.872699769999999</v>
      </c>
      <c r="J27" s="45"/>
      <c r="K27" s="40" t="s">
        <v>236</v>
      </c>
      <c r="L27" s="45" t="s">
        <v>97</v>
      </c>
      <c r="M27" s="97">
        <f>VLOOKUP($L27,DATA!$A$1:$AM$533,M$22,FALSE)/1000000</f>
        <v>6.177550396</v>
      </c>
      <c r="N27" s="97">
        <f>VLOOKUP($L27,DATA!$A$1:$AM$533,N$22,FALSE)/1000000</f>
        <v>7.3221141320000003</v>
      </c>
      <c r="O27" s="97">
        <f>VLOOKUP($L27,DATA!$A$1:$AM$533,O$22,FALSE)/1000000</f>
        <v>7.6479605999999993</v>
      </c>
      <c r="P27" s="97">
        <f>VLOOKUP($L27,DATA!$A$1:$AM$533,P$22,FALSE)/1000000</f>
        <v>8.1979443679999999</v>
      </c>
      <c r="Q27" s="97">
        <f>VLOOKUP($L27,DATA!$A$1:$AM$533,Q$22,FALSE)/1000000</f>
        <v>8.9397052200000005</v>
      </c>
      <c r="R27" s="97">
        <f>VLOOKUP($L27,DATA!$A$1:$AM$533,R$22,FALSE)/1000000</f>
        <v>11.057475210000002</v>
      </c>
      <c r="S27" s="97">
        <f>VLOOKUP($L27,DATA!$A$1:$AM$533,S$22,FALSE)/1000000</f>
        <v>14.607611029999999</v>
      </c>
      <c r="T27" s="45"/>
      <c r="U27" s="40" t="s">
        <v>236</v>
      </c>
      <c r="V27" s="48">
        <f t="shared" si="6"/>
        <v>4.5578863793549473E-4</v>
      </c>
      <c r="W27" s="48">
        <f t="shared" si="6"/>
        <v>-2.0415614719015984E-4</v>
      </c>
      <c r="X27" s="48">
        <f t="shared" si="6"/>
        <v>-3.739756286624818E-3</v>
      </c>
      <c r="Y27" s="48">
        <f t="shared" si="6"/>
        <v>-6.9843244724394626E-3</v>
      </c>
      <c r="Z27" s="48">
        <f t="shared" si="6"/>
        <v>-1.0042135395979646E-2</v>
      </c>
      <c r="AA27" s="48">
        <f t="shared" si="6"/>
        <v>-1.7823847996630393E-2</v>
      </c>
      <c r="AB27" s="48"/>
    </row>
    <row r="28" spans="1:28" ht="15.75" customHeight="1" x14ac:dyDescent="0.25">
      <c r="A28" s="41" t="s">
        <v>237</v>
      </c>
      <c r="B28" s="45" t="s">
        <v>136</v>
      </c>
      <c r="C28" s="97">
        <f>VLOOKUP($B28,DATA!$A$1:$AM$533,C$2,FALSE)/1000000</f>
        <v>41.882012060000001</v>
      </c>
      <c r="D28" s="97">
        <f>VLOOKUP($B28,DATA!$A$1:$AM$533,D$2,FALSE)/1000000</f>
        <v>48.838173390000001</v>
      </c>
      <c r="E28" s="97">
        <f>VLOOKUP($B28,DATA!$A$1:$AM$533,E$2,FALSE)/1000000</f>
        <v>51.210100659999995</v>
      </c>
      <c r="F28" s="97">
        <f>VLOOKUP($B28,DATA!$A$1:$AM$533,F$2,FALSE)/1000000</f>
        <v>50.571628609999998</v>
      </c>
      <c r="G28" s="97">
        <f>VLOOKUP($B28,DATA!$A$1:$AM$533,G$2,FALSE)/1000000</f>
        <v>53.13049333</v>
      </c>
      <c r="H28" s="97">
        <f>VLOOKUP($B28,DATA!$A$1:$AM$533,H$2,FALSE)/1000000</f>
        <v>61.198405639999997</v>
      </c>
      <c r="I28" s="97">
        <f>VLOOKUP($B28,DATA!$A$1:$AM$533,I$2,FALSE)/1000000</f>
        <v>86.032302260000009</v>
      </c>
      <c r="J28" s="45"/>
      <c r="K28" s="41" t="s">
        <v>237</v>
      </c>
      <c r="L28" s="45" t="s">
        <v>92</v>
      </c>
      <c r="M28" s="97">
        <f>VLOOKUP($L28,DATA!$A$1:$AM$533,M$22,FALSE)/1000000</f>
        <v>41.882012060000001</v>
      </c>
      <c r="N28" s="97">
        <f>VLOOKUP($L28,DATA!$A$1:$AM$533,N$22,FALSE)/1000000</f>
        <v>48.703388090000004</v>
      </c>
      <c r="O28" s="97">
        <f>VLOOKUP($L28,DATA!$A$1:$AM$533,O$22,FALSE)/1000000</f>
        <v>50.810232990000003</v>
      </c>
      <c r="P28" s="97">
        <f>VLOOKUP($L28,DATA!$A$1:$AM$533,P$22,FALSE)/1000000</f>
        <v>49.772834869999997</v>
      </c>
      <c r="Q28" s="97">
        <f>VLOOKUP($L28,DATA!$A$1:$AM$533,Q$22,FALSE)/1000000</f>
        <v>51.600865590000005</v>
      </c>
      <c r="R28" s="97">
        <f>VLOOKUP($L28,DATA!$A$1:$AM$533,R$22,FALSE)/1000000</f>
        <v>59.177331969999997</v>
      </c>
      <c r="S28" s="97">
        <f>VLOOKUP($L28,DATA!$A$1:$AM$533,S$22,FALSE)/1000000</f>
        <v>82.363018290000014</v>
      </c>
      <c r="T28" s="45"/>
      <c r="U28" s="41" t="s">
        <v>237</v>
      </c>
      <c r="V28" s="48">
        <f t="shared" si="6"/>
        <v>-2.7598349947214329E-3</v>
      </c>
      <c r="W28" s="48">
        <f t="shared" si="6"/>
        <v>-7.8083750050569334E-3</v>
      </c>
      <c r="X28" s="48">
        <f t="shared" si="6"/>
        <v>-1.5795293961366474E-2</v>
      </c>
      <c r="Y28" s="48">
        <f t="shared" si="6"/>
        <v>-2.8790015754216469E-2</v>
      </c>
      <c r="Z28" s="48">
        <f t="shared" si="6"/>
        <v>-3.3024939928810837E-2</v>
      </c>
      <c r="AA28" s="48">
        <f t="shared" si="6"/>
        <v>-4.265007297969281E-2</v>
      </c>
      <c r="AB28" s="48"/>
    </row>
    <row r="29" spans="1:28" ht="15.75" customHeight="1" x14ac:dyDescent="0.25">
      <c r="A29" s="40" t="s">
        <v>239</v>
      </c>
      <c r="B29" s="45" t="s">
        <v>134</v>
      </c>
      <c r="C29" s="97">
        <f>VLOOKUP($B29,DATA!$A$1:$AM$533,C$2,FALSE)/1000000</f>
        <v>125.96680590000001</v>
      </c>
      <c r="D29" s="97">
        <f>VLOOKUP($B29,DATA!$A$1:$AM$533,D$2,FALSE)/1000000</f>
        <v>123.9590128</v>
      </c>
      <c r="E29" s="97">
        <f>VLOOKUP($B29,DATA!$A$1:$AM$533,E$2,FALSE)/1000000</f>
        <v>120.5959972</v>
      </c>
      <c r="F29" s="97">
        <f>VLOOKUP($B29,DATA!$A$1:$AM$533,F$2,FALSE)/1000000</f>
        <v>114.06799290000001</v>
      </c>
      <c r="G29" s="97">
        <f>VLOOKUP($B29,DATA!$A$1:$AM$533,G$2,FALSE)/1000000</f>
        <v>116.3007025</v>
      </c>
      <c r="H29" s="97">
        <f>VLOOKUP($B29,DATA!$A$1:$AM$533,H$2,FALSE)/1000000</f>
        <v>111.72910829999999</v>
      </c>
      <c r="I29" s="97">
        <f>VLOOKUP($B29,DATA!$A$1:$AM$533,I$2,FALSE)/1000000</f>
        <v>125.5373321</v>
      </c>
      <c r="J29" s="48"/>
      <c r="K29" s="40" t="s">
        <v>239</v>
      </c>
      <c r="L29" s="45" t="s">
        <v>93</v>
      </c>
      <c r="M29" s="97">
        <f>VLOOKUP($L29,DATA!$A$1:$AM$533,M$22,FALSE)/1000000</f>
        <v>125.96680590000001</v>
      </c>
      <c r="N29" s="97">
        <f>VLOOKUP($L29,DATA!$A$1:$AM$533,N$22,FALSE)/1000000</f>
        <v>117.2315207</v>
      </c>
      <c r="O29" s="97">
        <f>VLOOKUP($L29,DATA!$A$1:$AM$533,O$22,FALSE)/1000000</f>
        <v>102.6025412</v>
      </c>
      <c r="P29" s="97">
        <f>VLOOKUP($L29,DATA!$A$1:$AM$533,P$22,FALSE)/1000000</f>
        <v>82.082795669999996</v>
      </c>
      <c r="Q29" s="97">
        <f>VLOOKUP($L29,DATA!$A$1:$AM$533,Q$22,FALSE)/1000000</f>
        <v>65.792647279999997</v>
      </c>
      <c r="R29" s="97">
        <f>VLOOKUP($L29,DATA!$A$1:$AM$533,R$22,FALSE)/1000000</f>
        <v>46.737334189999999</v>
      </c>
      <c r="S29" s="97">
        <f>VLOOKUP($L29,DATA!$A$1:$AM$533,S$22,FALSE)/1000000</f>
        <v>28.494136449999999</v>
      </c>
      <c r="T29" s="45"/>
      <c r="U29" s="40" t="s">
        <v>239</v>
      </c>
      <c r="V29" s="48">
        <f t="shared" si="6"/>
        <v>-5.4271907689797172E-2</v>
      </c>
      <c r="W29" s="48">
        <f t="shared" si="6"/>
        <v>-0.14920442152121438</v>
      </c>
      <c r="X29" s="48">
        <f t="shared" si="6"/>
        <v>-0.28040466406768882</v>
      </c>
      <c r="Y29" s="48">
        <f t="shared" si="6"/>
        <v>-0.43428847921189473</v>
      </c>
      <c r="Z29" s="48">
        <f t="shared" si="6"/>
        <v>-0.58169061848674941</v>
      </c>
      <c r="AA29" s="48">
        <f t="shared" si="6"/>
        <v>-0.77302260631680253</v>
      </c>
      <c r="AB29" s="48"/>
    </row>
    <row r="30" spans="1:28" ht="15.75" customHeight="1" x14ac:dyDescent="0.25">
      <c r="A30" s="40" t="s">
        <v>238</v>
      </c>
      <c r="B30" s="45" t="s">
        <v>250</v>
      </c>
      <c r="C30" s="97">
        <f>VLOOKUP($B30,DATA!$A$1:$AM$533,C$2,FALSE)/1000000</f>
        <v>85.945794759999998</v>
      </c>
      <c r="D30" s="97">
        <f>VLOOKUP($B30,DATA!$A$1:$AM$533,D$2,FALSE)/1000000</f>
        <v>102.24030690000001</v>
      </c>
      <c r="E30" s="97">
        <f>VLOOKUP($B30,DATA!$A$1:$AM$533,E$2,FALSE)/1000000</f>
        <v>105.79472759999999</v>
      </c>
      <c r="F30" s="97">
        <f>VLOOKUP($B30,DATA!$A$1:$AM$533,F$2,FALSE)/1000000</f>
        <v>112.7400123</v>
      </c>
      <c r="G30" s="97">
        <f>VLOOKUP($B30,DATA!$A$1:$AM$533,G$2,FALSE)/1000000</f>
        <v>125.5252086</v>
      </c>
      <c r="H30" s="97">
        <f>VLOOKUP($B30,DATA!$A$1:$AM$533,H$2,FALSE)/1000000</f>
        <v>159.96989930000001</v>
      </c>
      <c r="I30" s="97">
        <f>VLOOKUP($B30,DATA!$A$1:$AM$533,I$2,FALSE)/1000000</f>
        <v>215.38747480000001</v>
      </c>
      <c r="J30" s="45"/>
      <c r="K30" s="40" t="s">
        <v>238</v>
      </c>
      <c r="L30" s="45" t="s">
        <v>251</v>
      </c>
      <c r="M30" s="97">
        <f>VLOOKUP($L30,DATA!$A$1:$AM$533,M$22,FALSE)/1000000</f>
        <v>85.945794759999998</v>
      </c>
      <c r="N30" s="97">
        <f>VLOOKUP($L30,DATA!$A$1:$AM$533,N$22,FALSE)/1000000</f>
        <v>102.31767379999999</v>
      </c>
      <c r="O30" s="97">
        <f>VLOOKUP($L30,DATA!$A$1:$AM$533,O$22,FALSE)/1000000</f>
        <v>105.9829742</v>
      </c>
      <c r="P30" s="97">
        <f>VLOOKUP($L30,DATA!$A$1:$AM$533,P$22,FALSE)/1000000</f>
        <v>112.82522329999999</v>
      </c>
      <c r="Q30" s="97">
        <f>VLOOKUP($L30,DATA!$A$1:$AM$533,Q$22,FALSE)/1000000</f>
        <v>125.77341159999999</v>
      </c>
      <c r="R30" s="97">
        <f>VLOOKUP($L30,DATA!$A$1:$AM$533,R$22,FALSE)/1000000</f>
        <v>160.12450509999999</v>
      </c>
      <c r="S30" s="97">
        <f>VLOOKUP($L30,DATA!$A$1:$AM$533,S$22,FALSE)/1000000</f>
        <v>216.09345719999999</v>
      </c>
      <c r="T30" s="45"/>
      <c r="U30" s="40" t="s">
        <v>238</v>
      </c>
      <c r="V30" s="48">
        <f t="shared" si="6"/>
        <v>7.5671623399631294E-4</v>
      </c>
      <c r="W30" s="48">
        <f t="shared" si="6"/>
        <v>1.7793571028581479E-3</v>
      </c>
      <c r="X30" s="48">
        <f t="shared" si="6"/>
        <v>7.5581861542861617E-4</v>
      </c>
      <c r="Y30" s="48">
        <f t="shared" si="6"/>
        <v>1.9773159731677481E-3</v>
      </c>
      <c r="Z30" s="48">
        <f t="shared" si="6"/>
        <v>9.664680710339546E-4</v>
      </c>
      <c r="AA30" s="48">
        <f t="shared" si="6"/>
        <v>3.2777319138705963E-3</v>
      </c>
      <c r="AB30" s="48"/>
    </row>
    <row r="31" spans="1:28" x14ac:dyDescent="0.25">
      <c r="A31" s="40" t="s">
        <v>84</v>
      </c>
      <c r="B31" s="45"/>
      <c r="C31" s="43">
        <f>SUM(C24:C30)</f>
        <v>425.84708322</v>
      </c>
      <c r="D31" s="43">
        <f>SUM(D24:D30)</f>
        <v>475.14299570600002</v>
      </c>
      <c r="E31" s="43">
        <f t="shared" ref="E31:I31" si="7">SUM(E24:E30)</f>
        <v>485.98904666699997</v>
      </c>
      <c r="F31" s="43">
        <f t="shared" si="7"/>
        <v>496.61695125699998</v>
      </c>
      <c r="G31" s="43">
        <f t="shared" si="7"/>
        <v>533.97889559499993</v>
      </c>
      <c r="H31" s="43">
        <f t="shared" si="7"/>
        <v>626.41255103999993</v>
      </c>
      <c r="I31" s="43">
        <f t="shared" si="7"/>
        <v>818.4555431199999</v>
      </c>
      <c r="J31" s="45"/>
      <c r="K31" s="40" t="s">
        <v>84</v>
      </c>
      <c r="L31" s="45"/>
      <c r="M31" s="43">
        <f>SUM(M24:M30)</f>
        <v>425.84708322</v>
      </c>
      <c r="N31" s="43">
        <f t="shared" ref="N31:S31" si="8">SUM(N24:N30)</f>
        <v>468.42442316199993</v>
      </c>
      <c r="O31" s="43">
        <f t="shared" si="8"/>
        <v>467.87864374999992</v>
      </c>
      <c r="P31" s="43">
        <f t="shared" si="8"/>
        <v>464.209501278</v>
      </c>
      <c r="Q31" s="43">
        <f t="shared" si="8"/>
        <v>482.72229711999995</v>
      </c>
      <c r="R31" s="43">
        <f t="shared" si="8"/>
        <v>559.97683634999999</v>
      </c>
      <c r="S31" s="43">
        <f t="shared" si="8"/>
        <v>719.76539031999994</v>
      </c>
      <c r="T31" s="45"/>
      <c r="U31" s="40" t="s">
        <v>84</v>
      </c>
      <c r="V31" s="56">
        <f t="shared" si="6"/>
        <v>-1.414010646209185E-2</v>
      </c>
      <c r="W31" s="56">
        <f t="shared" si="6"/>
        <v>-3.7265043402118669E-2</v>
      </c>
      <c r="X31" s="56">
        <f t="shared" si="6"/>
        <v>-6.525643133399428E-2</v>
      </c>
      <c r="Y31" s="56">
        <f t="shared" si="6"/>
        <v>-9.5989933118772353E-2</v>
      </c>
      <c r="Z31" s="56">
        <f t="shared" si="6"/>
        <v>-0.10605744501718584</v>
      </c>
      <c r="AA31" s="56">
        <f t="shared" si="6"/>
        <v>-0.120580957181605</v>
      </c>
      <c r="AB31" s="56"/>
    </row>
    <row r="32" spans="1:28" x14ac:dyDescent="0.25">
      <c r="A32" s="4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0:20" x14ac:dyDescent="0.25">
      <c r="J33" s="6"/>
      <c r="T33" s="6"/>
    </row>
    <row r="34" spans="10:20" x14ac:dyDescent="0.25">
      <c r="J34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I34" sqref="I34"/>
    </sheetView>
  </sheetViews>
  <sheetFormatPr baseColWidth="10" defaultColWidth="11.42578125" defaultRowHeight="12.75" x14ac:dyDescent="0.2"/>
  <cols>
    <col min="1" max="1" width="17.7109375" style="46" customWidth="1"/>
    <col min="2" max="9" width="11.42578125" style="46"/>
    <col min="10" max="10" width="18.85546875" style="46" customWidth="1"/>
    <col min="11" max="18" width="11.42578125" style="46"/>
    <col min="19" max="19" width="18.7109375" style="46" customWidth="1"/>
    <col min="20" max="26" width="11.42578125" style="46"/>
    <col min="27" max="27" width="18.28515625" style="46" customWidth="1"/>
    <col min="28" max="16384" width="11.42578125" style="46"/>
  </cols>
  <sheetData>
    <row r="1" spans="1:36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6" x14ac:dyDescent="0.2">
      <c r="A2" s="44" t="s">
        <v>427</v>
      </c>
      <c r="B2" s="45"/>
      <c r="C2" s="45"/>
      <c r="D2" s="45"/>
      <c r="E2" s="45"/>
      <c r="F2" s="45"/>
      <c r="G2" s="45"/>
      <c r="H2" s="45"/>
      <c r="I2" s="45"/>
      <c r="J2" s="44" t="s">
        <v>427</v>
      </c>
      <c r="K2" s="45"/>
      <c r="L2" s="45"/>
      <c r="M2" s="45"/>
      <c r="N2" s="45"/>
      <c r="O2" s="45"/>
      <c r="P2" s="45"/>
      <c r="Q2" s="45"/>
      <c r="R2" s="45"/>
      <c r="S2" s="44" t="s">
        <v>427</v>
      </c>
      <c r="T2" s="45"/>
      <c r="U2" s="45"/>
      <c r="V2" s="45"/>
      <c r="W2" s="45"/>
      <c r="X2" s="45"/>
      <c r="Y2" s="45"/>
      <c r="Z2" s="45"/>
      <c r="AA2" s="44" t="s">
        <v>427</v>
      </c>
      <c r="AB2" s="45"/>
      <c r="AC2" s="45"/>
      <c r="AD2" s="45"/>
      <c r="AE2" s="45"/>
      <c r="AF2" s="45"/>
      <c r="AG2" s="45"/>
      <c r="AH2" s="45"/>
      <c r="AI2" s="45"/>
      <c r="AJ2" s="45"/>
    </row>
    <row r="3" spans="1:36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45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  <c r="AI3" s="53"/>
    </row>
    <row r="4" spans="1:36" ht="13.5" customHeight="1" x14ac:dyDescent="0.2">
      <c r="A4" s="40" t="s">
        <v>234</v>
      </c>
      <c r="B4" s="43">
        <f>SUMIFS('DATA 2'!$C$134:$C$152,'DATA 2'!$A$134:$A$152,$A4)</f>
        <v>354446.67499999999</v>
      </c>
      <c r="C4" s="43">
        <f>SUMIFS('DATA 2'!$H$134:$H$152,'DATA 2'!$A$134:$A$152,$A4)</f>
        <v>409576.70765199995</v>
      </c>
      <c r="D4" s="43">
        <f>SUMIFS('DATA 2'!$J$134:$J$152,'DATA 2'!$A$134:$A$152,$A4)</f>
        <v>432185.39895999996</v>
      </c>
      <c r="E4" s="43">
        <f>SUMIFS('DATA 2'!$O$134:$O$152,'DATA 2'!$A$134:$A$152,$A4)</f>
        <v>491736.41815300001</v>
      </c>
      <c r="F4" s="43">
        <f>SUMIFS('DATA 2'!$T$134:$T$152,'DATA 2'!$A$134:$A$152,$A4)</f>
        <v>560648.810726</v>
      </c>
      <c r="G4" s="43">
        <f>SUMIFS('DATA 2'!$AD$134:$AD$152,'DATA 2'!$A$134:$A$152,$A4)</f>
        <v>729177.90299300011</v>
      </c>
      <c r="H4" s="43">
        <f>SUMIFS('DATA 2'!$AN$134:$AN$152,'DATA 2'!$A$134:$A$152,$A4)</f>
        <v>940525.110659</v>
      </c>
      <c r="I4" s="45"/>
      <c r="J4" s="40" t="s">
        <v>234</v>
      </c>
      <c r="K4" s="43">
        <f>SUMIFS('DATA 2'!$C$153:$C$171,'DATA 2'!$A$153:$A$171,$A4)</f>
        <v>354446.67499999999</v>
      </c>
      <c r="L4" s="43">
        <f>SUMIFS('DATA 2'!$H$153:$H$171,'DATA 2'!$A$153:$A$171,$A4)</f>
        <v>409565.06755399995</v>
      </c>
      <c r="M4" s="43">
        <f>SUMIFS('DATA 2'!$J$153:$J$171,'DATA 2'!$A$153:$A$171,$A4)</f>
        <v>432153.89363799995</v>
      </c>
      <c r="N4" s="43">
        <f>SUMIFS('DATA 2'!$O$153:$O$171,'DATA 2'!$A$153:$A$171,$A4)</f>
        <v>491770.22515799996</v>
      </c>
      <c r="O4" s="43">
        <f>SUMIFS('DATA 2'!$T$153:$T$171,'DATA 2'!$A$153:$A$171,$A4)</f>
        <v>561293.48619299999</v>
      </c>
      <c r="P4" s="43">
        <f>SUMIFS('DATA 2'!$AD$153:$AD$171,'DATA 2'!$A$153:$A$171,$A4)</f>
        <v>729419.29250500002</v>
      </c>
      <c r="Q4" s="43">
        <f>SUMIFS('DATA 2'!$AN$153:$AN$171,'DATA 2'!$A$153:$A$171,$A4)</f>
        <v>942459.44113000005</v>
      </c>
      <c r="R4" s="45"/>
      <c r="S4" s="40" t="s">
        <v>234</v>
      </c>
      <c r="T4" s="43">
        <f>L4-C4</f>
        <v>-11.640098000003491</v>
      </c>
      <c r="U4" s="43">
        <f t="shared" ref="U4:Y4" si="0">M4-D4</f>
        <v>-31.505322000011802</v>
      </c>
      <c r="V4" s="43">
        <f t="shared" si="0"/>
        <v>33.807004999951459</v>
      </c>
      <c r="W4" s="43">
        <f t="shared" si="0"/>
        <v>644.67546699999366</v>
      </c>
      <c r="X4" s="43">
        <f t="shared" si="0"/>
        <v>241.38951199990697</v>
      </c>
      <c r="Y4" s="43">
        <f t="shared" si="0"/>
        <v>1934.3304710000521</v>
      </c>
      <c r="Z4" s="45"/>
      <c r="AA4" s="40" t="s">
        <v>234</v>
      </c>
      <c r="AB4" s="48">
        <f t="shared" ref="AB4:AG10" si="1">L4/C4-1</f>
        <v>-2.8419824131931115E-5</v>
      </c>
      <c r="AC4" s="48">
        <f t="shared" si="1"/>
        <v>-7.2897701023255657E-5</v>
      </c>
      <c r="AD4" s="48">
        <f t="shared" si="1"/>
        <v>6.8750256747129868E-5</v>
      </c>
      <c r="AE4" s="48">
        <f t="shared" si="1"/>
        <v>1.1498739579332007E-3</v>
      </c>
      <c r="AF4" s="48">
        <f t="shared" si="1"/>
        <v>3.3104337228140324E-4</v>
      </c>
      <c r="AG4" s="48">
        <f t="shared" si="1"/>
        <v>2.0566494706821814E-3</v>
      </c>
      <c r="AH4" s="48"/>
      <c r="AI4" s="48"/>
    </row>
    <row r="5" spans="1:36" ht="13.5" customHeight="1" x14ac:dyDescent="0.2">
      <c r="A5" s="40" t="s">
        <v>233</v>
      </c>
      <c r="B5" s="43">
        <f>SUMIFS('DATA 2'!$C$134:$C$152,'DATA 2'!$A$134:$A$152,$A5)</f>
        <v>5232990.3926000008</v>
      </c>
      <c r="C5" s="43">
        <f>SUMIFS('DATA 2'!$H$134:$H$152,'DATA 2'!$A$134:$A$152,$A5)</f>
        <v>6053849.2180936988</v>
      </c>
      <c r="D5" s="43">
        <f>SUMIFS('DATA 2'!$J$134:$J$152,'DATA 2'!$A$134:$A$152,$A5)</f>
        <v>6381706.7916034004</v>
      </c>
      <c r="E5" s="43">
        <f>SUMIFS('DATA 2'!$O$134:$O$152,'DATA 2'!$A$134:$A$152,$A5)</f>
        <v>7255158.2830822999</v>
      </c>
      <c r="F5" s="43">
        <f>SUMIFS('DATA 2'!$T$134:$T$152,'DATA 2'!$A$134:$A$152,$A5)</f>
        <v>8299927.5401433995</v>
      </c>
      <c r="G5" s="43">
        <f>SUMIFS('DATA 2'!$AD$134:$AD$152,'DATA 2'!$A$134:$A$152,$A5)</f>
        <v>10885381.007017199</v>
      </c>
      <c r="H5" s="43">
        <f>SUMIFS('DATA 2'!$AN$134:$AN$152,'DATA 2'!$A$134:$A$152,$A5)</f>
        <v>14230007.291420002</v>
      </c>
      <c r="I5" s="45"/>
      <c r="J5" s="40" t="s">
        <v>233</v>
      </c>
      <c r="K5" s="43">
        <f>SUMIFS('DATA 2'!$C$153:$C$171,'DATA 2'!$A$153:$A$171,$A5)</f>
        <v>5232990.3926000008</v>
      </c>
      <c r="L5" s="43">
        <f>SUMIFS('DATA 2'!$H$153:$H$171,'DATA 2'!$A$153:$A$171,$A5)</f>
        <v>6053470.4173196005</v>
      </c>
      <c r="M5" s="43">
        <f>SUMIFS('DATA 2'!$J$153:$J$171,'DATA 2'!$A$153:$A$171,$A5)</f>
        <v>6380538.6029329998</v>
      </c>
      <c r="N5" s="43">
        <f>SUMIFS('DATA 2'!$O$153:$O$171,'DATA 2'!$A$153:$A$171,$A5)</f>
        <v>7253513.0755629996</v>
      </c>
      <c r="O5" s="43">
        <f>SUMIFS('DATA 2'!$T$153:$T$171,'DATA 2'!$A$153:$A$171,$A5)</f>
        <v>8308072.7787873996</v>
      </c>
      <c r="P5" s="43">
        <f>SUMIFS('DATA 2'!$AD$153:$AD$171,'DATA 2'!$A$153:$A$171,$A5)</f>
        <v>10890860.8149794</v>
      </c>
      <c r="Q5" s="43">
        <f>SUMIFS('DATA 2'!$AN$153:$AN$171,'DATA 2'!$A$153:$A$171,$A5)</f>
        <v>14261369.637047</v>
      </c>
      <c r="R5" s="45"/>
      <c r="S5" s="40" t="s">
        <v>233</v>
      </c>
      <c r="T5" s="43">
        <f t="shared" ref="T5:T10" si="2">L5-C5</f>
        <v>-378.80077409837395</v>
      </c>
      <c r="U5" s="43">
        <f t="shared" ref="U5:U10" si="3">M5-D5</f>
        <v>-1168.1886704005301</v>
      </c>
      <c r="V5" s="43">
        <f t="shared" ref="V5:V10" si="4">N5-E5</f>
        <v>-1645.207519300282</v>
      </c>
      <c r="W5" s="43">
        <f t="shared" ref="W5:W10" si="5">O5-F5</f>
        <v>8145.2386440001428</v>
      </c>
      <c r="X5" s="43">
        <f t="shared" ref="X5:X10" si="6">P5-G5</f>
        <v>5479.8079622015357</v>
      </c>
      <c r="Y5" s="43">
        <f t="shared" ref="Y5:Y10" si="7">Q5-H5</f>
        <v>31362.345626998693</v>
      </c>
      <c r="Z5" s="45"/>
      <c r="AA5" s="40" t="s">
        <v>233</v>
      </c>
      <c r="AB5" s="48">
        <f t="shared" si="1"/>
        <v>-6.2571887810891624E-5</v>
      </c>
      <c r="AC5" s="48">
        <f t="shared" si="1"/>
        <v>-1.8305270181595557E-4</v>
      </c>
      <c r="AD5" s="48">
        <f t="shared" si="1"/>
        <v>-2.2676383548192458E-4</v>
      </c>
      <c r="AE5" s="48">
        <f t="shared" si="1"/>
        <v>9.8136262089099091E-4</v>
      </c>
      <c r="AF5" s="48">
        <f t="shared" si="1"/>
        <v>5.0340984469610106E-4</v>
      </c>
      <c r="AG5" s="48">
        <f t="shared" si="1"/>
        <v>2.2039585071687018E-3</v>
      </c>
      <c r="AH5" s="48"/>
      <c r="AI5" s="48"/>
    </row>
    <row r="6" spans="1:36" ht="13.5" customHeight="1" x14ac:dyDescent="0.2">
      <c r="A6" s="40" t="s">
        <v>235</v>
      </c>
      <c r="B6" s="43">
        <f>SUMIFS('DATA 2'!$C$134:$C$152,'DATA 2'!$A$134:$A$152,$A6)</f>
        <v>725910.16899999988</v>
      </c>
      <c r="C6" s="43">
        <f>SUMIFS('DATA 2'!$H$134:$H$152,'DATA 2'!$A$134:$A$152,$A6)</f>
        <v>845336.25683209987</v>
      </c>
      <c r="D6" s="43">
        <f>SUMIFS('DATA 2'!$J$134:$J$152,'DATA 2'!$A$134:$A$152,$A6)</f>
        <v>890445.0521777001</v>
      </c>
      <c r="E6" s="43">
        <f>SUMIFS('DATA 2'!$O$134:$O$152,'DATA 2'!$A$134:$A$152,$A6)</f>
        <v>1002093.0321988</v>
      </c>
      <c r="F6" s="43">
        <f>SUMIFS('DATA 2'!$T$134:$T$152,'DATA 2'!$A$134:$A$152,$A6)</f>
        <v>1139203.7554541</v>
      </c>
      <c r="G6" s="43">
        <f>SUMIFS('DATA 2'!$AD$134:$AD$152,'DATA 2'!$A$134:$A$152,$A6)</f>
        <v>1484586.2106391999</v>
      </c>
      <c r="H6" s="43">
        <f>SUMIFS('DATA 2'!$AN$134:$AN$152,'DATA 2'!$A$134:$A$152,$A6)</f>
        <v>1943856.7623912001</v>
      </c>
      <c r="I6" s="45"/>
      <c r="J6" s="40" t="s">
        <v>235</v>
      </c>
      <c r="K6" s="43">
        <f>SUMIFS('DATA 2'!$C$153:$C$171,'DATA 2'!$A$153:$A$171,$A6)</f>
        <v>725910.16899999988</v>
      </c>
      <c r="L6" s="43">
        <f>SUMIFS('DATA 2'!$H$153:$H$171,'DATA 2'!$A$153:$A$171,$A6)</f>
        <v>845378.11853740003</v>
      </c>
      <c r="M6" s="43">
        <f>SUMIFS('DATA 2'!$J$153:$J$171,'DATA 2'!$A$153:$A$171,$A6)</f>
        <v>890631.15359329991</v>
      </c>
      <c r="N6" s="43">
        <f>SUMIFS('DATA 2'!$O$153:$O$171,'DATA 2'!$A$153:$A$171,$A6)</f>
        <v>1002341.1485285999</v>
      </c>
      <c r="O6" s="43">
        <f>SUMIFS('DATA 2'!$T$153:$T$171,'DATA 2'!$A$153:$A$171,$A6)</f>
        <v>1140869.2943187</v>
      </c>
      <c r="P6" s="43">
        <f>SUMIFS('DATA 2'!$AD$153:$AD$171,'DATA 2'!$A$153:$A$171,$A6)</f>
        <v>1485842.1569009</v>
      </c>
      <c r="Q6" s="43">
        <f>SUMIFS('DATA 2'!$AN$153:$AN$171,'DATA 2'!$A$153:$A$171,$A6)</f>
        <v>1949488.3886517999</v>
      </c>
      <c r="R6" s="45"/>
      <c r="S6" s="40" t="s">
        <v>235</v>
      </c>
      <c r="T6" s="43">
        <f t="shared" si="2"/>
        <v>41.86170530016534</v>
      </c>
      <c r="U6" s="43">
        <f t="shared" si="3"/>
        <v>186.10141559981275</v>
      </c>
      <c r="V6" s="43">
        <f t="shared" si="4"/>
        <v>248.11632979987189</v>
      </c>
      <c r="W6" s="43">
        <f t="shared" si="5"/>
        <v>1665.5388646000065</v>
      </c>
      <c r="X6" s="43">
        <f t="shared" si="6"/>
        <v>1255.9462617000099</v>
      </c>
      <c r="Y6" s="43">
        <f t="shared" si="7"/>
        <v>5631.6262605998199</v>
      </c>
      <c r="Z6" s="45"/>
      <c r="AA6" s="40" t="s">
        <v>235</v>
      </c>
      <c r="AB6" s="48">
        <f t="shared" si="1"/>
        <v>4.9520773493183512E-5</v>
      </c>
      <c r="AC6" s="48">
        <f t="shared" si="1"/>
        <v>2.0899820280284587E-4</v>
      </c>
      <c r="AD6" s="48">
        <f t="shared" si="1"/>
        <v>2.4759809900620766E-4</v>
      </c>
      <c r="AE6" s="48">
        <f t="shared" si="1"/>
        <v>1.4620201668278376E-3</v>
      </c>
      <c r="AF6" s="48">
        <f t="shared" si="1"/>
        <v>8.4599079036262737E-4</v>
      </c>
      <c r="AG6" s="48">
        <f t="shared" si="1"/>
        <v>2.8971405555995311E-3</v>
      </c>
      <c r="AH6" s="48"/>
      <c r="AI6" s="48"/>
    </row>
    <row r="7" spans="1:36" ht="13.5" customHeight="1" x14ac:dyDescent="0.2">
      <c r="A7" s="40" t="s">
        <v>236</v>
      </c>
      <c r="B7" s="43">
        <f>SUMIFS('DATA 2'!$C$134:$C$152,'DATA 2'!$A$134:$A$152,$A7)</f>
        <v>4156742.6929990002</v>
      </c>
      <c r="C7" s="43">
        <f>SUMIFS('DATA 2'!$H$134:$H$152,'DATA 2'!$A$134:$A$152,$A7)</f>
        <v>4809496.8689479996</v>
      </c>
      <c r="D7" s="43">
        <f>SUMIFS('DATA 2'!$J$134:$J$152,'DATA 2'!$A$134:$A$152,$A7)</f>
        <v>5075241.6606160002</v>
      </c>
      <c r="E7" s="43">
        <f>SUMIFS('DATA 2'!$O$134:$O$152,'DATA 2'!$A$134:$A$152,$A7)</f>
        <v>5781878.7563760001</v>
      </c>
      <c r="F7" s="43">
        <f>SUMIFS('DATA 2'!$T$134:$T$152,'DATA 2'!$A$134:$A$152,$A7)</f>
        <v>6604043.5545570003</v>
      </c>
      <c r="G7" s="43">
        <f>SUMIFS('DATA 2'!$AD$134:$AD$152,'DATA 2'!$A$134:$A$152,$A7)</f>
        <v>8582374.7069719993</v>
      </c>
      <c r="H7" s="43">
        <f>SUMIFS('DATA 2'!$AN$134:$AN$152,'DATA 2'!$A$134:$A$152,$A7)</f>
        <v>11038526.785179999</v>
      </c>
      <c r="I7" s="45"/>
      <c r="J7" s="40" t="s">
        <v>236</v>
      </c>
      <c r="K7" s="43">
        <f>SUMIFS('DATA 2'!$C$153:$C$171,'DATA 2'!$A$153:$A$171,$A7)</f>
        <v>4156742.6929990002</v>
      </c>
      <c r="L7" s="43">
        <f>SUMIFS('DATA 2'!$H$153:$H$171,'DATA 2'!$A$153:$A$171,$A7)</f>
        <v>4809259.367265</v>
      </c>
      <c r="M7" s="43">
        <f>SUMIFS('DATA 2'!$J$153:$J$171,'DATA 2'!$A$153:$A$171,$A7)</f>
        <v>5074512.5048759999</v>
      </c>
      <c r="N7" s="43">
        <f>SUMIFS('DATA 2'!$O$153:$O$171,'DATA 2'!$A$153:$A$171,$A7)</f>
        <v>5780541.5768259997</v>
      </c>
      <c r="O7" s="43">
        <f>SUMIFS('DATA 2'!$T$153:$T$171,'DATA 2'!$A$153:$A$171,$A7)</f>
        <v>6607844.0839600004</v>
      </c>
      <c r="P7" s="43">
        <f>SUMIFS('DATA 2'!$AD$153:$AD$171,'DATA 2'!$A$153:$A$171,$A7)</f>
        <v>8575881.5794740003</v>
      </c>
      <c r="Q7" s="43">
        <f>SUMIFS('DATA 2'!$AN$153:$AN$171,'DATA 2'!$A$153:$A$171,$A7)</f>
        <v>11044645.863709999</v>
      </c>
      <c r="R7" s="45"/>
      <c r="S7" s="40" t="s">
        <v>236</v>
      </c>
      <c r="T7" s="43">
        <f t="shared" si="2"/>
        <v>-237.50168299954385</v>
      </c>
      <c r="U7" s="43">
        <f t="shared" si="3"/>
        <v>-729.15574000030756</v>
      </c>
      <c r="V7" s="43">
        <f t="shared" si="4"/>
        <v>-1337.1795500004664</v>
      </c>
      <c r="W7" s="43">
        <f t="shared" si="5"/>
        <v>3800.5294030001387</v>
      </c>
      <c r="X7" s="43">
        <f t="shared" si="6"/>
        <v>-6493.1274979989976</v>
      </c>
      <c r="Y7" s="43">
        <f t="shared" si="7"/>
        <v>6119.0785300005227</v>
      </c>
      <c r="Z7" s="45"/>
      <c r="AA7" s="40" t="s">
        <v>236</v>
      </c>
      <c r="AB7" s="48">
        <f t="shared" si="1"/>
        <v>-4.9381814661964007E-5</v>
      </c>
      <c r="AC7" s="48">
        <f t="shared" si="1"/>
        <v>-1.4366916666419538E-4</v>
      </c>
      <c r="AD7" s="48">
        <f t="shared" si="1"/>
        <v>-2.3127076964835069E-4</v>
      </c>
      <c r="AE7" s="48">
        <f t="shared" si="1"/>
        <v>5.7548521168948596E-4</v>
      </c>
      <c r="AF7" s="48">
        <f t="shared" si="1"/>
        <v>-7.5656537027268822E-4</v>
      </c>
      <c r="AG7" s="48">
        <f t="shared" si="1"/>
        <v>5.5433833237739094E-4</v>
      </c>
      <c r="AH7" s="48"/>
      <c r="AI7" s="48"/>
    </row>
    <row r="8" spans="1:36" ht="13.5" customHeight="1" x14ac:dyDescent="0.2">
      <c r="A8" s="41" t="s">
        <v>425</v>
      </c>
      <c r="B8" s="43">
        <f>SUMIFS('DATA 2'!$C$134:$C$152,'DATA 2'!$A$134:$A$152,$A8)</f>
        <v>372725.1164</v>
      </c>
      <c r="C8" s="43">
        <f>SUMIFS('DATA 2'!$H$134:$H$152,'DATA 2'!$A$134:$A$152,$A8)</f>
        <v>443370.45426000003</v>
      </c>
      <c r="D8" s="43">
        <f>SUMIFS('DATA 2'!$J$134:$J$152,'DATA 2'!$A$134:$A$152,$A8)</f>
        <v>458795.82338999998</v>
      </c>
      <c r="E8" s="43">
        <f>SUMIFS('DATA 2'!$O$134:$O$152,'DATA 2'!$A$134:$A$152,$A8)</f>
        <v>488963.17881000001</v>
      </c>
      <c r="F8" s="43">
        <f>SUMIFS('DATA 2'!$T$134:$T$152,'DATA 2'!$A$134:$A$152,$A8)</f>
        <v>544429.22398000001</v>
      </c>
      <c r="G8" s="43">
        <f>SUMIFS('DATA 2'!$AD$134:$AD$152,'DATA 2'!$A$134:$A$152,$A8)</f>
        <v>693842.12060999998</v>
      </c>
      <c r="H8" s="43">
        <f>SUMIFS('DATA 2'!$AN$134:$AN$152,'DATA 2'!$A$134:$A$152,$A8)</f>
        <v>934160.25663000008</v>
      </c>
      <c r="I8" s="45"/>
      <c r="J8" s="41" t="s">
        <v>425</v>
      </c>
      <c r="K8" s="43">
        <f>SUMIFS('DATA 2'!$C$153:$C$171,'DATA 2'!$A$153:$A$171,$A8)</f>
        <v>372725.1164</v>
      </c>
      <c r="L8" s="43">
        <f>SUMIFS('DATA 2'!$H$153:$H$171,'DATA 2'!$A$153:$A$171,$A8)</f>
        <v>443705.08941000002</v>
      </c>
      <c r="M8" s="43">
        <f>SUMIFS('DATA 2'!$J$153:$J$171,'DATA 2'!$A$153:$A$171,$A8)</f>
        <v>459610.13058999996</v>
      </c>
      <c r="N8" s="43">
        <f>SUMIFS('DATA 2'!$O$153:$O$171,'DATA 2'!$A$153:$A$171,$A8)</f>
        <v>489332.79297999997</v>
      </c>
      <c r="O8" s="43">
        <f>SUMIFS('DATA 2'!$T$153:$T$171,'DATA 2'!$A$153:$A$171,$A8)</f>
        <v>545507.78409999993</v>
      </c>
      <c r="P8" s="43">
        <f>SUMIFS('DATA 2'!$AD$153:$AD$171,'DATA 2'!$A$153:$A$171,$A8)</f>
        <v>694512.54949</v>
      </c>
      <c r="Q8" s="43">
        <f>SUMIFS('DATA 2'!$AN$153:$AN$171,'DATA 2'!$A$153:$A$171,$A8)</f>
        <v>937222.05844999989</v>
      </c>
      <c r="R8" s="45"/>
      <c r="S8" s="41" t="s">
        <v>425</v>
      </c>
      <c r="T8" s="43">
        <f t="shared" si="2"/>
        <v>334.63514999998733</v>
      </c>
      <c r="U8" s="43">
        <f t="shared" si="3"/>
        <v>814.30719999998109</v>
      </c>
      <c r="V8" s="43">
        <f t="shared" si="4"/>
        <v>369.61416999995708</v>
      </c>
      <c r="W8" s="43">
        <f t="shared" si="5"/>
        <v>1078.5601199999219</v>
      </c>
      <c r="X8" s="43">
        <f t="shared" si="6"/>
        <v>670.42888000002131</v>
      </c>
      <c r="Y8" s="43">
        <f t="shared" si="7"/>
        <v>3061.8018199998187</v>
      </c>
      <c r="Z8" s="45"/>
      <c r="AA8" s="41" t="s">
        <v>425</v>
      </c>
      <c r="AB8" s="48">
        <f t="shared" si="1"/>
        <v>7.5475293128968168E-4</v>
      </c>
      <c r="AC8" s="48">
        <f t="shared" si="1"/>
        <v>1.7748792785059475E-3</v>
      </c>
      <c r="AD8" s="48">
        <f t="shared" si="1"/>
        <v>7.5591411790854046E-4</v>
      </c>
      <c r="AE8" s="48">
        <f t="shared" si="1"/>
        <v>1.9810841749368091E-3</v>
      </c>
      <c r="AF8" s="48">
        <f t="shared" si="1"/>
        <v>9.6625566549723985E-4</v>
      </c>
      <c r="AG8" s="48">
        <f t="shared" si="1"/>
        <v>3.2775980333881183E-3</v>
      </c>
      <c r="AH8" s="48"/>
      <c r="AI8" s="48"/>
    </row>
    <row r="9" spans="1:36" ht="13.5" customHeight="1" x14ac:dyDescent="0.2">
      <c r="A9" s="40" t="s">
        <v>424</v>
      </c>
      <c r="B9" s="43">
        <f>SUMIFS('DATA 2'!$C$134:$C$152,'DATA 2'!$A$134:$A$152,$A9)</f>
        <v>37854.733</v>
      </c>
      <c r="C9" s="43">
        <f>SUMIFS('DATA 2'!$H$134:$H$152,'DATA 2'!$A$134:$A$152,$A9)</f>
        <v>40310.350619999997</v>
      </c>
      <c r="D9" s="43">
        <f>SUMIFS('DATA 2'!$J$134:$J$152,'DATA 2'!$A$134:$A$152,$A9)</f>
        <v>41830.318489999998</v>
      </c>
      <c r="E9" s="43">
        <f>SUMIFS('DATA 2'!$O$134:$O$152,'DATA 2'!$A$134:$A$152,$A9)</f>
        <v>47145.833339999997</v>
      </c>
      <c r="F9" s="43">
        <f>SUMIFS('DATA 2'!$T$134:$T$152,'DATA 2'!$A$134:$A$152,$A9)</f>
        <v>54047.362930000003</v>
      </c>
      <c r="G9" s="43">
        <f>SUMIFS('DATA 2'!$AD$134:$AD$152,'DATA 2'!$A$134:$A$152,$A9)</f>
        <v>70242.120379999906</v>
      </c>
      <c r="H9" s="43">
        <f>SUMIFS('DATA 2'!$AN$134:$AN$152,'DATA 2'!$A$134:$A$152,$A9)</f>
        <v>91158.699779999995</v>
      </c>
      <c r="I9" s="45"/>
      <c r="J9" s="40" t="s">
        <v>424</v>
      </c>
      <c r="K9" s="43">
        <f>SUMIFS('DATA 2'!$C$153:$C$171,'DATA 2'!$A$153:$A$171,$A9)</f>
        <v>37854.733</v>
      </c>
      <c r="L9" s="43">
        <f>SUMIFS('DATA 2'!$H$153:$H$171,'DATA 2'!$A$153:$A$171,$A9)</f>
        <v>40081.369769999998</v>
      </c>
      <c r="M9" s="43">
        <f>SUMIFS('DATA 2'!$J$153:$J$171,'DATA 2'!$A$153:$A$171,$A9)</f>
        <v>41147.520629999999</v>
      </c>
      <c r="N9" s="43">
        <f>SUMIFS('DATA 2'!$O$153:$O$171,'DATA 2'!$A$153:$A$171,$A9)</f>
        <v>44952.335740000002</v>
      </c>
      <c r="O9" s="43">
        <f>SUMIFS('DATA 2'!$T$153:$T$171,'DATA 2'!$A$153:$A$171,$A9)</f>
        <v>50562.286330000003</v>
      </c>
      <c r="P9" s="43">
        <f>SUMIFS('DATA 2'!$AD$153:$AD$171,'DATA 2'!$A$153:$A$171,$A9)</f>
        <v>64960.502639999999</v>
      </c>
      <c r="Q9" s="43">
        <f>SUMIFS('DATA 2'!$AN$153:$AN$171,'DATA 2'!$A$153:$A$171,$A9)</f>
        <v>79482.372829999906</v>
      </c>
      <c r="R9" s="45"/>
      <c r="S9" s="40" t="s">
        <v>424</v>
      </c>
      <c r="T9" s="43">
        <f t="shared" si="2"/>
        <v>-228.98084999999992</v>
      </c>
      <c r="U9" s="43">
        <f t="shared" si="3"/>
        <v>-682.79785999999876</v>
      </c>
      <c r="V9" s="43">
        <f t="shared" si="4"/>
        <v>-2193.4975999999951</v>
      </c>
      <c r="W9" s="43">
        <f t="shared" si="5"/>
        <v>-3485.0766000000003</v>
      </c>
      <c r="X9" s="43">
        <f t="shared" si="6"/>
        <v>-5281.6177399999069</v>
      </c>
      <c r="Y9" s="43">
        <f t="shared" si="7"/>
        <v>-11676.32695000009</v>
      </c>
      <c r="Z9" s="45"/>
      <c r="AA9" s="40" t="s">
        <v>424</v>
      </c>
      <c r="AB9" s="48">
        <f t="shared" si="1"/>
        <v>-5.6804479861405355E-3</v>
      </c>
      <c r="AC9" s="48">
        <f t="shared" si="1"/>
        <v>-1.6323037563369946E-2</v>
      </c>
      <c r="AD9" s="48">
        <f t="shared" si="1"/>
        <v>-4.6525799728286077E-2</v>
      </c>
      <c r="AE9" s="48">
        <f t="shared" si="1"/>
        <v>-6.448189904313617E-2</v>
      </c>
      <c r="AF9" s="48">
        <f t="shared" si="1"/>
        <v>-7.5191604573254689E-2</v>
      </c>
      <c r="AG9" s="48">
        <f t="shared" si="1"/>
        <v>-0.12808790579702678</v>
      </c>
      <c r="AH9" s="48"/>
      <c r="AI9" s="48"/>
    </row>
    <row r="10" spans="1:36" ht="13.5" customHeight="1" x14ac:dyDescent="0.2">
      <c r="A10" s="44" t="s">
        <v>240</v>
      </c>
      <c r="B10" s="43">
        <f>SUM(B4:B9)</f>
        <v>10880669.778998999</v>
      </c>
      <c r="C10" s="43">
        <f t="shared" ref="C10:H10" si="8">SUM(C4:C9)</f>
        <v>12601939.856405796</v>
      </c>
      <c r="D10" s="43">
        <f t="shared" si="8"/>
        <v>13280205.0452371</v>
      </c>
      <c r="E10" s="43">
        <f t="shared" si="8"/>
        <v>15066975.501960101</v>
      </c>
      <c r="F10" s="43">
        <f t="shared" si="8"/>
        <v>17202300.247790497</v>
      </c>
      <c r="G10" s="43">
        <f t="shared" si="8"/>
        <v>22445604.068611398</v>
      </c>
      <c r="H10" s="43">
        <f t="shared" si="8"/>
        <v>29178234.906060196</v>
      </c>
      <c r="I10" s="45"/>
      <c r="J10" s="44" t="s">
        <v>240</v>
      </c>
      <c r="K10" s="43">
        <f>SUM(K4:K9)</f>
        <v>10880669.778998999</v>
      </c>
      <c r="L10" s="43">
        <f t="shared" ref="L10:Q10" si="9">SUM(L4:L9)</f>
        <v>12601459.429856</v>
      </c>
      <c r="M10" s="43">
        <f>SUM(M4:M9)</f>
        <v>13278593.806260299</v>
      </c>
      <c r="N10" s="43">
        <f t="shared" si="9"/>
        <v>15062451.154795598</v>
      </c>
      <c r="O10" s="43">
        <f t="shared" si="9"/>
        <v>17214149.7136891</v>
      </c>
      <c r="P10" s="43">
        <f t="shared" si="9"/>
        <v>22441476.895989303</v>
      </c>
      <c r="Q10" s="43">
        <f t="shared" si="9"/>
        <v>29214667.7618188</v>
      </c>
      <c r="R10" s="45"/>
      <c r="S10" s="44" t="s">
        <v>240</v>
      </c>
      <c r="T10" s="43">
        <f t="shared" si="2"/>
        <v>-480.42654979601502</v>
      </c>
      <c r="U10" s="43">
        <f t="shared" si="3"/>
        <v>-1611.2389768008143</v>
      </c>
      <c r="V10" s="43">
        <f t="shared" si="4"/>
        <v>-4524.3471645023674</v>
      </c>
      <c r="W10" s="43">
        <f t="shared" si="5"/>
        <v>11849.465898603201</v>
      </c>
      <c r="X10" s="43">
        <f t="shared" si="6"/>
        <v>-4127.1726220957935</v>
      </c>
      <c r="Y10" s="43">
        <f t="shared" si="7"/>
        <v>36432.855758603662</v>
      </c>
      <c r="Z10" s="45"/>
      <c r="AA10" s="44" t="s">
        <v>240</v>
      </c>
      <c r="AB10" s="57">
        <f t="shared" si="1"/>
        <v>-3.8123221922203854E-5</v>
      </c>
      <c r="AC10" s="57">
        <f t="shared" si="1"/>
        <v>-1.2132636290718146E-4</v>
      </c>
      <c r="AD10" s="57">
        <f t="shared" si="1"/>
        <v>-3.0028237345403053E-4</v>
      </c>
      <c r="AE10" s="57">
        <f t="shared" si="1"/>
        <v>6.8883031501121295E-4</v>
      </c>
      <c r="AF10" s="57">
        <f t="shared" si="1"/>
        <v>-1.8387442857314973E-4</v>
      </c>
      <c r="AG10" s="57">
        <f t="shared" si="1"/>
        <v>1.2486312443469316E-3</v>
      </c>
      <c r="AH10" s="56"/>
      <c r="AI10" s="56"/>
    </row>
    <row r="11" spans="1:36" x14ac:dyDescent="0.2">
      <c r="A11" s="55"/>
      <c r="B11" s="45"/>
      <c r="C11" s="43"/>
      <c r="D11" s="43"/>
      <c r="E11" s="43"/>
      <c r="F11" s="43"/>
      <c r="G11" s="43"/>
      <c r="H11" s="43"/>
      <c r="I11" s="43"/>
      <c r="J11" s="45"/>
      <c r="K11" s="55"/>
      <c r="L11" s="45"/>
      <c r="M11" s="43"/>
      <c r="N11" s="43"/>
      <c r="O11" s="43"/>
      <c r="P11" s="43"/>
      <c r="Q11" s="43"/>
      <c r="R11" s="43"/>
      <c r="S11" s="43"/>
      <c r="T11" s="45"/>
      <c r="U11" s="55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</row>
    <row r="12" spans="1:36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B34" workbookViewId="0">
      <selection activeCell="O10" sqref="O10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6.42578125" style="37" customWidth="1"/>
    <col min="11" max="18" width="11.42578125" style="37"/>
    <col min="19" max="19" width="29.140625" style="37" customWidth="1"/>
    <col min="20" max="26" width="11.42578125" style="37"/>
    <col min="27" max="27" width="26.85546875" style="37" customWidth="1"/>
    <col min="28" max="16384" width="11.42578125" style="37"/>
  </cols>
  <sheetData>
    <row r="1" spans="1:33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3" s="45" customFormat="1" ht="13.5" customHeight="1" x14ac:dyDescent="0.2">
      <c r="A2" s="44" t="s">
        <v>227</v>
      </c>
      <c r="J2" s="44" t="s">
        <v>227</v>
      </c>
      <c r="S2" s="44" t="s">
        <v>227</v>
      </c>
      <c r="AA2" s="44" t="s">
        <v>227</v>
      </c>
    </row>
    <row r="3" spans="1:33" s="46" customFormat="1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</row>
    <row r="4" spans="1:33" s="46" customFormat="1" ht="13.5" customHeight="1" x14ac:dyDescent="0.2">
      <c r="A4" s="40" t="s">
        <v>234</v>
      </c>
      <c r="B4" s="43">
        <f>SUMIFS('DATA 2'!$C$68:$C$100,'DATA 2'!$A$68:$A$100,$A4)</f>
        <v>48872.667990000002</v>
      </c>
      <c r="C4" s="43">
        <f>SUMIFS('DATA 2'!$H$68:$H$100,'DATA 2'!$A$68:$A$100,$A4)</f>
        <v>56390.492950400003</v>
      </c>
      <c r="D4" s="43">
        <f>SUMIFS('DATA 2'!$J$68:$J$100,'DATA 2'!$A$68:$A$100,$A4)</f>
        <v>59566.848051289999</v>
      </c>
      <c r="E4" s="43">
        <f>SUMIFS('DATA 2'!$O$68:$O$100,'DATA 2'!$A$68:$A$100,$A4)</f>
        <v>67986.499560109994</v>
      </c>
      <c r="F4" s="43">
        <f>SUMIFS('DATA 2'!$T$68:$T$100,'DATA 2'!$A$68:$A$100,$A4)</f>
        <v>77503.976546279911</v>
      </c>
      <c r="G4" s="43">
        <f>SUMIFS('DATA 2'!$AD$68:$AD$100,'DATA 2'!$A$68:$A$100,$A4)</f>
        <v>99751.692366440009</v>
      </c>
      <c r="H4" s="43">
        <f>SUMIFS('DATA 2'!$AN$68:$AN$100,'DATA 2'!$A$68:$A$100,$A4)</f>
        <v>126535.85579613999</v>
      </c>
      <c r="I4" s="45"/>
      <c r="J4" s="40" t="s">
        <v>234</v>
      </c>
      <c r="K4" s="43">
        <f>SUMIFS('DATA 2'!$C$101:$C$133,'DATA 2'!$A$101:$A$133,$J4)</f>
        <v>48872.667990000002</v>
      </c>
      <c r="L4" s="43">
        <f>SUMIFS('DATA 2'!$H$101:$H$133,'DATA 2'!$A$101:$A$133,$J4)</f>
        <v>56389.023388850001</v>
      </c>
      <c r="M4" s="43">
        <f>SUMIFS('DATA 2'!$J$101:$J$133,'DATA 2'!$A$101:$A$133,$J4)</f>
        <v>59560.371458139998</v>
      </c>
      <c r="N4" s="43">
        <f>SUMIFS('DATA 2'!$O$101:$O$133,'DATA 2'!$A$101:$A$133,$J4)</f>
        <v>67973.370660059911</v>
      </c>
      <c r="O4" s="43">
        <f>SUMIFS('DATA 2'!$T$101:$T$133,'DATA 2'!$A$101:$A$133,$J4)</f>
        <v>77539.935235450001</v>
      </c>
      <c r="P4" s="43">
        <f>SUMIFS('DATA 2'!AD$101:$AD$133,'DATA 2'!$A$101:$A$133,$J4)</f>
        <v>99696.25737395999</v>
      </c>
      <c r="Q4" s="43">
        <f>SUMIFS('DATA 2'!$AN$101:$AN$133,'DATA 2'!$A$101:$A$133,$J4)</f>
        <v>126580.98410607</v>
      </c>
      <c r="R4" s="45"/>
      <c r="S4" s="40" t="s">
        <v>234</v>
      </c>
      <c r="T4" s="47">
        <f t="shared" ref="T4:Y4" si="0">L4-C4</f>
        <v>-1.4695615500022541</v>
      </c>
      <c r="U4" s="47">
        <f t="shared" si="0"/>
        <v>-6.4765931500005536</v>
      </c>
      <c r="V4" s="47">
        <f t="shared" si="0"/>
        <v>-13.128900050083757</v>
      </c>
      <c r="W4" s="47">
        <f t="shared" si="0"/>
        <v>35.958689170089201</v>
      </c>
      <c r="X4" s="47">
        <f t="shared" si="0"/>
        <v>-55.434992480018991</v>
      </c>
      <c r="Y4" s="47">
        <f t="shared" si="0"/>
        <v>45.128309930005344</v>
      </c>
      <c r="Z4" s="47"/>
      <c r="AA4" s="40" t="s">
        <v>234</v>
      </c>
      <c r="AB4" s="48">
        <f t="shared" ref="AB4:AB25" si="1">L4/C4-1</f>
        <v>-2.6060448723108642E-5</v>
      </c>
      <c r="AC4" s="48">
        <f t="shared" ref="AC4:AC25" si="2">M4/D4-1</f>
        <v>-1.0872814932938457E-4</v>
      </c>
      <c r="AD4" s="48">
        <f t="shared" ref="AD4:AD25" si="3">N4/E4-1</f>
        <v>-1.9311039890312909E-4</v>
      </c>
      <c r="AE4" s="48">
        <f t="shared" ref="AE4:AE25" si="4">O4/F4-1</f>
        <v>4.6395928018760912E-4</v>
      </c>
      <c r="AF4" s="48">
        <f t="shared" ref="AF4:AF25" si="5">P4/G4-1</f>
        <v>-5.5572984442586737E-4</v>
      </c>
      <c r="AG4" s="48">
        <f t="shared" ref="AG4:AG25" si="6">Q4/H4-1</f>
        <v>3.5664444394889472E-4</v>
      </c>
    </row>
    <row r="5" spans="1:33" s="46" customFormat="1" ht="13.5" customHeight="1" x14ac:dyDescent="0.2">
      <c r="A5" s="40" t="s">
        <v>233</v>
      </c>
      <c r="B5" s="43">
        <f>SUMIFS('DATA 2'!$C$68:$C$100,'DATA 2'!$A$68:$A$100,$A5)</f>
        <v>788945.764111</v>
      </c>
      <c r="C5" s="43">
        <f>SUMIFS('DATA 2'!$H$68:$H$100,'DATA 2'!$A$68:$A$100,$A5)</f>
        <v>905683.39214699995</v>
      </c>
      <c r="D5" s="43">
        <f>SUMIFS('DATA 2'!$J$68:$J$100,'DATA 2'!$A$68:$A$100,$A5)</f>
        <v>957245.37736000004</v>
      </c>
      <c r="E5" s="43">
        <f>SUMIFS('DATA 2'!$O$68:$O$100,'DATA 2'!$A$68:$A$100,$A5)</f>
        <v>1099192.41765</v>
      </c>
      <c r="F5" s="43">
        <f>SUMIFS('DATA 2'!$T$68:$T$100,'DATA 2'!$A$68:$A$100,$A5)</f>
        <v>1262304.75144</v>
      </c>
      <c r="G5" s="43">
        <f>SUMIFS('DATA 2'!$AD$68:$AD$100,'DATA 2'!$A$68:$A$100,$A5)</f>
        <v>1622605.8934200001</v>
      </c>
      <c r="H5" s="43">
        <f>SUMIFS('DATA 2'!$AN$68:$AN$100,'DATA 2'!$A$68:$A$100,$A5)</f>
        <v>2028153.6460199999</v>
      </c>
      <c r="I5" s="45"/>
      <c r="J5" s="40" t="s">
        <v>233</v>
      </c>
      <c r="K5" s="43">
        <f>SUMIFS('DATA 2'!$C$101:$C$133,'DATA 2'!$A$101:$A$133,$J5)</f>
        <v>788945.764111</v>
      </c>
      <c r="L5" s="43">
        <f>SUMIFS('DATA 2'!$H$101:$H$133,'DATA 2'!$A$101:$A$133,$J5)</f>
        <v>905688.27012</v>
      </c>
      <c r="M5" s="43">
        <f>SUMIFS('DATA 2'!$J$101:$J$133,'DATA 2'!$A$101:$A$133,$J5)</f>
        <v>957207.25634199998</v>
      </c>
      <c r="N5" s="43">
        <f>SUMIFS('DATA 2'!$O$101:$O$133,'DATA 2'!$A$101:$A$133,$J5)</f>
        <v>1099366.4496899999</v>
      </c>
      <c r="O5" s="43">
        <f>SUMIFS('DATA 2'!$T$101:$T$133,'DATA 2'!$A$101:$A$133,$J5)</f>
        <v>1263107.2504099999</v>
      </c>
      <c r="P5" s="43">
        <f>SUMIFS('DATA 2'!AD$101:$AD$133,'DATA 2'!$A$101:$A$133,$J5)</f>
        <v>1622290.1235</v>
      </c>
      <c r="Q5" s="43">
        <f>SUMIFS('DATA 2'!$AN$101:$AN$133,'DATA 2'!$A$101:$A$133,$J5)</f>
        <v>2031129.1909</v>
      </c>
      <c r="R5" s="45"/>
      <c r="S5" s="40" t="s">
        <v>233</v>
      </c>
      <c r="T5" s="47">
        <f t="shared" ref="T5:T25" si="7">L5-C5</f>
        <v>4.8779730000533164</v>
      </c>
      <c r="U5" s="47">
        <f t="shared" ref="U5:U25" si="8">M5-D5</f>
        <v>-38.121018000063486</v>
      </c>
      <c r="V5" s="47">
        <f t="shared" ref="V5:V25" si="9">N5-E5</f>
        <v>174.03203999996185</v>
      </c>
      <c r="W5" s="47">
        <f t="shared" ref="W5:W25" si="10">O5-F5</f>
        <v>802.49896999984048</v>
      </c>
      <c r="X5" s="47">
        <f t="shared" ref="X5:X25" si="11">P5-G5</f>
        <v>-315.76992000010796</v>
      </c>
      <c r="Y5" s="47">
        <f t="shared" ref="Y5:Y25" si="12">Q5-H5</f>
        <v>2975.5448800001759</v>
      </c>
      <c r="Z5" s="47"/>
      <c r="AA5" s="40" t="s">
        <v>233</v>
      </c>
      <c r="AB5" s="48">
        <f t="shared" si="1"/>
        <v>5.385958318671058E-6</v>
      </c>
      <c r="AC5" s="48">
        <f t="shared" si="2"/>
        <v>-3.9823663714355639E-5</v>
      </c>
      <c r="AD5" s="48">
        <f t="shared" si="3"/>
        <v>1.5832718385389022E-4</v>
      </c>
      <c r="AE5" s="48">
        <f t="shared" si="4"/>
        <v>6.3574106734876068E-4</v>
      </c>
      <c r="AF5" s="48">
        <f t="shared" si="5"/>
        <v>-1.9460666405846094E-4</v>
      </c>
      <c r="AG5" s="48">
        <f t="shared" si="6"/>
        <v>1.467120050711701E-3</v>
      </c>
    </row>
    <row r="6" spans="1:33" s="46" customFormat="1" ht="13.5" customHeight="1" x14ac:dyDescent="0.2">
      <c r="A6" s="40" t="s">
        <v>235</v>
      </c>
      <c r="B6" s="43">
        <f>SUMIFS('DATA 2'!$C$68:$C$100,'DATA 2'!$A$68:$A$100,$A6)</f>
        <v>170296.54790999999</v>
      </c>
      <c r="C6" s="43">
        <f>SUMIFS('DATA 2'!$H$68:$H$100,'DATA 2'!$A$68:$A$100,$A6)</f>
        <v>197655.29787430001</v>
      </c>
      <c r="D6" s="43">
        <f>SUMIFS('DATA 2'!$J$68:$J$100,'DATA 2'!$A$68:$A$100,$A6)</f>
        <v>209660.9753547</v>
      </c>
      <c r="E6" s="43">
        <f>SUMIFS('DATA 2'!$O$68:$O$100,'DATA 2'!$A$68:$A$100,$A6)</f>
        <v>243429.05754760001</v>
      </c>
      <c r="F6" s="43">
        <f>SUMIFS('DATA 2'!$T$68:$T$100,'DATA 2'!$A$68:$A$100,$A6)</f>
        <v>284009.5389189999</v>
      </c>
      <c r="G6" s="43">
        <f>SUMIFS('DATA 2'!$AD$68:$AD$100,'DATA 2'!$A$68:$A$100,$A6)</f>
        <v>381067.415492</v>
      </c>
      <c r="H6" s="43">
        <f>SUMIFS('DATA 2'!$AN$68:$AN$100,'DATA 2'!$A$68:$A$100,$A6)</f>
        <v>492536.55747900007</v>
      </c>
      <c r="I6" s="45"/>
      <c r="J6" s="40" t="s">
        <v>235</v>
      </c>
      <c r="K6" s="43">
        <f>SUMIFS('DATA 2'!$C$101:$C$133,'DATA 2'!$A$101:$A$133,$J6)</f>
        <v>170296.54790999999</v>
      </c>
      <c r="L6" s="43">
        <f>SUMIFS('DATA 2'!$H$101:$H$133,'DATA 2'!$A$101:$A$133,$J6)</f>
        <v>197633.98827570002</v>
      </c>
      <c r="M6" s="43">
        <f>SUMIFS('DATA 2'!$J$101:$J$133,'DATA 2'!$A$101:$A$133,$J6)</f>
        <v>209588.12912510001</v>
      </c>
      <c r="N6" s="43">
        <f>SUMIFS('DATA 2'!$O$101:$O$133,'DATA 2'!$A$101:$A$133,$J6)</f>
        <v>243236.72183599998</v>
      </c>
      <c r="O6" s="43">
        <f>SUMIFS('DATA 2'!$T$101:$T$133,'DATA 2'!$A$101:$A$133,$J6)</f>
        <v>283777.6127629999</v>
      </c>
      <c r="P6" s="43">
        <f>SUMIFS('DATA 2'!AD$101:$AD$133,'DATA 2'!$A$101:$A$133,$J6)</f>
        <v>380493.52178199997</v>
      </c>
      <c r="Q6" s="43">
        <f>SUMIFS('DATA 2'!$AN$101:$AN$133,'DATA 2'!$A$101:$A$133,$J6)</f>
        <v>492450.14632799994</v>
      </c>
      <c r="R6" s="45"/>
      <c r="S6" s="40" t="s">
        <v>235</v>
      </c>
      <c r="T6" s="47">
        <f t="shared" si="7"/>
        <v>-21.309598599997116</v>
      </c>
      <c r="U6" s="47">
        <f t="shared" si="8"/>
        <v>-72.846229599992512</v>
      </c>
      <c r="V6" s="47">
        <f t="shared" si="9"/>
        <v>-192.33571160002612</v>
      </c>
      <c r="W6" s="47">
        <f t="shared" si="10"/>
        <v>-231.92615600000136</v>
      </c>
      <c r="X6" s="47">
        <f t="shared" si="11"/>
        <v>-573.89371000003302</v>
      </c>
      <c r="Y6" s="47">
        <f t="shared" si="12"/>
        <v>-86.411151000123937</v>
      </c>
      <c r="Z6" s="47"/>
      <c r="AA6" s="40" t="s">
        <v>235</v>
      </c>
      <c r="AB6" s="48">
        <f t="shared" si="1"/>
        <v>-1.0781192727526978E-4</v>
      </c>
      <c r="AC6" s="48">
        <f t="shared" si="2"/>
        <v>-3.4744772829919945E-4</v>
      </c>
      <c r="AD6" s="48">
        <f t="shared" si="3"/>
        <v>-7.9010991349059978E-4</v>
      </c>
      <c r="AE6" s="48">
        <f t="shared" si="4"/>
        <v>-8.1661396614618464E-4</v>
      </c>
      <c r="AF6" s="48">
        <f t="shared" si="5"/>
        <v>-1.5060162235573937E-3</v>
      </c>
      <c r="AG6" s="48">
        <f t="shared" si="6"/>
        <v>-1.7544109099720817E-4</v>
      </c>
    </row>
    <row r="7" spans="1:33" s="46" customFormat="1" ht="13.5" customHeight="1" x14ac:dyDescent="0.2">
      <c r="A7" s="40" t="s">
        <v>236</v>
      </c>
      <c r="B7" s="43">
        <f>SUMIFS('DATA 2'!$C$68:$C$100,'DATA 2'!$A$68:$A$100,$A7)</f>
        <v>2039518.4880000001</v>
      </c>
      <c r="C7" s="43">
        <f>SUMIFS('DATA 2'!$H$68:$H$100,'DATA 2'!$A$68:$A$100,$A7)</f>
        <v>2346097.2854999998</v>
      </c>
      <c r="D7" s="43">
        <f>SUMIFS('DATA 2'!$J$68:$J$100,'DATA 2'!$A$68:$A$100,$A7)</f>
        <v>2478329.4216</v>
      </c>
      <c r="E7" s="43">
        <f>SUMIFS('DATA 2'!$O$68:$O$100,'DATA 2'!$A$68:$A$100,$A7)</f>
        <v>2835340.0967999999</v>
      </c>
      <c r="F7" s="43">
        <f>SUMIFS('DATA 2'!$T$68:$T$100,'DATA 2'!$A$68:$A$100,$A7)</f>
        <v>3249760.1418000003</v>
      </c>
      <c r="G7" s="43">
        <f>SUMIFS('DATA 2'!$AD$68:$AD$100,'DATA 2'!$A$68:$A$100,$A7)</f>
        <v>4205759.5642999997</v>
      </c>
      <c r="H7" s="43">
        <f>SUMIFS('DATA 2'!$AN$68:$AN$100,'DATA 2'!$A$68:$A$100,$A7)</f>
        <v>5365590.0653999997</v>
      </c>
      <c r="I7" s="45"/>
      <c r="J7" s="40" t="s">
        <v>236</v>
      </c>
      <c r="K7" s="43">
        <f>SUMIFS('DATA 2'!$C$101:$C$133,'DATA 2'!$A$101:$A$133,$J7)</f>
        <v>2039518.4880000001</v>
      </c>
      <c r="L7" s="43">
        <f>SUMIFS('DATA 2'!$H$101:$H$133,'DATA 2'!$A$101:$A$133,$J7)</f>
        <v>2345943.1127999998</v>
      </c>
      <c r="M7" s="43">
        <f>SUMIFS('DATA 2'!$J$101:$J$133,'DATA 2'!$A$101:$A$133,$J7)</f>
        <v>2477724.1861</v>
      </c>
      <c r="N7" s="43">
        <f>SUMIFS('DATA 2'!$O$101:$O$133,'DATA 2'!$A$101:$A$133,$J7)</f>
        <v>2833888.9331999999</v>
      </c>
      <c r="O7" s="43">
        <f>SUMIFS('DATA 2'!$T$101:$T$133,'DATA 2'!$A$101:$A$133,$J7)</f>
        <v>3248947.2245</v>
      </c>
      <c r="P7" s="43">
        <f>SUMIFS('DATA 2'!AD$101:$AD$133,'DATA 2'!$A$101:$A$133,$J7)</f>
        <v>4202807.7852999996</v>
      </c>
      <c r="Q7" s="43">
        <f>SUMIFS('DATA 2'!$AN$101:$AN$133,'DATA 2'!$A$101:$A$133,$J7)</f>
        <v>5367692.2134999996</v>
      </c>
      <c r="R7" s="45"/>
      <c r="S7" s="40" t="s">
        <v>236</v>
      </c>
      <c r="T7" s="47">
        <f t="shared" si="7"/>
        <v>-154.17269999999553</v>
      </c>
      <c r="U7" s="47">
        <f t="shared" si="8"/>
        <v>-605.23549999995157</v>
      </c>
      <c r="V7" s="47">
        <f t="shared" si="9"/>
        <v>-1451.1636000000872</v>
      </c>
      <c r="W7" s="47">
        <f t="shared" si="10"/>
        <v>-812.91730000032112</v>
      </c>
      <c r="X7" s="47">
        <f t="shared" si="11"/>
        <v>-2951.7790000000969</v>
      </c>
      <c r="Y7" s="47">
        <f t="shared" si="12"/>
        <v>2102.1480999998748</v>
      </c>
      <c r="Z7" s="47"/>
      <c r="AA7" s="40" t="s">
        <v>236</v>
      </c>
      <c r="AB7" s="48">
        <f t="shared" si="1"/>
        <v>-6.5714538332595218E-5</v>
      </c>
      <c r="AC7" s="48">
        <f t="shared" si="2"/>
        <v>-2.4421107812588883E-4</v>
      </c>
      <c r="AD7" s="48">
        <f t="shared" si="3"/>
        <v>-5.1181288679902348E-4</v>
      </c>
      <c r="AE7" s="48">
        <f t="shared" si="4"/>
        <v>-2.501468614696245E-4</v>
      </c>
      <c r="AF7" s="48">
        <f t="shared" si="5"/>
        <v>-7.0184207034940105E-4</v>
      </c>
      <c r="AG7" s="48">
        <f t="shared" si="6"/>
        <v>3.91783210118124E-4</v>
      </c>
    </row>
    <row r="8" spans="1:33" s="46" customFormat="1" ht="13.5" customHeight="1" x14ac:dyDescent="0.2">
      <c r="A8" s="41" t="s">
        <v>237</v>
      </c>
      <c r="B8" s="43">
        <f>SUMIFS('DATA 2'!$C$68:$C$100,'DATA 2'!$A$68:$A$100,$A8)</f>
        <v>375028.75852999999</v>
      </c>
      <c r="C8" s="43">
        <f>SUMIFS('DATA 2'!$H$68:$H$100,'DATA 2'!$A$68:$A$100,$A8)</f>
        <v>428629.80114</v>
      </c>
      <c r="D8" s="43">
        <f>SUMIFS('DATA 2'!$J$68:$J$100,'DATA 2'!$A$68:$A$100,$A8)</f>
        <v>453481.52169999998</v>
      </c>
      <c r="E8" s="43">
        <f>SUMIFS('DATA 2'!$O$68:$O$100,'DATA 2'!$A$68:$A$100,$A8)</f>
        <v>512965.69653000002</v>
      </c>
      <c r="F8" s="43">
        <f>SUMIFS('DATA 2'!$T$68:$T$100,'DATA 2'!$A$68:$A$100,$A8)</f>
        <v>583516.64697999996</v>
      </c>
      <c r="G8" s="43">
        <f>SUMIFS('DATA 2'!$AD$68:$AD$100,'DATA 2'!$A$68:$A$100,$A8)</f>
        <v>742346.30063000007</v>
      </c>
      <c r="H8" s="43">
        <f>SUMIFS('DATA 2'!$AN$68:$AN$100,'DATA 2'!$A$68:$A$100,$A8)</f>
        <v>925722.15186999994</v>
      </c>
      <c r="I8" s="45"/>
      <c r="J8" s="41" t="s">
        <v>237</v>
      </c>
      <c r="K8" s="43">
        <f>SUMIFS('DATA 2'!$C$101:$C$133,'DATA 2'!$A$101:$A$133,$J8)</f>
        <v>375028.75852999999</v>
      </c>
      <c r="L8" s="43">
        <f>SUMIFS('DATA 2'!$H$101:$H$133,'DATA 2'!$A$101:$A$133,$J8)</f>
        <v>428136.52938999998</v>
      </c>
      <c r="M8" s="43">
        <f>SUMIFS('DATA 2'!$J$101:$J$133,'DATA 2'!$A$101:$A$133,$J8)</f>
        <v>451581.57272</v>
      </c>
      <c r="N8" s="43">
        <f>SUMIFS('DATA 2'!$O$101:$O$133,'DATA 2'!$A$101:$A$133,$J8)</f>
        <v>507416.78063999995</v>
      </c>
      <c r="O8" s="43">
        <f>SUMIFS('DATA 2'!$T$101:$T$133,'DATA 2'!$A$101:$A$133,$J8)</f>
        <v>570753.40746000002</v>
      </c>
      <c r="P8" s="43">
        <f>SUMIFS('DATA 2'!AD$101:$AD$133,'DATA 2'!$A$101:$A$133,$J8)</f>
        <v>718040.00051000004</v>
      </c>
      <c r="Q8" s="43">
        <f>SUMIFS('DATA 2'!$AN$101:$AN$133,'DATA 2'!$A$101:$A$133,$J8)</f>
        <v>885809.75515999994</v>
      </c>
      <c r="R8" s="45"/>
      <c r="S8" s="41" t="s">
        <v>237</v>
      </c>
      <c r="T8" s="47">
        <f t="shared" si="7"/>
        <v>-493.27175000001444</v>
      </c>
      <c r="U8" s="47">
        <f t="shared" si="8"/>
        <v>-1899.9489799999865</v>
      </c>
      <c r="V8" s="47">
        <f t="shared" si="9"/>
        <v>-5548.9158900000621</v>
      </c>
      <c r="W8" s="47">
        <f t="shared" si="10"/>
        <v>-12763.239519999945</v>
      </c>
      <c r="X8" s="47">
        <f t="shared" si="11"/>
        <v>-24306.300120000029</v>
      </c>
      <c r="Y8" s="47">
        <f t="shared" si="12"/>
        <v>-39912.396710000001</v>
      </c>
      <c r="Z8" s="47"/>
      <c r="AA8" s="41" t="s">
        <v>237</v>
      </c>
      <c r="AB8" s="48">
        <f t="shared" si="1"/>
        <v>-1.1508106731918932E-3</v>
      </c>
      <c r="AC8" s="48">
        <f t="shared" si="2"/>
        <v>-4.1896943736042802E-3</v>
      </c>
      <c r="AD8" s="48">
        <f t="shared" si="3"/>
        <v>-1.0817323512149368E-2</v>
      </c>
      <c r="AE8" s="48">
        <f t="shared" si="4"/>
        <v>-2.187296555472118E-2</v>
      </c>
      <c r="AF8" s="48">
        <f t="shared" si="5"/>
        <v>-3.2742535524690086E-2</v>
      </c>
      <c r="AG8" s="48">
        <f t="shared" si="6"/>
        <v>-4.3114876995624662E-2</v>
      </c>
    </row>
    <row r="9" spans="1:33" s="46" customFormat="1" ht="13.5" customHeight="1" x14ac:dyDescent="0.2">
      <c r="A9" s="40" t="s">
        <v>239</v>
      </c>
      <c r="B9" s="43">
        <f>SUM(B10:B21)</f>
        <v>36641.298950262702</v>
      </c>
      <c r="C9" s="43">
        <f t="shared" ref="C9:G9" si="13">SUM(C10:C21)</f>
        <v>38660.023178899995</v>
      </c>
      <c r="D9" s="43">
        <f t="shared" si="13"/>
        <v>40277.764144799999</v>
      </c>
      <c r="E9" s="43">
        <f t="shared" si="13"/>
        <v>55115.909280218002</v>
      </c>
      <c r="F9" s="43">
        <f t="shared" si="13"/>
        <v>71416.257323874001</v>
      </c>
      <c r="G9" s="43">
        <f t="shared" si="13"/>
        <v>141482.43390172216</v>
      </c>
      <c r="H9" s="43">
        <f>SUM(H10:H21)</f>
        <v>202890.35290897271</v>
      </c>
      <c r="I9" s="45"/>
      <c r="J9" s="40" t="s">
        <v>239</v>
      </c>
      <c r="K9" s="43">
        <f>SUM(K10:K21)</f>
        <v>36641.298950262702</v>
      </c>
      <c r="L9" s="43">
        <f t="shared" ref="L9:Q9" si="14">SUM(L10:L21)</f>
        <v>39861.640554500002</v>
      </c>
      <c r="M9" s="43">
        <f t="shared" si="14"/>
        <v>43260.403352300003</v>
      </c>
      <c r="N9" s="43">
        <f t="shared" si="14"/>
        <v>73221.748474987005</v>
      </c>
      <c r="O9" s="43">
        <f t="shared" si="14"/>
        <v>111403.00601172401</v>
      </c>
      <c r="P9" s="43">
        <f t="shared" si="14"/>
        <v>210893.38130609464</v>
      </c>
      <c r="Q9" s="43">
        <f t="shared" si="14"/>
        <v>359228.83195541793</v>
      </c>
      <c r="R9" s="43"/>
      <c r="S9" s="40" t="s">
        <v>239</v>
      </c>
      <c r="T9" s="47">
        <f t="shared" si="7"/>
        <v>1201.6173756000062</v>
      </c>
      <c r="U9" s="47">
        <f t="shared" si="8"/>
        <v>2982.639207500004</v>
      </c>
      <c r="V9" s="47">
        <f t="shared" si="9"/>
        <v>18105.839194769003</v>
      </c>
      <c r="W9" s="47">
        <f t="shared" si="10"/>
        <v>39986.748687850006</v>
      </c>
      <c r="X9" s="47">
        <f t="shared" si="11"/>
        <v>69410.947404372477</v>
      </c>
      <c r="Y9" s="47">
        <f t="shared" si="12"/>
        <v>156338.47904644522</v>
      </c>
      <c r="Z9" s="47"/>
      <c r="AA9" s="40" t="s">
        <v>239</v>
      </c>
      <c r="AB9" s="48">
        <f t="shared" si="1"/>
        <v>3.1081651711368563E-2</v>
      </c>
      <c r="AC9" s="48">
        <f t="shared" si="2"/>
        <v>7.405175711286538E-2</v>
      </c>
      <c r="AD9" s="48">
        <f t="shared" si="3"/>
        <v>0.32850477169334269</v>
      </c>
      <c r="AE9" s="48">
        <f t="shared" si="4"/>
        <v>0.55991100886888234</v>
      </c>
      <c r="AF9" s="48">
        <f t="shared" si="5"/>
        <v>0.49059763456279915</v>
      </c>
      <c r="AG9" s="48">
        <f t="shared" si="6"/>
        <v>0.77055649420939631</v>
      </c>
    </row>
    <row r="10" spans="1:33" s="46" customFormat="1" ht="13.5" customHeight="1" x14ac:dyDescent="0.2">
      <c r="A10" s="42" t="s">
        <v>440</v>
      </c>
      <c r="B10" s="43">
        <f>SUMIFS('DATA 2'!$C$68:$C$100,'DATA 2'!$A$68:$A$100,$A10)</f>
        <v>10768.83088</v>
      </c>
      <c r="C10" s="43">
        <f>SUMIFS('DATA 2'!$H$68:$H$100,'DATA 2'!$A$68:$A$100,$A10)</f>
        <v>12253.766079999999</v>
      </c>
      <c r="D10" s="43">
        <f>SUMIFS('DATA 2'!$J$68:$J$100,'DATA 2'!$A$68:$A$100,$A10)</f>
        <v>13049.906440000001</v>
      </c>
      <c r="E10" s="43">
        <f>SUMIFS('DATA 2'!$O$68:$O$100,'DATA 2'!$A$68:$A$100,$A10)</f>
        <v>12740.187760000001</v>
      </c>
      <c r="F10" s="43">
        <f>SUMIFS('DATA 2'!$T$68:$T$100,'DATA 2'!$A$68:$A$100,$A10)</f>
        <v>13972.69173</v>
      </c>
      <c r="G10" s="43">
        <f>SUMIFS('DATA 2'!$AD$68:$AD$100,'DATA 2'!$A$68:$A$100,$A10)</f>
        <v>15956.424010000001</v>
      </c>
      <c r="H10" s="43">
        <f>SUMIFS('DATA 2'!$AN$68:$AN$100,'DATA 2'!$A$68:$A$100,$A10)</f>
        <v>19106.815460000002</v>
      </c>
      <c r="I10" s="45"/>
      <c r="J10" s="42" t="s">
        <v>440</v>
      </c>
      <c r="K10" s="43">
        <f>SUMIFS('DATA 2'!$C$101:$C$133,'DATA 2'!$A$101:$A$133,$J10)</f>
        <v>10768.83088</v>
      </c>
      <c r="L10" s="43">
        <f>SUMIFS('DATA 2'!$H$101:$H$133,'DATA 2'!$A$101:$A$133,$J10)</f>
        <v>12489.06215</v>
      </c>
      <c r="M10" s="43">
        <f>SUMIFS('DATA 2'!$J$101:$J$133,'DATA 2'!$A$101:$A$133,$J10)</f>
        <v>13718.74215</v>
      </c>
      <c r="N10" s="43">
        <f>SUMIFS('DATA 2'!$O$101:$O$133,'DATA 2'!$A$101:$A$133,$J10)</f>
        <v>12504.02706</v>
      </c>
      <c r="O10" s="43">
        <f>SUMIFS('DATA 2'!$T$101:$T$133,'DATA 2'!$A$101:$A$133,$J10)</f>
        <v>14773.32188</v>
      </c>
      <c r="P10" s="43">
        <f>SUMIFS('DATA 2'!AD$101:$AD$133,'DATA 2'!$A$101:$A$133,$J10)</f>
        <v>18461.78715</v>
      </c>
      <c r="Q10" s="43">
        <f>SUMIFS('DATA 2'!$AN$101:$AN$133,'DATA 2'!$A$101:$A$133,$J10)</f>
        <v>22626.147710000001</v>
      </c>
      <c r="R10" s="45"/>
      <c r="S10" s="42" t="s">
        <v>440</v>
      </c>
      <c r="T10" s="47">
        <f t="shared" si="7"/>
        <v>235.29607000000033</v>
      </c>
      <c r="U10" s="47">
        <f t="shared" si="8"/>
        <v>668.83570999999938</v>
      </c>
      <c r="V10" s="47">
        <f t="shared" si="9"/>
        <v>-236.16070000000036</v>
      </c>
      <c r="W10" s="47">
        <f t="shared" si="10"/>
        <v>800.63014999999905</v>
      </c>
      <c r="X10" s="47">
        <f t="shared" si="11"/>
        <v>2505.3631399999995</v>
      </c>
      <c r="Y10" s="47">
        <f t="shared" si="12"/>
        <v>3519.3322499999995</v>
      </c>
      <c r="Z10" s="47"/>
      <c r="AA10" s="42" t="s">
        <v>440</v>
      </c>
      <c r="AB10" s="48">
        <f t="shared" si="1"/>
        <v>1.9201939098873355E-2</v>
      </c>
      <c r="AC10" s="48">
        <f t="shared" si="2"/>
        <v>5.1252145988565312E-2</v>
      </c>
      <c r="AD10" s="48">
        <f t="shared" si="3"/>
        <v>-1.8536673434395357E-2</v>
      </c>
      <c r="AE10" s="48">
        <f t="shared" si="4"/>
        <v>5.7299635995046616E-2</v>
      </c>
      <c r="AF10" s="48">
        <f t="shared" si="5"/>
        <v>0.15701282056868582</v>
      </c>
      <c r="AG10" s="48">
        <f t="shared" si="6"/>
        <v>0.18419250750433536</v>
      </c>
    </row>
    <row r="11" spans="1:33" s="46" customFormat="1" ht="13.5" customHeight="1" x14ac:dyDescent="0.2">
      <c r="A11" s="42" t="s">
        <v>441</v>
      </c>
      <c r="B11" s="43">
        <f>SUMIFS('DATA 2'!$C$68:$C$100,'DATA 2'!$A$68:$A$100,$A11)</f>
        <v>752.27429700000005</v>
      </c>
      <c r="C11" s="43">
        <f>SUMIFS('DATA 2'!$H$68:$H$100,'DATA 2'!$A$68:$A$100,$A11)</f>
        <v>2257.9944799999998</v>
      </c>
      <c r="D11" s="43">
        <f>SUMIFS('DATA 2'!$J$68:$J$100,'DATA 2'!$A$68:$A$100,$A11)</f>
        <v>3262.5308180000002</v>
      </c>
      <c r="E11" s="43">
        <f>SUMIFS('DATA 2'!$O$68:$O$100,'DATA 2'!$A$68:$A$100,$A11)</f>
        <v>7272.4518619999999</v>
      </c>
      <c r="F11" s="43">
        <f>SUMIFS('DATA 2'!$T$68:$T$100,'DATA 2'!$A$68:$A$100,$A11)</f>
        <v>13904.312169999999</v>
      </c>
      <c r="G11" s="43">
        <f>SUMIFS('DATA 2'!$AD$68:$AD$100,'DATA 2'!$A$68:$A$100,$A11)</f>
        <v>32583.75071</v>
      </c>
      <c r="H11" s="43">
        <f>SUMIFS('DATA 2'!$AN$68:$AN$100,'DATA 2'!$A$68:$A$100,$A11)</f>
        <v>48580.345509999999</v>
      </c>
      <c r="I11" s="45"/>
      <c r="J11" s="42" t="s">
        <v>441</v>
      </c>
      <c r="K11" s="43">
        <f>SUMIFS('DATA 2'!$C$101:$C$133,'DATA 2'!$A$101:$A$133,$J11)</f>
        <v>752.27429700000005</v>
      </c>
      <c r="L11" s="43">
        <f>SUMIFS('DATA 2'!$H$101:$H$133,'DATA 2'!$A$101:$A$133,$J11)</f>
        <v>3151.4547739999998</v>
      </c>
      <c r="M11" s="43">
        <f>SUMIFS('DATA 2'!$J$101:$J$133,'DATA 2'!$A$101:$A$133,$J11)</f>
        <v>5640.4961469999998</v>
      </c>
      <c r="N11" s="43">
        <f>SUMIFS('DATA 2'!$O$101:$O$133,'DATA 2'!$A$101:$A$133,$J11)</f>
        <v>18640.413990000001</v>
      </c>
      <c r="O11" s="43">
        <f>SUMIFS('DATA 2'!$T$101:$T$133,'DATA 2'!$A$101:$A$133,$J11)</f>
        <v>42543.707699999999</v>
      </c>
      <c r="P11" s="43">
        <f>SUMIFS('DATA 2'!AD$101:$AD$133,'DATA 2'!$A$101:$A$133,$J11)</f>
        <v>114060.22289999999</v>
      </c>
      <c r="Q11" s="43">
        <f>SUMIFS('DATA 2'!$AN$101:$AN$133,'DATA 2'!$A$101:$A$133,$J11)</f>
        <v>216398.5485</v>
      </c>
      <c r="R11" s="45"/>
      <c r="S11" s="42" t="s">
        <v>441</v>
      </c>
      <c r="T11" s="47">
        <f t="shared" si="7"/>
        <v>893.46029399999998</v>
      </c>
      <c r="U11" s="47">
        <f t="shared" si="8"/>
        <v>2377.9653289999997</v>
      </c>
      <c r="V11" s="47">
        <f t="shared" si="9"/>
        <v>11367.962128000001</v>
      </c>
      <c r="W11" s="47">
        <f t="shared" si="10"/>
        <v>28639.395530000002</v>
      </c>
      <c r="X11" s="47">
        <f t="shared" si="11"/>
        <v>81476.47219</v>
      </c>
      <c r="Y11" s="47">
        <f t="shared" si="12"/>
        <v>167818.20299000002</v>
      </c>
      <c r="Z11" s="47"/>
      <c r="AA11" s="42" t="s">
        <v>441</v>
      </c>
      <c r="AB11" s="48">
        <f t="shared" si="1"/>
        <v>0.39568754570206033</v>
      </c>
      <c r="AC11" s="48">
        <f t="shared" si="2"/>
        <v>0.72887137674847846</v>
      </c>
      <c r="AD11" s="48">
        <f t="shared" si="3"/>
        <v>1.563153987639279</v>
      </c>
      <c r="AE11" s="48">
        <f t="shared" si="4"/>
        <v>2.0597491756400923</v>
      </c>
      <c r="AF11" s="48">
        <f t="shared" si="5"/>
        <v>2.5005246607473812</v>
      </c>
      <c r="AG11" s="48">
        <f t="shared" si="6"/>
        <v>3.4544464685920264</v>
      </c>
    </row>
    <row r="12" spans="1:33" s="46" customFormat="1" ht="13.5" customHeight="1" x14ac:dyDescent="0.2">
      <c r="A12" s="42" t="s">
        <v>442</v>
      </c>
      <c r="B12" s="43">
        <f>SUMIFS('DATA 2'!$C$68:$C$100,'DATA 2'!$A$68:$A$100,$A12)</f>
        <v>638.72549089999995</v>
      </c>
      <c r="C12" s="43">
        <f>SUMIFS('DATA 2'!$H$68:$H$100,'DATA 2'!$A$68:$A$100,$A12)</f>
        <v>667.83582520000004</v>
      </c>
      <c r="D12" s="43">
        <f>SUMIFS('DATA 2'!$J$68:$J$100,'DATA 2'!$A$68:$A$100,$A12)</f>
        <v>851.8655033</v>
      </c>
      <c r="E12" s="43">
        <f>SUMIFS('DATA 2'!$O$68:$O$100,'DATA 2'!$A$68:$A$100,$A12)</f>
        <v>1475.1705790000001</v>
      </c>
      <c r="F12" s="43">
        <f>SUMIFS('DATA 2'!$T$68:$T$100,'DATA 2'!$A$68:$A$100,$A12)</f>
        <v>1724.890269</v>
      </c>
      <c r="G12" s="43">
        <f>SUMIFS('DATA 2'!$AD$68:$AD$100,'DATA 2'!$A$68:$A$100,$A12)</f>
        <v>2259.7709799999998</v>
      </c>
      <c r="H12" s="43">
        <f>SUMIFS('DATA 2'!$AN$68:$AN$100,'DATA 2'!$A$68:$A$100,$A12)</f>
        <v>2810.8906980000002</v>
      </c>
      <c r="I12" s="45"/>
      <c r="J12" s="42" t="s">
        <v>442</v>
      </c>
      <c r="K12" s="43">
        <f>SUMIFS('DATA 2'!$C$101:$C$133,'DATA 2'!$A$101:$A$133,$J12)</f>
        <v>638.72549089999995</v>
      </c>
      <c r="L12" s="43">
        <f>SUMIFS('DATA 2'!$H$101:$H$133,'DATA 2'!$A$101:$A$133,$J12)</f>
        <v>680.66419729999996</v>
      </c>
      <c r="M12" s="43">
        <f>SUMIFS('DATA 2'!$J$101:$J$133,'DATA 2'!$A$101:$A$133,$J12)</f>
        <v>895.52713719999997</v>
      </c>
      <c r="N12" s="43">
        <f>SUMIFS('DATA 2'!$O$101:$O$133,'DATA 2'!$A$101:$A$133,$J12)</f>
        <v>1446.989319</v>
      </c>
      <c r="O12" s="43">
        <f>SUMIFS('DATA 2'!$T$101:$T$133,'DATA 2'!$A$101:$A$133,$J12)</f>
        <v>1578.7361470000001</v>
      </c>
      <c r="P12" s="43">
        <f>SUMIFS('DATA 2'!AD$101:$AD$133,'DATA 2'!$A$101:$A$133,$J12)</f>
        <v>1741.6809969999999</v>
      </c>
      <c r="Q12" s="43">
        <f>SUMIFS('DATA 2'!$AN$101:$AN$133,'DATA 2'!$A$101:$A$133,$J12)</f>
        <v>1545.7157910000001</v>
      </c>
      <c r="R12" s="45"/>
      <c r="S12" s="42" t="s">
        <v>442</v>
      </c>
      <c r="T12" s="47">
        <f t="shared" si="7"/>
        <v>12.82837209999991</v>
      </c>
      <c r="U12" s="47">
        <f t="shared" si="8"/>
        <v>43.66163389999997</v>
      </c>
      <c r="V12" s="47">
        <f t="shared" si="9"/>
        <v>-28.181260000000066</v>
      </c>
      <c r="W12" s="47">
        <f t="shared" si="10"/>
        <v>-146.15412199999992</v>
      </c>
      <c r="X12" s="47">
        <f t="shared" si="11"/>
        <v>-518.08998299999985</v>
      </c>
      <c r="Y12" s="47">
        <f t="shared" si="12"/>
        <v>-1265.1749070000001</v>
      </c>
      <c r="Z12" s="47"/>
      <c r="AA12" s="42" t="s">
        <v>442</v>
      </c>
      <c r="AB12" s="48">
        <f t="shared" si="1"/>
        <v>1.9208870827134961E-2</v>
      </c>
      <c r="AC12" s="48">
        <f t="shared" si="2"/>
        <v>5.1254140155765571E-2</v>
      </c>
      <c r="AD12" s="48">
        <f t="shared" si="3"/>
        <v>-1.9103729698231819E-2</v>
      </c>
      <c r="AE12" s="48">
        <f t="shared" si="4"/>
        <v>-8.4732417259639536E-2</v>
      </c>
      <c r="AF12" s="48">
        <f t="shared" si="5"/>
        <v>-0.22926658833365487</v>
      </c>
      <c r="AG12" s="48">
        <f t="shared" si="6"/>
        <v>-0.45009751104879137</v>
      </c>
    </row>
    <row r="13" spans="1:33" s="46" customFormat="1" ht="13.5" customHeight="1" x14ac:dyDescent="0.2">
      <c r="A13" s="42" t="s">
        <v>125</v>
      </c>
      <c r="B13" s="43">
        <f>SUMIFS('DATA 2'!$C$68:$C$100,'DATA 2'!$A$68:$A$100,$A13)</f>
        <v>4.3678165160000004</v>
      </c>
      <c r="C13" s="43">
        <f>SUMIFS('DATA 2'!$H$68:$H$100,'DATA 2'!$A$68:$A$100,$A13)</f>
        <v>141.54157190000001</v>
      </c>
      <c r="D13" s="43">
        <f>SUMIFS('DATA 2'!$J$68:$J$100,'DATA 2'!$A$68:$A$100,$A13)</f>
        <v>485.5092123</v>
      </c>
      <c r="E13" s="43">
        <f>SUMIFS('DATA 2'!$O$68:$O$100,'DATA 2'!$A$68:$A$100,$A13)</f>
        <v>9272.8655500000004</v>
      </c>
      <c r="F13" s="43">
        <f>SUMIFS('DATA 2'!$T$68:$T$100,'DATA 2'!$A$68:$A$100,$A13)</f>
        <v>14341.11102</v>
      </c>
      <c r="G13" s="43">
        <f>SUMIFS('DATA 2'!$AD$68:$AD$100,'DATA 2'!$A$68:$A$100,$A13)</f>
        <v>63136.0553</v>
      </c>
      <c r="H13" s="43">
        <f>SUMIFS('DATA 2'!$AN$68:$AN$100,'DATA 2'!$A$68:$A$100,$A13)</f>
        <v>99526.013940000004</v>
      </c>
      <c r="I13" s="45"/>
      <c r="J13" s="42" t="s">
        <v>125</v>
      </c>
      <c r="K13" s="43">
        <f>SUMIFS('DATA 2'!$C$101:$C$133,'DATA 2'!$A$101:$A$133,$J13)</f>
        <v>4.3678165160000004</v>
      </c>
      <c r="L13" s="43">
        <f>SUMIFS('DATA 2'!$H$101:$H$133,'DATA 2'!$A$101:$A$133,$J13)</f>
        <v>171.74636179999999</v>
      </c>
      <c r="M13" s="43">
        <f>SUMIFS('DATA 2'!$J$101:$J$133,'DATA 2'!$A$101:$A$133,$J13)</f>
        <v>712.37042359999998</v>
      </c>
      <c r="N13" s="43">
        <f>SUMIFS('DATA 2'!$O$101:$O$133,'DATA 2'!$A$101:$A$133,$J13)</f>
        <v>18708.767349999998</v>
      </c>
      <c r="O13" s="43">
        <f>SUMIFS('DATA 2'!$T$101:$T$133,'DATA 2'!$A$101:$A$133,$J13)</f>
        <v>32033.903590000002</v>
      </c>
      <c r="P13" s="43">
        <f>SUMIFS('DATA 2'!AD$101:$AD$133,'DATA 2'!$A$101:$A$133,$J13)</f>
        <v>61205.520859999997</v>
      </c>
      <c r="Q13" s="43">
        <f>SUMIFS('DATA 2'!$AN$101:$AN$133,'DATA 2'!$A$101:$A$133,$J13)</f>
        <v>93087.950049999999</v>
      </c>
      <c r="R13" s="45"/>
      <c r="S13" s="42" t="s">
        <v>125</v>
      </c>
      <c r="T13" s="47">
        <f t="shared" si="7"/>
        <v>30.20478989999998</v>
      </c>
      <c r="U13" s="47">
        <f t="shared" si="8"/>
        <v>226.86121129999998</v>
      </c>
      <c r="V13" s="47">
        <f t="shared" si="9"/>
        <v>9435.9017999999978</v>
      </c>
      <c r="W13" s="47">
        <f t="shared" si="10"/>
        <v>17692.792570000001</v>
      </c>
      <c r="X13" s="47">
        <f t="shared" si="11"/>
        <v>-1930.5344400000031</v>
      </c>
      <c r="Y13" s="47">
        <f t="shared" si="12"/>
        <v>-6438.0638900000049</v>
      </c>
      <c r="Z13" s="47"/>
      <c r="AA13" s="42" t="s">
        <v>125</v>
      </c>
      <c r="AB13" s="48">
        <f t="shared" si="1"/>
        <v>0.21339871738417493</v>
      </c>
      <c r="AC13" s="48">
        <f t="shared" si="2"/>
        <v>0.4672644834591122</v>
      </c>
      <c r="AD13" s="48">
        <f t="shared" si="3"/>
        <v>1.017582078497838</v>
      </c>
      <c r="AE13" s="48">
        <f t="shared" si="4"/>
        <v>1.2337114290047522</v>
      </c>
      <c r="AF13" s="48">
        <f t="shared" si="5"/>
        <v>-3.0577368681441897E-2</v>
      </c>
      <c r="AG13" s="48">
        <f t="shared" si="6"/>
        <v>-6.4687247435441741E-2</v>
      </c>
    </row>
    <row r="14" spans="1:33" s="46" customFormat="1" ht="13.5" customHeight="1" x14ac:dyDescent="0.2">
      <c r="A14" s="42" t="s">
        <v>443</v>
      </c>
      <c r="B14" s="43">
        <f>SUMIFS('DATA 2'!$C$68:$C$100,'DATA 2'!$A$68:$A$100,$A14)</f>
        <v>288.43088970000002</v>
      </c>
      <c r="C14" s="43">
        <f>SUMIFS('DATA 2'!$H$68:$H$100,'DATA 2'!$A$68:$A$100,$A14)</f>
        <v>998.98951620000003</v>
      </c>
      <c r="D14" s="43">
        <f>SUMIFS('DATA 2'!$J$68:$J$100,'DATA 2'!$A$68:$A$100,$A14)</f>
        <v>1339.1446719999999</v>
      </c>
      <c r="E14" s="43">
        <f>SUMIFS('DATA 2'!$O$68:$O$100,'DATA 2'!$A$68:$A$100,$A14)</f>
        <v>2218.5707969999999</v>
      </c>
      <c r="F14" s="43">
        <f>SUMIFS('DATA 2'!$T$68:$T$100,'DATA 2'!$A$68:$A$100,$A14)</f>
        <v>2656.3523209999998</v>
      </c>
      <c r="G14" s="43">
        <f>SUMIFS('DATA 2'!$AD$68:$AD$100,'DATA 2'!$A$68:$A$100,$A14)</f>
        <v>3304.8869380000001</v>
      </c>
      <c r="H14" s="43">
        <f>SUMIFS('DATA 2'!$AN$68:$AN$100,'DATA 2'!$A$68:$A$100,$A14)</f>
        <v>1.1493252810000001</v>
      </c>
      <c r="I14" s="45"/>
      <c r="J14" s="42" t="s">
        <v>443</v>
      </c>
      <c r="K14" s="43">
        <f>SUMIFS('DATA 2'!$C$101:$C$133,'DATA 2'!$A$101:$A$133,$J14)</f>
        <v>288.43088970000002</v>
      </c>
      <c r="L14" s="43">
        <f>SUMIFS('DATA 2'!$H$101:$H$133,'DATA 2'!$A$101:$A$133,$J14)</f>
        <v>1018.215319</v>
      </c>
      <c r="M14" s="43">
        <f>SUMIFS('DATA 2'!$J$101:$J$133,'DATA 2'!$A$101:$A$133,$J14)</f>
        <v>1407.613345</v>
      </c>
      <c r="N14" s="43">
        <f>SUMIFS('DATA 2'!$O$101:$O$133,'DATA 2'!$A$101:$A$133,$J14)</f>
        <v>2170.594486</v>
      </c>
      <c r="O14" s="43">
        <f>SUMIFS('DATA 2'!$T$101:$T$133,'DATA 2'!$A$101:$A$133,$J14)</f>
        <v>3431.2075770000001</v>
      </c>
      <c r="P14" s="43">
        <f>SUMIFS('DATA 2'!AD$101:$AD$133,'DATA 2'!$A$101:$A$133,$J14)</f>
        <v>4376.4467480000003</v>
      </c>
      <c r="Q14" s="43">
        <f>SUMIFS('DATA 2'!$AN$101:$AN$133,'DATA 2'!$A$101:$A$133,$J14)</f>
        <v>2901.990969</v>
      </c>
      <c r="R14" s="45"/>
      <c r="S14" s="42" t="s">
        <v>443</v>
      </c>
      <c r="T14" s="47">
        <f t="shared" si="7"/>
        <v>19.225802799999997</v>
      </c>
      <c r="U14" s="47">
        <f t="shared" si="8"/>
        <v>68.468673000000081</v>
      </c>
      <c r="V14" s="47">
        <f t="shared" si="9"/>
        <v>-47.976310999999896</v>
      </c>
      <c r="W14" s="47">
        <f t="shared" si="10"/>
        <v>774.85525600000028</v>
      </c>
      <c r="X14" s="47">
        <f t="shared" si="11"/>
        <v>1071.5598100000002</v>
      </c>
      <c r="Y14" s="47">
        <f t="shared" si="12"/>
        <v>2900.8416437189999</v>
      </c>
      <c r="Z14" s="47"/>
      <c r="AA14" s="42" t="s">
        <v>443</v>
      </c>
      <c r="AB14" s="48">
        <f t="shared" si="1"/>
        <v>1.9245249813163223E-2</v>
      </c>
      <c r="AC14" s="48">
        <f t="shared" si="2"/>
        <v>5.1128660279656568E-2</v>
      </c>
      <c r="AD14" s="48">
        <f t="shared" si="3"/>
        <v>-2.1624872672476592E-2</v>
      </c>
      <c r="AE14" s="48">
        <f t="shared" si="4"/>
        <v>0.29169897753182883</v>
      </c>
      <c r="AF14" s="48">
        <f t="shared" si="5"/>
        <v>0.3242349375644511</v>
      </c>
      <c r="AG14" s="48">
        <f t="shared" si="6"/>
        <v>2523.9518278020023</v>
      </c>
    </row>
    <row r="15" spans="1:33" s="46" customFormat="1" ht="13.5" customHeight="1" x14ac:dyDescent="0.2">
      <c r="A15" s="42" t="s">
        <v>444</v>
      </c>
      <c r="B15" s="43">
        <f>SUMIFS('DATA 2'!$C$68:$C$100,'DATA 2'!$A$68:$A$100,$A15)</f>
        <v>514.10128280000004</v>
      </c>
      <c r="C15" s="43">
        <f>SUMIFS('DATA 2'!$H$68:$H$100,'DATA 2'!$A$68:$A$100,$A15)</f>
        <v>732.06854929999997</v>
      </c>
      <c r="D15" s="43">
        <f>SUMIFS('DATA 2'!$J$68:$J$100,'DATA 2'!$A$68:$A$100,$A15)</f>
        <v>813.7413732</v>
      </c>
      <c r="E15" s="43">
        <f>SUMIFS('DATA 2'!$O$68:$O$100,'DATA 2'!$A$68:$A$100,$A15)</f>
        <v>890.10570089999999</v>
      </c>
      <c r="F15" s="43">
        <f>SUMIFS('DATA 2'!$T$68:$T$100,'DATA 2'!$A$68:$A$100,$A15)</f>
        <v>896.68598629999997</v>
      </c>
      <c r="G15" s="43">
        <f>SUMIFS('DATA 2'!$AD$68:$AD$100,'DATA 2'!$A$68:$A$100,$A15)</f>
        <v>357.26134919999998</v>
      </c>
      <c r="H15" s="43">
        <f>SUMIFS('DATA 2'!$AN$68:$AN$100,'DATA 2'!$A$68:$A$100,$A15)</f>
        <v>29.779659349999999</v>
      </c>
      <c r="I15" s="45"/>
      <c r="J15" s="42" t="s">
        <v>444</v>
      </c>
      <c r="K15" s="43">
        <f>SUMIFS('DATA 2'!$C$101:$C$133,'DATA 2'!$A$101:$A$133,$J15)</f>
        <v>514.10128280000004</v>
      </c>
      <c r="L15" s="43">
        <f>SUMIFS('DATA 2'!$H$101:$H$133,'DATA 2'!$A$101:$A$133,$J15)</f>
        <v>752.22357880000004</v>
      </c>
      <c r="M15" s="43">
        <f>SUMIFS('DATA 2'!$J$101:$J$133,'DATA 2'!$A$101:$A$133,$J15)</f>
        <v>882.94114139999999</v>
      </c>
      <c r="N15" s="43">
        <f>SUMIFS('DATA 2'!$O$101:$O$133,'DATA 2'!$A$101:$A$133,$J15)</f>
        <v>966.59458280000001</v>
      </c>
      <c r="O15" s="43">
        <f>SUMIFS('DATA 2'!$T$101:$T$133,'DATA 2'!$A$101:$A$133,$J15)</f>
        <v>905.77352710000002</v>
      </c>
      <c r="P15" s="43">
        <f>SUMIFS('DATA 2'!AD$101:$AD$133,'DATA 2'!$A$101:$A$133,$J15)</f>
        <v>451.78706820000002</v>
      </c>
      <c r="Q15" s="43">
        <f>SUMIFS('DATA 2'!$AN$101:$AN$133,'DATA 2'!$A$101:$A$133,$J15)</f>
        <v>1490.521111</v>
      </c>
      <c r="R15" s="45"/>
      <c r="S15" s="42" t="s">
        <v>444</v>
      </c>
      <c r="T15" s="47">
        <f t="shared" si="7"/>
        <v>20.155029500000069</v>
      </c>
      <c r="U15" s="47">
        <f t="shared" si="8"/>
        <v>69.199768199999994</v>
      </c>
      <c r="V15" s="47">
        <f t="shared" si="9"/>
        <v>76.488881900000024</v>
      </c>
      <c r="W15" s="47">
        <f t="shared" si="10"/>
        <v>9.0875408000000562</v>
      </c>
      <c r="X15" s="47">
        <f t="shared" si="11"/>
        <v>94.525719000000038</v>
      </c>
      <c r="Y15" s="47">
        <f t="shared" si="12"/>
        <v>1460.74145165</v>
      </c>
      <c r="Z15" s="47"/>
      <c r="AA15" s="42" t="s">
        <v>444</v>
      </c>
      <c r="AB15" s="48">
        <f t="shared" si="1"/>
        <v>2.7531615064289028E-2</v>
      </c>
      <c r="AC15" s="48">
        <f t="shared" si="2"/>
        <v>8.5039019127017168E-2</v>
      </c>
      <c r="AD15" s="48">
        <f t="shared" si="3"/>
        <v>8.5932358171238343E-2</v>
      </c>
      <c r="AE15" s="48">
        <f t="shared" si="4"/>
        <v>1.0134585505789051E-2</v>
      </c>
      <c r="AF15" s="48">
        <f t="shared" si="5"/>
        <v>0.26458423003682707</v>
      </c>
      <c r="AG15" s="48">
        <f t="shared" si="6"/>
        <v>49.051650809094966</v>
      </c>
    </row>
    <row r="16" spans="1:33" s="46" customFormat="1" ht="13.5" customHeight="1" x14ac:dyDescent="0.2">
      <c r="A16" s="42" t="s">
        <v>445</v>
      </c>
      <c r="B16" s="98">
        <f>SUMIFS('DATA 2'!$C$68:$C$100,'DATA 2'!$A$68:$A$100,$A16)</f>
        <v>0.22515454670000001</v>
      </c>
      <c r="C16" s="43">
        <f>SUMIFS('DATA 2'!$H$68:$H$100,'DATA 2'!$A$68:$A$100,$A16)</f>
        <v>524.67766740000002</v>
      </c>
      <c r="D16" s="43">
        <f>SUMIFS('DATA 2'!$J$68:$J$100,'DATA 2'!$A$68:$A$100,$A16)</f>
        <v>1089.5525540000001</v>
      </c>
      <c r="E16" s="43">
        <f>SUMIFS('DATA 2'!$O$68:$O$100,'DATA 2'!$A$68:$A$100,$A16)</f>
        <v>2686.5622969999999</v>
      </c>
      <c r="F16" s="43">
        <f>SUMIFS('DATA 2'!$T$68:$T$100,'DATA 2'!$A$68:$A$100,$A16)</f>
        <v>3148.3999490000001</v>
      </c>
      <c r="G16" s="43">
        <f>SUMIFS('DATA 2'!$AD$68:$AD$100,'DATA 2'!$A$68:$A$100,$A16)</f>
        <v>1366.831394</v>
      </c>
      <c r="H16" s="43">
        <f>SUMIFS('DATA 2'!$AN$68:$AN$100,'DATA 2'!$A$68:$A$100,$A16)</f>
        <v>702.57178099999999</v>
      </c>
      <c r="I16" s="45"/>
      <c r="J16" s="42" t="s">
        <v>445</v>
      </c>
      <c r="K16" s="43">
        <f>SUMIFS('DATA 2'!$C$101:$C$133,'DATA 2'!$A$101:$A$133,$J16)</f>
        <v>0.22515454670000001</v>
      </c>
      <c r="L16" s="43">
        <f>SUMIFS('DATA 2'!$H$101:$H$133,'DATA 2'!$A$101:$A$133,$J16)</f>
        <v>534.80209860000002</v>
      </c>
      <c r="M16" s="43">
        <f>SUMIFS('DATA 2'!$J$101:$J$133,'DATA 2'!$A$101:$A$133,$J16)</f>
        <v>1143.49728</v>
      </c>
      <c r="N16" s="43">
        <f>SUMIFS('DATA 2'!$O$101:$O$133,'DATA 2'!$A$101:$A$133,$J16)</f>
        <v>2610.915336</v>
      </c>
      <c r="O16" s="43">
        <f>SUMIFS('DATA 2'!$T$101:$T$133,'DATA 2'!$A$101:$A$133,$J16)</f>
        <v>2896.9165400000002</v>
      </c>
      <c r="P16" s="43">
        <f>SUMIFS('DATA 2'!AD$101:$AD$133,'DATA 2'!$A$101:$A$133,$J16)</f>
        <v>1074.675882</v>
      </c>
      <c r="Q16" s="43">
        <f>SUMIFS('DATA 2'!$AN$101:$AN$133,'DATA 2'!$A$101:$A$133,$J16)</f>
        <v>419.1492356</v>
      </c>
      <c r="R16" s="45"/>
      <c r="S16" s="42" t="s">
        <v>445</v>
      </c>
      <c r="T16" s="47">
        <f t="shared" si="7"/>
        <v>10.124431200000004</v>
      </c>
      <c r="U16" s="47">
        <f t="shared" si="8"/>
        <v>53.944725999999946</v>
      </c>
      <c r="V16" s="47">
        <f t="shared" si="9"/>
        <v>-75.646960999999919</v>
      </c>
      <c r="W16" s="47">
        <f t="shared" si="10"/>
        <v>-251.48340899999994</v>
      </c>
      <c r="X16" s="47">
        <f t="shared" si="11"/>
        <v>-292.15551200000004</v>
      </c>
      <c r="Y16" s="47">
        <f t="shared" si="12"/>
        <v>-283.42254539999999</v>
      </c>
      <c r="Z16" s="47"/>
      <c r="AA16" s="42" t="s">
        <v>445</v>
      </c>
      <c r="AB16" s="48">
        <f t="shared" si="1"/>
        <v>1.9296478255251159E-2</v>
      </c>
      <c r="AC16" s="48">
        <f t="shared" si="2"/>
        <v>4.9510898581216933E-2</v>
      </c>
      <c r="AD16" s="48">
        <f t="shared" si="3"/>
        <v>-2.8157530939994402E-2</v>
      </c>
      <c r="AE16" s="48">
        <f t="shared" si="4"/>
        <v>-7.987657637965484E-2</v>
      </c>
      <c r="AF16" s="48">
        <f t="shared" si="5"/>
        <v>-0.21374656251127933</v>
      </c>
      <c r="AG16" s="48">
        <f t="shared" si="6"/>
        <v>-0.40340724330913602</v>
      </c>
    </row>
    <row r="17" spans="1:34" s="46" customFormat="1" ht="13.5" customHeight="1" x14ac:dyDescent="0.2">
      <c r="A17" s="42" t="s">
        <v>446</v>
      </c>
      <c r="B17" s="43">
        <f>SUMIFS('DATA 2'!$C$68:$C$100,'DATA 2'!$A$68:$A$100,$A17)</f>
        <v>2605.7253879999998</v>
      </c>
      <c r="C17" s="43">
        <f>SUMIFS('DATA 2'!$H$68:$H$100,'DATA 2'!$A$68:$A$100,$A17)</f>
        <v>2371.4240249999998</v>
      </c>
      <c r="D17" s="43">
        <f>SUMIFS('DATA 2'!$J$68:$J$100,'DATA 2'!$A$68:$A$100,$A17)</f>
        <v>2436.750423</v>
      </c>
      <c r="E17" s="43">
        <f>SUMIFS('DATA 2'!$O$68:$O$100,'DATA 2'!$A$68:$A$100,$A17)</f>
        <v>2197.0337279999999</v>
      </c>
      <c r="F17" s="43">
        <f>SUMIFS('DATA 2'!$T$68:$T$100,'DATA 2'!$A$68:$A$100,$A17)</f>
        <v>2039.5594120000001</v>
      </c>
      <c r="G17" s="43">
        <f>SUMIFS('DATA 2'!$AD$68:$AD$100,'DATA 2'!$A$68:$A$100,$A17)</f>
        <v>2050.2954100000002</v>
      </c>
      <c r="H17" s="43">
        <f>SUMIFS('DATA 2'!$AN$68:$AN$100,'DATA 2'!$A$68:$A$100,$A17)</f>
        <v>2282.8829089999999</v>
      </c>
      <c r="I17" s="45"/>
      <c r="J17" s="42" t="s">
        <v>446</v>
      </c>
      <c r="K17" s="43">
        <f>SUMIFS('DATA 2'!$C$101:$C$133,'DATA 2'!$A$101:$A$133,$J17)</f>
        <v>2605.7253879999998</v>
      </c>
      <c r="L17" s="43">
        <f>SUMIFS('DATA 2'!$H$101:$H$133,'DATA 2'!$A$101:$A$133,$J17)</f>
        <v>2416.959601</v>
      </c>
      <c r="M17" s="43">
        <f>SUMIFS('DATA 2'!$J$101:$J$133,'DATA 2'!$A$101:$A$133,$J17)</f>
        <v>2561.6859770000001</v>
      </c>
      <c r="N17" s="43">
        <f>SUMIFS('DATA 2'!$O$101:$O$133,'DATA 2'!$A$101:$A$133,$J17)</f>
        <v>2156.9885530000001</v>
      </c>
      <c r="O17" s="43">
        <f>SUMIFS('DATA 2'!$T$101:$T$133,'DATA 2'!$A$101:$A$133,$J17)</f>
        <v>1901.421881</v>
      </c>
      <c r="P17" s="43">
        <f>SUMIFS('DATA 2'!AD$101:$AD$133,'DATA 2'!$A$101:$A$133,$J17)</f>
        <v>1731.5872899999999</v>
      </c>
      <c r="Q17" s="43">
        <f>SUMIFS('DATA 2'!$AN$101:$AN$133,'DATA 2'!$A$101:$A$133,$J17)</f>
        <v>17104.61105</v>
      </c>
      <c r="R17" s="45"/>
      <c r="S17" s="42" t="s">
        <v>446</v>
      </c>
      <c r="T17" s="47">
        <f t="shared" si="7"/>
        <v>45.535576000000219</v>
      </c>
      <c r="U17" s="47">
        <f t="shared" si="8"/>
        <v>124.93555400000014</v>
      </c>
      <c r="V17" s="47">
        <f t="shared" si="9"/>
        <v>-40.045174999999745</v>
      </c>
      <c r="W17" s="47">
        <f t="shared" si="10"/>
        <v>-138.13753100000008</v>
      </c>
      <c r="X17" s="47">
        <f t="shared" si="11"/>
        <v>-318.70812000000024</v>
      </c>
      <c r="Y17" s="47">
        <f t="shared" si="12"/>
        <v>14821.728141</v>
      </c>
      <c r="Z17" s="47"/>
      <c r="AA17" s="42" t="s">
        <v>446</v>
      </c>
      <c r="AB17" s="48">
        <f t="shared" si="1"/>
        <v>1.9201785728724774E-2</v>
      </c>
      <c r="AC17" s="48">
        <f t="shared" si="2"/>
        <v>5.1271378808743995E-2</v>
      </c>
      <c r="AD17" s="48">
        <f t="shared" si="3"/>
        <v>-1.8226927738816956E-2</v>
      </c>
      <c r="AE17" s="48">
        <f t="shared" si="4"/>
        <v>-6.7729103740371999E-2</v>
      </c>
      <c r="AF17" s="48">
        <f t="shared" si="5"/>
        <v>-0.15544497560963677</v>
      </c>
      <c r="AG17" s="48">
        <f t="shared" si="6"/>
        <v>6.4925485589151606</v>
      </c>
    </row>
    <row r="18" spans="1:34" s="46" customFormat="1" ht="13.5" customHeight="1" x14ac:dyDescent="0.2">
      <c r="A18" s="42" t="s">
        <v>449</v>
      </c>
      <c r="B18" s="43">
        <f>SUMIFS('DATA 2'!$C$68:$C$100,'DATA 2'!$A$68:$A$100,$A18)</f>
        <v>2831.6670730000001</v>
      </c>
      <c r="C18" s="43">
        <f>SUMIFS('DATA 2'!$H$68:$H$100,'DATA 2'!$A$68:$A$100,$A18)</f>
        <v>2562.997108</v>
      </c>
      <c r="D18" s="43">
        <f>SUMIFS('DATA 2'!$J$68:$J$100,'DATA 2'!$A$68:$A$100,$A18)</f>
        <v>2630.0347619999998</v>
      </c>
      <c r="E18" s="43">
        <f>SUMIFS('DATA 2'!$O$68:$O$100,'DATA 2'!$A$68:$A$100,$A18)</f>
        <v>2460.8840559999999</v>
      </c>
      <c r="F18" s="43">
        <f>SUMIFS('DATA 2'!$T$68:$T$100,'DATA 2'!$A$68:$A$100,$A18)</f>
        <v>1901.0780540000001</v>
      </c>
      <c r="G18" s="43">
        <f>SUMIFS('DATA 2'!$AD$68:$AD$100,'DATA 2'!$A$68:$A$100,$A18)</f>
        <v>1340.138095</v>
      </c>
      <c r="H18" s="43">
        <f>SUMIFS('DATA 2'!$AN$68:$AN$100,'DATA 2'!$A$68:$A$100,$A18)</f>
        <v>23.623323899999999</v>
      </c>
      <c r="I18" s="45"/>
      <c r="J18" s="42" t="s">
        <v>449</v>
      </c>
      <c r="K18" s="43">
        <f>SUMIFS('DATA 2'!$C$101:$C$133,'DATA 2'!$A$101:$A$133,$J18)</f>
        <v>2831.6670730000001</v>
      </c>
      <c r="L18" s="43">
        <f>SUMIFS('DATA 2'!$H$101:$H$133,'DATA 2'!$A$101:$A$133,$J18)</f>
        <v>2016.8044110000001</v>
      </c>
      <c r="M18" s="43">
        <f>SUMIFS('DATA 2'!$J$101:$J$133,'DATA 2'!$A$101:$A$133,$J18)</f>
        <v>1008.12129</v>
      </c>
      <c r="N18" s="43">
        <f>SUMIFS('DATA 2'!$O$101:$O$133,'DATA 2'!$A$101:$A$133,$J18)</f>
        <v>89.700841909999994</v>
      </c>
      <c r="O18" s="43">
        <f>SUMIFS('DATA 2'!$T$101:$T$133,'DATA 2'!$A$101:$A$133,$J18)</f>
        <v>19.174000190000001</v>
      </c>
      <c r="P18" s="43">
        <f>SUMIFS('DATA 2'!AD$101:$AD$133,'DATA 2'!$A$101:$A$133,$J18)</f>
        <v>0.2232088341</v>
      </c>
      <c r="Q18" s="43">
        <f>SUMIFS('DATA 2'!$AN$101:$AN$133,'DATA 2'!$A$101:$A$133,$J18)</f>
        <v>2.1499700900000002E-2</v>
      </c>
      <c r="R18" s="45"/>
      <c r="S18" s="42" t="s">
        <v>449</v>
      </c>
      <c r="T18" s="47">
        <f t="shared" si="7"/>
        <v>-546.19269699999995</v>
      </c>
      <c r="U18" s="47">
        <f t="shared" si="8"/>
        <v>-1621.9134719999997</v>
      </c>
      <c r="V18" s="47">
        <f t="shared" si="9"/>
        <v>-2371.1832140900001</v>
      </c>
      <c r="W18" s="47">
        <f t="shared" si="10"/>
        <v>-1881.9040538100001</v>
      </c>
      <c r="X18" s="47">
        <f t="shared" si="11"/>
        <v>-1339.9148861659</v>
      </c>
      <c r="Y18" s="47">
        <f t="shared" si="12"/>
        <v>-23.601824199099998</v>
      </c>
      <c r="Z18" s="47"/>
      <c r="AA18" s="42" t="s">
        <v>449</v>
      </c>
      <c r="AB18" s="48">
        <f t="shared" si="1"/>
        <v>-0.2131070282112858</v>
      </c>
      <c r="AC18" s="48">
        <f t="shared" si="2"/>
        <v>-0.61668898656176774</v>
      </c>
      <c r="AD18" s="48">
        <f t="shared" si="3"/>
        <v>-0.96354934248474811</v>
      </c>
      <c r="AE18" s="48">
        <f t="shared" si="4"/>
        <v>-0.98991414363568264</v>
      </c>
      <c r="AF18" s="48">
        <f t="shared" si="5"/>
        <v>-0.99983344340786018</v>
      </c>
      <c r="AG18" s="48">
        <f t="shared" si="6"/>
        <v>-0.99908989518193925</v>
      </c>
    </row>
    <row r="19" spans="1:34" s="46" customFormat="1" ht="13.5" customHeight="1" x14ac:dyDescent="0.2">
      <c r="A19" s="42" t="s">
        <v>450</v>
      </c>
      <c r="B19" s="43">
        <f>SUMIFS('DATA 2'!$C$68:$C$100,'DATA 2'!$A$68:$A$100,$A19)</f>
        <v>11781.592780000001</v>
      </c>
      <c r="C19" s="43">
        <f>SUMIFS('DATA 2'!$H$68:$H$100,'DATA 2'!$A$68:$A$100,$A19)</f>
        <v>12720.564350000001</v>
      </c>
      <c r="D19" s="43">
        <f>SUMIFS('DATA 2'!$J$68:$J$100,'DATA 2'!$A$68:$A$100,$A19)</f>
        <v>13447.8472</v>
      </c>
      <c r="E19" s="43">
        <f>SUMIFS('DATA 2'!$O$68:$O$100,'DATA 2'!$A$68:$A$100,$A19)</f>
        <v>13879.843010000001</v>
      </c>
      <c r="F19" s="43">
        <f>SUMIFS('DATA 2'!$T$68:$T$100,'DATA 2'!$A$68:$A$100,$A19)</f>
        <v>16825.46931</v>
      </c>
      <c r="G19" s="43">
        <f>SUMIFS('DATA 2'!$AD$68:$AD$100,'DATA 2'!$A$68:$A$100,$A19)</f>
        <v>19122.905330000001</v>
      </c>
      <c r="H19" s="43">
        <f>SUMIFS('DATA 2'!$AN$68:$AN$100,'DATA 2'!$A$68:$A$100,$A19)</f>
        <v>29820.67902</v>
      </c>
      <c r="I19" s="45"/>
      <c r="J19" s="42" t="s">
        <v>450</v>
      </c>
      <c r="K19" s="43">
        <f>SUMIFS('DATA 2'!$C$101:$C$133,'DATA 2'!$A$101:$A$133,$J19)</f>
        <v>11781.592780000001</v>
      </c>
      <c r="L19" s="43">
        <f>SUMIFS('DATA 2'!$H$101:$H$133,'DATA 2'!$A$101:$A$133,$J19)</f>
        <v>13135.983749999999</v>
      </c>
      <c r="M19" s="43">
        <f>SUMIFS('DATA 2'!$J$101:$J$133,'DATA 2'!$A$101:$A$133,$J19)</f>
        <v>14374.228569999999</v>
      </c>
      <c r="N19" s="43">
        <f>SUMIFS('DATA 2'!$O$101:$O$133,'DATA 2'!$A$101:$A$133,$J19)</f>
        <v>13904.86543</v>
      </c>
      <c r="O19" s="43">
        <f>SUMIFS('DATA 2'!$T$101:$T$133,'DATA 2'!$A$101:$A$133,$J19)</f>
        <v>11313.58488</v>
      </c>
      <c r="P19" s="43">
        <f>SUMIFS('DATA 2'!AD$101:$AD$133,'DATA 2'!$A$101:$A$133,$J19)</f>
        <v>7785.8520349999999</v>
      </c>
      <c r="Q19" s="43">
        <f>SUMIFS('DATA 2'!$AN$101:$AN$133,'DATA 2'!$A$101:$A$133,$J19)</f>
        <v>3649.8973209999999</v>
      </c>
      <c r="R19" s="45"/>
      <c r="S19" s="42" t="s">
        <v>450</v>
      </c>
      <c r="T19" s="47">
        <f t="shared" si="7"/>
        <v>415.41939999999886</v>
      </c>
      <c r="U19" s="47">
        <f t="shared" si="8"/>
        <v>926.38136999999915</v>
      </c>
      <c r="V19" s="47">
        <f t="shared" si="9"/>
        <v>25.022419999999329</v>
      </c>
      <c r="W19" s="47">
        <f t="shared" si="10"/>
        <v>-5511.8844300000001</v>
      </c>
      <c r="X19" s="47">
        <f t="shared" si="11"/>
        <v>-11337.053295000002</v>
      </c>
      <c r="Y19" s="47">
        <f t="shared" si="12"/>
        <v>-26170.781698999999</v>
      </c>
      <c r="Z19" s="47"/>
      <c r="AA19" s="42" t="s">
        <v>450</v>
      </c>
      <c r="AB19" s="48">
        <f t="shared" si="1"/>
        <v>3.2657308950290398E-2</v>
      </c>
      <c r="AC19" s="48">
        <f t="shared" si="2"/>
        <v>6.8886964301617004E-2</v>
      </c>
      <c r="AD19" s="48">
        <f t="shared" si="3"/>
        <v>1.8027884019993223E-3</v>
      </c>
      <c r="AE19" s="48">
        <f t="shared" si="4"/>
        <v>-0.32759171993639924</v>
      </c>
      <c r="AF19" s="48">
        <f t="shared" si="5"/>
        <v>-0.59285203264665221</v>
      </c>
      <c r="AG19" s="48">
        <f t="shared" si="6"/>
        <v>-0.877605157194707</v>
      </c>
    </row>
    <row r="20" spans="1:34" s="46" customFormat="1" ht="13.5" customHeight="1" x14ac:dyDescent="0.2">
      <c r="A20" s="42" t="s">
        <v>447</v>
      </c>
      <c r="B20" s="43">
        <f>SUMIFS('DATA 2'!$C$68:$C$100,'DATA 2'!$A$68:$A$100,$A20)</f>
        <v>474.12527679999999</v>
      </c>
      <c r="C20" s="43">
        <f>SUMIFS('DATA 2'!$H$68:$H$100,'DATA 2'!$A$68:$A$100,$A20)</f>
        <v>631.09071689999996</v>
      </c>
      <c r="D20" s="43">
        <f>SUMIFS('DATA 2'!$J$68:$J$100,'DATA 2'!$A$68:$A$100,$A20)</f>
        <v>270.48704980000002</v>
      </c>
      <c r="E20" s="43">
        <f>SUMIFS('DATA 2'!$O$68:$O$100,'DATA 2'!$A$68:$A$100,$A20)</f>
        <v>15.95290601</v>
      </c>
      <c r="F20" s="43">
        <f>SUMIFS('DATA 2'!$T$68:$T$100,'DATA 2'!$A$68:$A$100,$A20)</f>
        <v>4.529965099</v>
      </c>
      <c r="G20" s="43">
        <f>SUMIFS('DATA 2'!$AD$68:$AD$100,'DATA 2'!$A$68:$A$100,$A20)</f>
        <v>4.0229348610000004</v>
      </c>
      <c r="H20" s="43">
        <f>SUMIFS('DATA 2'!$AN$68:$AN$100,'DATA 2'!$A$68:$A$100,$A20)</f>
        <v>5.5919516959999997</v>
      </c>
      <c r="I20" s="45"/>
      <c r="J20" s="42" t="s">
        <v>447</v>
      </c>
      <c r="K20" s="43">
        <f>SUMIFS('DATA 2'!$C$101:$C$133,'DATA 2'!$A$101:$A$133,$J20)</f>
        <v>474.12527679999999</v>
      </c>
      <c r="L20" s="43">
        <f>SUMIFS('DATA 2'!$H$101:$H$133,'DATA 2'!$A$101:$A$133,$J20)</f>
        <v>643.17534799999999</v>
      </c>
      <c r="M20" s="43">
        <f>SUMIFS('DATA 2'!$J$101:$J$133,'DATA 2'!$A$101:$A$133,$J20)</f>
        <v>284.28084999999999</v>
      </c>
      <c r="N20" s="43">
        <f>SUMIFS('DATA 2'!$O$101:$O$133,'DATA 2'!$A$101:$A$133,$J20)</f>
        <v>15.66571368</v>
      </c>
      <c r="O20" s="43">
        <f>SUMIFS('DATA 2'!$T$101:$T$133,'DATA 2'!$A$101:$A$133,$J20)</f>
        <v>4.1289174649999998</v>
      </c>
      <c r="P20" s="43">
        <f>SUMIFS('DATA 2'!AD$101:$AD$133,'DATA 2'!$A$101:$A$133,$J20)</f>
        <v>3.5129325900000001</v>
      </c>
      <c r="Q20" s="43">
        <f>SUMIFS('DATA 2'!$AN$101:$AN$133,'DATA 2'!$A$101:$A$133,$J20)</f>
        <v>4.2706746840000003</v>
      </c>
      <c r="R20" s="45"/>
      <c r="S20" s="42" t="s">
        <v>447</v>
      </c>
      <c r="T20" s="47">
        <f t="shared" si="7"/>
        <v>12.084631100000024</v>
      </c>
      <c r="U20" s="47">
        <f t="shared" si="8"/>
        <v>13.793800199999964</v>
      </c>
      <c r="V20" s="47">
        <f t="shared" si="9"/>
        <v>-0.28719232999999988</v>
      </c>
      <c r="W20" s="47">
        <f t="shared" si="10"/>
        <v>-0.40104763400000021</v>
      </c>
      <c r="X20" s="47">
        <f t="shared" si="11"/>
        <v>-0.51000227100000028</v>
      </c>
      <c r="Y20" s="47">
        <f t="shared" si="12"/>
        <v>-1.3212770119999995</v>
      </c>
      <c r="Z20" s="47"/>
      <c r="AA20" s="42" t="s">
        <v>447</v>
      </c>
      <c r="AB20" s="48">
        <f t="shared" si="1"/>
        <v>1.914880187013579E-2</v>
      </c>
      <c r="AC20" s="48">
        <f t="shared" si="2"/>
        <v>5.0996157524728858E-2</v>
      </c>
      <c r="AD20" s="48">
        <f t="shared" si="3"/>
        <v>-1.8002508747934409E-2</v>
      </c>
      <c r="AE20" s="48">
        <f t="shared" si="4"/>
        <v>-8.8532168622785234E-2</v>
      </c>
      <c r="AF20" s="48">
        <f t="shared" si="5"/>
        <v>-0.12677368354734597</v>
      </c>
      <c r="AG20" s="48">
        <f t="shared" si="6"/>
        <v>-0.236281907253442</v>
      </c>
    </row>
    <row r="21" spans="1:34" s="46" customFormat="1" ht="13.5" customHeight="1" x14ac:dyDescent="0.2">
      <c r="A21" s="42" t="s">
        <v>448</v>
      </c>
      <c r="B21" s="43">
        <f>SUMIFS('DATA 2'!$C$68:$C$100,'DATA 2'!$A$68:$A$100,$A21)</f>
        <v>5981.2326210000001</v>
      </c>
      <c r="C21" s="43">
        <f>SUMIFS('DATA 2'!$H$68:$H$100,'DATA 2'!$A$68:$A$100,$A21)</f>
        <v>2797.0732889999999</v>
      </c>
      <c r="D21" s="43">
        <f>SUMIFS('DATA 2'!$J$68:$J$100,'DATA 2'!$A$68:$A$100,$A21)</f>
        <v>600.39413720000005</v>
      </c>
      <c r="E21" s="43">
        <f>SUMIFS('DATA 2'!$O$68:$O$100,'DATA 2'!$A$68:$A$100,$A21)</f>
        <v>6.2810343079999997</v>
      </c>
      <c r="F21" s="43">
        <f>SUMIFS('DATA 2'!$T$68:$T$100,'DATA 2'!$A$68:$A$100,$A21)</f>
        <v>1.1771374750000001</v>
      </c>
      <c r="G21" s="43">
        <f>SUMIFS('DATA 2'!$AD$68:$AD$100,'DATA 2'!$A$68:$A$100,$A21)</f>
        <v>9.1450661200000005E-2</v>
      </c>
      <c r="H21" s="43">
        <f>SUMIFS('DATA 2'!$AN$68:$AN$100,'DATA 2'!$A$68:$A$100,$A21)</f>
        <v>9.3307456800000004E-3</v>
      </c>
      <c r="I21" s="45"/>
      <c r="J21" s="42" t="s">
        <v>448</v>
      </c>
      <c r="K21" s="43">
        <f>SUMIFS('DATA 2'!$C$101:$C$133,'DATA 2'!$A$101:$A$133,$J21)</f>
        <v>5981.2326210000001</v>
      </c>
      <c r="L21" s="43">
        <f>SUMIFS('DATA 2'!$H$101:$H$133,'DATA 2'!$A$101:$A$133,$J21)</f>
        <v>2850.548965</v>
      </c>
      <c r="M21" s="43">
        <f>SUMIFS('DATA 2'!$J$101:$J$133,'DATA 2'!$A$101:$A$133,$J21)</f>
        <v>630.89904109999998</v>
      </c>
      <c r="N21" s="43">
        <f>SUMIFS('DATA 2'!$O$101:$O$133,'DATA 2'!$A$101:$A$133,$J21)</f>
        <v>6.225812597</v>
      </c>
      <c r="O21" s="43">
        <f>SUMIFS('DATA 2'!$T$101:$T$133,'DATA 2'!$A$101:$A$133,$J21)</f>
        <v>1.1293719689999999</v>
      </c>
      <c r="P21" s="43">
        <f>SUMIFS('DATA 2'!AD$101:$AD$133,'DATA 2'!$A$101:$A$133,$J21)</f>
        <v>8.42344706E-2</v>
      </c>
      <c r="Q21" s="43">
        <f>SUMIFS('DATA 2'!$AN$101:$AN$133,'DATA 2'!$A$101:$A$133,$J21)</f>
        <v>8.0434330200000008E-3</v>
      </c>
      <c r="R21" s="45"/>
      <c r="S21" s="42" t="s">
        <v>448</v>
      </c>
      <c r="T21" s="47">
        <f t="shared" si="7"/>
        <v>53.475676000000021</v>
      </c>
      <c r="U21" s="47">
        <f t="shared" si="8"/>
        <v>30.504903899999931</v>
      </c>
      <c r="V21" s="47">
        <f t="shared" si="9"/>
        <v>-5.5221710999999729E-2</v>
      </c>
      <c r="W21" s="47">
        <f t="shared" si="10"/>
        <v>-4.776550600000018E-2</v>
      </c>
      <c r="X21" s="47">
        <f t="shared" si="11"/>
        <v>-7.2161906000000053E-3</v>
      </c>
      <c r="Y21" s="47">
        <f t="shared" si="12"/>
        <v>-1.2873126599999996E-3</v>
      </c>
      <c r="Z21" s="47"/>
      <c r="AA21" s="42" t="s">
        <v>448</v>
      </c>
      <c r="AB21" s="48">
        <f t="shared" si="1"/>
        <v>1.9118439338112081E-2</v>
      </c>
      <c r="AC21" s="48">
        <f t="shared" si="2"/>
        <v>5.0808130875932056E-2</v>
      </c>
      <c r="AD21" s="48">
        <f t="shared" si="3"/>
        <v>-8.7918180815642621E-3</v>
      </c>
      <c r="AE21" s="48">
        <f t="shared" si="4"/>
        <v>-4.057767849078131E-2</v>
      </c>
      <c r="AF21" s="48">
        <f t="shared" si="5"/>
        <v>-7.8908019967383281E-2</v>
      </c>
      <c r="AG21" s="48">
        <f t="shared" si="6"/>
        <v>-0.13796460691874735</v>
      </c>
    </row>
    <row r="22" spans="1:34" s="46" customFormat="1" ht="13.5" customHeight="1" x14ac:dyDescent="0.2">
      <c r="A22" s="44" t="s">
        <v>240</v>
      </c>
      <c r="B22" s="43">
        <f>SUM(B4:B8,B10:B21)</f>
        <v>3459303.5254912633</v>
      </c>
      <c r="C22" s="43">
        <f t="shared" ref="C22:H22" si="15">SUM(C4:C8,C10:C21)</f>
        <v>3973116.2927905992</v>
      </c>
      <c r="D22" s="43">
        <f t="shared" si="15"/>
        <v>4198561.9082107907</v>
      </c>
      <c r="E22" s="43">
        <f t="shared" si="15"/>
        <v>4814029.6773679275</v>
      </c>
      <c r="F22" s="43">
        <f t="shared" si="15"/>
        <v>5528511.3130091531</v>
      </c>
      <c r="G22" s="43">
        <f t="shared" si="15"/>
        <v>7193013.3001101632</v>
      </c>
      <c r="H22" s="43">
        <f t="shared" si="15"/>
        <v>9141428.6294741165</v>
      </c>
      <c r="I22" s="45"/>
      <c r="J22" s="44" t="s">
        <v>240</v>
      </c>
      <c r="K22" s="43">
        <f t="shared" ref="K22:Q22" si="16">SUM(K4:K8,K10:K21)</f>
        <v>3459303.5254912633</v>
      </c>
      <c r="L22" s="43">
        <f t="shared" si="16"/>
        <v>3973652.5645290506</v>
      </c>
      <c r="M22" s="43">
        <f t="shared" si="16"/>
        <v>4198921.91909754</v>
      </c>
      <c r="N22" s="43">
        <f t="shared" si="16"/>
        <v>4825104.0045010475</v>
      </c>
      <c r="O22" s="43">
        <f t="shared" si="16"/>
        <v>5555528.436380174</v>
      </c>
      <c r="P22" s="43">
        <f t="shared" si="16"/>
        <v>7234221.0697720544</v>
      </c>
      <c r="Q22" s="43">
        <f t="shared" si="16"/>
        <v>9262891.1219494883</v>
      </c>
      <c r="R22" s="45"/>
      <c r="S22" s="44" t="s">
        <v>240</v>
      </c>
      <c r="T22" s="47">
        <f t="shared" si="7"/>
        <v>536.27173845143989</v>
      </c>
      <c r="U22" s="47">
        <f t="shared" si="8"/>
        <v>360.01088674925268</v>
      </c>
      <c r="V22" s="47">
        <f t="shared" si="9"/>
        <v>11074.327133120038</v>
      </c>
      <c r="W22" s="47">
        <f t="shared" si="10"/>
        <v>27017.123371020891</v>
      </c>
      <c r="X22" s="47">
        <f t="shared" si="11"/>
        <v>41207.769661891274</v>
      </c>
      <c r="Y22" s="47">
        <f t="shared" si="12"/>
        <v>121462.49247537181</v>
      </c>
      <c r="Z22" s="47"/>
      <c r="AA22" s="44" t="s">
        <v>240</v>
      </c>
      <c r="AB22" s="48">
        <f t="shared" si="1"/>
        <v>1.3497509232851534E-4</v>
      </c>
      <c r="AC22" s="48">
        <f t="shared" si="2"/>
        <v>8.5746237549866322E-5</v>
      </c>
      <c r="AD22" s="48">
        <f t="shared" si="3"/>
        <v>2.3004276822768954E-3</v>
      </c>
      <c r="AE22" s="48">
        <f t="shared" si="4"/>
        <v>4.886871318766639E-3</v>
      </c>
      <c r="AF22" s="48">
        <f t="shared" si="5"/>
        <v>5.7288604848346747E-3</v>
      </c>
      <c r="AG22" s="48">
        <f t="shared" si="6"/>
        <v>1.3287036129533192E-2</v>
      </c>
    </row>
    <row r="23" spans="1:34" s="46" customFormat="1" ht="13.5" customHeight="1" x14ac:dyDescent="0.2">
      <c r="A23" s="44" t="s">
        <v>451</v>
      </c>
      <c r="B23" s="43">
        <f>SUM(B10:B17)</f>
        <v>15572.681199462699</v>
      </c>
      <c r="C23" s="43">
        <f t="shared" ref="C23:G23" si="17">SUM(C10:C17)</f>
        <v>19948.297714999997</v>
      </c>
      <c r="D23" s="43">
        <f t="shared" si="17"/>
        <v>23329.000995800001</v>
      </c>
      <c r="E23" s="43">
        <f t="shared" si="17"/>
        <v>38752.948273900001</v>
      </c>
      <c r="F23" s="43">
        <f t="shared" si="17"/>
        <v>52684.002857300002</v>
      </c>
      <c r="G23" s="43">
        <f t="shared" si="17"/>
        <v>121015.27609119999</v>
      </c>
      <c r="H23" s="43">
        <f>SUM(H10:H17)</f>
        <v>173040.44928263102</v>
      </c>
      <c r="I23" s="45"/>
      <c r="J23" s="44" t="s">
        <v>451</v>
      </c>
      <c r="K23" s="43">
        <f>SUM(K10:K17)</f>
        <v>15572.681199462699</v>
      </c>
      <c r="L23" s="43">
        <f t="shared" ref="L23:Q23" si="18">SUM(L10:L17)</f>
        <v>21215.128080499999</v>
      </c>
      <c r="M23" s="43">
        <f t="shared" si="18"/>
        <v>26962.873601200001</v>
      </c>
      <c r="N23" s="43">
        <f t="shared" si="18"/>
        <v>59205.290676800003</v>
      </c>
      <c r="O23" s="43">
        <f t="shared" si="18"/>
        <v>100064.98884210001</v>
      </c>
      <c r="P23" s="43">
        <f t="shared" si="18"/>
        <v>203103.70889519996</v>
      </c>
      <c r="Q23" s="43">
        <f t="shared" si="18"/>
        <v>355574.63441659999</v>
      </c>
      <c r="R23" s="45"/>
      <c r="S23" s="44" t="s">
        <v>451</v>
      </c>
      <c r="T23" s="47">
        <f t="shared" si="7"/>
        <v>1266.8303655000018</v>
      </c>
      <c r="U23" s="47">
        <f t="shared" si="8"/>
        <v>3633.8726053999999</v>
      </c>
      <c r="V23" s="47">
        <f t="shared" si="9"/>
        <v>20452.342402900002</v>
      </c>
      <c r="W23" s="47">
        <f t="shared" si="10"/>
        <v>47380.985984800005</v>
      </c>
      <c r="X23" s="47">
        <f t="shared" si="11"/>
        <v>82088.432803999967</v>
      </c>
      <c r="Y23" s="47">
        <f t="shared" si="12"/>
        <v>182534.18513396897</v>
      </c>
      <c r="Z23" s="47"/>
      <c r="AA23" s="44" t="s">
        <v>451</v>
      </c>
      <c r="AB23" s="48">
        <f t="shared" si="1"/>
        <v>6.3505687733315552E-2</v>
      </c>
      <c r="AC23" s="48">
        <f t="shared" si="2"/>
        <v>0.15576631875725067</v>
      </c>
      <c r="AD23" s="48">
        <f t="shared" si="3"/>
        <v>0.52776223007204326</v>
      </c>
      <c r="AE23" s="48">
        <f t="shared" si="4"/>
        <v>0.89934293931947873</v>
      </c>
      <c r="AF23" s="48">
        <f t="shared" si="5"/>
        <v>0.67833116161414342</v>
      </c>
      <c r="AG23" s="48">
        <f t="shared" si="6"/>
        <v>1.05486425798532</v>
      </c>
    </row>
    <row r="24" spans="1:34" s="46" customFormat="1" ht="13.5" customHeight="1" x14ac:dyDescent="0.2">
      <c r="A24" s="54" t="s">
        <v>454</v>
      </c>
      <c r="B24" s="43">
        <f>SUM(B10:B16)</f>
        <v>12966.9558114627</v>
      </c>
      <c r="C24" s="43">
        <f t="shared" ref="C24:G24" si="19">SUM(C10:C16)</f>
        <v>17576.873689999997</v>
      </c>
      <c r="D24" s="43">
        <f t="shared" si="19"/>
        <v>20892.2505728</v>
      </c>
      <c r="E24" s="43">
        <f t="shared" si="19"/>
        <v>36555.914545899999</v>
      </c>
      <c r="F24" s="43">
        <f t="shared" si="19"/>
        <v>50644.443445299999</v>
      </c>
      <c r="G24" s="43">
        <f t="shared" si="19"/>
        <v>118964.98068119999</v>
      </c>
      <c r="H24" s="43">
        <f>SUM(H10:H16)</f>
        <v>170757.56637363101</v>
      </c>
      <c r="I24" s="45"/>
      <c r="J24" s="54" t="s">
        <v>454</v>
      </c>
      <c r="K24" s="43">
        <f>SUM(K10:K16)</f>
        <v>12966.9558114627</v>
      </c>
      <c r="L24" s="43">
        <f t="shared" ref="L24:Q24" si="20">SUM(L10:L16)</f>
        <v>18798.1684795</v>
      </c>
      <c r="M24" s="43">
        <f t="shared" si="20"/>
        <v>24401.1876242</v>
      </c>
      <c r="N24" s="43">
        <f t="shared" si="20"/>
        <v>57048.3021238</v>
      </c>
      <c r="O24" s="43">
        <f t="shared" si="20"/>
        <v>98163.566961100005</v>
      </c>
      <c r="P24" s="43">
        <f t="shared" si="20"/>
        <v>201372.12160519997</v>
      </c>
      <c r="Q24" s="43">
        <f t="shared" si="20"/>
        <v>338470.02336659998</v>
      </c>
      <c r="R24" s="45"/>
      <c r="S24" s="54" t="s">
        <v>454</v>
      </c>
      <c r="T24" s="47">
        <f t="shared" si="7"/>
        <v>1221.2947895000034</v>
      </c>
      <c r="U24" s="47">
        <f t="shared" si="8"/>
        <v>3508.9370514000002</v>
      </c>
      <c r="V24" s="47">
        <f t="shared" si="9"/>
        <v>20492.387577900001</v>
      </c>
      <c r="W24" s="47">
        <f t="shared" si="10"/>
        <v>47519.123515800005</v>
      </c>
      <c r="X24" s="47">
        <f t="shared" si="11"/>
        <v>82407.140923999978</v>
      </c>
      <c r="Y24" s="47">
        <f t="shared" si="12"/>
        <v>167712.45699296898</v>
      </c>
      <c r="Z24" s="47"/>
      <c r="AA24" s="54" t="s">
        <v>454</v>
      </c>
      <c r="AB24" s="48">
        <f t="shared" si="1"/>
        <v>6.9483049775503236E-2</v>
      </c>
      <c r="AC24" s="48">
        <f t="shared" si="2"/>
        <v>0.16795399993758209</v>
      </c>
      <c r="AD24" s="48">
        <f t="shared" si="3"/>
        <v>0.56057652591811213</v>
      </c>
      <c r="AE24" s="48">
        <f t="shared" si="4"/>
        <v>0.93828898657212845</v>
      </c>
      <c r="AF24" s="48">
        <f t="shared" si="5"/>
        <v>0.69270083054805021</v>
      </c>
      <c r="AG24" s="48">
        <f t="shared" si="6"/>
        <v>0.9821670603222401</v>
      </c>
    </row>
    <row r="25" spans="1:34" s="46" customFormat="1" ht="13.5" customHeight="1" x14ac:dyDescent="0.2">
      <c r="A25" s="44" t="s">
        <v>241</v>
      </c>
      <c r="B25" s="43">
        <f>SUM(B18:B21)</f>
        <v>21068.6177508</v>
      </c>
      <c r="C25" s="43">
        <f t="shared" ref="C25:H25" si="21">SUM(C18:C21)</f>
        <v>18711.725463900002</v>
      </c>
      <c r="D25" s="43">
        <f t="shared" si="21"/>
        <v>16948.763148999999</v>
      </c>
      <c r="E25" s="43">
        <f t="shared" si="21"/>
        <v>16362.961006317999</v>
      </c>
      <c r="F25" s="43">
        <f t="shared" si="21"/>
        <v>18732.254466573999</v>
      </c>
      <c r="G25" s="43">
        <f t="shared" si="21"/>
        <v>20467.1578105222</v>
      </c>
      <c r="H25" s="43">
        <f t="shared" si="21"/>
        <v>29849.903626341678</v>
      </c>
      <c r="I25" s="45"/>
      <c r="J25" s="44" t="s">
        <v>241</v>
      </c>
      <c r="K25" s="43">
        <f t="shared" ref="K25:Q25" si="22">SUM(K18:K21)</f>
        <v>21068.6177508</v>
      </c>
      <c r="L25" s="43">
        <f t="shared" si="22"/>
        <v>18646.512474000003</v>
      </c>
      <c r="M25" s="43">
        <f t="shared" si="22"/>
        <v>16297.529751099997</v>
      </c>
      <c r="N25" s="43">
        <f t="shared" si="22"/>
        <v>14016.457798187001</v>
      </c>
      <c r="O25" s="43">
        <f t="shared" si="22"/>
        <v>11338.017169624</v>
      </c>
      <c r="P25" s="43">
        <f t="shared" si="22"/>
        <v>7789.6724108946992</v>
      </c>
      <c r="Q25" s="43">
        <f t="shared" si="22"/>
        <v>3654.1975388179198</v>
      </c>
      <c r="R25" s="45"/>
      <c r="S25" s="44" t="s">
        <v>241</v>
      </c>
      <c r="T25" s="47">
        <f t="shared" si="7"/>
        <v>-65.212989899999229</v>
      </c>
      <c r="U25" s="47">
        <f t="shared" si="8"/>
        <v>-651.23339790000136</v>
      </c>
      <c r="V25" s="47">
        <f t="shared" si="9"/>
        <v>-2346.5032081309982</v>
      </c>
      <c r="W25" s="47">
        <f t="shared" si="10"/>
        <v>-7394.2372969499993</v>
      </c>
      <c r="X25" s="47">
        <f t="shared" si="11"/>
        <v>-12677.485399627501</v>
      </c>
      <c r="Y25" s="47">
        <f t="shared" si="12"/>
        <v>-26195.706087523758</v>
      </c>
      <c r="Z25" s="45"/>
      <c r="AA25" s="44" t="s">
        <v>241</v>
      </c>
      <c r="AB25" s="48">
        <f t="shared" si="1"/>
        <v>-3.485140374991702E-3</v>
      </c>
      <c r="AC25" s="48">
        <f t="shared" si="2"/>
        <v>-3.8423653229139876E-2</v>
      </c>
      <c r="AD25" s="48">
        <f t="shared" si="3"/>
        <v>-0.14340333679368766</v>
      </c>
      <c r="AE25" s="48">
        <f t="shared" si="4"/>
        <v>-0.39473290895894786</v>
      </c>
      <c r="AF25" s="48">
        <f t="shared" si="5"/>
        <v>-0.61940624668022948</v>
      </c>
      <c r="AG25" s="48">
        <f t="shared" si="6"/>
        <v>-0.87758092674064125</v>
      </c>
    </row>
    <row r="26" spans="1:34" ht="15.75" customHeight="1" x14ac:dyDescent="0.25">
      <c r="A26" s="24"/>
      <c r="B26" s="39"/>
      <c r="C26" s="39"/>
      <c r="D26" s="39"/>
      <c r="E26" s="39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4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4" s="46" customFormat="1" ht="12.75" x14ac:dyDescent="0.2">
      <c r="A28" s="44" t="s">
        <v>459</v>
      </c>
      <c r="B28" s="45"/>
      <c r="C28" s="45"/>
      <c r="D28" s="45"/>
      <c r="E28" s="45"/>
      <c r="F28" s="45"/>
      <c r="G28" s="45"/>
      <c r="H28" s="45"/>
      <c r="I28" s="45"/>
      <c r="J28" s="44" t="s">
        <v>459</v>
      </c>
      <c r="L28" s="45"/>
      <c r="M28" s="45"/>
      <c r="N28" s="45"/>
      <c r="O28" s="45"/>
      <c r="P28" s="45"/>
      <c r="Q28" s="45"/>
      <c r="R28" s="45"/>
      <c r="S28" s="44" t="s">
        <v>459</v>
      </c>
      <c r="U28" s="45"/>
      <c r="V28" s="45"/>
      <c r="W28" s="45"/>
      <c r="X28" s="45"/>
      <c r="Y28" s="45"/>
      <c r="Z28" s="45"/>
      <c r="AA28" s="44" t="s">
        <v>459</v>
      </c>
      <c r="AC28" s="45"/>
      <c r="AD28" s="45"/>
      <c r="AE28" s="45"/>
      <c r="AF28" s="45"/>
      <c r="AG28" s="45"/>
      <c r="AH28" s="45"/>
    </row>
    <row r="29" spans="1:34" s="46" customFormat="1" ht="12.75" x14ac:dyDescent="0.2">
      <c r="A29" s="49"/>
      <c r="B29" s="50" t="s">
        <v>452</v>
      </c>
      <c r="C29" s="50" t="s">
        <v>460</v>
      </c>
      <c r="D29" s="50" t="s">
        <v>457</v>
      </c>
      <c r="E29" s="53"/>
      <c r="F29" s="53"/>
      <c r="G29" s="53"/>
      <c r="H29" s="53"/>
      <c r="J29" s="49"/>
      <c r="K29" s="50" t="s">
        <v>452</v>
      </c>
      <c r="L29" s="50" t="s">
        <v>460</v>
      </c>
      <c r="M29" s="50" t="s">
        <v>457</v>
      </c>
      <c r="N29" s="53"/>
      <c r="O29" s="53"/>
      <c r="P29" s="53"/>
      <c r="Q29" s="53"/>
      <c r="R29" s="45"/>
      <c r="S29" s="49"/>
      <c r="T29" s="50" t="s">
        <v>452</v>
      </c>
      <c r="U29" s="50" t="s">
        <v>460</v>
      </c>
      <c r="V29" s="50" t="s">
        <v>457</v>
      </c>
      <c r="W29" s="45"/>
      <c r="X29" s="45"/>
      <c r="Y29" s="45"/>
      <c r="Z29" s="45"/>
      <c r="AA29" s="49"/>
      <c r="AB29" s="50" t="s">
        <v>452</v>
      </c>
      <c r="AC29" s="50" t="s">
        <v>460</v>
      </c>
      <c r="AD29" s="50" t="s">
        <v>457</v>
      </c>
      <c r="AE29" s="45"/>
      <c r="AF29" s="45"/>
      <c r="AG29" s="45"/>
    </row>
    <row r="30" spans="1:34" s="46" customFormat="1" ht="12.75" x14ac:dyDescent="0.2">
      <c r="A30" s="40" t="s">
        <v>234</v>
      </c>
      <c r="B30" s="43">
        <f>AVERAGE(Inversion!H2:T2)</f>
        <v>66512.078156295378</v>
      </c>
      <c r="C30" s="43">
        <f>AVERAGE(Inversion!U2:AD2)</f>
        <v>89432.035374573999</v>
      </c>
      <c r="D30" s="43">
        <f>AVERAGE(Inversion!AE2:AN2)</f>
        <v>114008.59126306798</v>
      </c>
      <c r="E30" s="43"/>
      <c r="F30" s="43"/>
      <c r="G30" s="43"/>
      <c r="H30" s="43"/>
      <c r="I30" s="45"/>
      <c r="J30" s="40" t="s">
        <v>234</v>
      </c>
      <c r="K30" s="43">
        <f>AVERAGE(Inversion!H26:T26)</f>
        <v>66511.424789820769</v>
      </c>
      <c r="L30" s="43">
        <f>AVERAGE(Inversion!U26:AD26)</f>
        <v>89442.811806578989</v>
      </c>
      <c r="M30" s="43">
        <f>AVERAGE(Inversion!AE26:AN26)</f>
        <v>113973.061376898</v>
      </c>
      <c r="N30" s="43"/>
      <c r="O30" s="43"/>
      <c r="P30" s="43"/>
      <c r="Q30" s="45"/>
      <c r="R30" s="45"/>
      <c r="S30" s="40" t="s">
        <v>234</v>
      </c>
      <c r="T30" s="43">
        <f t="shared" ref="T30:T51" si="23">K30-B30</f>
        <v>-0.65336647460935637</v>
      </c>
      <c r="U30" s="43">
        <f t="shared" ref="U30:U51" si="24">L30-C30</f>
        <v>10.776432004990056</v>
      </c>
      <c r="V30" s="43">
        <f t="shared" ref="V30:V51" si="25">M30-D30</f>
        <v>-35.52988616998482</v>
      </c>
      <c r="W30" s="45"/>
      <c r="X30" s="45"/>
      <c r="Y30" s="45"/>
      <c r="Z30" s="45"/>
      <c r="AA30" s="40" t="s">
        <v>234</v>
      </c>
      <c r="AB30" s="48">
        <f t="shared" ref="AB30:AB51" si="26">K30/B30-1</f>
        <v>-9.8232756022831325E-6</v>
      </c>
      <c r="AC30" s="48">
        <f t="shared" ref="AC30:AC51" si="27">L30/C30-1</f>
        <v>1.2049856586471286E-4</v>
      </c>
      <c r="AD30" s="48">
        <f t="shared" ref="AD30:AD51" si="28">M30/D30-1</f>
        <v>-3.1164218219315032E-4</v>
      </c>
      <c r="AE30" s="45"/>
      <c r="AF30" s="45"/>
      <c r="AG30" s="45"/>
    </row>
    <row r="31" spans="1:34" s="46" customFormat="1" ht="12.75" x14ac:dyDescent="0.2">
      <c r="A31" s="40" t="s">
        <v>233</v>
      </c>
      <c r="B31" s="43">
        <f>AVERAGE(Inversion!H3:T3)</f>
        <v>1075009.6617870003</v>
      </c>
      <c r="C31" s="43">
        <f>AVERAGE(Inversion!U3:AD3)</f>
        <v>1456965.7355519999</v>
      </c>
      <c r="D31" s="43">
        <f>AVERAGE(Inversion!AE3:AN3)</f>
        <v>1840783.6627789997</v>
      </c>
      <c r="E31" s="43"/>
      <c r="F31" s="43"/>
      <c r="G31" s="43"/>
      <c r="H31" s="43"/>
      <c r="I31" s="45"/>
      <c r="J31" s="40" t="s">
        <v>233</v>
      </c>
      <c r="K31" s="43">
        <f>AVERAGE(Inversion!H27:T27)</f>
        <v>1075222.0922773846</v>
      </c>
      <c r="L31" s="43">
        <f>AVERAGE(Inversion!U27:AD27)</f>
        <v>1457411.8399659998</v>
      </c>
      <c r="M31" s="43">
        <f>AVERAGE(Inversion!AE27:AN27)</f>
        <v>1841706.3351380001</v>
      </c>
      <c r="N31" s="43"/>
      <c r="O31" s="43"/>
      <c r="P31" s="43"/>
      <c r="Q31" s="45"/>
      <c r="R31" s="45"/>
      <c r="S31" s="40" t="s">
        <v>233</v>
      </c>
      <c r="T31" s="43">
        <f t="shared" si="23"/>
        <v>212.43049038434401</v>
      </c>
      <c r="U31" s="43">
        <f t="shared" si="24"/>
        <v>446.10441399994306</v>
      </c>
      <c r="V31" s="43">
        <f t="shared" si="25"/>
        <v>922.67235900042579</v>
      </c>
      <c r="W31" s="45"/>
      <c r="X31" s="45"/>
      <c r="Y31" s="45"/>
      <c r="Z31" s="45"/>
      <c r="AA31" s="40" t="s">
        <v>233</v>
      </c>
      <c r="AB31" s="48">
        <f t="shared" si="26"/>
        <v>1.9760798245416211E-4</v>
      </c>
      <c r="AC31" s="48">
        <f t="shared" si="27"/>
        <v>3.0618730634102143E-4</v>
      </c>
      <c r="AD31" s="48">
        <f t="shared" si="28"/>
        <v>5.0123888953224061E-4</v>
      </c>
      <c r="AE31" s="45"/>
      <c r="AF31" s="45"/>
      <c r="AG31" s="45"/>
    </row>
    <row r="32" spans="1:34" s="46" customFormat="1" ht="12.75" x14ac:dyDescent="0.2">
      <c r="A32" s="40" t="s">
        <v>235</v>
      </c>
      <c r="B32" s="43">
        <f>AVERAGE(Inversion!H4:T4)</f>
        <v>237996.7645978154</v>
      </c>
      <c r="C32" s="43">
        <f>AVERAGE(Inversion!U4:AD4)</f>
        <v>335683.47146919993</v>
      </c>
      <c r="D32" s="43">
        <f>AVERAGE(Inversion!AE4:AN4)</f>
        <v>441155.63757790002</v>
      </c>
      <c r="E32" s="43"/>
      <c r="F32" s="43"/>
      <c r="G32" s="43"/>
      <c r="H32" s="43"/>
      <c r="I32" s="45"/>
      <c r="J32" s="40" t="s">
        <v>235</v>
      </c>
      <c r="K32" s="43">
        <f>AVERAGE(Inversion!H28:T28)</f>
        <v>237844.96707471536</v>
      </c>
      <c r="L32" s="43">
        <f>AVERAGE(Inversion!U28:AD28)</f>
        <v>335301.50631700002</v>
      </c>
      <c r="M32" s="43">
        <f>AVERAGE(Inversion!AE28:AN28)</f>
        <v>440706.91377400002</v>
      </c>
      <c r="N32" s="43"/>
      <c r="O32" s="43"/>
      <c r="P32" s="43"/>
      <c r="Q32" s="45"/>
      <c r="R32" s="45"/>
      <c r="S32" s="40" t="s">
        <v>235</v>
      </c>
      <c r="T32" s="43">
        <f t="shared" si="23"/>
        <v>-151.79752310004551</v>
      </c>
      <c r="U32" s="43">
        <f t="shared" si="24"/>
        <v>-381.96515219990397</v>
      </c>
      <c r="V32" s="43">
        <f t="shared" si="25"/>
        <v>-448.72380390000762</v>
      </c>
      <c r="W32" s="45"/>
      <c r="X32" s="45"/>
      <c r="Y32" s="45"/>
      <c r="Z32" s="45"/>
      <c r="AA32" s="40" t="s">
        <v>235</v>
      </c>
      <c r="AB32" s="48">
        <f t="shared" si="26"/>
        <v>-6.378133894238136E-4</v>
      </c>
      <c r="AC32" s="48">
        <f t="shared" si="27"/>
        <v>-1.137872980543686E-3</v>
      </c>
      <c r="AD32" s="48">
        <f t="shared" si="28"/>
        <v>-1.0171553204298966E-3</v>
      </c>
      <c r="AE32" s="45"/>
      <c r="AF32" s="45"/>
      <c r="AG32" s="45"/>
    </row>
    <row r="33" spans="1:33" s="46" customFormat="1" ht="12.75" x14ac:dyDescent="0.2">
      <c r="A33" s="40" t="s">
        <v>236</v>
      </c>
      <c r="B33" s="43">
        <f>AVERAGE(Inversion!H5:T5)</f>
        <v>2775060.7499307692</v>
      </c>
      <c r="C33" s="43">
        <f>AVERAGE(Inversion!U5:AD5)</f>
        <v>3762405.3390699998</v>
      </c>
      <c r="D33" s="43">
        <f>AVERAGE(Inversion!AE5:AN5)</f>
        <v>4821832.8390699988</v>
      </c>
      <c r="E33" s="43"/>
      <c r="F33" s="43"/>
      <c r="G33" s="43"/>
      <c r="H33" s="43"/>
      <c r="I33" s="45"/>
      <c r="J33" s="40" t="s">
        <v>236</v>
      </c>
      <c r="K33" s="43">
        <f>AVERAGE(Inversion!H29:T29)</f>
        <v>2774082.3179538464</v>
      </c>
      <c r="L33" s="43">
        <f>AVERAGE(Inversion!U29:AD29)</f>
        <v>3760848.7190700001</v>
      </c>
      <c r="M33" s="43">
        <f>AVERAGE(Inversion!AE29:AN29)</f>
        <v>4820338.6038499996</v>
      </c>
      <c r="N33" s="43"/>
      <c r="O33" s="43"/>
      <c r="P33" s="43"/>
      <c r="Q33" s="45"/>
      <c r="R33" s="45"/>
      <c r="S33" s="40" t="s">
        <v>236</v>
      </c>
      <c r="T33" s="43">
        <f t="shared" si="23"/>
        <v>-978.43197692278773</v>
      </c>
      <c r="U33" s="43">
        <f t="shared" si="24"/>
        <v>-1556.6199999996461</v>
      </c>
      <c r="V33" s="43">
        <f t="shared" si="25"/>
        <v>-1494.2352199992165</v>
      </c>
      <c r="W33" s="45"/>
      <c r="X33" s="45"/>
      <c r="Y33" s="45"/>
      <c r="Z33" s="45"/>
      <c r="AA33" s="40" t="s">
        <v>236</v>
      </c>
      <c r="AB33" s="48">
        <f t="shared" si="26"/>
        <v>-3.5258038114915902E-4</v>
      </c>
      <c r="AC33" s="48">
        <f t="shared" si="27"/>
        <v>-4.1373001038336188E-4</v>
      </c>
      <c r="AD33" s="48">
        <f t="shared" si="28"/>
        <v>-3.0988946939258799E-4</v>
      </c>
      <c r="AE33" s="45"/>
      <c r="AF33" s="45"/>
      <c r="AG33" s="45"/>
    </row>
    <row r="34" spans="1:33" s="46" customFormat="1" ht="12.75" x14ac:dyDescent="0.2">
      <c r="A34" s="41" t="s">
        <v>237</v>
      </c>
      <c r="B34" s="43">
        <f>AVERAGE(Inversion!H6:T6)</f>
        <v>502985.26840692299</v>
      </c>
      <c r="C34" s="43">
        <f>AVERAGE(Inversion!U6:AD6)</f>
        <v>669430.97417400009</v>
      </c>
      <c r="D34" s="43">
        <f>AVERAGE(Inversion!AE6:AN6)</f>
        <v>840154.90080800001</v>
      </c>
      <c r="E34" s="43"/>
      <c r="F34" s="43"/>
      <c r="G34" s="43"/>
      <c r="H34" s="43"/>
      <c r="I34" s="45"/>
      <c r="J34" s="41" t="s">
        <v>237</v>
      </c>
      <c r="K34" s="43">
        <f>AVERAGE(Inversion!H30:T30)</f>
        <v>497483.06063230766</v>
      </c>
      <c r="L34" s="43">
        <f>AVERAGE(Inversion!U30:AD30)</f>
        <v>650012.88439200004</v>
      </c>
      <c r="M34" s="43">
        <f>AVERAGE(Inversion!AE30:AN30)</f>
        <v>808074.22752299998</v>
      </c>
      <c r="N34" s="43"/>
      <c r="O34" s="43"/>
      <c r="P34" s="43"/>
      <c r="Q34" s="45"/>
      <c r="R34" s="45"/>
      <c r="S34" s="41" t="s">
        <v>237</v>
      </c>
      <c r="T34" s="43">
        <f t="shared" si="23"/>
        <v>-5502.2077746153227</v>
      </c>
      <c r="U34" s="43">
        <f t="shared" si="24"/>
        <v>-19418.089782000054</v>
      </c>
      <c r="V34" s="43">
        <f t="shared" si="25"/>
        <v>-32080.673285000026</v>
      </c>
      <c r="W34" s="45"/>
      <c r="X34" s="45"/>
      <c r="Y34" s="45"/>
      <c r="Z34" s="45"/>
      <c r="AA34" s="41" t="s">
        <v>237</v>
      </c>
      <c r="AB34" s="48">
        <f t="shared" si="26"/>
        <v>-1.0939103230681368E-2</v>
      </c>
      <c r="AC34" s="48">
        <f t="shared" si="27"/>
        <v>-2.9006858856448492E-2</v>
      </c>
      <c r="AD34" s="48">
        <f t="shared" si="28"/>
        <v>-3.8184236328499876E-2</v>
      </c>
      <c r="AE34" s="45"/>
      <c r="AF34" s="45"/>
      <c r="AG34" s="45"/>
    </row>
    <row r="35" spans="1:33" s="46" customFormat="1" ht="12.75" x14ac:dyDescent="0.2">
      <c r="A35" s="40" t="s">
        <v>239</v>
      </c>
      <c r="B35" s="43">
        <f>AVERAGE(Inversion!H7:T7)</f>
        <v>52178.17524267808</v>
      </c>
      <c r="C35" s="43">
        <f>AVERAGE(Inversion!U7:AD7)</f>
        <v>105066.22755934726</v>
      </c>
      <c r="D35" s="43">
        <f>AVERAGE(Inversion!AE7:AN7)</f>
        <v>176207.82011850132</v>
      </c>
      <c r="E35" s="43"/>
      <c r="F35" s="43"/>
      <c r="G35" s="43"/>
      <c r="H35" s="43"/>
      <c r="I35" s="45"/>
      <c r="J35" s="40" t="s">
        <v>239</v>
      </c>
      <c r="K35" s="43">
        <f>AVERAGE(Inversion!H31:T31)</f>
        <v>68162.674335013231</v>
      </c>
      <c r="L35" s="43">
        <f>AVERAGE(Inversion!U31:AD31)</f>
        <v>164003.56281355122</v>
      </c>
      <c r="M35" s="43">
        <f>AVERAGE(Inversion!AE31:AN31)</f>
        <v>292918.36801748245</v>
      </c>
      <c r="N35" s="43"/>
      <c r="O35" s="43"/>
      <c r="P35" s="43"/>
      <c r="Q35" s="45"/>
      <c r="R35" s="45"/>
      <c r="S35" s="40" t="s">
        <v>239</v>
      </c>
      <c r="T35" s="43">
        <f t="shared" si="23"/>
        <v>15984.499092335151</v>
      </c>
      <c r="U35" s="43">
        <f t="shared" si="24"/>
        <v>58937.335254203965</v>
      </c>
      <c r="V35" s="43">
        <f t="shared" si="25"/>
        <v>116710.54789898114</v>
      </c>
      <c r="W35" s="45"/>
      <c r="X35" s="45"/>
      <c r="Y35" s="45"/>
      <c r="Z35" s="45"/>
      <c r="AA35" s="40" t="s">
        <v>239</v>
      </c>
      <c r="AB35" s="48">
        <f t="shared" si="26"/>
        <v>0.30634453999190359</v>
      </c>
      <c r="AC35" s="48">
        <f t="shared" si="27"/>
        <v>0.56095413933952165</v>
      </c>
      <c r="AD35" s="48">
        <f t="shared" si="28"/>
        <v>0.66234601744969246</v>
      </c>
      <c r="AE35" s="45"/>
      <c r="AF35" s="45"/>
      <c r="AG35" s="45"/>
    </row>
    <row r="36" spans="1:33" s="46" customFormat="1" ht="12.75" x14ac:dyDescent="0.2">
      <c r="A36" s="42" t="s">
        <v>440</v>
      </c>
      <c r="B36" s="43">
        <f>AVERAGE(Inversion!H8:T8)</f>
        <v>13111.117843076925</v>
      </c>
      <c r="C36" s="43">
        <f>AVERAGE(Inversion!U8:AD8)</f>
        <v>15287.275158</v>
      </c>
      <c r="D36" s="43">
        <f>AVERAGE(Inversion!AE8:AN8)</f>
        <v>17885.118706000001</v>
      </c>
      <c r="E36" s="43"/>
      <c r="F36" s="43"/>
      <c r="G36" s="43"/>
      <c r="H36" s="43"/>
      <c r="I36" s="45"/>
      <c r="J36" s="42" t="s">
        <v>440</v>
      </c>
      <c r="K36" s="43">
        <f>AVERAGE(Inversion!H32:T32)</f>
        <v>13491.334649999997</v>
      </c>
      <c r="L36" s="43">
        <f>AVERAGE(Inversion!U32:AD32)</f>
        <v>17066.320091999998</v>
      </c>
      <c r="M36" s="43">
        <f>AVERAGE(Inversion!AE32:AN32)</f>
        <v>21208.346212</v>
      </c>
      <c r="N36" s="43"/>
      <c r="O36" s="43"/>
      <c r="P36" s="43"/>
      <c r="Q36" s="45"/>
      <c r="R36" s="45"/>
      <c r="S36" s="42" t="s">
        <v>440</v>
      </c>
      <c r="T36" s="43">
        <f t="shared" si="23"/>
        <v>380.216806923072</v>
      </c>
      <c r="U36" s="43">
        <f t="shared" si="24"/>
        <v>1779.0449339999977</v>
      </c>
      <c r="V36" s="43">
        <f t="shared" si="25"/>
        <v>3323.2275059999993</v>
      </c>
      <c r="W36" s="45"/>
      <c r="X36" s="45"/>
      <c r="Y36" s="45"/>
      <c r="Z36" s="45"/>
      <c r="AA36" s="42" t="s">
        <v>440</v>
      </c>
      <c r="AB36" s="48">
        <f t="shared" si="26"/>
        <v>2.8999572078733049E-2</v>
      </c>
      <c r="AC36" s="48">
        <f t="shared" si="27"/>
        <v>0.11637423383911583</v>
      </c>
      <c r="AD36" s="48">
        <f t="shared" si="28"/>
        <v>0.18580964211801065</v>
      </c>
      <c r="AE36" s="45"/>
      <c r="AF36" s="45"/>
      <c r="AG36" s="45"/>
    </row>
    <row r="37" spans="1:33" s="46" customFormat="1" ht="12.75" x14ac:dyDescent="0.2">
      <c r="A37" s="42" t="s">
        <v>441</v>
      </c>
      <c r="B37" s="43">
        <f>AVERAGE(Inversion!H9:T9)</f>
        <v>6950.7930260769226</v>
      </c>
      <c r="C37" s="43">
        <f>AVERAGE(Inversion!U9:AD9)</f>
        <v>23506.837806</v>
      </c>
      <c r="D37" s="43">
        <f>AVERAGE(Inversion!AE9:AN9)</f>
        <v>42067.122972999998</v>
      </c>
      <c r="E37" s="43"/>
      <c r="F37" s="43"/>
      <c r="G37" s="43"/>
      <c r="H37" s="43"/>
      <c r="I37" s="45"/>
      <c r="J37" s="42" t="s">
        <v>441</v>
      </c>
      <c r="K37" s="43">
        <f>AVERAGE(Inversion!H33:T33)</f>
        <v>18080.817805923078</v>
      </c>
      <c r="L37" s="43">
        <f>AVERAGE(Inversion!U33:AD33)</f>
        <v>78805.600147000005</v>
      </c>
      <c r="M37" s="43">
        <f>AVERAGE(Inversion!AE33:AN33)</f>
        <v>171531.33225000001</v>
      </c>
      <c r="N37" s="43"/>
      <c r="O37" s="43"/>
      <c r="P37" s="43"/>
      <c r="Q37" s="45"/>
      <c r="R37" s="45"/>
      <c r="S37" s="42" t="s">
        <v>441</v>
      </c>
      <c r="T37" s="43">
        <f t="shared" si="23"/>
        <v>11130.024779846155</v>
      </c>
      <c r="U37" s="43">
        <f t="shared" si="24"/>
        <v>55298.762341000009</v>
      </c>
      <c r="V37" s="43">
        <f t="shared" si="25"/>
        <v>129464.20927700002</v>
      </c>
      <c r="W37" s="45"/>
      <c r="X37" s="45"/>
      <c r="Y37" s="45"/>
      <c r="Z37" s="45"/>
      <c r="AA37" s="42" t="s">
        <v>441</v>
      </c>
      <c r="AB37" s="48">
        <f t="shared" si="26"/>
        <v>1.6012597034741547</v>
      </c>
      <c r="AC37" s="48">
        <f t="shared" si="27"/>
        <v>2.3524543282842272</v>
      </c>
      <c r="AD37" s="48">
        <f t="shared" si="28"/>
        <v>3.0775627170913067</v>
      </c>
      <c r="AE37" s="45"/>
      <c r="AF37" s="45"/>
      <c r="AG37" s="45"/>
    </row>
    <row r="38" spans="1:33" s="46" customFormat="1" ht="12.75" x14ac:dyDescent="0.2">
      <c r="A38" s="42" t="s">
        <v>442</v>
      </c>
      <c r="B38" s="43">
        <f>AVERAGE(Inversion!H10:T10)</f>
        <v>1272.1529732384615</v>
      </c>
      <c r="C38" s="43">
        <f>AVERAGE(Inversion!U10:AD10)</f>
        <v>2048.7822535000005</v>
      </c>
      <c r="D38" s="43">
        <f>AVERAGE(Inversion!AE10:AN10)</f>
        <v>2607.8657020999999</v>
      </c>
      <c r="E38" s="43"/>
      <c r="F38" s="43"/>
      <c r="G38" s="43"/>
      <c r="H38" s="43"/>
      <c r="I38" s="45"/>
      <c r="J38" s="42" t="s">
        <v>442</v>
      </c>
      <c r="K38" s="43">
        <f>AVERAGE(Inversion!H34:T34)</f>
        <v>1254.6096050769231</v>
      </c>
      <c r="L38" s="43">
        <f>AVERAGE(Inversion!U34:AD34)</f>
        <v>1710.0293690000003</v>
      </c>
      <c r="M38" s="43">
        <f>AVERAGE(Inversion!AE34:AN34)</f>
        <v>1693.8451407</v>
      </c>
      <c r="N38" s="43"/>
      <c r="O38" s="43"/>
      <c r="P38" s="43"/>
      <c r="Q38" s="45"/>
      <c r="R38" s="45"/>
      <c r="S38" s="42" t="s">
        <v>442</v>
      </c>
      <c r="T38" s="43">
        <f t="shared" si="23"/>
        <v>-17.54336816153841</v>
      </c>
      <c r="U38" s="43">
        <f t="shared" si="24"/>
        <v>-338.75288450000016</v>
      </c>
      <c r="V38" s="43">
        <f t="shared" si="25"/>
        <v>-914.02056139999991</v>
      </c>
      <c r="W38" s="45"/>
      <c r="X38" s="45"/>
      <c r="Y38" s="45"/>
      <c r="Z38" s="45"/>
      <c r="AA38" s="42" t="s">
        <v>442</v>
      </c>
      <c r="AB38" s="48">
        <f t="shared" si="26"/>
        <v>-1.3790297653338834E-2</v>
      </c>
      <c r="AC38" s="48">
        <f t="shared" si="27"/>
        <v>-0.16534352731789714</v>
      </c>
      <c r="AD38" s="48">
        <f t="shared" si="28"/>
        <v>-0.35048605480871931</v>
      </c>
      <c r="AE38" s="45"/>
      <c r="AF38" s="45"/>
      <c r="AG38" s="45"/>
    </row>
    <row r="39" spans="1:33" s="46" customFormat="1" ht="12.75" x14ac:dyDescent="0.2">
      <c r="A39" s="42" t="s">
        <v>125</v>
      </c>
      <c r="B39" s="43">
        <f>AVERAGE(Inversion!H11:T11)</f>
        <v>6340.0277223692301</v>
      </c>
      <c r="C39" s="43">
        <f>AVERAGE(Inversion!U11:AD11)</f>
        <v>36268.307504999997</v>
      </c>
      <c r="D39" s="43">
        <f>AVERAGE(Inversion!AE11:AN11)</f>
        <v>84568.176499999987</v>
      </c>
      <c r="E39" s="43"/>
      <c r="F39" s="43"/>
      <c r="G39" s="43"/>
      <c r="H39" s="43"/>
      <c r="I39" s="45"/>
      <c r="J39" s="42" t="s">
        <v>125</v>
      </c>
      <c r="K39" s="43">
        <f>AVERAGE(Inversion!H35:T35)</f>
        <v>13329.699732292307</v>
      </c>
      <c r="L39" s="43">
        <f>AVERAGE(Inversion!U35:AD35)</f>
        <v>48363.185062999997</v>
      </c>
      <c r="M39" s="43">
        <f>AVERAGE(Inversion!AE35:AN35)</f>
        <v>80634.152559999988</v>
      </c>
      <c r="N39" s="43"/>
      <c r="O39" s="43"/>
      <c r="P39" s="43"/>
      <c r="Q39" s="45"/>
      <c r="R39" s="45"/>
      <c r="S39" s="42" t="s">
        <v>125</v>
      </c>
      <c r="T39" s="43">
        <f t="shared" si="23"/>
        <v>6989.672009923077</v>
      </c>
      <c r="U39" s="43">
        <f t="shared" si="24"/>
        <v>12094.877558</v>
      </c>
      <c r="V39" s="43">
        <f t="shared" si="25"/>
        <v>-3934.0239399999991</v>
      </c>
      <c r="W39" s="45"/>
      <c r="X39" s="45"/>
      <c r="Y39" s="45"/>
      <c r="Z39" s="45"/>
      <c r="AA39" s="42" t="s">
        <v>125</v>
      </c>
      <c r="AB39" s="48">
        <f t="shared" si="26"/>
        <v>1.1024671051928898</v>
      </c>
      <c r="AC39" s="48">
        <f t="shared" si="27"/>
        <v>0.33348337405412654</v>
      </c>
      <c r="AD39" s="48">
        <f t="shared" si="28"/>
        <v>-4.6518963785390333E-2</v>
      </c>
      <c r="AE39" s="45"/>
      <c r="AF39" s="45"/>
      <c r="AG39" s="45"/>
    </row>
    <row r="40" spans="1:33" s="46" customFormat="1" ht="12.75" x14ac:dyDescent="0.2">
      <c r="A40" s="42" t="s">
        <v>443</v>
      </c>
      <c r="B40" s="43">
        <f>AVERAGE(Inversion!H12:T12)</f>
        <v>1951.8040982461537</v>
      </c>
      <c r="C40" s="43">
        <f>AVERAGE(Inversion!U12:AD12)</f>
        <v>3093.3037856000001</v>
      </c>
      <c r="D40" s="43">
        <f>AVERAGE(Inversion!AE12:AN12)</f>
        <v>403.04096696130006</v>
      </c>
      <c r="E40" s="43"/>
      <c r="F40" s="43"/>
      <c r="G40" s="43"/>
      <c r="H40" s="43"/>
      <c r="I40" s="45"/>
      <c r="J40" s="42" t="s">
        <v>443</v>
      </c>
      <c r="K40" s="43">
        <f>AVERAGE(Inversion!H36:T36)</f>
        <v>2124.6197729230767</v>
      </c>
      <c r="L40" s="43">
        <f>AVERAGE(Inversion!U36:AD36)</f>
        <v>4139.3666567</v>
      </c>
      <c r="M40" s="43">
        <f>AVERAGE(Inversion!AE36:AN36)</f>
        <v>3718.5909376000004</v>
      </c>
      <c r="N40" s="43"/>
      <c r="O40" s="43"/>
      <c r="P40" s="43"/>
      <c r="Q40" s="45"/>
      <c r="R40" s="45"/>
      <c r="S40" s="42" t="s">
        <v>443</v>
      </c>
      <c r="T40" s="43">
        <f t="shared" si="23"/>
        <v>172.81567467692298</v>
      </c>
      <c r="U40" s="43">
        <f t="shared" si="24"/>
        <v>1046.0628710999999</v>
      </c>
      <c r="V40" s="43">
        <f t="shared" si="25"/>
        <v>3315.5499706387004</v>
      </c>
      <c r="W40" s="45"/>
      <c r="X40" s="45"/>
      <c r="Y40" s="45"/>
      <c r="Z40" s="45"/>
      <c r="AA40" s="42" t="s">
        <v>443</v>
      </c>
      <c r="AB40" s="48">
        <f t="shared" si="26"/>
        <v>8.8541506205572107E-2</v>
      </c>
      <c r="AC40" s="48">
        <f t="shared" si="27"/>
        <v>0.33817010665737057</v>
      </c>
      <c r="AD40" s="48">
        <f t="shared" si="28"/>
        <v>8.2263348950258433</v>
      </c>
      <c r="AE40" s="45"/>
      <c r="AF40" s="45"/>
      <c r="AG40" s="45"/>
    </row>
    <row r="41" spans="1:33" s="46" customFormat="1" ht="12.75" x14ac:dyDescent="0.2">
      <c r="A41" s="42" t="s">
        <v>444</v>
      </c>
      <c r="B41" s="43">
        <f>AVERAGE(Inversion!H13:T13)</f>
        <v>859.19397008461544</v>
      </c>
      <c r="C41" s="43">
        <f>AVERAGE(Inversion!U13:AD13)</f>
        <v>596.23899729999994</v>
      </c>
      <c r="D41" s="43">
        <f>AVERAGE(Inversion!AE13:AN13)</f>
        <v>129.21680003</v>
      </c>
      <c r="E41" s="43"/>
      <c r="F41" s="43"/>
      <c r="G41" s="43"/>
      <c r="H41" s="43"/>
      <c r="I41" s="45"/>
      <c r="J41" s="42" t="s">
        <v>444</v>
      </c>
      <c r="K41" s="43">
        <f>AVERAGE(Inversion!H37:T37)</f>
        <v>921.28942697692298</v>
      </c>
      <c r="L41" s="43">
        <f>AVERAGE(Inversion!U37:AD37)</f>
        <v>662.38334879999991</v>
      </c>
      <c r="M41" s="43">
        <f>AVERAGE(Inversion!AE37:AN37)</f>
        <v>880.79142016999992</v>
      </c>
      <c r="N41" s="43"/>
      <c r="O41" s="43"/>
      <c r="P41" s="43"/>
      <c r="Q41" s="45"/>
      <c r="R41" s="45"/>
      <c r="S41" s="42" t="s">
        <v>444</v>
      </c>
      <c r="T41" s="43">
        <f t="shared" si="23"/>
        <v>62.095456892307539</v>
      </c>
      <c r="U41" s="43">
        <f t="shared" si="24"/>
        <v>66.144351499999971</v>
      </c>
      <c r="V41" s="43">
        <f t="shared" si="25"/>
        <v>751.57462013999998</v>
      </c>
      <c r="W41" s="45"/>
      <c r="X41" s="45"/>
      <c r="Y41" s="45"/>
      <c r="Z41" s="45"/>
      <c r="AA41" s="42" t="s">
        <v>444</v>
      </c>
      <c r="AB41" s="48">
        <f t="shared" si="26"/>
        <v>7.2271755918156932E-2</v>
      </c>
      <c r="AC41" s="48">
        <f t="shared" si="27"/>
        <v>0.11093596997097999</v>
      </c>
      <c r="AD41" s="48">
        <f t="shared" si="28"/>
        <v>5.8163847113185625</v>
      </c>
      <c r="AE41" s="45"/>
      <c r="AF41" s="45"/>
      <c r="AG41" s="45"/>
    </row>
    <row r="42" spans="1:33" s="46" customFormat="1" ht="12.75" x14ac:dyDescent="0.2">
      <c r="A42" s="42" t="s">
        <v>445</v>
      </c>
      <c r="B42" s="43">
        <f>AVERAGE(Inversion!H14:T14)</f>
        <v>2130.8197916076924</v>
      </c>
      <c r="C42" s="43">
        <f>AVERAGE(Inversion!U14:AD14)</f>
        <v>2202.6226283999999</v>
      </c>
      <c r="D42" s="43">
        <f>AVERAGE(Inversion!AE14:AN14)</f>
        <v>976.57525605000012</v>
      </c>
      <c r="E42" s="43"/>
      <c r="F42" s="43"/>
      <c r="G42" s="43"/>
      <c r="H42" s="43"/>
      <c r="I42" s="45"/>
      <c r="J42" s="42" t="s">
        <v>445</v>
      </c>
      <c r="K42" s="43">
        <f>AVERAGE(Inversion!H38:T38)</f>
        <v>2082.5229111615386</v>
      </c>
      <c r="L42" s="43">
        <f>AVERAGE(Inversion!U38:AD38)</f>
        <v>1892.8668863999999</v>
      </c>
      <c r="M42" s="43">
        <f>AVERAGE(Inversion!AE38:AN38)</f>
        <v>681.55507468999997</v>
      </c>
      <c r="N42" s="43"/>
      <c r="O42" s="43"/>
      <c r="P42" s="43"/>
      <c r="Q42" s="45"/>
      <c r="R42" s="45"/>
      <c r="S42" s="42" t="s">
        <v>445</v>
      </c>
      <c r="T42" s="43">
        <f t="shared" si="23"/>
        <v>-48.296880446153864</v>
      </c>
      <c r="U42" s="43">
        <f t="shared" si="24"/>
        <v>-309.75574200000005</v>
      </c>
      <c r="V42" s="43">
        <f t="shared" si="25"/>
        <v>-295.02018136000015</v>
      </c>
      <c r="W42" s="45"/>
      <c r="X42" s="45"/>
      <c r="Y42" s="45"/>
      <c r="Z42" s="45"/>
      <c r="AA42" s="42" t="s">
        <v>445</v>
      </c>
      <c r="AB42" s="48">
        <f t="shared" si="26"/>
        <v>-2.2665868149138069E-2</v>
      </c>
      <c r="AC42" s="48">
        <f t="shared" si="27"/>
        <v>-0.14063041848662416</v>
      </c>
      <c r="AD42" s="48">
        <f t="shared" si="28"/>
        <v>-0.30209671966631857</v>
      </c>
      <c r="AE42" s="45"/>
      <c r="AF42" s="45"/>
      <c r="AG42" s="45"/>
    </row>
    <row r="43" spans="1:33" s="46" customFormat="1" ht="12.75" x14ac:dyDescent="0.2">
      <c r="A43" s="42" t="s">
        <v>446</v>
      </c>
      <c r="B43" s="43">
        <f>AVERAGE(Inversion!H15:T15)</f>
        <v>2259.3906990769228</v>
      </c>
      <c r="C43" s="43">
        <f>AVERAGE(Inversion!U15:AD15)</f>
        <v>2062.8667474000003</v>
      </c>
      <c r="D43" s="43">
        <f>AVERAGE(Inversion!AE15:AN15)</f>
        <v>2197.7987067000004</v>
      </c>
      <c r="E43" s="43"/>
      <c r="F43" s="43"/>
      <c r="G43" s="43"/>
      <c r="H43" s="43"/>
      <c r="I43" s="45"/>
      <c r="J43" s="42" t="s">
        <v>446</v>
      </c>
      <c r="K43" s="43">
        <f>AVERAGE(Inversion!H39:T39)</f>
        <v>2270.2173963076925</v>
      </c>
      <c r="L43" s="43">
        <f>AVERAGE(Inversion!U39:AD39)</f>
        <v>1829.2312525000002</v>
      </c>
      <c r="M43" s="43">
        <f>AVERAGE(Inversion!AE39:AN39)</f>
        <v>7070.0352103000014</v>
      </c>
      <c r="N43" s="43"/>
      <c r="O43" s="43"/>
      <c r="P43" s="43"/>
      <c r="Q43" s="45"/>
      <c r="R43" s="45"/>
      <c r="S43" s="42" t="s">
        <v>446</v>
      </c>
      <c r="T43" s="43">
        <f t="shared" si="23"/>
        <v>10.826697230769696</v>
      </c>
      <c r="U43" s="43">
        <f t="shared" si="24"/>
        <v>-233.63549490000014</v>
      </c>
      <c r="V43" s="43">
        <f t="shared" si="25"/>
        <v>4872.236503600001</v>
      </c>
      <c r="W43" s="45"/>
      <c r="X43" s="45"/>
      <c r="Y43" s="45"/>
      <c r="Z43" s="45"/>
      <c r="AA43" s="42" t="s">
        <v>446</v>
      </c>
      <c r="AB43" s="48">
        <f t="shared" si="26"/>
        <v>4.7918658933989722E-3</v>
      </c>
      <c r="AC43" s="48">
        <f t="shared" si="27"/>
        <v>-0.11325767657773822</v>
      </c>
      <c r="AD43" s="48">
        <f t="shared" si="28"/>
        <v>2.2168711305302726</v>
      </c>
      <c r="AE43" s="45"/>
      <c r="AF43" s="45"/>
      <c r="AG43" s="45"/>
    </row>
    <row r="44" spans="1:33" s="46" customFormat="1" ht="12.75" x14ac:dyDescent="0.2">
      <c r="A44" s="42" t="s">
        <v>449</v>
      </c>
      <c r="B44" s="43">
        <f>AVERAGE(Inversion!H16:T16)</f>
        <v>2405.5750812307697</v>
      </c>
      <c r="C44" s="43">
        <f>AVERAGE(Inversion!U16:AD16)</f>
        <v>1596.2341369000001</v>
      </c>
      <c r="D44" s="43">
        <f>AVERAGE(Inversion!AE16:AN16)</f>
        <v>327.69085331399998</v>
      </c>
      <c r="E44" s="43"/>
      <c r="F44" s="43"/>
      <c r="G44" s="43"/>
      <c r="H44" s="43"/>
      <c r="I44" s="45"/>
      <c r="J44" s="42" t="s">
        <v>449</v>
      </c>
      <c r="K44" s="43">
        <f>AVERAGE(Inversion!H40:T40)</f>
        <v>482.95090715615385</v>
      </c>
      <c r="L44" s="43">
        <f>AVERAGE(Inversion!U40:AD40)</f>
        <v>3.6002835005999989</v>
      </c>
      <c r="M44" s="43">
        <f>AVERAGE(Inversion!AE40:AN40)</f>
        <v>7.2095299410000008E-2</v>
      </c>
      <c r="N44" s="43"/>
      <c r="O44" s="43"/>
      <c r="P44" s="43"/>
      <c r="Q44" s="45"/>
      <c r="R44" s="45"/>
      <c r="S44" s="42" t="s">
        <v>449</v>
      </c>
      <c r="T44" s="43">
        <f t="shared" si="23"/>
        <v>-1922.6241740746159</v>
      </c>
      <c r="U44" s="43">
        <f t="shared" si="24"/>
        <v>-1592.6338533994001</v>
      </c>
      <c r="V44" s="43">
        <f t="shared" si="25"/>
        <v>-327.61875801458996</v>
      </c>
      <c r="W44" s="45"/>
      <c r="X44" s="45"/>
      <c r="Y44" s="45"/>
      <c r="Z44" s="45"/>
      <c r="AA44" s="42" t="s">
        <v>449</v>
      </c>
      <c r="AB44" s="48">
        <f t="shared" si="26"/>
        <v>-0.79923681828751714</v>
      </c>
      <c r="AC44" s="48">
        <f t="shared" si="27"/>
        <v>-0.99774451415530307</v>
      </c>
      <c r="AD44" s="48">
        <f t="shared" si="28"/>
        <v>-0.99977998989388661</v>
      </c>
      <c r="AE44" s="45"/>
      <c r="AF44" s="45"/>
      <c r="AG44" s="45"/>
    </row>
    <row r="45" spans="1:33" s="46" customFormat="1" ht="12.75" x14ac:dyDescent="0.2">
      <c r="A45" s="42" t="s">
        <v>450</v>
      </c>
      <c r="B45" s="43">
        <f>AVERAGE(Inversion!H17:T17)</f>
        <v>14366.047209230766</v>
      </c>
      <c r="C45" s="43">
        <f>AVERAGE(Inversion!U17:AD17)</f>
        <v>18399.486249000001</v>
      </c>
      <c r="D45" s="43">
        <f>AVERAGE(Inversion!AE17:AN17)</f>
        <v>25040.471197000003</v>
      </c>
      <c r="E45" s="43"/>
      <c r="F45" s="43"/>
      <c r="G45" s="43"/>
      <c r="H45" s="43"/>
      <c r="I45" s="45"/>
      <c r="J45" s="42" t="s">
        <v>450</v>
      </c>
      <c r="K45" s="43">
        <f>AVERAGE(Inversion!H41:T41)</f>
        <v>13576.955694615384</v>
      </c>
      <c r="L45" s="43">
        <f>AVERAGE(Inversion!U41:AD41)</f>
        <v>9527.15553</v>
      </c>
      <c r="M45" s="43">
        <f>AVERAGE(Inversion!AE41:AN41)</f>
        <v>5495.7588698</v>
      </c>
      <c r="N45" s="43"/>
      <c r="O45" s="43"/>
      <c r="P45" s="43"/>
      <c r="Q45" s="45"/>
      <c r="R45" s="45"/>
      <c r="S45" s="42" t="s">
        <v>450</v>
      </c>
      <c r="T45" s="43">
        <f t="shared" si="23"/>
        <v>-789.09151461538204</v>
      </c>
      <c r="U45" s="43">
        <f t="shared" si="24"/>
        <v>-8872.3307190000014</v>
      </c>
      <c r="V45" s="43">
        <f t="shared" si="25"/>
        <v>-19544.712327200003</v>
      </c>
      <c r="W45" s="45"/>
      <c r="X45" s="45"/>
      <c r="Y45" s="45"/>
      <c r="Z45" s="45"/>
      <c r="AA45" s="42" t="s">
        <v>450</v>
      </c>
      <c r="AB45" s="48">
        <f t="shared" si="26"/>
        <v>-5.4927531778425354E-2</v>
      </c>
      <c r="AC45" s="48">
        <f t="shared" si="27"/>
        <v>-0.4822053506783216</v>
      </c>
      <c r="AD45" s="48">
        <f t="shared" si="28"/>
        <v>-0.78052494194045263</v>
      </c>
      <c r="AE45" s="45"/>
      <c r="AF45" s="45"/>
      <c r="AG45" s="45"/>
    </row>
    <row r="46" spans="1:33" s="46" customFormat="1" ht="12.75" x14ac:dyDescent="0.2">
      <c r="A46" s="42" t="s">
        <v>447</v>
      </c>
      <c r="B46" s="43">
        <f>AVERAGE(Inversion!H18:T18)</f>
        <v>132.79717010984615</v>
      </c>
      <c r="C46" s="43">
        <f>AVERAGE(Inversion!U18:AD18)</f>
        <v>3.9043387914999999</v>
      </c>
      <c r="D46" s="43">
        <f>AVERAGE(Inversion!AE18:AN18)</f>
        <v>4.7107851267999994</v>
      </c>
      <c r="E46" s="43"/>
      <c r="F46" s="43"/>
      <c r="G46" s="43"/>
      <c r="H46" s="43"/>
      <c r="I46" s="45"/>
      <c r="J46" s="42" t="s">
        <v>447</v>
      </c>
      <c r="K46" s="43">
        <f>AVERAGE(Inversion!H42:T42)</f>
        <v>137.15890908776919</v>
      </c>
      <c r="L46" s="43">
        <f>AVERAGE(Inversion!U42:AD42)</f>
        <v>3.4759259817999997</v>
      </c>
      <c r="M46" s="43">
        <f>AVERAGE(Inversion!AE42:AN42)</f>
        <v>3.8596720762999999</v>
      </c>
      <c r="N46" s="43"/>
      <c r="O46" s="43"/>
      <c r="P46" s="43"/>
      <c r="Q46" s="45"/>
      <c r="R46" s="45"/>
      <c r="S46" s="42" t="s">
        <v>447</v>
      </c>
      <c r="T46" s="43">
        <f t="shared" si="23"/>
        <v>4.3617389779230393</v>
      </c>
      <c r="U46" s="43">
        <f t="shared" si="24"/>
        <v>-0.42841280970000017</v>
      </c>
      <c r="V46" s="43">
        <f t="shared" si="25"/>
        <v>-0.85111305049999952</v>
      </c>
      <c r="W46" s="45"/>
      <c r="X46" s="45"/>
      <c r="Y46" s="45"/>
      <c r="Z46" s="45"/>
      <c r="AA46" s="42" t="s">
        <v>447</v>
      </c>
      <c r="AB46" s="48">
        <f t="shared" si="26"/>
        <v>3.2845119924732824E-2</v>
      </c>
      <c r="AC46" s="48">
        <f t="shared" si="27"/>
        <v>-0.10972736552285955</v>
      </c>
      <c r="AD46" s="48">
        <f t="shared" si="28"/>
        <v>-0.18067329067037163</v>
      </c>
      <c r="AE46" s="45"/>
      <c r="AF46" s="45"/>
      <c r="AG46" s="45"/>
    </row>
    <row r="47" spans="1:33" s="46" customFormat="1" ht="12.75" x14ac:dyDescent="0.2">
      <c r="A47" s="42" t="s">
        <v>448</v>
      </c>
      <c r="B47" s="43">
        <f>AVERAGE(Inversion!H19:T19)</f>
        <v>398.45565832976911</v>
      </c>
      <c r="C47" s="43">
        <f>AVERAGE(Inversion!U19:AD19)</f>
        <v>0.36795345578000005</v>
      </c>
      <c r="D47" s="43">
        <f>AVERAGE(Inversion!AE19:AN19)</f>
        <v>3.1672219227999995E-2</v>
      </c>
      <c r="E47" s="43"/>
      <c r="F47" s="43"/>
      <c r="G47" s="43"/>
      <c r="H47" s="43"/>
      <c r="I47" s="45"/>
      <c r="J47" s="42" t="s">
        <v>448</v>
      </c>
      <c r="K47" s="43">
        <f>AVERAGE(Inversion!H43:T43)</f>
        <v>410.49752349238474</v>
      </c>
      <c r="L47" s="43">
        <f>AVERAGE(Inversion!U43:AD43)</f>
        <v>0.34825866881999995</v>
      </c>
      <c r="M47" s="43">
        <f>AVERAGE(Inversion!AE43:AN43)</f>
        <v>2.8574846722000002E-2</v>
      </c>
      <c r="N47" s="43"/>
      <c r="O47" s="43"/>
      <c r="P47" s="43"/>
      <c r="Q47" s="45"/>
      <c r="R47" s="45"/>
      <c r="S47" s="42" t="s">
        <v>448</v>
      </c>
      <c r="T47" s="43">
        <f t="shared" si="23"/>
        <v>12.041865162615636</v>
      </c>
      <c r="U47" s="43">
        <f t="shared" si="24"/>
        <v>-1.9694786960000099E-2</v>
      </c>
      <c r="V47" s="43">
        <f t="shared" si="25"/>
        <v>-3.0973725059999929E-3</v>
      </c>
      <c r="W47" s="45"/>
      <c r="X47" s="45"/>
      <c r="Y47" s="45"/>
      <c r="Z47" s="45"/>
      <c r="AA47" s="42" t="s">
        <v>448</v>
      </c>
      <c r="AB47" s="48">
        <f t="shared" si="26"/>
        <v>3.022134310525848E-2</v>
      </c>
      <c r="AC47" s="48">
        <f t="shared" si="27"/>
        <v>-5.3525212633892649E-2</v>
      </c>
      <c r="AD47" s="48">
        <f t="shared" si="28"/>
        <v>-9.7794615644165028E-2</v>
      </c>
      <c r="AE47" s="45"/>
      <c r="AF47" s="45"/>
      <c r="AG47" s="45"/>
    </row>
    <row r="48" spans="1:33" s="46" customFormat="1" ht="12.75" x14ac:dyDescent="0.2">
      <c r="A48" s="44" t="s">
        <v>240</v>
      </c>
      <c r="B48" s="43">
        <f>AVERAGE(Inversion!H20:T20)</f>
        <v>4709742.6981214816</v>
      </c>
      <c r="C48" s="43">
        <f>AVERAGE(Inversion!U20:AD20)</f>
        <v>6418983.7831991212</v>
      </c>
      <c r="D48" s="43">
        <f>AVERAGE(Inversion!AE20:AN20)</f>
        <v>8234143.4516164688</v>
      </c>
      <c r="E48" s="43"/>
      <c r="F48" s="43"/>
      <c r="G48" s="43"/>
      <c r="H48" s="43"/>
      <c r="I48" s="45"/>
      <c r="J48" s="44" t="s">
        <v>240</v>
      </c>
      <c r="K48" s="43">
        <f>AVERAGE(Inversion!H44:T44)</f>
        <v>4719306.5370630873</v>
      </c>
      <c r="L48" s="43">
        <f>AVERAGE(Inversion!U44:AD44)</f>
        <v>6457021.3243651306</v>
      </c>
      <c r="M48" s="43">
        <f>AVERAGE(Inversion!AE44:AN44)</f>
        <v>8317717.5096793817</v>
      </c>
      <c r="N48" s="43"/>
      <c r="O48" s="43"/>
      <c r="P48" s="43"/>
      <c r="Q48" s="45"/>
      <c r="R48" s="45"/>
      <c r="S48" s="44" t="s">
        <v>240</v>
      </c>
      <c r="T48" s="43">
        <f t="shared" si="23"/>
        <v>9563.8389416057616</v>
      </c>
      <c r="U48" s="43">
        <f t="shared" si="24"/>
        <v>38037.541166009381</v>
      </c>
      <c r="V48" s="43">
        <f t="shared" si="25"/>
        <v>83574.058062912896</v>
      </c>
      <c r="W48" s="45"/>
      <c r="X48" s="45"/>
      <c r="Y48" s="45"/>
      <c r="Z48" s="45"/>
      <c r="AA48" s="44" t="s">
        <v>240</v>
      </c>
      <c r="AB48" s="48">
        <f t="shared" si="26"/>
        <v>2.0306499854907401E-3</v>
      </c>
      <c r="AC48" s="48">
        <f t="shared" si="27"/>
        <v>5.9257886373802471E-3</v>
      </c>
      <c r="AD48" s="48">
        <f t="shared" si="28"/>
        <v>1.0149696632563154E-2</v>
      </c>
      <c r="AE48" s="45"/>
      <c r="AF48" s="45"/>
      <c r="AG48" s="45"/>
    </row>
    <row r="49" spans="1:33" s="46" customFormat="1" ht="12.75" x14ac:dyDescent="0.2">
      <c r="A49" s="44" t="s">
        <v>453</v>
      </c>
      <c r="B49" s="43">
        <f>AVERAGE(Inversion!H21:T21)</f>
        <v>32615.909424699999</v>
      </c>
      <c r="C49" s="43">
        <f>AVERAGE(Inversion!U21:AD21)</f>
        <v>83003.368133800017</v>
      </c>
      <c r="D49" s="43">
        <f>AVERAGE(Inversion!AE21:AN21)</f>
        <v>148637.11690414129</v>
      </c>
      <c r="E49" s="43"/>
      <c r="F49" s="43"/>
      <c r="G49" s="43"/>
      <c r="H49" s="43"/>
      <c r="I49" s="45"/>
      <c r="J49" s="44" t="s">
        <v>453</v>
      </c>
      <c r="K49" s="43">
        <f>AVERAGE(Inversion!H45:T45)</f>
        <v>51284.893904353841</v>
      </c>
      <c r="L49" s="43">
        <f>AVERAGE(Inversion!U45:AD45)</f>
        <v>152639.7515629</v>
      </c>
      <c r="M49" s="43">
        <f>AVERAGE(Inversion!AE45:AN45)</f>
        <v>280348.61359515996</v>
      </c>
      <c r="N49" s="43"/>
      <c r="O49" s="43"/>
      <c r="P49" s="43"/>
      <c r="Q49" s="45"/>
      <c r="R49" s="45"/>
      <c r="S49" s="44" t="s">
        <v>453</v>
      </c>
      <c r="T49" s="43">
        <f t="shared" si="23"/>
        <v>18668.984479653842</v>
      </c>
      <c r="U49" s="43">
        <f t="shared" si="24"/>
        <v>69636.38342909998</v>
      </c>
      <c r="V49" s="43">
        <f t="shared" si="25"/>
        <v>131711.49669101866</v>
      </c>
      <c r="W49" s="45"/>
      <c r="X49" s="45"/>
      <c r="Y49" s="45"/>
      <c r="Z49" s="45"/>
      <c r="AA49" s="44" t="s">
        <v>453</v>
      </c>
      <c r="AB49" s="48">
        <f t="shared" si="26"/>
        <v>0.57238889882113297</v>
      </c>
      <c r="AC49" s="48">
        <f t="shared" si="27"/>
        <v>0.83895852656060077</v>
      </c>
      <c r="AD49" s="48">
        <f t="shared" si="28"/>
        <v>0.88612790287073273</v>
      </c>
      <c r="AE49" s="45"/>
      <c r="AF49" s="45"/>
      <c r="AG49" s="45"/>
    </row>
    <row r="50" spans="1:33" s="46" customFormat="1" ht="12.75" x14ac:dyDescent="0.2">
      <c r="A50" s="44" t="s">
        <v>446</v>
      </c>
      <c r="B50" s="43">
        <f>AVERAGE(Inversion!H22:T22)</f>
        <v>2259.3906990769228</v>
      </c>
      <c r="C50" s="43">
        <f>AVERAGE(Inversion!U22:AD22)</f>
        <v>2062.8667474000003</v>
      </c>
      <c r="D50" s="43">
        <f>AVERAGE(Inversion!AE22:AN22)</f>
        <v>2197.7987067000004</v>
      </c>
      <c r="E50" s="43"/>
      <c r="F50" s="43"/>
      <c r="G50" s="43"/>
      <c r="H50" s="43"/>
      <c r="I50" s="45"/>
      <c r="J50" s="44" t="s">
        <v>446</v>
      </c>
      <c r="K50" s="43">
        <f>AVERAGE(Inversion!H46:T46)</f>
        <v>2270.2173963076925</v>
      </c>
      <c r="L50" s="43">
        <f>AVERAGE(Inversion!U46:AD46)</f>
        <v>1829.2312525000002</v>
      </c>
      <c r="M50" s="43">
        <f>AVERAGE(Inversion!AE46:AN46)</f>
        <v>7070.0352103000014</v>
      </c>
      <c r="N50" s="43"/>
      <c r="O50" s="43"/>
      <c r="P50" s="43"/>
      <c r="Q50" s="45"/>
      <c r="R50" s="45"/>
      <c r="S50" s="44" t="s">
        <v>446</v>
      </c>
      <c r="T50" s="43">
        <f t="shared" si="23"/>
        <v>10.826697230769696</v>
      </c>
      <c r="U50" s="43">
        <f t="shared" si="24"/>
        <v>-233.63549490000014</v>
      </c>
      <c r="V50" s="43">
        <f t="shared" si="25"/>
        <v>4872.236503600001</v>
      </c>
      <c r="W50" s="45"/>
      <c r="X50" s="45"/>
      <c r="Y50" s="45"/>
      <c r="Z50" s="45"/>
      <c r="AA50" s="44" t="s">
        <v>446</v>
      </c>
      <c r="AB50" s="48">
        <f t="shared" si="26"/>
        <v>4.7918658933989722E-3</v>
      </c>
      <c r="AC50" s="48">
        <f t="shared" si="27"/>
        <v>-0.11325767657773822</v>
      </c>
      <c r="AD50" s="48">
        <f t="shared" si="28"/>
        <v>2.2168711305302726</v>
      </c>
      <c r="AE50" s="45"/>
      <c r="AF50" s="45"/>
      <c r="AG50" s="45"/>
    </row>
    <row r="51" spans="1:33" s="46" customFormat="1" ht="12.75" x14ac:dyDescent="0.2">
      <c r="A51" s="44" t="s">
        <v>241</v>
      </c>
      <c r="B51" s="43">
        <f>AVERAGE(Inversion!H23:T23)</f>
        <v>17302.875118901153</v>
      </c>
      <c r="C51" s="43">
        <f>AVERAGE(Inversion!U23:AD23)</f>
        <v>19999.992678147282</v>
      </c>
      <c r="D51" s="43">
        <f>AVERAGE(Inversion!AE23:AN23)</f>
        <v>25372.904507660027</v>
      </c>
      <c r="E51" s="45"/>
      <c r="F51" s="45"/>
      <c r="G51" s="45"/>
      <c r="H51" s="45"/>
      <c r="I51" s="45"/>
      <c r="J51" s="44" t="s">
        <v>241</v>
      </c>
      <c r="K51" s="43">
        <f>AVERAGE(Inversion!H47:T47)</f>
        <v>14607.563034351691</v>
      </c>
      <c r="L51" s="43">
        <f>AVERAGE(Inversion!U47:AD47)</f>
        <v>9534.5799981512191</v>
      </c>
      <c r="M51" s="43">
        <f>AVERAGE(Inversion!AE47:AN47)</f>
        <v>5499.7192120224327</v>
      </c>
      <c r="N51" s="45"/>
      <c r="O51" s="45"/>
      <c r="P51" s="45"/>
      <c r="Q51" s="45"/>
      <c r="R51" s="45"/>
      <c r="S51" s="44" t="s">
        <v>241</v>
      </c>
      <c r="T51" s="43">
        <f t="shared" si="23"/>
        <v>-2695.3120845494614</v>
      </c>
      <c r="U51" s="43">
        <f t="shared" si="24"/>
        <v>-10465.412679996063</v>
      </c>
      <c r="V51" s="43">
        <f t="shared" si="25"/>
        <v>-19873.185295637595</v>
      </c>
      <c r="W51" s="45"/>
      <c r="X51" s="45"/>
      <c r="Y51" s="45"/>
      <c r="Z51" s="45"/>
      <c r="AA51" s="44" t="s">
        <v>241</v>
      </c>
      <c r="AB51" s="48">
        <f t="shared" si="26"/>
        <v>-0.15577249827141049</v>
      </c>
      <c r="AC51" s="48">
        <f t="shared" si="27"/>
        <v>-0.52327082556539894</v>
      </c>
      <c r="AD51" s="48">
        <f t="shared" si="28"/>
        <v>-0.78324439717328853</v>
      </c>
      <c r="AE51" s="45"/>
      <c r="AF51" s="45"/>
      <c r="AG51" s="45"/>
    </row>
    <row r="52" spans="1:33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E4" workbookViewId="0">
      <selection activeCell="M72" sqref="M72"/>
    </sheetView>
  </sheetViews>
  <sheetFormatPr baseColWidth="10" defaultRowHeight="15" x14ac:dyDescent="0.25"/>
  <cols>
    <col min="1" max="1" width="3.85546875" customWidth="1"/>
    <col min="2" max="2" width="26.85546875" customWidth="1"/>
    <col min="3" max="5" width="14.85546875" customWidth="1"/>
    <col min="6" max="6" width="10.42578125" customWidth="1"/>
    <col min="9" max="9" width="13" customWidth="1"/>
  </cols>
  <sheetData>
    <row r="1" spans="1:12" ht="21" x14ac:dyDescent="0.35">
      <c r="B1" s="108" t="s">
        <v>474</v>
      </c>
    </row>
    <row r="2" spans="1:12" x14ac:dyDescent="0.25">
      <c r="C2" s="1" t="s">
        <v>471</v>
      </c>
      <c r="D2" s="1" t="s">
        <v>470</v>
      </c>
      <c r="E2" s="1" t="s">
        <v>471</v>
      </c>
      <c r="F2" s="1" t="s">
        <v>470</v>
      </c>
      <c r="G2" s="1" t="s">
        <v>471</v>
      </c>
      <c r="H2" s="1" t="s">
        <v>470</v>
      </c>
      <c r="I2" s="1" t="s">
        <v>471</v>
      </c>
      <c r="J2" s="1" t="s">
        <v>470</v>
      </c>
      <c r="K2" s="1" t="s">
        <v>471</v>
      </c>
      <c r="L2" s="1" t="s">
        <v>470</v>
      </c>
    </row>
    <row r="3" spans="1:12" x14ac:dyDescent="0.25">
      <c r="B3" s="106"/>
      <c r="C3" s="117">
        <v>2014</v>
      </c>
      <c r="D3" s="118"/>
      <c r="E3" s="119">
        <v>2025</v>
      </c>
      <c r="F3" s="120"/>
      <c r="G3" s="119">
        <v>2030</v>
      </c>
      <c r="H3" s="120"/>
      <c r="I3" s="119">
        <v>2040</v>
      </c>
      <c r="J3" s="120"/>
      <c r="K3" s="119">
        <v>2050</v>
      </c>
      <c r="L3" s="120"/>
    </row>
    <row r="4" spans="1:12" ht="12.75" customHeight="1" x14ac:dyDescent="0.25">
      <c r="A4">
        <v>22</v>
      </c>
      <c r="B4" s="107" t="s">
        <v>122</v>
      </c>
      <c r="C4" s="109">
        <f>'[1]Main - Capital trajectory'!C96</f>
        <v>11142.27738</v>
      </c>
      <c r="D4" s="110">
        <f>'DATA 2'!D89</f>
        <v>11095.043960000001</v>
      </c>
      <c r="E4" s="113">
        <f>'[1]Main - Capital trajectory'!N96</f>
        <v>13774.074344116949</v>
      </c>
      <c r="F4" s="114">
        <f>'Inversiones por sectores'!E10</f>
        <v>12740.187760000001</v>
      </c>
      <c r="G4" s="113">
        <f>'[1]Main - Capital trajectory'!S96</f>
        <v>20896.520345735102</v>
      </c>
      <c r="H4" s="114">
        <f>'Inversiones por sectores'!F10</f>
        <v>13972.69173</v>
      </c>
      <c r="I4" s="113">
        <f>'[1]Main - Capital trajectory'!AC96</f>
        <v>21902.730995219823</v>
      </c>
      <c r="J4" s="114">
        <f>'Inversiones por sectores'!G10</f>
        <v>15956.424010000001</v>
      </c>
      <c r="K4" s="113">
        <f>'[1]Main - Capital trajectory'!AM96</f>
        <v>32210.921248774015</v>
      </c>
      <c r="L4" s="114">
        <f>'Inversiones por sectores'!H10</f>
        <v>19106.815460000002</v>
      </c>
    </row>
    <row r="5" spans="1:12" ht="12.75" customHeight="1" x14ac:dyDescent="0.25">
      <c r="A5">
        <v>23</v>
      </c>
      <c r="B5" s="107" t="s">
        <v>166</v>
      </c>
      <c r="C5" s="109">
        <f>'[1]Main - Capital trajectory'!C97</f>
        <v>3446.2568030000002</v>
      </c>
      <c r="D5" s="110">
        <f>'DATA 2'!D90</f>
        <v>944.13714130000005</v>
      </c>
      <c r="E5" s="113">
        <f>'[1]Main - Capital trajectory'!N97</f>
        <v>20940.472167261898</v>
      </c>
      <c r="F5" s="114">
        <f>'Inversiones por sectores'!E11</f>
        <v>7272.4518619999999</v>
      </c>
      <c r="G5" s="113">
        <f>'[1]Main - Capital trajectory'!S97</f>
        <v>48439.498974079273</v>
      </c>
      <c r="H5" s="114">
        <f>'Inversiones por sectores'!F11</f>
        <v>13904.312169999999</v>
      </c>
      <c r="I5" s="113">
        <f>'[1]Main - Capital trajectory'!AC97</f>
        <v>85199.912016860166</v>
      </c>
      <c r="J5" s="114">
        <f>'Inversiones por sectores'!G11</f>
        <v>32583.75071</v>
      </c>
      <c r="K5" s="113">
        <f>'[1]Main - Capital trajectory'!AM97</f>
        <v>90594.249095126725</v>
      </c>
      <c r="L5" s="114">
        <f>'Inversiones por sectores'!H11</f>
        <v>48580.345509999999</v>
      </c>
    </row>
    <row r="6" spans="1:12" ht="12.75" customHeight="1" x14ac:dyDescent="0.25">
      <c r="A6">
        <v>24</v>
      </c>
      <c r="B6" s="107" t="s">
        <v>167</v>
      </c>
      <c r="C6" s="109">
        <f>'[1]Main - Capital trajectory'!C98</f>
        <v>645.73984959999996</v>
      </c>
      <c r="D6" s="110">
        <f>'DATA 2'!D91</f>
        <v>642.2187242</v>
      </c>
      <c r="E6" s="113">
        <f>'[1]Main - Capital trajectory'!N98</f>
        <v>4115.9383293566925</v>
      </c>
      <c r="F6" s="114">
        <f>'Inversiones por sectores'!E12</f>
        <v>1475.1705790000001</v>
      </c>
      <c r="G6" s="113">
        <f>'[1]Main - Capital trajectory'!S98</f>
        <v>2334.794906230848</v>
      </c>
      <c r="H6" s="114">
        <f>'Inversiones por sectores'!F12</f>
        <v>1724.890269</v>
      </c>
      <c r="I6" s="113">
        <f>'[1]Main - Capital trajectory'!AC98</f>
        <v>3492.033459329753</v>
      </c>
      <c r="J6" s="114">
        <f>'Inversiones por sectores'!G12</f>
        <v>2259.7709799999998</v>
      </c>
      <c r="K6" s="113">
        <f>'[1]Main - Capital trajectory'!AM98</f>
        <v>4836.060048243603</v>
      </c>
      <c r="L6" s="114">
        <f>'Inversiones por sectores'!H12</f>
        <v>2810.8906980000002</v>
      </c>
    </row>
    <row r="7" spans="1:12" ht="12.75" customHeight="1" x14ac:dyDescent="0.25">
      <c r="A7">
        <v>25</v>
      </c>
      <c r="B7" s="107" t="s">
        <v>168</v>
      </c>
      <c r="C7" s="109">
        <f>'[1]Main - Capital trajectory'!C99</f>
        <v>78.543101179999894</v>
      </c>
      <c r="D7" s="110">
        <f>'DATA 2'!D92</f>
        <v>8.8197130670000004</v>
      </c>
      <c r="E7" s="113">
        <f>'[1]Main - Capital trajectory'!N99</f>
        <v>19302.643761081323</v>
      </c>
      <c r="F7" s="114">
        <f>'Inversiones por sectores'!E13</f>
        <v>9272.8655500000004</v>
      </c>
      <c r="G7" s="113">
        <f>'[1]Main - Capital trajectory'!S99</f>
        <v>17686.933719671288</v>
      </c>
      <c r="H7" s="114">
        <f>'Inversiones por sectores'!F13</f>
        <v>14341.11102</v>
      </c>
      <c r="I7" s="113">
        <f>'[1]Main - Capital trajectory'!AC99</f>
        <v>108832.30459387641</v>
      </c>
      <c r="J7" s="114">
        <f>'Inversiones por sectores'!G13</f>
        <v>63136.0553</v>
      </c>
      <c r="K7" s="113">
        <f>'[1]Main - Capital trajectory'!AM99</f>
        <v>96433.151328563312</v>
      </c>
      <c r="L7" s="114">
        <f>'Inversiones por sectores'!H13</f>
        <v>99526.013940000004</v>
      </c>
    </row>
    <row r="8" spans="1:12" ht="12.75" customHeight="1" x14ac:dyDescent="0.25">
      <c r="A8">
        <v>26</v>
      </c>
      <c r="B8" s="107" t="s">
        <v>126</v>
      </c>
      <c r="C8" s="109">
        <f>'[1]Main - Capital trajectory'!C100</f>
        <v>358.418091</v>
      </c>
      <c r="D8" s="110">
        <f>'DATA 2'!D93</f>
        <v>354.84200010000001</v>
      </c>
      <c r="E8" s="113">
        <f>'[1]Main - Capital trajectory'!N100</f>
        <v>6344.0447024477053</v>
      </c>
      <c r="F8" s="114">
        <f>'Inversiones por sectores'!E14</f>
        <v>2218.5707969999999</v>
      </c>
      <c r="G8" s="113">
        <f>'[1]Main - Capital trajectory'!S100</f>
        <v>2694.110346778215</v>
      </c>
      <c r="H8" s="114">
        <f>'Inversiones por sectores'!F14</f>
        <v>2656.3523209999998</v>
      </c>
      <c r="I8" s="113">
        <f>'[1]Main - Capital trajectory'!AC100</f>
        <v>4731.9067431094345</v>
      </c>
      <c r="J8" s="114">
        <f>'Inversiones por sectores'!G14</f>
        <v>3304.8869380000001</v>
      </c>
      <c r="K8" s="113">
        <f>'[1]Main - Capital trajectory'!AM100</f>
        <v>-20042.719274630032</v>
      </c>
      <c r="L8" s="114">
        <f>'Inversiones por sectores'!H14</f>
        <v>1.1493252810000001</v>
      </c>
    </row>
    <row r="9" spans="1:12" ht="12.75" customHeight="1" x14ac:dyDescent="0.25">
      <c r="A9">
        <v>27</v>
      </c>
      <c r="B9" s="107" t="s">
        <v>127</v>
      </c>
      <c r="C9" s="109">
        <f>'[1]Main - Capital trajectory'!C101</f>
        <v>555.13000959999999</v>
      </c>
      <c r="D9" s="110">
        <f>'DATA 2'!D94</f>
        <v>549.66780010000002</v>
      </c>
      <c r="E9" s="113">
        <f>'[1]Main - Capital trajectory'!N101</f>
        <v>736.06374663342501</v>
      </c>
      <c r="F9" s="114">
        <f>'Inversiones por sectores'!E15</f>
        <v>890.10570089999999</v>
      </c>
      <c r="G9" s="113">
        <f>'[1]Main - Capital trajectory'!S101</f>
        <v>-1091.7770366230416</v>
      </c>
      <c r="H9" s="114">
        <f>'Inversiones por sectores'!F15</f>
        <v>896.68598629999997</v>
      </c>
      <c r="I9" s="113">
        <f>'[1]Main - Capital trajectory'!AC101</f>
        <v>-1232.0571234255149</v>
      </c>
      <c r="J9" s="114">
        <f>'Inversiones por sectores'!G15</f>
        <v>357.26134919999998</v>
      </c>
      <c r="K9" s="113">
        <f>'[1]Main - Capital trajectory'!AM101</f>
        <v>-1181.0827380392293</v>
      </c>
      <c r="L9" s="114">
        <f>'Inversiones por sectores'!H15</f>
        <v>29.779659349999999</v>
      </c>
    </row>
    <row r="10" spans="1:12" ht="12.75" customHeight="1" x14ac:dyDescent="0.25">
      <c r="A10">
        <v>28</v>
      </c>
      <c r="B10" s="107" t="s">
        <v>169</v>
      </c>
      <c r="C10" s="109">
        <f>'[1]Main - Capital trajectory'!C102</f>
        <v>0.81652291210000005</v>
      </c>
      <c r="D10" s="110">
        <f>'DATA 2'!D95</f>
        <v>0.81292549859999996</v>
      </c>
      <c r="E10" s="113">
        <f>'[1]Main - Capital trajectory'!N102</f>
        <v>1245.9900862514453</v>
      </c>
      <c r="F10" s="114">
        <f>'Inversiones por sectores'!E16</f>
        <v>2686.5622969999999</v>
      </c>
      <c r="G10" s="113">
        <f>'[1]Main - Capital trajectory'!S102</f>
        <v>550.33131309882958</v>
      </c>
      <c r="H10" s="114">
        <f>'Inversiones por sectores'!F16</f>
        <v>3148.3999490000001</v>
      </c>
      <c r="I10" s="113">
        <f>'[1]Main - Capital trajectory'!AC102</f>
        <v>-816.76819902244688</v>
      </c>
      <c r="J10" s="114">
        <f>'Inversiones por sectores'!G16</f>
        <v>1366.831394</v>
      </c>
      <c r="K10" s="113">
        <f>'[1]Main - Capital trajectory'!AM102</f>
        <v>29.277483244289609</v>
      </c>
      <c r="L10" s="114">
        <f>'Inversiones por sectores'!H16</f>
        <v>702.57178099999999</v>
      </c>
    </row>
    <row r="11" spans="1:12" ht="12.75" customHeight="1" x14ac:dyDescent="0.25">
      <c r="A11">
        <v>29</v>
      </c>
      <c r="B11" s="107" t="s">
        <v>170</v>
      </c>
      <c r="C11" s="109">
        <f>'[1]Main - Capital trajectory'!C103</f>
        <v>2599.5452319999999</v>
      </c>
      <c r="D11" s="110">
        <f>'DATA 2'!D96</f>
        <v>2590.9711950000001</v>
      </c>
      <c r="E11" s="113">
        <f>'[1]Main - Capital trajectory'!N103</f>
        <v>3099.1669724876429</v>
      </c>
      <c r="F11" s="114">
        <f>'Inversiones por sectores'!E17</f>
        <v>2197.0337279999999</v>
      </c>
      <c r="G11" s="113">
        <f>'[1]Main - Capital trajectory'!S103</f>
        <v>2679.2827331037151</v>
      </c>
      <c r="H11" s="114">
        <f>'Inversiones por sectores'!F17</f>
        <v>2039.5594120000001</v>
      </c>
      <c r="I11" s="113">
        <f>'[1]Main - Capital trajectory'!AC103</f>
        <v>4261.9556552387212</v>
      </c>
      <c r="J11" s="114">
        <f>'Inversiones por sectores'!G17</f>
        <v>2050.2954100000002</v>
      </c>
      <c r="K11" s="113">
        <f>'[1]Main - Capital trajectory'!AM103</f>
        <v>6267.7808537493611</v>
      </c>
      <c r="L11" s="114">
        <f>'Inversiones por sectores'!H17</f>
        <v>2282.8829089999999</v>
      </c>
    </row>
    <row r="12" spans="1:12" ht="12.75" customHeight="1" x14ac:dyDescent="0.25">
      <c r="A12">
        <v>30</v>
      </c>
      <c r="B12" s="107" t="s">
        <v>162</v>
      </c>
      <c r="C12" s="109">
        <f>'[1]Main - Capital trajectory'!C104</f>
        <v>2865.7188430000001</v>
      </c>
      <c r="D12" s="110">
        <f>'DATA 2'!D97</f>
        <v>2831.2482519999999</v>
      </c>
      <c r="E12" s="113">
        <f>'[1]Main - Capital trajectory'!N104</f>
        <v>3406.7093550491418</v>
      </c>
      <c r="F12" s="114">
        <f>'Inversiones por sectores'!E18</f>
        <v>2460.8840559999999</v>
      </c>
      <c r="G12" s="113">
        <f>'[1]Main - Capital trajectory'!S104</f>
        <v>-4383.3931426428016</v>
      </c>
      <c r="H12" s="114">
        <f>'Inversiones por sectores'!F18</f>
        <v>1901.0780540000001</v>
      </c>
      <c r="I12" s="113">
        <f>'[1]Main - Capital trajectory'!AC104</f>
        <v>-1635.4486981422242</v>
      </c>
      <c r="J12" s="114">
        <f>'Inversiones por sectores'!G18</f>
        <v>1340.138095</v>
      </c>
      <c r="K12" s="113">
        <f>'[1]Main - Capital trajectory'!AM104</f>
        <v>-21557.458477755496</v>
      </c>
      <c r="L12" s="114">
        <f>'Inversiones por sectores'!H18</f>
        <v>23.623323899999999</v>
      </c>
    </row>
    <row r="13" spans="1:12" ht="12.75" customHeight="1" x14ac:dyDescent="0.25">
      <c r="A13">
        <v>31</v>
      </c>
      <c r="B13" s="107" t="s">
        <v>171</v>
      </c>
      <c r="C13" s="109">
        <f>'[1]Main - Capital trajectory'!C105</f>
        <v>12277.976909999999</v>
      </c>
      <c r="D13" s="110">
        <f>'DATA 2'!D98</f>
        <v>12129.401030000001</v>
      </c>
      <c r="E13" s="113">
        <f>'[1]Main - Capital trajectory'!N105</f>
        <v>26502.992342538993</v>
      </c>
      <c r="F13" s="114">
        <f>'Inversiones por sectores'!E19</f>
        <v>13879.843010000001</v>
      </c>
      <c r="G13" s="113">
        <f>'[1]Main - Capital trajectory'!S105</f>
        <v>80023.840536042029</v>
      </c>
      <c r="H13" s="114">
        <f>'Inversiones por sectores'!F19</f>
        <v>16825.46931</v>
      </c>
      <c r="I13" s="113">
        <f>'[1]Main - Capital trajectory'!AC105</f>
        <v>27058.101418748181</v>
      </c>
      <c r="J13" s="114">
        <f>'Inversiones por sectores'!G19</f>
        <v>19122.905330000001</v>
      </c>
      <c r="K13" s="113">
        <f>'[1]Main - Capital trajectory'!AM105</f>
        <v>122396.60438751582</v>
      </c>
      <c r="L13" s="114">
        <f>'Inversiones por sectores'!H19</f>
        <v>29820.67902</v>
      </c>
    </row>
    <row r="14" spans="1:12" ht="12.75" customHeight="1" x14ac:dyDescent="0.25">
      <c r="A14">
        <v>32</v>
      </c>
      <c r="B14" s="107" t="s">
        <v>132</v>
      </c>
      <c r="C14" s="109">
        <f>'[1]Main - Capital trajectory'!C106</f>
        <v>534.55244570000002</v>
      </c>
      <c r="D14" s="110">
        <f>'DATA 2'!D99</f>
        <v>530.28360569999995</v>
      </c>
      <c r="E14" s="113">
        <f>'[1]Main - Capital trajectory'!N106</f>
        <v>5051.5453798655635</v>
      </c>
      <c r="F14" s="114">
        <f>'Inversiones por sectores'!E20</f>
        <v>15.95290601</v>
      </c>
      <c r="G14" s="113">
        <f>'[1]Main - Capital trajectory'!S106</f>
        <v>-18141.366354265283</v>
      </c>
      <c r="H14" s="114">
        <f>'Inversiones por sectores'!F20</f>
        <v>4.529965099</v>
      </c>
      <c r="I14" s="113">
        <f>'[1]Main - Capital trajectory'!AC106</f>
        <v>832.22950773850903</v>
      </c>
      <c r="J14" s="114">
        <f>'Inversiones por sectores'!G20</f>
        <v>4.0229348610000004</v>
      </c>
      <c r="K14" s="113">
        <f>'[1]Main - Capital trajectory'!AM106</f>
        <v>930.66042348853796</v>
      </c>
      <c r="L14" s="114">
        <f>'Inversiones por sectores'!H20</f>
        <v>5.5919516959999997</v>
      </c>
    </row>
    <row r="15" spans="1:12" ht="12.75" customHeight="1" x14ac:dyDescent="0.25">
      <c r="A15">
        <v>33</v>
      </c>
      <c r="B15" s="107" t="s">
        <v>165</v>
      </c>
      <c r="C15" s="109">
        <f>'[1]Main - Capital trajectory'!C107</f>
        <v>5922.4816419999997</v>
      </c>
      <c r="D15" s="110">
        <f>'DATA 2'!D100</f>
        <v>5858.8316880000002</v>
      </c>
      <c r="E15" s="113">
        <f>'[1]Main - Capital trajectory'!N107</f>
        <v>-23417.852851394906</v>
      </c>
      <c r="F15" s="114">
        <f>'Inversiones por sectores'!E21</f>
        <v>6.2810343079999997</v>
      </c>
      <c r="G15" s="113">
        <f>'[1]Main - Capital trajectory'!S107</f>
        <v>-97.75472099416217</v>
      </c>
      <c r="H15" s="114">
        <f>'Inversiones por sectores'!F21</f>
        <v>1.1771374750000001</v>
      </c>
      <c r="I15" s="113">
        <f>'[1]Main - Capital trajectory'!AC107</f>
        <v>-313.40160418146991</v>
      </c>
      <c r="J15" s="114">
        <f>'Inversiones por sectores'!G21</f>
        <v>9.1450661200000005E-2</v>
      </c>
      <c r="K15" s="113">
        <f>'[1]Main - Capital trajectory'!AM107</f>
        <v>-191.41833283177886</v>
      </c>
      <c r="L15" s="114">
        <f>'Inversiones por sectores'!H21</f>
        <v>9.3307456800000004E-3</v>
      </c>
    </row>
    <row r="16" spans="1:12" ht="12.75" customHeight="1" x14ac:dyDescent="0.25">
      <c r="B16" s="107" t="s">
        <v>240</v>
      </c>
      <c r="C16" s="111">
        <f>SUM(C4:C15)</f>
        <v>40427.456829992094</v>
      </c>
      <c r="D16" s="112">
        <f>SUM(D4:D15)</f>
        <v>37536.278034965602</v>
      </c>
      <c r="E16" s="115">
        <f t="shared" ref="E16:F16" si="0">SUM(E4:E15)</f>
        <v>81101.788335695863</v>
      </c>
      <c r="F16" s="112">
        <f t="shared" si="0"/>
        <v>55115.909280218002</v>
      </c>
      <c r="G16" s="115">
        <f>SUM(G4:G15)</f>
        <v>151591.02162021401</v>
      </c>
      <c r="H16" s="112">
        <f t="shared" ref="H16:L16" si="1">SUM(H4:H15)</f>
        <v>71416.257323874001</v>
      </c>
      <c r="I16" s="115">
        <f t="shared" si="1"/>
        <v>252313.49876534933</v>
      </c>
      <c r="J16" s="112">
        <f t="shared" si="1"/>
        <v>141482.43390172216</v>
      </c>
      <c r="K16" s="115">
        <f>SUM(K4:K15)</f>
        <v>310726.02604544914</v>
      </c>
      <c r="L16" s="112">
        <f t="shared" si="1"/>
        <v>202890.35290897271</v>
      </c>
    </row>
    <row r="17" spans="1:12" ht="12.75" customHeight="1" x14ac:dyDescent="0.25"/>
    <row r="18" spans="1:12" ht="27.75" customHeight="1" x14ac:dyDescent="0.35">
      <c r="B18" s="108" t="s">
        <v>475</v>
      </c>
    </row>
    <row r="19" spans="1:12" ht="12.75" customHeight="1" x14ac:dyDescent="0.25">
      <c r="C19" s="1" t="s">
        <v>471</v>
      </c>
      <c r="D19" s="1" t="s">
        <v>470</v>
      </c>
      <c r="E19" s="1" t="s">
        <v>471</v>
      </c>
      <c r="F19" s="1" t="s">
        <v>470</v>
      </c>
      <c r="G19" s="1" t="s">
        <v>471</v>
      </c>
      <c r="H19" s="1" t="s">
        <v>470</v>
      </c>
      <c r="I19" s="1" t="s">
        <v>471</v>
      </c>
      <c r="J19" s="1" t="s">
        <v>470</v>
      </c>
      <c r="K19" s="1" t="s">
        <v>471</v>
      </c>
      <c r="L19" s="1" t="s">
        <v>470</v>
      </c>
    </row>
    <row r="20" spans="1:12" ht="12.75" customHeight="1" x14ac:dyDescent="0.25">
      <c r="B20" s="106"/>
      <c r="C20" s="117">
        <v>2014</v>
      </c>
      <c r="D20" s="118"/>
      <c r="E20" s="119">
        <v>2025</v>
      </c>
      <c r="F20" s="120"/>
      <c r="G20" s="119">
        <v>2030</v>
      </c>
      <c r="H20" s="120"/>
      <c r="I20" s="119">
        <v>2040</v>
      </c>
      <c r="J20" s="120"/>
      <c r="K20" s="119">
        <v>2050</v>
      </c>
      <c r="L20" s="120"/>
    </row>
    <row r="21" spans="1:12" ht="12.75" customHeight="1" x14ac:dyDescent="0.25">
      <c r="A21">
        <v>22</v>
      </c>
      <c r="B21" s="107" t="s">
        <v>122</v>
      </c>
      <c r="C21" s="109">
        <f>'[1]CO2Cap - Capital trajectory'!C96</f>
        <v>11142.27738</v>
      </c>
      <c r="D21" s="110">
        <f>'DATA 2'!D122</f>
        <v>11094.767379999999</v>
      </c>
      <c r="E21" s="113">
        <f>'[1]CO2Cap - Capital trajectory'!N96</f>
        <v>14768.299420453124</v>
      </c>
      <c r="F21" s="114">
        <f>'Inversiones por sectores'!N10</f>
        <v>12504.02706</v>
      </c>
      <c r="G21" s="113">
        <f>'[1]CO2Cap - Capital trajectory'!S96</f>
        <v>26848.073952858591</v>
      </c>
      <c r="H21" s="114">
        <f>'Inversiones por sectores'!O10</f>
        <v>14773.32188</v>
      </c>
      <c r="I21" s="113">
        <f>'[1]CO2Cap - Capital trajectory'!AC96</f>
        <v>33646.764991778808</v>
      </c>
      <c r="J21" s="114">
        <f>'Inversiones por sectores'!P10</f>
        <v>18461.78715</v>
      </c>
      <c r="K21" s="113">
        <f>'[1]CO2Cap - Capital trajectory'!AM96</f>
        <v>36611.433453243539</v>
      </c>
      <c r="L21" s="114">
        <f>'Inversiones por sectores'!Q10</f>
        <v>22626.147710000001</v>
      </c>
    </row>
    <row r="22" spans="1:12" ht="12.75" customHeight="1" x14ac:dyDescent="0.25">
      <c r="A22">
        <v>23</v>
      </c>
      <c r="B22" s="107" t="s">
        <v>166</v>
      </c>
      <c r="C22" s="109">
        <f>'[1]CO2Cap - Capital trajectory'!C97</f>
        <v>3446.2568030000002</v>
      </c>
      <c r="D22" s="110">
        <f>'DATA 2'!D123</f>
        <v>993.79321460000006</v>
      </c>
      <c r="E22" s="113">
        <f>'[1]CO2Cap - Capital trajectory'!N97</f>
        <v>30698.802080886897</v>
      </c>
      <c r="F22" s="114">
        <f>'Inversiones por sectores'!N11</f>
        <v>18640.413990000001</v>
      </c>
      <c r="G22" s="113">
        <f>'[1]CO2Cap - Capital trajectory'!S97</f>
        <v>102980.63113553045</v>
      </c>
      <c r="H22" s="114">
        <f>'Inversiones por sectores'!O11</f>
        <v>42543.707699999999</v>
      </c>
      <c r="I22" s="113">
        <f>'[1]CO2Cap - Capital trajectory'!AC97</f>
        <v>246053.8082411924</v>
      </c>
      <c r="J22" s="114">
        <f>'Inversiones por sectores'!P11</f>
        <v>114060.22289999999</v>
      </c>
      <c r="K22" s="113">
        <f>'[1]CO2Cap - Capital trajectory'!AM97</f>
        <v>243886.79207272938</v>
      </c>
      <c r="L22" s="114">
        <f>'Inversiones por sectores'!Q11</f>
        <v>216398.5485</v>
      </c>
    </row>
    <row r="23" spans="1:12" ht="12.75" customHeight="1" x14ac:dyDescent="0.25">
      <c r="A23">
        <v>24</v>
      </c>
      <c r="B23" s="107" t="s">
        <v>167</v>
      </c>
      <c r="C23" s="109">
        <f>'[1]CO2Cap - Capital trajectory'!C98</f>
        <v>645.73984959999996</v>
      </c>
      <c r="D23" s="110">
        <f>'DATA 2'!D124</f>
        <v>642.20274219999999</v>
      </c>
      <c r="E23" s="113">
        <f>'[1]CO2Cap - Capital trajectory'!N98</f>
        <v>4413.0304603750974</v>
      </c>
      <c r="F23" s="114">
        <f>'Inversiones por sectores'!N12</f>
        <v>1446.989319</v>
      </c>
      <c r="G23" s="113">
        <f>'[1]CO2Cap - Capital trajectory'!S98</f>
        <v>2007.6256223879416</v>
      </c>
      <c r="H23" s="114">
        <f>'Inversiones por sectores'!O12</f>
        <v>1578.7361470000001</v>
      </c>
      <c r="I23" s="113">
        <f>'[1]CO2Cap - Capital trajectory'!AC98</f>
        <v>3466.0456566811599</v>
      </c>
      <c r="J23" s="114">
        <f>'Inversiones por sectores'!P12</f>
        <v>1741.6809969999999</v>
      </c>
      <c r="K23" s="113">
        <f>'[1]CO2Cap - Capital trajectory'!AM98</f>
        <v>3525.6701668724313</v>
      </c>
      <c r="L23" s="114">
        <f>'Inversiones por sectores'!Q12</f>
        <v>1545.7157910000001</v>
      </c>
    </row>
    <row r="24" spans="1:12" ht="12.75" customHeight="1" x14ac:dyDescent="0.25">
      <c r="A24">
        <v>25</v>
      </c>
      <c r="B24" s="107" t="s">
        <v>168</v>
      </c>
      <c r="C24" s="109">
        <f>'[1]CO2Cap - Capital trajectory'!C99</f>
        <v>78.543101179999894</v>
      </c>
      <c r="D24" s="110">
        <f>'DATA 2'!D125</f>
        <v>8.9991214090000007</v>
      </c>
      <c r="E24" s="113">
        <f>'[1]CO2Cap - Capital trajectory'!N99</f>
        <v>33549.615244044639</v>
      </c>
      <c r="F24" s="114">
        <f>'Inversiones por sectores'!N13</f>
        <v>18708.767349999998</v>
      </c>
      <c r="G24" s="113">
        <f>'[1]CO2Cap - Capital trajectory'!S99</f>
        <v>56465.058787794362</v>
      </c>
      <c r="H24" s="114">
        <f>'Inversiones por sectores'!O13</f>
        <v>32033.903590000002</v>
      </c>
      <c r="I24" s="113">
        <f>'[1]CO2Cap - Capital trajectory'!AC99</f>
        <v>77388.206659973919</v>
      </c>
      <c r="J24" s="114">
        <f>'Inversiones por sectores'!P13</f>
        <v>61205.520859999997</v>
      </c>
      <c r="K24" s="113">
        <f>'[1]CO2Cap - Capital trajectory'!AM99</f>
        <v>50385.408304892007</v>
      </c>
      <c r="L24" s="114">
        <f>'Inversiones por sectores'!Q13</f>
        <v>93087.950049999999</v>
      </c>
    </row>
    <row r="25" spans="1:12" ht="12.75" customHeight="1" x14ac:dyDescent="0.25">
      <c r="A25">
        <v>26</v>
      </c>
      <c r="B25" s="107" t="s">
        <v>126</v>
      </c>
      <c r="C25" s="109">
        <f>'[1]CO2Cap - Capital trajectory'!C100</f>
        <v>358.418091</v>
      </c>
      <c r="D25" s="110">
        <f>'DATA 2'!D126</f>
        <v>354.83312890000002</v>
      </c>
      <c r="E25" s="113">
        <f>'[1]CO2Cap - Capital trajectory'!N100</f>
        <v>6801.9635557218744</v>
      </c>
      <c r="F25" s="114">
        <f>'Inversiones por sectores'!N14</f>
        <v>2170.594486</v>
      </c>
      <c r="G25" s="113">
        <f>'[1]CO2Cap - Capital trajectory'!S100</f>
        <v>9337.0190540032727</v>
      </c>
      <c r="H25" s="114">
        <f>'Inversiones por sectores'!O14</f>
        <v>3431.2075770000001</v>
      </c>
      <c r="I25" s="113">
        <f>'[1]CO2Cap - Capital trajectory'!AC100</f>
        <v>9525.278099706351</v>
      </c>
      <c r="J25" s="114">
        <f>'Inversiones por sectores'!P14</f>
        <v>4376.4467480000003</v>
      </c>
      <c r="K25" s="113">
        <f>'[1]CO2Cap - Capital trajectory'!AM100</f>
        <v>3272.2384641983758</v>
      </c>
      <c r="L25" s="114">
        <f>'Inversiones por sectores'!Q14</f>
        <v>2901.990969</v>
      </c>
    </row>
    <row r="26" spans="1:12" ht="12.75" customHeight="1" x14ac:dyDescent="0.25">
      <c r="A26">
        <v>27</v>
      </c>
      <c r="B26" s="107" t="s">
        <v>127</v>
      </c>
      <c r="C26" s="109">
        <f>'[1]CO2Cap - Capital trajectory'!C101</f>
        <v>555.13000959999999</v>
      </c>
      <c r="D26" s="110">
        <f>'DATA 2'!D127</f>
        <v>549.65391869999996</v>
      </c>
      <c r="E26" s="113">
        <f>'[1]CO2Cap - Capital trajectory'!N101</f>
        <v>812.67100097620448</v>
      </c>
      <c r="F26" s="114">
        <f>'Inversiones por sectores'!N15</f>
        <v>966.59458280000001</v>
      </c>
      <c r="G26" s="113">
        <f>'[1]CO2Cap - Capital trajectory'!S101</f>
        <v>-913.5380445915639</v>
      </c>
      <c r="H26" s="114">
        <f>'Inversiones por sectores'!O15</f>
        <v>905.77352710000002</v>
      </c>
      <c r="I26" s="113">
        <f>'[1]CO2Cap - Capital trajectory'!AC101</f>
        <v>-879.23098809407975</v>
      </c>
      <c r="J26" s="114">
        <f>'Inversiones por sectores'!P15</f>
        <v>451.78706820000002</v>
      </c>
      <c r="K26" s="113">
        <f>'[1]CO2Cap - Capital trajectory'!AM101</f>
        <v>6220.3640377445481</v>
      </c>
      <c r="L26" s="114">
        <f>'Inversiones por sectores'!Q15</f>
        <v>1490.521111</v>
      </c>
    </row>
    <row r="27" spans="1:12" ht="12.75" customHeight="1" x14ac:dyDescent="0.25">
      <c r="A27">
        <v>28</v>
      </c>
      <c r="B27" s="107" t="s">
        <v>169</v>
      </c>
      <c r="C27" s="109">
        <f>'[1]CO2Cap - Capital trajectory'!C102</f>
        <v>0.81652291210000005</v>
      </c>
      <c r="D27" s="110">
        <f>'DATA 2'!D128</f>
        <v>0.81290521859999998</v>
      </c>
      <c r="E27" s="113">
        <f>'[1]CO2Cap - Capital trajectory'!N102</f>
        <v>1335.9267714811547</v>
      </c>
      <c r="F27" s="114">
        <f>'Inversiones por sectores'!N16</f>
        <v>2610.915336</v>
      </c>
      <c r="G27" s="113">
        <f>'[1]CO2Cap - Capital trajectory'!S102</f>
        <v>473.21468880674792</v>
      </c>
      <c r="H27" s="114">
        <f>'Inversiones por sectores'!O16</f>
        <v>2896.9165400000002</v>
      </c>
      <c r="I27" s="113">
        <f>'[1]CO2Cap - Capital trajectory'!AC102</f>
        <v>-810.68978911800207</v>
      </c>
      <c r="J27" s="114">
        <f>'Inversiones por sectores'!P16</f>
        <v>1074.675882</v>
      </c>
      <c r="K27" s="113">
        <f>'[1]CO2Cap - Capital trajectory'!AM102</f>
        <v>21.344389483540134</v>
      </c>
      <c r="L27" s="114">
        <f>'Inversiones por sectores'!Q16</f>
        <v>419.1492356</v>
      </c>
    </row>
    <row r="28" spans="1:12" ht="12.75" customHeight="1" x14ac:dyDescent="0.25">
      <c r="A28">
        <v>29</v>
      </c>
      <c r="B28" s="107" t="s">
        <v>170</v>
      </c>
      <c r="C28" s="109">
        <f>'[1]CO2Cap - Capital trajectory'!C103</f>
        <v>2599.5452319999999</v>
      </c>
      <c r="D28" s="110">
        <f>'DATA 2'!D129</f>
        <v>2590.9069039999999</v>
      </c>
      <c r="E28" s="113">
        <f>'[1]CO2Cap - Capital trajectory'!N103</f>
        <v>3322.8676323520299</v>
      </c>
      <c r="F28" s="114">
        <f>'Inversiones por sectores'!N17</f>
        <v>2156.9885530000001</v>
      </c>
      <c r="G28" s="113">
        <f>'[1]CO2Cap - Capital trajectory'!S103</f>
        <v>2303.841185470179</v>
      </c>
      <c r="H28" s="114">
        <f>'Inversiones por sectores'!O17</f>
        <v>1901.421881</v>
      </c>
      <c r="I28" s="113">
        <f>'[1]CO2Cap - Capital trajectory'!AC103</f>
        <v>4230.2380718434415</v>
      </c>
      <c r="J28" s="114">
        <f>'Inversiones por sectores'!P17</f>
        <v>1731.5872899999999</v>
      </c>
      <c r="K28" s="113">
        <f>'[1]CO2Cap - Capital trajectory'!AM103</f>
        <v>211324.82368020044</v>
      </c>
      <c r="L28" s="114">
        <f>'Inversiones por sectores'!Q17</f>
        <v>17104.61105</v>
      </c>
    </row>
    <row r="29" spans="1:12" ht="12.75" customHeight="1" x14ac:dyDescent="0.25">
      <c r="A29">
        <v>30</v>
      </c>
      <c r="B29" s="107" t="s">
        <v>162</v>
      </c>
      <c r="C29" s="109">
        <f>'[1]CO2Cap - Capital trajectory'!C104</f>
        <v>2865.7188430000001</v>
      </c>
      <c r="D29" s="110">
        <f>'DATA 2'!D130</f>
        <v>2831.1765580000001</v>
      </c>
      <c r="E29" s="113">
        <f>'[1]CO2Cap - Capital trajectory'!N104</f>
        <v>3652.6087007300762</v>
      </c>
      <c r="F29" s="114">
        <f>'Inversiones por sectores'!N18</f>
        <v>89.700841909999994</v>
      </c>
      <c r="G29" s="113">
        <f>'[1]CO2Cap - Capital trajectory'!S104</f>
        <v>-3769.1586368825101</v>
      </c>
      <c r="H29" s="114">
        <f>'Inversiones por sectores'!O18</f>
        <v>19.174000190000001</v>
      </c>
      <c r="I29" s="113">
        <f>'[1]CO2Cap - Capital trajectory'!AC104</f>
        <v>-13796.14112372067</v>
      </c>
      <c r="J29" s="114">
        <f>'Inversiones por sectores'!P18</f>
        <v>0.2232088341</v>
      </c>
      <c r="K29" s="113">
        <f>'[1]CO2Cap - Capital trajectory'!AM104</f>
        <v>-6015.1768841946077</v>
      </c>
      <c r="L29" s="114">
        <f>'Inversiones por sectores'!Q18</f>
        <v>2.1499700900000002E-2</v>
      </c>
    </row>
    <row r="30" spans="1:12" ht="12.75" customHeight="1" x14ac:dyDescent="0.25">
      <c r="A30">
        <v>31</v>
      </c>
      <c r="B30" s="107" t="s">
        <v>171</v>
      </c>
      <c r="C30" s="109">
        <f>'[1]CO2Cap - Capital trajectory'!C105</f>
        <v>12277.976909999999</v>
      </c>
      <c r="D30" s="110">
        <f>'DATA 2'!D131</f>
        <v>12128.963040000001</v>
      </c>
      <c r="E30" s="113">
        <f>'[1]CO2Cap - Capital trajectory'!N105</f>
        <v>28416.002170030762</v>
      </c>
      <c r="F30" s="114">
        <f>'Inversiones por sectores'!N19</f>
        <v>13904.86543</v>
      </c>
      <c r="G30" s="113">
        <f>'[1]CO2Cap - Capital trajectory'!S105</f>
        <v>48864.179351140934</v>
      </c>
      <c r="H30" s="114">
        <f>'Inversiones por sectores'!O19</f>
        <v>11313.58488</v>
      </c>
      <c r="I30" s="113">
        <f>'[1]CO2Cap - Capital trajectory'!AC105</f>
        <v>8922.5726868140682</v>
      </c>
      <c r="J30" s="114">
        <f>'Inversiones por sectores'!P19</f>
        <v>7785.8520349999999</v>
      </c>
      <c r="K30" s="113">
        <f>'[1]CO2Cap - Capital trajectory'!AM105</f>
        <v>17746.064949605781</v>
      </c>
      <c r="L30" s="114">
        <f>'Inversiones por sectores'!Q19</f>
        <v>3649.8973209999999</v>
      </c>
    </row>
    <row r="31" spans="1:12" ht="12.75" customHeight="1" x14ac:dyDescent="0.25">
      <c r="A31">
        <v>32</v>
      </c>
      <c r="B31" s="107" t="s">
        <v>132</v>
      </c>
      <c r="C31" s="109">
        <f>'[1]CO2Cap - Capital trajectory'!C106</f>
        <v>534.55244570000002</v>
      </c>
      <c r="D31" s="110">
        <f>'DATA 2'!D132</f>
        <v>530.27036190000001</v>
      </c>
      <c r="E31" s="113">
        <f>'[1]CO2Cap - Capital trajectory'!N106</f>
        <v>5416.1704693952724</v>
      </c>
      <c r="F31" s="114">
        <f>'Inversiones por sectores'!N20</f>
        <v>15.66571368</v>
      </c>
      <c r="G31" s="113">
        <f>'[1]CO2Cap - Capital trajectory'!S106</f>
        <v>-15599.259626938914</v>
      </c>
      <c r="H31" s="114">
        <f>'Inversiones por sectores'!O20</f>
        <v>4.1289174649999998</v>
      </c>
      <c r="I31" s="113">
        <f>'[1]CO2Cap - Capital trajectory'!AC106</f>
        <v>826.03603437769107</v>
      </c>
      <c r="J31" s="114">
        <f>'Inversiones por sectores'!P20</f>
        <v>3.5129325900000001</v>
      </c>
      <c r="K31" s="113">
        <f>'[1]CO2Cap - Capital trajectory'!AM106</f>
        <v>659.32646700044052</v>
      </c>
      <c r="L31" s="114">
        <f>'Inversiones por sectores'!Q20</f>
        <v>4.2706746840000003</v>
      </c>
    </row>
    <row r="32" spans="1:12" ht="12.75" customHeight="1" x14ac:dyDescent="0.25">
      <c r="A32">
        <v>33</v>
      </c>
      <c r="B32" s="107" t="s">
        <v>165</v>
      </c>
      <c r="C32" s="109">
        <f>'[1]CO2Cap - Capital trajectory'!C107</f>
        <v>5922.4816419999997</v>
      </c>
      <c r="D32" s="110">
        <f>'DATA 2'!D133</f>
        <v>5858.6850510000004</v>
      </c>
      <c r="E32" s="113">
        <f>'[1]CO2Cap - Capital trajectory'!N107</f>
        <v>-25108.17453524379</v>
      </c>
      <c r="F32" s="114">
        <f>'Inversiones por sectores'!N21</f>
        <v>6.225812597</v>
      </c>
      <c r="G32" s="113">
        <f>'[1]CO2Cap - Capital trajectory'!S107</f>
        <v>-84.056583322809473</v>
      </c>
      <c r="H32" s="114">
        <f>'Inversiones por sectores'!O21</f>
        <v>1.1293719689999999</v>
      </c>
      <c r="I32" s="113">
        <f>'[1]CO2Cap - Capital trajectory'!AC107</f>
        <v>-330.72316764025834</v>
      </c>
      <c r="J32" s="114">
        <f>'Inversiones por sectores'!P21</f>
        <v>8.42344706E-2</v>
      </c>
      <c r="K32" s="113">
        <f>'[1]CO2Cap - Capital trajectory'!AM107</f>
        <v>-123.76485092579017</v>
      </c>
      <c r="L32" s="114">
        <f>'Inversiones por sectores'!Q21</f>
        <v>8.0434330200000008E-3</v>
      </c>
    </row>
    <row r="33" spans="2:23" ht="12.75" customHeight="1" x14ac:dyDescent="0.25">
      <c r="B33" s="107" t="s">
        <v>240</v>
      </c>
      <c r="C33" s="111">
        <f>SUM(C21:C32)</f>
        <v>40427.456829992094</v>
      </c>
      <c r="D33" s="112">
        <f>SUM(D21:D32)</f>
        <v>37585.064325927597</v>
      </c>
      <c r="E33" s="115">
        <f t="shared" ref="E33:L33" si="2">SUM(E21:E32)</f>
        <v>108079.78297120334</v>
      </c>
      <c r="F33" s="112">
        <f t="shared" si="2"/>
        <v>73221.748474987005</v>
      </c>
      <c r="G33" s="115">
        <f t="shared" si="2"/>
        <v>228913.63088625664</v>
      </c>
      <c r="H33" s="112">
        <f t="shared" si="2"/>
        <v>111403.00601172401</v>
      </c>
      <c r="I33" s="115">
        <f t="shared" si="2"/>
        <v>368242.16537379479</v>
      </c>
      <c r="J33" s="112">
        <f t="shared" si="2"/>
        <v>210893.38130609464</v>
      </c>
      <c r="K33" s="115">
        <f t="shared" si="2"/>
        <v>567514.52425085008</v>
      </c>
      <c r="L33" s="112">
        <f t="shared" si="2"/>
        <v>359228.83195541793</v>
      </c>
    </row>
    <row r="34" spans="2:23" ht="12.75" customHeight="1" x14ac:dyDescent="0.25"/>
    <row r="35" spans="2:23" ht="12.75" customHeight="1" x14ac:dyDescent="0.25"/>
    <row r="36" spans="2:23" ht="12.75" customHeight="1" x14ac:dyDescent="0.25"/>
    <row r="38" spans="2:23" x14ac:dyDescent="0.25">
      <c r="B38" s="1" t="s">
        <v>462</v>
      </c>
      <c r="C38" s="1"/>
      <c r="D38" s="1"/>
      <c r="I38">
        <v>17</v>
      </c>
      <c r="Q38" s="1" t="s">
        <v>476</v>
      </c>
    </row>
    <row r="39" spans="2:23" ht="30" x14ac:dyDescent="0.25">
      <c r="C39" s="101" t="s">
        <v>463</v>
      </c>
      <c r="D39" s="101" t="s">
        <v>464</v>
      </c>
      <c r="E39" s="101" t="s">
        <v>465</v>
      </c>
      <c r="F39" s="101" t="s">
        <v>472</v>
      </c>
      <c r="I39" s="104" t="s">
        <v>471</v>
      </c>
      <c r="J39" s="1" t="s">
        <v>470</v>
      </c>
      <c r="K39" s="1" t="s">
        <v>473</v>
      </c>
      <c r="M39" s="104" t="s">
        <v>469</v>
      </c>
      <c r="N39" s="1" t="s">
        <v>470</v>
      </c>
      <c r="O39" s="1" t="s">
        <v>473</v>
      </c>
      <c r="R39" s="104" t="s">
        <v>471</v>
      </c>
      <c r="S39" s="104" t="s">
        <v>470</v>
      </c>
      <c r="T39" s="104" t="s">
        <v>471</v>
      </c>
      <c r="U39" s="104" t="s">
        <v>470</v>
      </c>
      <c r="V39" s="116"/>
    </row>
    <row r="40" spans="2:23" x14ac:dyDescent="0.25">
      <c r="B40">
        <v>2025</v>
      </c>
      <c r="C40" s="99">
        <v>4770.6934315115213</v>
      </c>
      <c r="D40" s="99">
        <v>6357.6342924237251</v>
      </c>
      <c r="E40" s="99">
        <v>1586.9408609122038</v>
      </c>
      <c r="F40" s="102">
        <f t="shared" ref="F40:F43" si="3">E40/C40</f>
        <v>0.33264364681874053</v>
      </c>
      <c r="H40">
        <v>2025</v>
      </c>
      <c r="I40" s="99">
        <f>C40*$I$38</f>
        <v>81101.788335695863</v>
      </c>
      <c r="J40" s="99">
        <f t="array" ref="J40:J43">TRANSPOSE('Inversiones por sectores'!E9:H9)</f>
        <v>55115.909280218002</v>
      </c>
      <c r="K40" s="105">
        <f>J40/DATA!S$19</f>
        <v>2.1088606737111868E-3</v>
      </c>
      <c r="M40" s="99">
        <f>D40*$I$38</f>
        <v>108079.78297120333</v>
      </c>
      <c r="N40" s="99">
        <f t="array" ref="N40:N43">TRANSPOSE('Inversiones por sectores'!N9:Q9)</f>
        <v>73221.748474987005</v>
      </c>
      <c r="O40" s="105">
        <f>J40/DATA!N$20</f>
        <v>2.4217850612848644E-3</v>
      </c>
      <c r="Q40">
        <v>2025</v>
      </c>
      <c r="R40" s="99">
        <f>M40-I40</f>
        <v>26977.994635507464</v>
      </c>
      <c r="S40" s="99">
        <f>N40-J40</f>
        <v>18105.839194769003</v>
      </c>
      <c r="T40" s="103">
        <f>R40/I40</f>
        <v>0.33264364681874053</v>
      </c>
      <c r="U40" s="102">
        <f>S40/J40</f>
        <v>0.32850477169334269</v>
      </c>
      <c r="W40" s="99"/>
    </row>
    <row r="41" spans="2:23" x14ac:dyDescent="0.25">
      <c r="B41">
        <v>2030</v>
      </c>
      <c r="C41" s="99">
        <v>8917.1189188361168</v>
      </c>
      <c r="D41" s="99">
        <v>13465.50769919157</v>
      </c>
      <c r="E41" s="99">
        <v>4548.3887803554535</v>
      </c>
      <c r="F41" s="102">
        <f t="shared" si="3"/>
        <v>0.51007380542471448</v>
      </c>
      <c r="H41">
        <v>2030</v>
      </c>
      <c r="I41" s="99">
        <f>C41*$I$38</f>
        <v>151591.02162021399</v>
      </c>
      <c r="J41" s="99">
        <v>71416.257323874001</v>
      </c>
      <c r="K41" s="105">
        <f>J41/DATA!S$19</f>
        <v>2.7325492494054107E-3</v>
      </c>
      <c r="M41" s="99">
        <f>D41*$I$38</f>
        <v>228913.63088625669</v>
      </c>
      <c r="N41" s="99">
        <v>111403.00601172401</v>
      </c>
      <c r="O41" s="105">
        <f>J41/DATA!S$20</f>
        <v>2.7290182509176397E-3</v>
      </c>
      <c r="Q41">
        <v>2030</v>
      </c>
      <c r="R41" s="99">
        <f t="shared" ref="R41:R43" si="4">M41-I41</f>
        <v>77322.609266042709</v>
      </c>
      <c r="S41" s="99">
        <f t="shared" ref="S41:S43" si="5">N41-J41</f>
        <v>39986.748687850006</v>
      </c>
      <c r="T41" s="103">
        <f t="shared" ref="T41:T43" si="6">R41/I41</f>
        <v>0.51007380542471448</v>
      </c>
      <c r="U41" s="102">
        <f t="shared" ref="U41:U43" si="7">S41/J41</f>
        <v>0.55991100886888245</v>
      </c>
      <c r="W41" s="99"/>
    </row>
    <row r="42" spans="2:23" x14ac:dyDescent="0.25">
      <c r="B42">
        <v>2040</v>
      </c>
      <c r="C42" s="99">
        <v>14841.970515608788</v>
      </c>
      <c r="D42" s="99">
        <v>21661.303845517337</v>
      </c>
      <c r="E42" s="99">
        <v>6819.3333299085498</v>
      </c>
      <c r="F42" s="102">
        <f t="shared" si="3"/>
        <v>0.45946279995212852</v>
      </c>
      <c r="H42">
        <v>2040</v>
      </c>
      <c r="I42" s="99">
        <f>C42*$I$38</f>
        <v>252313.49876534939</v>
      </c>
      <c r="J42" s="99">
        <v>141482.43390172216</v>
      </c>
      <c r="K42" s="105">
        <f>J42/DATA!AC$19</f>
        <v>4.1717677363768855E-3</v>
      </c>
      <c r="M42" s="99">
        <f>D42*$I$38</f>
        <v>368242.16537379473</v>
      </c>
      <c r="N42" s="99">
        <v>210893.38130609464</v>
      </c>
      <c r="O42" s="105">
        <f>J42/DATA!AC$20</f>
        <v>4.1713761215768086E-3</v>
      </c>
      <c r="Q42">
        <v>2040</v>
      </c>
      <c r="R42" s="99">
        <f t="shared" si="4"/>
        <v>115928.66660844535</v>
      </c>
      <c r="S42" s="99">
        <f t="shared" si="5"/>
        <v>69410.947404372477</v>
      </c>
      <c r="T42" s="103">
        <f t="shared" si="6"/>
        <v>0.45946279995212852</v>
      </c>
      <c r="U42" s="102">
        <f t="shared" si="7"/>
        <v>0.49059763456279915</v>
      </c>
      <c r="W42" s="99"/>
    </row>
    <row r="43" spans="2:23" x14ac:dyDescent="0.25">
      <c r="B43">
        <v>2050</v>
      </c>
      <c r="C43" s="99">
        <v>18278.00153208524</v>
      </c>
      <c r="D43" s="99">
        <v>33383.207308873534</v>
      </c>
      <c r="E43" s="99">
        <v>15105.205776788294</v>
      </c>
      <c r="F43" s="102">
        <f t="shared" si="3"/>
        <v>0.82641451529985843</v>
      </c>
      <c r="H43">
        <v>2050</v>
      </c>
      <c r="I43" s="99">
        <f>C43*$I$38</f>
        <v>310726.02604544908</v>
      </c>
      <c r="J43" s="99">
        <v>202890.35290897271</v>
      </c>
      <c r="K43" s="105">
        <f>J43/DATA!AM$19</f>
        <v>4.6921551825357555E-3</v>
      </c>
      <c r="M43" s="99">
        <f>D43*$I$38</f>
        <v>567514.52425085008</v>
      </c>
      <c r="N43" s="99">
        <v>359228.83195541793</v>
      </c>
      <c r="O43" s="105">
        <f>N43/DATA!AM$19</f>
        <v>8.3077258302769567E-3</v>
      </c>
      <c r="Q43">
        <v>2050</v>
      </c>
      <c r="R43" s="99">
        <f t="shared" si="4"/>
        <v>256788.498205401</v>
      </c>
      <c r="S43" s="99">
        <f t="shared" si="5"/>
        <v>156338.47904644522</v>
      </c>
      <c r="T43" s="103">
        <f t="shared" si="6"/>
        <v>0.82641451529985843</v>
      </c>
      <c r="U43" s="102">
        <f t="shared" si="7"/>
        <v>0.77055649420939643</v>
      </c>
      <c r="W43" s="99"/>
    </row>
    <row r="45" spans="2:23" ht="29.25" customHeight="1" x14ac:dyDescent="0.25">
      <c r="C45" s="101" t="s">
        <v>466</v>
      </c>
      <c r="D45" s="101" t="s">
        <v>467</v>
      </c>
      <c r="E45" s="101" t="s">
        <v>468</v>
      </c>
      <c r="F45" s="101"/>
      <c r="G45" s="1"/>
    </row>
    <row r="46" spans="2:23" x14ac:dyDescent="0.25">
      <c r="B46">
        <v>2025</v>
      </c>
      <c r="C46" s="100">
        <v>404.58306298746828</v>
      </c>
      <c r="D46" s="99">
        <f t="shared" ref="D46:E49" si="8">C40/$C46</f>
        <v>11.791629131195961</v>
      </c>
      <c r="E46" s="99">
        <f t="shared" si="8"/>
        <v>15.714039647331083</v>
      </c>
      <c r="F46" s="99"/>
      <c r="G46" s="99"/>
    </row>
    <row r="47" spans="2:23" x14ac:dyDescent="0.25">
      <c r="B47">
        <v>2030</v>
      </c>
      <c r="C47" s="100">
        <v>468.88566690639658</v>
      </c>
      <c r="D47" s="99">
        <f t="shared" si="8"/>
        <v>19.017682877084482</v>
      </c>
      <c r="E47" s="99">
        <f t="shared" si="8"/>
        <v>28.718104752559398</v>
      </c>
      <c r="F47" s="99"/>
      <c r="G47" s="99"/>
    </row>
    <row r="48" spans="2:23" x14ac:dyDescent="0.25">
      <c r="B48">
        <v>2040</v>
      </c>
      <c r="C48" s="100">
        <v>556.92179576947342</v>
      </c>
      <c r="D48" s="99">
        <f t="shared" si="8"/>
        <v>26.650008364464018</v>
      </c>
      <c r="E48" s="99">
        <f t="shared" si="8"/>
        <v>38.894695826348297</v>
      </c>
      <c r="F48" s="99"/>
      <c r="G48" s="99"/>
    </row>
    <row r="49" spans="2:7" x14ac:dyDescent="0.25">
      <c r="B49">
        <v>2050</v>
      </c>
      <c r="C49" s="100">
        <v>623.04013401265797</v>
      </c>
      <c r="D49" s="99">
        <f t="shared" si="8"/>
        <v>29.33679635430018</v>
      </c>
      <c r="E49" s="99">
        <f t="shared" si="8"/>
        <v>53.581150693889818</v>
      </c>
      <c r="F49" s="99"/>
      <c r="G49" s="99"/>
    </row>
    <row r="50" spans="2:7" x14ac:dyDescent="0.25">
      <c r="F50" s="99"/>
      <c r="G50" s="99"/>
    </row>
  </sheetData>
  <mergeCells count="10">
    <mergeCell ref="E3:F3"/>
    <mergeCell ref="G3:H3"/>
    <mergeCell ref="I3:J3"/>
    <mergeCell ref="K3:L3"/>
    <mergeCell ref="C3:D3"/>
    <mergeCell ref="C20:D20"/>
    <mergeCell ref="E20:F20"/>
    <mergeCell ref="G20:H20"/>
    <mergeCell ref="I20:J20"/>
    <mergeCell ref="K20:L2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3" workbookViewId="0">
      <selection activeCell="D45" sqref="D45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3.7109375" style="37" customWidth="1"/>
    <col min="11" max="18" width="11.42578125" style="37"/>
    <col min="19" max="19" width="23.42578125" style="37" customWidth="1"/>
    <col min="20" max="25" width="11.42578125" style="37"/>
    <col min="26" max="26" width="11.42578125" style="51"/>
    <col min="27" max="27" width="25.85546875" style="37" customWidth="1"/>
    <col min="28" max="16384" width="11.42578125" style="37"/>
  </cols>
  <sheetData>
    <row r="1" spans="1:34" ht="18.75" x14ac:dyDescent="0.3">
      <c r="A1" s="15" t="s">
        <v>230</v>
      </c>
      <c r="B1" s="38"/>
      <c r="C1" s="38"/>
      <c r="D1" s="38"/>
      <c r="E1" s="38"/>
      <c r="F1" s="38"/>
      <c r="G1" s="38"/>
      <c r="H1" s="38"/>
      <c r="I1" s="38"/>
      <c r="J1" s="15" t="s">
        <v>231</v>
      </c>
      <c r="K1" s="38"/>
      <c r="L1" s="38"/>
      <c r="M1" s="38"/>
      <c r="N1" s="38"/>
      <c r="O1" s="38"/>
      <c r="P1" s="38"/>
      <c r="Q1" s="38"/>
      <c r="R1" s="38"/>
      <c r="S1" s="15" t="s">
        <v>232</v>
      </c>
      <c r="T1" s="38"/>
      <c r="U1" s="38"/>
      <c r="V1" s="38"/>
      <c r="W1" s="38"/>
      <c r="X1" s="38"/>
      <c r="Y1" s="38"/>
      <c r="Z1" s="38"/>
      <c r="AA1" s="15" t="s">
        <v>461</v>
      </c>
      <c r="AB1" s="38"/>
      <c r="AC1" s="38"/>
      <c r="AD1" s="38"/>
      <c r="AE1" s="38"/>
      <c r="AF1" s="38"/>
      <c r="AG1" s="38"/>
      <c r="AH1" s="38"/>
    </row>
    <row r="2" spans="1:34" s="46" customFormat="1" ht="12.75" x14ac:dyDescent="0.2">
      <c r="A2" s="44" t="s">
        <v>203</v>
      </c>
      <c r="B2" s="45"/>
      <c r="C2" s="45"/>
      <c r="D2" s="45"/>
      <c r="E2" s="45"/>
      <c r="F2" s="45"/>
      <c r="G2" s="45"/>
      <c r="H2" s="45"/>
      <c r="I2" s="45"/>
      <c r="J2" s="44" t="s">
        <v>203</v>
      </c>
      <c r="K2" s="45"/>
      <c r="L2" s="45"/>
      <c r="M2" s="45"/>
      <c r="N2" s="45"/>
      <c r="O2" s="45"/>
      <c r="P2" s="45"/>
      <c r="Q2" s="45"/>
      <c r="R2" s="45"/>
      <c r="S2" s="44" t="s">
        <v>203</v>
      </c>
      <c r="T2" s="45"/>
      <c r="U2" s="45"/>
      <c r="V2" s="45"/>
      <c r="W2" s="45"/>
      <c r="X2" s="45"/>
      <c r="Y2" s="45"/>
      <c r="Z2" s="45"/>
      <c r="AA2" s="44" t="s">
        <v>203</v>
      </c>
      <c r="AB2" s="45"/>
      <c r="AC2" s="45"/>
      <c r="AD2" s="45"/>
      <c r="AE2" s="45"/>
      <c r="AF2" s="45"/>
      <c r="AG2" s="45"/>
      <c r="AH2" s="45"/>
    </row>
    <row r="3" spans="1:34" s="46" customFormat="1" ht="1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</row>
    <row r="4" spans="1:34" s="46" customFormat="1" ht="15" customHeight="1" x14ac:dyDescent="0.2">
      <c r="A4" s="40" t="s">
        <v>234</v>
      </c>
      <c r="B4" s="43">
        <f>SUMIFS('DATA 2'!C$2:C$34,'DATA 2'!$A$2:$A$34,$A4)</f>
        <v>7350210</v>
      </c>
      <c r="C4" s="43">
        <f>SUMIFS('DATA 2'!H$2:H$34,'DATA 2'!$A$2:$A$34,$A4)</f>
        <v>7754521.5288000004</v>
      </c>
      <c r="D4" s="43">
        <f>SUMIFS('DATA 2'!J$2:J$34,'DATA 2'!$A$2:$A$34,$A4)</f>
        <v>7907547.2933</v>
      </c>
      <c r="E4" s="43">
        <f>SUMIFS('DATA 2'!O$2:O$34,'DATA 2'!$A$2:$A$34,$A4)</f>
        <v>8269760.0112000005</v>
      </c>
      <c r="F4" s="43">
        <f>SUMIFS('DATA 2'!T$2:T$34,'DATA 2'!$A$2:$A$34,$A4)</f>
        <v>8635812.9675000012</v>
      </c>
      <c r="G4" s="43">
        <f>SUMIFS('DATA 2'!AD$2:AD$34,'DATA 2'!$A$2:$A$34,$A4)</f>
        <v>9307541.4549000002</v>
      </c>
      <c r="H4" s="43">
        <f>SUMIFS('DATA 2'!AN$2:AN$34,'DATA 2'!$A$2:$A$34,$A4)</f>
        <v>9859581.1000999995</v>
      </c>
      <c r="I4" s="45"/>
      <c r="J4" s="40" t="s">
        <v>234</v>
      </c>
      <c r="K4" s="43">
        <f>SUMIFS('DATA 2'!$C$35:$C$67,'DATA 2'!$A$35:$A$67,$J4)</f>
        <v>7350210</v>
      </c>
      <c r="L4" s="43">
        <f>SUMIFS('DATA 2'!$H$35:$H$67,'DATA 2'!$A$35:$A$67,$J4)</f>
        <v>7754414.6591999996</v>
      </c>
      <c r="M4" s="43">
        <f>SUMIFS('DATA 2'!$J$35:$J$67,'DATA 2'!$A$35:$A$67,$J4)</f>
        <v>7907046.6662999997</v>
      </c>
      <c r="N4" s="43">
        <f>SUMIFS('DATA 2'!$O$35:$O$67,'DATA 2'!$A$35:$A$67,$J4)</f>
        <v>8269282.9930999996</v>
      </c>
      <c r="O4" s="43">
        <f>SUMIFS('DATA 2'!$T$35:$T$67,'DATA 2'!$A$35:$A$67,$J4)</f>
        <v>8639613.1729000006</v>
      </c>
      <c r="P4" s="43">
        <f>SUMIFS('DATA 2'!$AD$35:$AD$67,'DATA 2'!$A$35:$A$67,$J4)</f>
        <v>9295673.4977000002</v>
      </c>
      <c r="Q4" s="43">
        <f>SUMIFS('DATA 2'!$AN$35:$AN$67,'DATA 2'!$A$35:$A$67,$J4)</f>
        <v>9852951.1593999993</v>
      </c>
      <c r="R4" s="45"/>
      <c r="S4" s="40" t="s">
        <v>234</v>
      </c>
      <c r="T4" s="47">
        <f t="shared" ref="T4:T24" si="0">L4-C4</f>
        <v>-106.86960000079125</v>
      </c>
      <c r="U4" s="47">
        <f t="shared" ref="U4:U24" si="1">M4-D4</f>
        <v>-500.62700000032783</v>
      </c>
      <c r="V4" s="47">
        <f t="shared" ref="V4:V24" si="2">N4-E4</f>
        <v>-477.01810000091791</v>
      </c>
      <c r="W4" s="47">
        <f t="shared" ref="W4:W24" si="3">O4-F4</f>
        <v>3800.205399999395</v>
      </c>
      <c r="X4" s="47">
        <f t="shared" ref="X4:X24" si="4">P4-G4</f>
        <v>-11867.957200000063</v>
      </c>
      <c r="Y4" s="47">
        <f t="shared" ref="Y4:Y24" si="5">Q4-H4</f>
        <v>-6629.940700000152</v>
      </c>
      <c r="Z4" s="47"/>
      <c r="AA4" s="40" t="s">
        <v>234</v>
      </c>
      <c r="AB4" s="48">
        <f t="shared" ref="AB4:AB22" si="6">L4/C4-1</f>
        <v>-1.3781585311734013E-5</v>
      </c>
      <c r="AC4" s="48">
        <f t="shared" ref="AC4:AC22" si="7">M4/D4-1</f>
        <v>-6.3310022871965188E-5</v>
      </c>
      <c r="AD4" s="48">
        <f t="shared" ref="AD4:AD22" si="8">N4/E4-1</f>
        <v>-5.7682218027488297E-5</v>
      </c>
      <c r="AE4" s="48">
        <f t="shared" ref="AE4:AE22" si="9">O4/F4-1</f>
        <v>4.4005184159279231E-4</v>
      </c>
      <c r="AF4" s="48">
        <f t="shared" ref="AF4:AF22" si="10">P4/G4-1</f>
        <v>-1.275090447623195E-3</v>
      </c>
      <c r="AG4" s="48">
        <f t="shared" ref="AG4:AG22" si="11">Q4/H4-1</f>
        <v>-6.7243634721281254E-4</v>
      </c>
      <c r="AH4" s="47"/>
    </row>
    <row r="5" spans="1:34" s="46" customFormat="1" ht="15" customHeight="1" x14ac:dyDescent="0.2">
      <c r="A5" s="40" t="s">
        <v>233</v>
      </c>
      <c r="B5" s="43">
        <f>SUMIFS('DATA 2'!C$2:C$34,'DATA 2'!$A$2:$A$34,$A5)</f>
        <v>14196442.501019999</v>
      </c>
      <c r="C5" s="43">
        <f>SUMIFS('DATA 2'!H$2:H$34,'DATA 2'!$A$2:$A$34,$A5)</f>
        <v>14936802.097210001</v>
      </c>
      <c r="D5" s="43">
        <f>SUMIFS('DATA 2'!J$2:J$34,'DATA 2'!$A$2:$A$34,$A5)</f>
        <v>15232105.606339999</v>
      </c>
      <c r="E5" s="43">
        <f>SUMIFS('DATA 2'!O$2:O$34,'DATA 2'!$A$2:$A$34,$A5)</f>
        <v>15985926.48625</v>
      </c>
      <c r="F5" s="43">
        <f>SUMIFS('DATA 2'!T$2:T$34,'DATA 2'!$A$2:$A$34,$A5)</f>
        <v>16780212.06436</v>
      </c>
      <c r="G5" s="43">
        <f>SUMIFS('DATA 2'!AD$2:AD$34,'DATA 2'!$A$2:$A$34,$A5)</f>
        <v>18166192.973620001</v>
      </c>
      <c r="H5" s="43">
        <f>SUMIFS('DATA 2'!AN$2:AN$34,'DATA 2'!$A$2:$A$34,$A5)</f>
        <v>19210535.22129</v>
      </c>
      <c r="I5" s="45"/>
      <c r="J5" s="40" t="s">
        <v>233</v>
      </c>
      <c r="K5" s="43">
        <f>SUMIFS('DATA 2'!$C$35:$C$67,'DATA 2'!$A$35:$A$67,$J5)</f>
        <v>14196442.501019999</v>
      </c>
      <c r="L5" s="43">
        <f>SUMIFS('DATA 2'!$H$35:$H$67,'DATA 2'!$A$35:$A$67,$J5)</f>
        <v>14937923.37762</v>
      </c>
      <c r="M5" s="43">
        <f>SUMIFS('DATA 2'!$J$35:$J$67,'DATA 2'!$A$35:$A$67,$J5)</f>
        <v>15233433.622789998</v>
      </c>
      <c r="N5" s="43">
        <f>SUMIFS('DATA 2'!$O$35:$O$67,'DATA 2'!$A$35:$A$67,$J5)</f>
        <v>16004504.224399999</v>
      </c>
      <c r="O5" s="43">
        <f>SUMIFS('DATA 2'!$T$35:$T$67,'DATA 2'!$A$35:$A$67,$J5)</f>
        <v>16832470.378010001</v>
      </c>
      <c r="P5" s="43">
        <f>SUMIFS('DATA 2'!$AD$35:$AD$67,'DATA 2'!$A$35:$A$67,$J5)</f>
        <v>18221924.942139998</v>
      </c>
      <c r="Q5" s="43">
        <f>SUMIFS('DATA 2'!$AN$35:$AN$67,'DATA 2'!$A$35:$A$67,$J5)</f>
        <v>19354851.229389999</v>
      </c>
      <c r="R5" s="45"/>
      <c r="S5" s="40" t="s">
        <v>233</v>
      </c>
      <c r="T5" s="47">
        <f t="shared" si="0"/>
        <v>1121.2804099991918</v>
      </c>
      <c r="U5" s="47">
        <f t="shared" si="1"/>
        <v>1328.0164499990642</v>
      </c>
      <c r="V5" s="47">
        <f t="shared" si="2"/>
        <v>18577.73814999871</v>
      </c>
      <c r="W5" s="47">
        <f t="shared" si="3"/>
        <v>52258.31365000084</v>
      </c>
      <c r="X5" s="47">
        <f t="shared" si="4"/>
        <v>55731.968519996852</v>
      </c>
      <c r="Y5" s="47">
        <f t="shared" si="5"/>
        <v>144316.00809999928</v>
      </c>
      <c r="Z5" s="47"/>
      <c r="AA5" s="40" t="s">
        <v>233</v>
      </c>
      <c r="AB5" s="48">
        <f t="shared" si="6"/>
        <v>7.5068304627778915E-5</v>
      </c>
      <c r="AC5" s="48">
        <f t="shared" si="7"/>
        <v>8.7185349440188631E-5</v>
      </c>
      <c r="AD5" s="48">
        <f t="shared" si="8"/>
        <v>1.1621308383957807E-3</v>
      </c>
      <c r="AE5" s="48">
        <f t="shared" si="9"/>
        <v>3.1142820751945965E-3</v>
      </c>
      <c r="AF5" s="48">
        <f t="shared" si="10"/>
        <v>3.0678947758029373E-3</v>
      </c>
      <c r="AG5" s="48">
        <f t="shared" si="11"/>
        <v>7.5123366651472789E-3</v>
      </c>
      <c r="AH5" s="47"/>
    </row>
    <row r="6" spans="1:34" s="46" customFormat="1" ht="15" customHeight="1" x14ac:dyDescent="0.2">
      <c r="A6" s="40" t="s">
        <v>235</v>
      </c>
      <c r="B6" s="43">
        <f>SUMIFS('DATA 2'!C$2:C$34,'DATA 2'!$A$2:$A$34,$A6)</f>
        <v>2280098</v>
      </c>
      <c r="C6" s="43">
        <f>SUMIFS('DATA 2'!H$2:H$34,'DATA 2'!$A$2:$A$34,$A6)</f>
        <v>2411059.8789399997</v>
      </c>
      <c r="D6" s="43">
        <f>SUMIFS('DATA 2'!J$2:J$34,'DATA 2'!$A$2:$A$34,$A6)</f>
        <v>2460692.5934299999</v>
      </c>
      <c r="E6" s="43">
        <f>SUMIFS('DATA 2'!O$2:O$34,'DATA 2'!$A$2:$A$34,$A6)</f>
        <v>2577250.2094899998</v>
      </c>
      <c r="F6" s="43">
        <f>SUMIFS('DATA 2'!T$2:T$34,'DATA 2'!$A$2:$A$34,$A6)</f>
        <v>2706255.5550600002</v>
      </c>
      <c r="G6" s="43">
        <f>SUMIFS('DATA 2'!AD$2:AD$34,'DATA 2'!$A$2:$A$34,$A6)</f>
        <v>2936825.9279399998</v>
      </c>
      <c r="H6" s="43">
        <f>SUMIFS('DATA 2'!AN$2:AN$34,'DATA 2'!$A$2:$A$34,$A6)</f>
        <v>3128721.7912499998</v>
      </c>
      <c r="I6" s="45"/>
      <c r="J6" s="40" t="s">
        <v>235</v>
      </c>
      <c r="K6" s="43">
        <f>SUMIFS('DATA 2'!$C$35:$C$67,'DATA 2'!$A$35:$A$67,$J6)</f>
        <v>2280098</v>
      </c>
      <c r="L6" s="43">
        <f>SUMIFS('DATA 2'!$H$35:$H$67,'DATA 2'!$A$35:$A$67,$J6)</f>
        <v>2410902.16224</v>
      </c>
      <c r="M6" s="43">
        <f>SUMIFS('DATA 2'!$J$35:$J$67,'DATA 2'!$A$35:$A$67,$J6)</f>
        <v>2460084.0314400005</v>
      </c>
      <c r="N6" s="43">
        <f>SUMIFS('DATA 2'!$O$35:$O$67,'DATA 2'!$A$35:$A$67,$J6)</f>
        <v>2575701.3200999997</v>
      </c>
      <c r="O6" s="43">
        <f>SUMIFS('DATA 2'!$T$35:$T$67,'DATA 2'!$A$35:$A$67,$J6)</f>
        <v>2704180.2615300003</v>
      </c>
      <c r="P6" s="43">
        <f>SUMIFS('DATA 2'!$AD$35:$AD$67,'DATA 2'!$A$35:$A$67,$J6)</f>
        <v>2929160.4757600003</v>
      </c>
      <c r="Q6" s="43">
        <f>SUMIFS('DATA 2'!$AN$35:$AN$67,'DATA 2'!$A$35:$A$67,$J6)</f>
        <v>3121228.2229800001</v>
      </c>
      <c r="R6" s="45"/>
      <c r="S6" s="40" t="s">
        <v>235</v>
      </c>
      <c r="T6" s="47">
        <f t="shared" si="0"/>
        <v>-157.71669999975711</v>
      </c>
      <c r="U6" s="47">
        <f t="shared" si="1"/>
        <v>-608.56198999937624</v>
      </c>
      <c r="V6" s="47">
        <f t="shared" si="2"/>
        <v>-1548.8893900001422</v>
      </c>
      <c r="W6" s="47">
        <f t="shared" si="3"/>
        <v>-2075.2935299999081</v>
      </c>
      <c r="X6" s="47">
        <f t="shared" si="4"/>
        <v>-7665.4521799995564</v>
      </c>
      <c r="Y6" s="47">
        <f t="shared" si="5"/>
        <v>-7493.5682699996978</v>
      </c>
      <c r="Z6" s="47"/>
      <c r="AA6" s="40" t="s">
        <v>235</v>
      </c>
      <c r="AB6" s="48">
        <f t="shared" si="6"/>
        <v>-6.5413846158435263E-5</v>
      </c>
      <c r="AC6" s="48">
        <f t="shared" si="7"/>
        <v>-2.473132936735567E-4</v>
      </c>
      <c r="AD6" s="48">
        <f t="shared" si="8"/>
        <v>-6.0098526107277284E-4</v>
      </c>
      <c r="AE6" s="48">
        <f t="shared" si="9"/>
        <v>-7.66850538604813E-4</v>
      </c>
      <c r="AF6" s="48">
        <f t="shared" si="10"/>
        <v>-2.6101145822341465E-3</v>
      </c>
      <c r="AG6" s="48">
        <f t="shared" si="11"/>
        <v>-2.3950893591615507E-3</v>
      </c>
      <c r="AH6" s="47"/>
    </row>
    <row r="7" spans="1:34" s="46" customFormat="1" ht="15" customHeight="1" x14ac:dyDescent="0.2">
      <c r="A7" s="40" t="s">
        <v>236</v>
      </c>
      <c r="B7" s="43">
        <f>SUMIFS('DATA 2'!C$2:C$34,'DATA 2'!$A$2:$A$34,$A7)</f>
        <v>33422475.001000002</v>
      </c>
      <c r="C7" s="43">
        <f>SUMIFS('DATA 2'!H$2:H$34,'DATA 2'!$A$2:$A$34,$A7)</f>
        <v>35197443.763999999</v>
      </c>
      <c r="D7" s="43">
        <f>SUMIFS('DATA 2'!J$2:J$34,'DATA 2'!$A$2:$A$34,$A7)</f>
        <v>35888221.890000001</v>
      </c>
      <c r="E7" s="43">
        <f>SUMIFS('DATA 2'!O$2:O$34,'DATA 2'!$A$2:$A$34,$A7)</f>
        <v>37577879.460000001</v>
      </c>
      <c r="F7" s="43">
        <f>SUMIFS('DATA 2'!T$2:T$34,'DATA 2'!$A$2:$A$34,$A7)</f>
        <v>39376954.211000003</v>
      </c>
      <c r="G7" s="43">
        <f>SUMIFS('DATA 2'!AD$2:AD$34,'DATA 2'!$A$2:$A$34,$A7)</f>
        <v>42560875.968000002</v>
      </c>
      <c r="H7" s="43">
        <f>SUMIFS('DATA 2'!AN$2:AN$34,'DATA 2'!$A$2:$A$34,$A7)</f>
        <v>45253175.294999994</v>
      </c>
      <c r="I7" s="45"/>
      <c r="J7" s="40" t="s">
        <v>236</v>
      </c>
      <c r="K7" s="43">
        <f>SUMIFS('DATA 2'!$C$35:$C$67,'DATA 2'!$A$35:$A$67,$J7)</f>
        <v>33422475.001000002</v>
      </c>
      <c r="L7" s="43">
        <f>SUMIFS('DATA 2'!$H$35:$H$67,'DATA 2'!$A$35:$A$67,$J7)</f>
        <v>35195720.851999998</v>
      </c>
      <c r="M7" s="43">
        <f>SUMIFS('DATA 2'!$J$35:$J$67,'DATA 2'!$A$35:$A$67,$J7)</f>
        <v>35881102.976999998</v>
      </c>
      <c r="N7" s="43">
        <f>SUMIFS('DATA 2'!$O$35:$O$67,'DATA 2'!$A$35:$A$67,$J7)</f>
        <v>37564375.457000002</v>
      </c>
      <c r="O7" s="43">
        <f>SUMIFS('DATA 2'!$T$35:$T$67,'DATA 2'!$A$35:$A$67,$J7)</f>
        <v>39369268.703000002</v>
      </c>
      <c r="P7" s="43">
        <f>SUMIFS('DATA 2'!$AD$35:$AD$67,'DATA 2'!$A$35:$A$67,$J7)</f>
        <v>42489632.921999998</v>
      </c>
      <c r="Q7" s="43">
        <f>SUMIFS('DATA 2'!$AN$35:$AN$67,'DATA 2'!$A$35:$A$67,$J7)</f>
        <v>45203670.789000005</v>
      </c>
      <c r="R7" s="45"/>
      <c r="S7" s="40" t="s">
        <v>236</v>
      </c>
      <c r="T7" s="47">
        <f t="shared" si="0"/>
        <v>-1722.9120000004768</v>
      </c>
      <c r="U7" s="47">
        <f t="shared" si="1"/>
        <v>-7118.9130000025034</v>
      </c>
      <c r="V7" s="47">
        <f t="shared" si="2"/>
        <v>-13504.002999998629</v>
      </c>
      <c r="W7" s="47">
        <f t="shared" si="3"/>
        <v>-7685.5080000013113</v>
      </c>
      <c r="X7" s="47">
        <f t="shared" si="4"/>
        <v>-71243.046000003815</v>
      </c>
      <c r="Y7" s="47">
        <f t="shared" si="5"/>
        <v>-49504.505999989808</v>
      </c>
      <c r="Z7" s="47"/>
      <c r="AA7" s="40" t="s">
        <v>236</v>
      </c>
      <c r="AB7" s="48">
        <f t="shared" si="6"/>
        <v>-4.8949918396101744E-5</v>
      </c>
      <c r="AC7" s="48">
        <f t="shared" si="7"/>
        <v>-1.9836349156066024E-4</v>
      </c>
      <c r="AD7" s="48">
        <f t="shared" si="8"/>
        <v>-3.5936043209605639E-4</v>
      </c>
      <c r="AE7" s="48">
        <f t="shared" si="9"/>
        <v>-1.9517781793931821E-4</v>
      </c>
      <c r="AF7" s="48">
        <f t="shared" si="10"/>
        <v>-1.6739092976744141E-3</v>
      </c>
      <c r="AG7" s="48">
        <f t="shared" si="11"/>
        <v>-1.0939454674124827E-3</v>
      </c>
      <c r="AH7" s="47"/>
    </row>
    <row r="8" spans="1:34" s="46" customFormat="1" ht="15" customHeight="1" x14ac:dyDescent="0.2">
      <c r="A8" s="41" t="s">
        <v>237</v>
      </c>
      <c r="B8" s="43">
        <f>SUMIFS('DATA 2'!C$2:C$34,'DATA 2'!$A$2:$A$34,$A8)</f>
        <v>118026.5</v>
      </c>
      <c r="C8" s="43">
        <f>SUMIFS('DATA 2'!D$2:D$34,'DATA 2'!$A$2:$A$34,$A8)</f>
        <v>119193.35875</v>
      </c>
      <c r="D8" s="43">
        <f>SUMIFS('DATA 2'!E$2:E$34,'DATA 2'!$A$2:$A$34,$A8)</f>
        <v>120200.19123</v>
      </c>
      <c r="E8" s="43">
        <f>SUMIFS('DATA 2'!F$2:F$34,'DATA 2'!$A$2:$A$34,$A8)</f>
        <v>121338.44908999999</v>
      </c>
      <c r="F8" s="43">
        <f>SUMIFS('DATA 2'!G$2:G$34,'DATA 2'!$A$2:$A$34,$A8)</f>
        <v>122642.58855</v>
      </c>
      <c r="G8" s="43">
        <f>SUMIFS('DATA 2'!H$2:H$34,'DATA 2'!$A$2:$A$34,$A8)</f>
        <v>124094.12287000001</v>
      </c>
      <c r="H8" s="43">
        <f>SUMIFS('DATA 2'!I$2:I$34,'DATA 2'!$A$2:$A$34,$A8)</f>
        <v>125487.4087</v>
      </c>
      <c r="I8" s="45"/>
      <c r="J8" s="41" t="s">
        <v>237</v>
      </c>
      <c r="K8" s="43">
        <f>SUMIFS('DATA 2'!$C$35:$C$67,'DATA 2'!$A$35:$A$67,$J8)</f>
        <v>118026.5</v>
      </c>
      <c r="L8" s="43">
        <f>SUMIFS('DATA 2'!$H$35:$H$67,'DATA 2'!$A$35:$A$67,$J8)</f>
        <v>123941.66180999999</v>
      </c>
      <c r="M8" s="43">
        <f>SUMIFS('DATA 2'!$J$35:$J$67,'DATA 2'!$A$35:$A$67,$J8)</f>
        <v>126093.57200000001</v>
      </c>
      <c r="N8" s="43">
        <f>SUMIFS('DATA 2'!$O$35:$O$67,'DATA 2'!$A$35:$A$67,$J8)</f>
        <v>127642.21580000001</v>
      </c>
      <c r="O8" s="43">
        <f>SUMIFS('DATA 2'!$T$35:$T$67,'DATA 2'!$A$35:$A$67,$J8)</f>
        <v>129156.71077000001</v>
      </c>
      <c r="P8" s="43">
        <f>SUMIFS('DATA 2'!$AD$35:$AD$67,'DATA 2'!$A$35:$A$67,$J8)</f>
        <v>134006.71674</v>
      </c>
      <c r="Q8" s="43">
        <f>SUMIFS('DATA 2'!$AN$35:$AN$67,'DATA 2'!$A$35:$A$67,$J8)</f>
        <v>140525.80473</v>
      </c>
      <c r="R8" s="45"/>
      <c r="S8" s="41" t="s">
        <v>237</v>
      </c>
      <c r="T8" s="47">
        <f t="shared" si="0"/>
        <v>4748.3030599999911</v>
      </c>
      <c r="U8" s="47">
        <f t="shared" si="1"/>
        <v>5893.3807700000179</v>
      </c>
      <c r="V8" s="47">
        <f t="shared" si="2"/>
        <v>6303.7667100000108</v>
      </c>
      <c r="W8" s="47">
        <f t="shared" si="3"/>
        <v>6514.1222200000047</v>
      </c>
      <c r="X8" s="47">
        <f t="shared" si="4"/>
        <v>9912.593869999997</v>
      </c>
      <c r="Y8" s="47">
        <f t="shared" si="5"/>
        <v>15038.396030000004</v>
      </c>
      <c r="Z8" s="47"/>
      <c r="AA8" s="41" t="s">
        <v>237</v>
      </c>
      <c r="AB8" s="48">
        <f t="shared" si="6"/>
        <v>3.9836976739276553E-2</v>
      </c>
      <c r="AC8" s="48">
        <f t="shared" si="7"/>
        <v>4.9029712096906541E-2</v>
      </c>
      <c r="AD8" s="48">
        <f t="shared" si="8"/>
        <v>5.1951930795854695E-2</v>
      </c>
      <c r="AE8" s="48">
        <f t="shared" si="9"/>
        <v>5.3114683055994538E-2</v>
      </c>
      <c r="AF8" s="48">
        <f t="shared" si="10"/>
        <v>7.9879640072756386E-2</v>
      </c>
      <c r="AG8" s="48">
        <f t="shared" si="11"/>
        <v>0.11983988023811998</v>
      </c>
      <c r="AH8" s="47"/>
    </row>
    <row r="9" spans="1:34" s="46" customFormat="1" ht="15" customHeight="1" x14ac:dyDescent="0.2">
      <c r="A9" s="40" t="s">
        <v>239</v>
      </c>
      <c r="B9" s="43">
        <f>SUM(B10:B21)</f>
        <v>98310.999916322806</v>
      </c>
      <c r="C9" s="43">
        <f>SUM(C10:C21)</f>
        <v>110343.97560169999</v>
      </c>
      <c r="D9" s="43">
        <f t="shared" ref="D9:H9" si="12">SUM(D10:D21)</f>
        <v>120633.5486701</v>
      </c>
      <c r="E9" s="43">
        <f t="shared" si="12"/>
        <v>192193.04835624006</v>
      </c>
      <c r="F9" s="43">
        <f t="shared" si="12"/>
        <v>241785.95347400798</v>
      </c>
      <c r="G9" s="43">
        <f t="shared" si="12"/>
        <v>395476.89786689996</v>
      </c>
      <c r="H9" s="43">
        <f t="shared" si="12"/>
        <v>442775.75714723091</v>
      </c>
      <c r="I9" s="45"/>
      <c r="J9" s="40" t="s">
        <v>239</v>
      </c>
      <c r="K9" s="43">
        <f>SUM(K10:K21)</f>
        <v>98310.999916322806</v>
      </c>
      <c r="L9" s="43">
        <f t="shared" ref="L9:Q9" si="13">SUM(L10:L21)</f>
        <v>110061.3643482</v>
      </c>
      <c r="M9" s="43">
        <f t="shared" si="13"/>
        <v>120748.88183149997</v>
      </c>
      <c r="N9" s="43">
        <f t="shared" si="13"/>
        <v>226548.31781972005</v>
      </c>
      <c r="O9" s="43">
        <f t="shared" si="13"/>
        <v>360601.94001411402</v>
      </c>
      <c r="P9" s="43">
        <f t="shared" si="13"/>
        <v>407532.16764125996</v>
      </c>
      <c r="Q9" s="43">
        <f t="shared" si="13"/>
        <v>383313.93166708993</v>
      </c>
      <c r="R9" s="45"/>
      <c r="S9" s="40" t="s">
        <v>239</v>
      </c>
      <c r="T9" s="47">
        <f t="shared" si="0"/>
        <v>-282.61125349998474</v>
      </c>
      <c r="U9" s="47">
        <f t="shared" si="1"/>
        <v>115.33316139996168</v>
      </c>
      <c r="V9" s="47">
        <f t="shared" si="2"/>
        <v>34355.269463479985</v>
      </c>
      <c r="W9" s="47">
        <f t="shared" si="3"/>
        <v>118815.98654010604</v>
      </c>
      <c r="X9" s="47">
        <f t="shared" si="4"/>
        <v>12055.26977436</v>
      </c>
      <c r="Y9" s="47">
        <f t="shared" si="5"/>
        <v>-59461.825480140978</v>
      </c>
      <c r="Z9" s="47"/>
      <c r="AA9" s="40" t="s">
        <v>239</v>
      </c>
      <c r="AB9" s="48">
        <f t="shared" si="6"/>
        <v>-2.5611842600279378E-3</v>
      </c>
      <c r="AC9" s="48">
        <f t="shared" si="7"/>
        <v>9.5606207950793554E-4</v>
      </c>
      <c r="AD9" s="48">
        <f t="shared" si="8"/>
        <v>0.17875396512677533</v>
      </c>
      <c r="AE9" s="48">
        <f t="shared" si="9"/>
        <v>0.49140979793467943</v>
      </c>
      <c r="AF9" s="48">
        <f t="shared" si="10"/>
        <v>3.0482867240496203E-2</v>
      </c>
      <c r="AG9" s="48">
        <f t="shared" si="11"/>
        <v>-0.13429331782581955</v>
      </c>
      <c r="AH9" s="47"/>
    </row>
    <row r="10" spans="1:34" s="46" customFormat="1" ht="15" customHeight="1" x14ac:dyDescent="0.2">
      <c r="A10" s="42" t="s">
        <v>440</v>
      </c>
      <c r="B10" s="43">
        <f>SUMIFS('DATA 2'!C$2:C$34,'DATA 2'!$A$2:$A$34,$A10)</f>
        <v>22745.332849999999</v>
      </c>
      <c r="C10" s="43">
        <f>SUMIFS('DATA 2'!H$2:H$34,'DATA 2'!$A$2:$A$34,$A10)</f>
        <v>26136.502540000001</v>
      </c>
      <c r="D10" s="43">
        <f>SUMIFS('DATA 2'!J$2:J$34,'DATA 2'!$A$2:$A$34,$A10)</f>
        <v>27775.534029999999</v>
      </c>
      <c r="E10" s="43">
        <f>SUMIFS('DATA 2'!O$2:O$34,'DATA 2'!$A$2:$A$34,$A10)</f>
        <v>25597.174050000001</v>
      </c>
      <c r="F10" s="43">
        <f>SUMIFS('DATA 2'!T$2:T$34,'DATA 2'!$A$2:$A$34,$A10)</f>
        <v>24979.202389999999</v>
      </c>
      <c r="G10" s="43">
        <f>SUMIFS('DATA 2'!AD$2:AD$34,'DATA 2'!$A$2:$A$34,$A10)</f>
        <v>22798.510579999998</v>
      </c>
      <c r="H10" s="43">
        <f>SUMIFS('DATA 2'!AN$2:AN$34,'DATA 2'!$A$2:$A$34,$A10)</f>
        <v>21277.64271</v>
      </c>
      <c r="I10" s="45"/>
      <c r="J10" s="42" t="s">
        <v>440</v>
      </c>
      <c r="K10" s="43">
        <f>SUMIFS('DATA 2'!$C$35:$C$67,'DATA 2'!$A$35:$A$67,$J10)</f>
        <v>22745.332849999999</v>
      </c>
      <c r="L10" s="43">
        <f>SUMIFS('DATA 2'!$H$35:$H$67,'DATA 2'!$A$35:$A$67,$J10)</f>
        <v>26508.859919999999</v>
      </c>
      <c r="M10" s="43">
        <f>SUMIFS('DATA 2'!$J$35:$J$67,'DATA 2'!$A$35:$A$67,$J10)</f>
        <v>28981.654839999999</v>
      </c>
      <c r="N10" s="43">
        <f>SUMIFS('DATA 2'!$O$35:$O$67,'DATA 2'!$A$35:$A$67,$J10)</f>
        <v>25199.010849999999</v>
      </c>
      <c r="O10" s="43">
        <f>SUMIFS('DATA 2'!$T$35:$T$67,'DATA 2'!$A$35:$A$67,$J10)</f>
        <v>26009.419580000002</v>
      </c>
      <c r="P10" s="43">
        <f>SUMIFS('DATA 2'!$AD$35:$AD$67,'DATA 2'!$A$35:$A$67,$J10)</f>
        <v>25358.453000000001</v>
      </c>
      <c r="Q10" s="43">
        <f>SUMIFS('DATA 2'!$AN$35:$AN$67,'DATA 2'!$A$35:$A$67,$J10)</f>
        <v>23547.680270000001</v>
      </c>
      <c r="R10" s="45"/>
      <c r="S10" s="42" t="s">
        <v>440</v>
      </c>
      <c r="T10" s="47">
        <f t="shared" si="0"/>
        <v>372.35737999999765</v>
      </c>
      <c r="U10" s="47">
        <f t="shared" si="1"/>
        <v>1206.1208100000003</v>
      </c>
      <c r="V10" s="47">
        <f t="shared" si="2"/>
        <v>-398.16320000000269</v>
      </c>
      <c r="W10" s="47">
        <f t="shared" si="3"/>
        <v>1030.217190000003</v>
      </c>
      <c r="X10" s="47">
        <f t="shared" si="4"/>
        <v>2559.942420000003</v>
      </c>
      <c r="Y10" s="47">
        <f t="shared" si="5"/>
        <v>2270.0375600000007</v>
      </c>
      <c r="Z10" s="47"/>
      <c r="AA10" s="42" t="s">
        <v>440</v>
      </c>
      <c r="AB10" s="48">
        <f t="shared" si="6"/>
        <v>1.4246641432997142E-2</v>
      </c>
      <c r="AC10" s="48">
        <f t="shared" si="7"/>
        <v>4.3423856718552534E-2</v>
      </c>
      <c r="AD10" s="48">
        <f t="shared" si="8"/>
        <v>-1.5554967092158423E-2</v>
      </c>
      <c r="AE10" s="48">
        <f t="shared" si="9"/>
        <v>4.1242997831365313E-2</v>
      </c>
      <c r="AF10" s="48">
        <f t="shared" si="10"/>
        <v>0.11228551141607079</v>
      </c>
      <c r="AG10" s="48">
        <f t="shared" si="11"/>
        <v>0.10668651555715503</v>
      </c>
      <c r="AH10" s="47"/>
    </row>
    <row r="11" spans="1:34" s="46" customFormat="1" ht="15" customHeight="1" x14ac:dyDescent="0.2">
      <c r="A11" s="42" t="s">
        <v>441</v>
      </c>
      <c r="B11" s="43">
        <f>SUMIFS('DATA 2'!C$2:C$34,'DATA 2'!$A$2:$A$34,$A11)</f>
        <v>2038.237662</v>
      </c>
      <c r="C11" s="43">
        <f>SUMIFS('DATA 2'!H$2:H$34,'DATA 2'!$A$2:$A$34,$A11)</f>
        <v>5331.8634979999997</v>
      </c>
      <c r="D11" s="43">
        <f>SUMIFS('DATA 2'!J$2:J$34,'DATA 2'!$A$2:$A$34,$A11)</f>
        <v>7732.5769749999999</v>
      </c>
      <c r="E11" s="43">
        <f>SUMIFS('DATA 2'!O$2:O$34,'DATA 2'!$A$2:$A$34,$A11)</f>
        <v>14691.310719999999</v>
      </c>
      <c r="F11" s="43">
        <f>SUMIFS('DATA 2'!T$2:T$34,'DATA 2'!$A$2:$A$34,$A11)</f>
        <v>21957.791290000001</v>
      </c>
      <c r="G11" s="43">
        <f>SUMIFS('DATA 2'!AD$2:AD$34,'DATA 2'!$A$2:$A$34,$A11)</f>
        <v>32983.454919999996</v>
      </c>
      <c r="H11" s="43">
        <f>SUMIFS('DATA 2'!AN$2:AN$34,'DATA 2'!$A$2:$A$34,$A11)</f>
        <v>35397.04348</v>
      </c>
      <c r="I11" s="45"/>
      <c r="J11" s="42" t="s">
        <v>441</v>
      </c>
      <c r="K11" s="43">
        <f>SUMIFS('DATA 2'!$C$35:$C$67,'DATA 2'!$A$35:$A$67,$J11)</f>
        <v>2038.237662</v>
      </c>
      <c r="L11" s="43">
        <f>SUMIFS('DATA 2'!$H$35:$H$67,'DATA 2'!$A$35:$A$67,$J11)</f>
        <v>5510.1694399999997</v>
      </c>
      <c r="M11" s="43">
        <f>SUMIFS('DATA 2'!$J$35:$J$67,'DATA 2'!$A$35:$A$67,$J11)</f>
        <v>8743.3991339999902</v>
      </c>
      <c r="N11" s="43">
        <f>SUMIFS('DATA 2'!$O$35:$O$67,'DATA 2'!$A$35:$A$67,$J11)</f>
        <v>18852.01642</v>
      </c>
      <c r="O11" s="43">
        <f>SUMIFS('DATA 2'!$T$35:$T$67,'DATA 2'!$A$35:$A$67,$J11)</f>
        <v>36415.423000000003</v>
      </c>
      <c r="P11" s="43">
        <f>SUMIFS('DATA 2'!$AD$35:$AD$67,'DATA 2'!$A$35:$A$67,$J11)</f>
        <v>70274.487469999905</v>
      </c>
      <c r="Q11" s="43">
        <f>SUMIFS('DATA 2'!$AN$35:$AN$67,'DATA 2'!$A$35:$A$67,$J11)</f>
        <v>78946.969490000003</v>
      </c>
      <c r="R11" s="45"/>
      <c r="S11" s="42" t="s">
        <v>441</v>
      </c>
      <c r="T11" s="47">
        <f t="shared" si="0"/>
        <v>178.30594199999996</v>
      </c>
      <c r="U11" s="47">
        <f t="shared" si="1"/>
        <v>1010.8221589999903</v>
      </c>
      <c r="V11" s="47">
        <f t="shared" si="2"/>
        <v>4160.7057000000004</v>
      </c>
      <c r="W11" s="47">
        <f t="shared" si="3"/>
        <v>14457.631710000001</v>
      </c>
      <c r="X11" s="47">
        <f t="shared" si="4"/>
        <v>37291.032549999909</v>
      </c>
      <c r="Y11" s="47">
        <f t="shared" si="5"/>
        <v>43549.926010000003</v>
      </c>
      <c r="Z11" s="47"/>
      <c r="AA11" s="42" t="s">
        <v>441</v>
      </c>
      <c r="AB11" s="48">
        <f t="shared" si="6"/>
        <v>3.3441580428096751E-2</v>
      </c>
      <c r="AC11" s="48">
        <f t="shared" si="7"/>
        <v>0.13072254725275334</v>
      </c>
      <c r="AD11" s="48">
        <f t="shared" si="8"/>
        <v>0.28320861081073101</v>
      </c>
      <c r="AE11" s="48">
        <f t="shared" si="9"/>
        <v>0.6584283236440216</v>
      </c>
      <c r="AF11" s="48">
        <f t="shared" si="10"/>
        <v>1.1305981329259702</v>
      </c>
      <c r="AG11" s="48">
        <f t="shared" si="11"/>
        <v>1.2303266524111409</v>
      </c>
      <c r="AH11" s="47"/>
    </row>
    <row r="12" spans="1:34" s="46" customFormat="1" ht="15" customHeight="1" x14ac:dyDescent="0.2">
      <c r="A12" s="42" t="s">
        <v>442</v>
      </c>
      <c r="B12" s="43">
        <f>SUMIFS('DATA 2'!C$2:C$34,'DATA 2'!$A$2:$A$34,$A12)</f>
        <v>3008.1718519999999</v>
      </c>
      <c r="C12" s="43">
        <f>SUMIFS('DATA 2'!H$2:H$34,'DATA 2'!$A$2:$A$34,$A12)</f>
        <v>3099.6697760000002</v>
      </c>
      <c r="D12" s="43">
        <f>SUMIFS('DATA 2'!J$2:J$34,'DATA 2'!$A$2:$A$34,$A12)</f>
        <v>3802.2217340000002</v>
      </c>
      <c r="E12" s="43">
        <f>SUMIFS('DATA 2'!O$2:O$34,'DATA 2'!$A$2:$A$34,$A12)</f>
        <v>5738.4745730000004</v>
      </c>
      <c r="F12" s="43">
        <f>SUMIFS('DATA 2'!T$2:T$34,'DATA 2'!$A$2:$A$34,$A12)</f>
        <v>5537.7296029999998</v>
      </c>
      <c r="G12" s="43">
        <f>SUMIFS('DATA 2'!AD$2:AD$34,'DATA 2'!$A$2:$A$34,$A12)</f>
        <v>4866.0727420000003</v>
      </c>
      <c r="H12" s="43">
        <f>SUMIFS('DATA 2'!AN$2:AN$34,'DATA 2'!$A$2:$A$34,$A12)</f>
        <v>4482.3714909999999</v>
      </c>
      <c r="I12" s="45"/>
      <c r="J12" s="42" t="s">
        <v>442</v>
      </c>
      <c r="K12" s="43">
        <f>SUMIFS('DATA 2'!$C$35:$C$67,'DATA 2'!$A$35:$A$67,$J12)</f>
        <v>3008.1718519999999</v>
      </c>
      <c r="L12" s="43">
        <f>SUMIFS('DATA 2'!$H$35:$H$67,'DATA 2'!$A$35:$A$67,$J12)</f>
        <v>3143.8223720000001</v>
      </c>
      <c r="M12" s="43">
        <f>SUMIFS('DATA 2'!$J$35:$J$67,'DATA 2'!$A$35:$A$67,$J12)</f>
        <v>3967.3458679999999</v>
      </c>
      <c r="N12" s="43">
        <f>SUMIFS('DATA 2'!$O$35:$O$67,'DATA 2'!$A$35:$A$67,$J12)</f>
        <v>5648.6680409999999</v>
      </c>
      <c r="O12" s="43">
        <f>SUMIFS('DATA 2'!$T$35:$T$67,'DATA 2'!$A$35:$A$67,$J12)</f>
        <v>5098.6609719999997</v>
      </c>
      <c r="P12" s="43">
        <f>SUMIFS('DATA 2'!$AD$35:$AD$67,'DATA 2'!$A$35:$A$67,$J12)</f>
        <v>3946.8394469999998</v>
      </c>
      <c r="Q12" s="43">
        <f>SUMIFS('DATA 2'!$AN$35:$AN$67,'DATA 2'!$A$35:$A$67,$J12)</f>
        <v>2829.5269199999998</v>
      </c>
      <c r="R12" s="45"/>
      <c r="S12" s="42" t="s">
        <v>442</v>
      </c>
      <c r="T12" s="47">
        <f t="shared" si="0"/>
        <v>44.152595999999903</v>
      </c>
      <c r="U12" s="47">
        <f t="shared" si="1"/>
        <v>165.12413399999969</v>
      </c>
      <c r="V12" s="47">
        <f t="shared" si="2"/>
        <v>-89.806532000000516</v>
      </c>
      <c r="W12" s="47">
        <f t="shared" si="3"/>
        <v>-439.0686310000001</v>
      </c>
      <c r="X12" s="47">
        <f t="shared" si="4"/>
        <v>-919.23329500000045</v>
      </c>
      <c r="Y12" s="47">
        <f t="shared" si="5"/>
        <v>-1652.8445710000001</v>
      </c>
      <c r="Z12" s="47"/>
      <c r="AA12" s="42" t="s">
        <v>442</v>
      </c>
      <c r="AB12" s="48">
        <f t="shared" si="6"/>
        <v>1.4244290260163384E-2</v>
      </c>
      <c r="AC12" s="48">
        <f t="shared" si="7"/>
        <v>4.342832837007804E-2</v>
      </c>
      <c r="AD12" s="48">
        <f t="shared" si="8"/>
        <v>-1.564989630215452E-2</v>
      </c>
      <c r="AE12" s="48">
        <f t="shared" si="9"/>
        <v>-7.9286758739924745E-2</v>
      </c>
      <c r="AF12" s="48">
        <f t="shared" si="10"/>
        <v>-0.18890660780015123</v>
      </c>
      <c r="AG12" s="48">
        <f t="shared" si="11"/>
        <v>-0.36874332578606883</v>
      </c>
      <c r="AH12" s="47"/>
    </row>
    <row r="13" spans="1:34" s="46" customFormat="1" ht="15" customHeight="1" x14ac:dyDescent="0.2">
      <c r="A13" s="42" t="s">
        <v>125</v>
      </c>
      <c r="B13" s="43">
        <f>SUMIFS('DATA 2'!C$2:C$34,'DATA 2'!$A$2:$A$34,$A13)</f>
        <v>74.41428406</v>
      </c>
      <c r="C13" s="43">
        <f>SUMIFS('DATA 2'!H$2:H$34,'DATA 2'!$A$2:$A$34,$A13)</f>
        <v>1426.7627809999999</v>
      </c>
      <c r="D13" s="43">
        <f>SUMIFS('DATA 2'!J$2:J$34,'DATA 2'!$A$2:$A$34,$A13)</f>
        <v>4854.6412719999998</v>
      </c>
      <c r="E13" s="43">
        <f>SUMIFS('DATA 2'!O$2:O$34,'DATA 2'!$A$2:$A$34,$A13)</f>
        <v>73133.759860000006</v>
      </c>
      <c r="F13" s="43">
        <f>SUMIFS('DATA 2'!T$2:T$34,'DATA 2'!$A$2:$A$34,$A13)</f>
        <v>119845.5477</v>
      </c>
      <c r="G13" s="43">
        <f>SUMIFS('DATA 2'!AD$2:AD$34,'DATA 2'!$A$2:$A$34,$A13)</f>
        <v>279316.96519999998</v>
      </c>
      <c r="H13" s="43">
        <f>SUMIFS('DATA 2'!AN$2:AN$34,'DATA 2'!$A$2:$A$34,$A13)</f>
        <v>328173.99180000002</v>
      </c>
      <c r="I13" s="45"/>
      <c r="J13" s="42" t="s">
        <v>125</v>
      </c>
      <c r="K13" s="43">
        <f>SUMIFS('DATA 2'!$C$35:$C$67,'DATA 2'!$A$35:$A$67,$J13)</f>
        <v>74.41428406</v>
      </c>
      <c r="L13" s="43">
        <f>SUMIFS('DATA 2'!$H$35:$H$67,'DATA 2'!$A$35:$A$67,$J13)</f>
        <v>1493.657228</v>
      </c>
      <c r="M13" s="43">
        <f>SUMIFS('DATA 2'!$J$35:$J$67,'DATA 2'!$A$35:$A$67,$J13)</f>
        <v>5804.6354309999997</v>
      </c>
      <c r="N13" s="43">
        <f>SUMIFS('DATA 2'!$O$35:$O$67,'DATA 2'!$A$35:$A$67,$J13)</f>
        <v>112881.6388</v>
      </c>
      <c r="O13" s="43">
        <f>SUMIFS('DATA 2'!$T$35:$T$67,'DATA 2'!$A$35:$A$67,$J13)</f>
        <v>245084.13750000001</v>
      </c>
      <c r="P13" s="43">
        <f>SUMIFS('DATA 2'!$AD$35:$AD$67,'DATA 2'!$A$35:$A$67,$J13)</f>
        <v>280154.70309999998</v>
      </c>
      <c r="Q13" s="43">
        <f>SUMIFS('DATA 2'!$AN$35:$AN$67,'DATA 2'!$A$35:$A$67,$J13)</f>
        <v>247112.87599999999</v>
      </c>
      <c r="R13" s="45"/>
      <c r="S13" s="42" t="s">
        <v>125</v>
      </c>
      <c r="T13" s="47">
        <f t="shared" si="0"/>
        <v>66.894447000000127</v>
      </c>
      <c r="U13" s="47">
        <f t="shared" si="1"/>
        <v>949.99415899999985</v>
      </c>
      <c r="V13" s="47">
        <f t="shared" si="2"/>
        <v>39747.878939999995</v>
      </c>
      <c r="W13" s="47">
        <f t="shared" si="3"/>
        <v>125238.58980000002</v>
      </c>
      <c r="X13" s="47">
        <f t="shared" si="4"/>
        <v>837.73790000000736</v>
      </c>
      <c r="Y13" s="47">
        <f t="shared" si="5"/>
        <v>-81061.115800000029</v>
      </c>
      <c r="Z13" s="47"/>
      <c r="AA13" s="42" t="s">
        <v>125</v>
      </c>
      <c r="AB13" s="48">
        <f t="shared" si="6"/>
        <v>4.6885472407063089E-2</v>
      </c>
      <c r="AC13" s="48">
        <f t="shared" si="7"/>
        <v>0.19568781826975745</v>
      </c>
      <c r="AD13" s="48">
        <f t="shared" si="8"/>
        <v>0.54349563069216433</v>
      </c>
      <c r="AE13" s="48">
        <f t="shared" si="9"/>
        <v>1.0449999370314531</v>
      </c>
      <c r="AF13" s="48">
        <f t="shared" si="10"/>
        <v>2.9992374412350919E-3</v>
      </c>
      <c r="AG13" s="48">
        <f t="shared" si="11"/>
        <v>-0.24700652039909776</v>
      </c>
      <c r="AH13" s="47"/>
    </row>
    <row r="14" spans="1:34" s="46" customFormat="1" ht="15" customHeight="1" x14ac:dyDescent="0.2">
      <c r="A14" s="42" t="s">
        <v>443</v>
      </c>
      <c r="B14" s="43">
        <f>SUMIFS('DATA 2'!C$2:C$34,'DATA 2'!$A$2:$A$34,$A14)</f>
        <v>439.5071974</v>
      </c>
      <c r="C14" s="43">
        <f>SUMIFS('DATA 2'!H$2:H$34,'DATA 2'!$A$2:$A$34,$A14)</f>
        <v>1314.729904</v>
      </c>
      <c r="D14" s="43">
        <f>SUMIFS('DATA 2'!J$2:J$34,'DATA 2'!$A$2:$A$34,$A14)</f>
        <v>1687.2552889999999</v>
      </c>
      <c r="E14" s="43">
        <f>SUMIFS('DATA 2'!O$2:O$34,'DATA 2'!$A$2:$A$34,$A14)</f>
        <v>2131.6375539999999</v>
      </c>
      <c r="F14" s="43">
        <f>SUMIFS('DATA 2'!T$2:T$34,'DATA 2'!$A$2:$A$34,$A14)</f>
        <v>1948.3257470000001</v>
      </c>
      <c r="G14" s="43">
        <f>SUMIFS('DATA 2'!AD$2:AD$34,'DATA 2'!$A$2:$A$34,$A14)</f>
        <v>1671.3010630000001</v>
      </c>
      <c r="H14" s="43">
        <f>SUMIFS('DATA 2'!AN$2:AN$34,'DATA 2'!$A$2:$A$34,$A14)</f>
        <v>2.3151218409999998</v>
      </c>
      <c r="I14" s="45"/>
      <c r="J14" s="42" t="s">
        <v>443</v>
      </c>
      <c r="K14" s="43">
        <f>SUMIFS('DATA 2'!$C$35:$C$67,'DATA 2'!$A$35:$A$67,$J14)</f>
        <v>439.5071974</v>
      </c>
      <c r="L14" s="43">
        <f>SUMIFS('DATA 2'!$H$35:$H$67,'DATA 2'!$A$35:$A$67,$J14)</f>
        <v>1333.465723</v>
      </c>
      <c r="M14" s="43">
        <f>SUMIFS('DATA 2'!$J$35:$J$67,'DATA 2'!$A$35:$A$67,$J14)</f>
        <v>1760.5605270000001</v>
      </c>
      <c r="N14" s="43">
        <f>SUMIFS('DATA 2'!$O$35:$O$67,'DATA 2'!$A$35:$A$67,$J14)</f>
        <v>2098.2612479999998</v>
      </c>
      <c r="O14" s="43">
        <f>SUMIFS('DATA 2'!$T$35:$T$67,'DATA 2'!$A$35:$A$67,$J14)</f>
        <v>2422.6962920000001</v>
      </c>
      <c r="P14" s="43">
        <f>SUMIFS('DATA 2'!$AD$35:$AD$67,'DATA 2'!$A$35:$A$67,$J14)</f>
        <v>2084.194035</v>
      </c>
      <c r="Q14" s="43">
        <f>SUMIFS('DATA 2'!$AN$35:$AN$67,'DATA 2'!$A$35:$A$67,$J14)</f>
        <v>1233.8001099999999</v>
      </c>
      <c r="R14" s="45"/>
      <c r="S14" s="42" t="s">
        <v>443</v>
      </c>
      <c r="T14" s="47">
        <f t="shared" si="0"/>
        <v>18.735818999999992</v>
      </c>
      <c r="U14" s="47">
        <f t="shared" si="1"/>
        <v>73.305238000000145</v>
      </c>
      <c r="V14" s="47">
        <f t="shared" si="2"/>
        <v>-33.376306000000113</v>
      </c>
      <c r="W14" s="47">
        <f t="shared" si="3"/>
        <v>474.37054499999999</v>
      </c>
      <c r="X14" s="47">
        <f t="shared" si="4"/>
        <v>412.89297199999987</v>
      </c>
      <c r="Y14" s="47">
        <f t="shared" si="5"/>
        <v>1231.4849881589998</v>
      </c>
      <c r="Z14" s="47"/>
      <c r="AA14" s="42" t="s">
        <v>443</v>
      </c>
      <c r="AB14" s="48">
        <f t="shared" si="6"/>
        <v>1.4250698141874851E-2</v>
      </c>
      <c r="AC14" s="48">
        <f t="shared" si="7"/>
        <v>4.3446441376068679E-2</v>
      </c>
      <c r="AD14" s="48">
        <f t="shared" si="8"/>
        <v>-1.5657589601651423E-2</v>
      </c>
      <c r="AE14" s="48">
        <f t="shared" si="9"/>
        <v>0.24347599251841112</v>
      </c>
      <c r="AF14" s="48">
        <f t="shared" si="10"/>
        <v>0.2470488298851754</v>
      </c>
      <c r="AG14" s="48">
        <f t="shared" si="11"/>
        <v>531.93096205557333</v>
      </c>
      <c r="AH14" s="47"/>
    </row>
    <row r="15" spans="1:34" s="46" customFormat="1" ht="15" customHeight="1" x14ac:dyDescent="0.2">
      <c r="A15" s="42" t="s">
        <v>444</v>
      </c>
      <c r="B15" s="43">
        <f>SUMIFS('DATA 2'!C$2:C$34,'DATA 2'!$A$2:$A$34,$A15)</f>
        <v>4581.1430389999996</v>
      </c>
      <c r="C15" s="43">
        <f>SUMIFS('DATA 2'!H$2:H$34,'DATA 2'!$A$2:$A$34,$A15)</f>
        <v>6363.48513</v>
      </c>
      <c r="D15" s="43">
        <f>SUMIFS('DATA 2'!J$2:J$34,'DATA 2'!$A$2:$A$34,$A15)</f>
        <v>6970.5106390000001</v>
      </c>
      <c r="E15" s="43">
        <f>SUMIFS('DATA 2'!O$2:O$34,'DATA 2'!$A$2:$A$34,$A15)</f>
        <v>6805.4396569999999</v>
      </c>
      <c r="F15" s="43">
        <f>SUMIFS('DATA 2'!T$2:T$34,'DATA 2'!$A$2:$A$34,$A15)</f>
        <v>5902.6453330000004</v>
      </c>
      <c r="G15" s="43">
        <f>SUMIFS('DATA 2'!AD$2:AD$34,'DATA 2'!$A$2:$A$34,$A15)</f>
        <v>2143.490734</v>
      </c>
      <c r="H15" s="43">
        <f>SUMIFS('DATA 2'!AN$2:AN$34,'DATA 2'!$A$2:$A$34,$A15)</f>
        <v>279.39771189999999</v>
      </c>
      <c r="I15" s="45"/>
      <c r="J15" s="42" t="s">
        <v>444</v>
      </c>
      <c r="K15" s="43">
        <f>SUMIFS('DATA 2'!$C$35:$C$67,'DATA 2'!$A$35:$A$67,$J15)</f>
        <v>4581.1430389999996</v>
      </c>
      <c r="L15" s="43">
        <f>SUMIFS('DATA 2'!$H$35:$H$67,'DATA 2'!$A$35:$A$67,$J15)</f>
        <v>6493.6400430000003</v>
      </c>
      <c r="M15" s="43">
        <f>SUMIFS('DATA 2'!$J$35:$J$67,'DATA 2'!$A$35:$A$67,$J15)</f>
        <v>7466.9287549999999</v>
      </c>
      <c r="N15" s="43">
        <f>SUMIFS('DATA 2'!$O$35:$O$67,'DATA 2'!$A$35:$A$67,$J15)</f>
        <v>7306.9598120000001</v>
      </c>
      <c r="O15" s="43">
        <f>SUMIFS('DATA 2'!$T$35:$T$67,'DATA 2'!$A$35:$A$67,$J15)</f>
        <v>5870.5312889999996</v>
      </c>
      <c r="P15" s="43">
        <f>SUMIFS('DATA 2'!$AD$35:$AD$67,'DATA 2'!$A$35:$A$67,$J15)</f>
        <v>2584.6268719999998</v>
      </c>
      <c r="Q15" s="43">
        <f>SUMIFS('DATA 2'!$AN$35:$AN$67,'DATA 2'!$A$35:$A$67,$J15)</f>
        <v>6612.5137359999999</v>
      </c>
      <c r="R15" s="45"/>
      <c r="S15" s="42" t="s">
        <v>444</v>
      </c>
      <c r="T15" s="47">
        <f t="shared" si="0"/>
        <v>130.15491300000031</v>
      </c>
      <c r="U15" s="47">
        <f t="shared" si="1"/>
        <v>496.41811599999983</v>
      </c>
      <c r="V15" s="47">
        <f t="shared" si="2"/>
        <v>501.52015500000016</v>
      </c>
      <c r="W15" s="47">
        <f t="shared" si="3"/>
        <v>-32.114044000000831</v>
      </c>
      <c r="X15" s="47">
        <f t="shared" si="4"/>
        <v>441.13613799999985</v>
      </c>
      <c r="Y15" s="47">
        <f t="shared" si="5"/>
        <v>6333.1160240999998</v>
      </c>
      <c r="Z15" s="47"/>
      <c r="AA15" s="42" t="s">
        <v>444</v>
      </c>
      <c r="AB15" s="48">
        <f t="shared" si="6"/>
        <v>2.0453400980918079E-2</v>
      </c>
      <c r="AC15" s="48">
        <f t="shared" si="7"/>
        <v>7.1216893812992899E-2</v>
      </c>
      <c r="AD15" s="48">
        <f t="shared" si="8"/>
        <v>7.3694012477818704E-2</v>
      </c>
      <c r="AE15" s="48">
        <f t="shared" si="9"/>
        <v>-5.4406189408773287E-3</v>
      </c>
      <c r="AF15" s="48">
        <f t="shared" si="10"/>
        <v>0.20580268018084191</v>
      </c>
      <c r="AG15" s="48">
        <f t="shared" si="11"/>
        <v>22.667028949638297</v>
      </c>
      <c r="AH15" s="47"/>
    </row>
    <row r="16" spans="1:34" s="46" customFormat="1" ht="15" customHeight="1" x14ac:dyDescent="0.2">
      <c r="A16" s="42" t="s">
        <v>445</v>
      </c>
      <c r="B16" s="43">
        <f>SUMIFS('DATA 2'!C$2:C$34,'DATA 2'!$A$2:$A$34,$A16)</f>
        <v>0.34929036279999998</v>
      </c>
      <c r="C16" s="43">
        <f>SUMIFS('DATA 2'!H$2:H$34,'DATA 2'!$A$2:$A$34,$A16)</f>
        <v>294.77232620000001</v>
      </c>
      <c r="D16" s="43">
        <f>SUMIFS('DATA 2'!J$2:J$34,'DATA 2'!$A$2:$A$34,$A16)</f>
        <v>733.54295630000001</v>
      </c>
      <c r="E16" s="43">
        <f>SUMIFS('DATA 2'!O$2:O$34,'DATA 2'!$A$2:$A$34,$A16)</f>
        <v>1284.0804230000001</v>
      </c>
      <c r="F16" s="43">
        <f>SUMIFS('DATA 2'!T$2:T$34,'DATA 2'!$A$2:$A$34,$A16)</f>
        <v>1100.3758889999999</v>
      </c>
      <c r="G16" s="43">
        <f>SUMIFS('DATA 2'!AD$2:AD$34,'DATA 2'!$A$2:$A$34,$A16)</f>
        <v>411.64252690000001</v>
      </c>
      <c r="H16" s="43">
        <f>SUMIFS('DATA 2'!AN$2:AN$34,'DATA 2'!$A$2:$A$34,$A16)</f>
        <v>260.18413249999998</v>
      </c>
      <c r="I16" s="45"/>
      <c r="J16" s="42" t="s">
        <v>445</v>
      </c>
      <c r="K16" s="43">
        <f>SUMIFS('DATA 2'!$C$35:$C$67,'DATA 2'!$A$35:$A$67,$J16)</f>
        <v>0.34929036279999998</v>
      </c>
      <c r="L16" s="43">
        <f>SUMIFS('DATA 2'!$H$35:$H$67,'DATA 2'!$A$35:$A$67,$J16)</f>
        <v>298.89198160000001</v>
      </c>
      <c r="M16" s="43">
        <f>SUMIFS('DATA 2'!$J$35:$J$67,'DATA 2'!$A$35:$A$67,$J16)</f>
        <v>765.20555569999999</v>
      </c>
      <c r="N16" s="43">
        <f>SUMIFS('DATA 2'!$O$35:$O$67,'DATA 2'!$A$35:$A$67,$J16)</f>
        <v>1263.6752059999999</v>
      </c>
      <c r="O16" s="43">
        <f>SUMIFS('DATA 2'!$T$35:$T$67,'DATA 2'!$A$35:$A$67,$J16)</f>
        <v>1024.5662380000001</v>
      </c>
      <c r="P16" s="43">
        <f>SUMIFS('DATA 2'!$AD$35:$AD$67,'DATA 2'!$A$35:$A$67,$J16)</f>
        <v>337.69192959999998</v>
      </c>
      <c r="Q16" s="43">
        <f>SUMIFS('DATA 2'!$AN$35:$AN$67,'DATA 2'!$A$35:$A$67,$J16)</f>
        <v>175.73318090000001</v>
      </c>
      <c r="R16" s="45"/>
      <c r="S16" s="42" t="s">
        <v>445</v>
      </c>
      <c r="T16" s="47">
        <f t="shared" si="0"/>
        <v>4.1196553999999992</v>
      </c>
      <c r="U16" s="47">
        <f t="shared" si="1"/>
        <v>31.662599399999976</v>
      </c>
      <c r="V16" s="47">
        <f t="shared" si="2"/>
        <v>-20.405217000000221</v>
      </c>
      <c r="W16" s="47">
        <f t="shared" si="3"/>
        <v>-75.809650999999803</v>
      </c>
      <c r="X16" s="47">
        <f t="shared" si="4"/>
        <v>-73.950597300000027</v>
      </c>
      <c r="Y16" s="47">
        <f t="shared" si="5"/>
        <v>-84.450951599999968</v>
      </c>
      <c r="Z16" s="47"/>
      <c r="AA16" s="42" t="s">
        <v>445</v>
      </c>
      <c r="AB16" s="48">
        <f t="shared" si="6"/>
        <v>1.397571967866762E-2</v>
      </c>
      <c r="AC16" s="48">
        <f t="shared" si="7"/>
        <v>4.3163933520276032E-2</v>
      </c>
      <c r="AD16" s="48">
        <f t="shared" si="8"/>
        <v>-1.5890918227946749E-2</v>
      </c>
      <c r="AE16" s="48">
        <f t="shared" si="9"/>
        <v>-6.889432216557756E-2</v>
      </c>
      <c r="AF16" s="48">
        <f t="shared" si="10"/>
        <v>-0.17964761283754527</v>
      </c>
      <c r="AG16" s="48">
        <f t="shared" si="11"/>
        <v>-0.32458148307718182</v>
      </c>
      <c r="AH16" s="47"/>
    </row>
    <row r="17" spans="1:34" s="46" customFormat="1" ht="15" customHeight="1" x14ac:dyDescent="0.2">
      <c r="A17" s="42" t="s">
        <v>446</v>
      </c>
      <c r="B17" s="43">
        <f>SUMIFS('DATA 2'!C$2:C$34,'DATA 2'!$A$2:$A$34,$A17)</f>
        <v>3813.5502799999999</v>
      </c>
      <c r="C17" s="43">
        <f>SUMIFS('DATA 2'!H$2:H$34,'DATA 2'!$A$2:$A$34,$A17)</f>
        <v>3560.868594</v>
      </c>
      <c r="D17" s="43">
        <f>SUMIFS('DATA 2'!J$2:J$34,'DATA 2'!$A$2:$A$34,$A17)</f>
        <v>3661.3152530000002</v>
      </c>
      <c r="E17" s="43">
        <f>SUMIFS('DATA 2'!O$2:O$34,'DATA 2'!$A$2:$A$34,$A17)</f>
        <v>3250.3923329999998</v>
      </c>
      <c r="F17" s="43">
        <f>SUMIFS('DATA 2'!T$2:T$34,'DATA 2'!$A$2:$A$34,$A17)</f>
        <v>2859.669731</v>
      </c>
      <c r="G17" s="43">
        <f>SUMIFS('DATA 2'!AD$2:AD$34,'DATA 2'!$A$2:$A$34,$A17)</f>
        <v>2571.2173720000001</v>
      </c>
      <c r="H17" s="43">
        <f>SUMIFS('DATA 2'!AN$2:AN$34,'DATA 2'!$A$2:$A$34,$A17)</f>
        <v>2409.3688820000002</v>
      </c>
      <c r="I17" s="45"/>
      <c r="J17" s="42" t="s">
        <v>446</v>
      </c>
      <c r="K17" s="43">
        <f>SUMIFS('DATA 2'!$C$35:$C$67,'DATA 2'!$A$35:$A$67,$J17)</f>
        <v>3813.5502799999999</v>
      </c>
      <c r="L17" s="43">
        <f>SUMIFS('DATA 2'!$H$35:$H$67,'DATA 2'!$A$35:$A$67,$J17)</f>
        <v>3611.5913399999999</v>
      </c>
      <c r="M17" s="43">
        <f>SUMIFS('DATA 2'!$J$35:$J$67,'DATA 2'!$A$35:$A$67,$J17)</f>
        <v>3820.2804689999998</v>
      </c>
      <c r="N17" s="43">
        <f>SUMIFS('DATA 2'!$O$35:$O$67,'DATA 2'!$A$35:$A$67,$J17)</f>
        <v>3199.841942</v>
      </c>
      <c r="O17" s="43">
        <f>SUMIFS('DATA 2'!$T$35:$T$67,'DATA 2'!$A$35:$A$67,$J17)</f>
        <v>2673.5274559999998</v>
      </c>
      <c r="P17" s="43">
        <f>SUMIFS('DATA 2'!$AD$35:$AD$67,'DATA 2'!$A$35:$A$67,$J17)</f>
        <v>2265.8753059999999</v>
      </c>
      <c r="Q17" s="43">
        <f>SUMIFS('DATA 2'!$AN$35:$AN$67,'DATA 2'!$A$35:$A$67,$J17)</f>
        <v>13363.68543</v>
      </c>
      <c r="R17" s="45"/>
      <c r="S17" s="42" t="s">
        <v>446</v>
      </c>
      <c r="T17" s="47">
        <f t="shared" si="0"/>
        <v>50.722745999999916</v>
      </c>
      <c r="U17" s="47">
        <f t="shared" si="1"/>
        <v>158.9652159999996</v>
      </c>
      <c r="V17" s="47">
        <f t="shared" si="2"/>
        <v>-50.550390999999763</v>
      </c>
      <c r="W17" s="47">
        <f t="shared" si="3"/>
        <v>-186.14227500000015</v>
      </c>
      <c r="X17" s="47">
        <f t="shared" si="4"/>
        <v>-305.34206600000016</v>
      </c>
      <c r="Y17" s="47">
        <f t="shared" si="5"/>
        <v>10954.316547999999</v>
      </c>
      <c r="Z17" s="47"/>
      <c r="AA17" s="42" t="s">
        <v>446</v>
      </c>
      <c r="AB17" s="48">
        <f t="shared" si="6"/>
        <v>1.4244486888807639E-2</v>
      </c>
      <c r="AC17" s="48">
        <f t="shared" si="7"/>
        <v>4.3417516661463873E-2</v>
      </c>
      <c r="AD17" s="48">
        <f t="shared" si="8"/>
        <v>-1.5552089046845463E-2</v>
      </c>
      <c r="AE17" s="48">
        <f t="shared" si="9"/>
        <v>-6.5092228302499833E-2</v>
      </c>
      <c r="AF17" s="48">
        <f t="shared" si="10"/>
        <v>-0.11875389040425333</v>
      </c>
      <c r="AG17" s="48">
        <f t="shared" si="11"/>
        <v>4.5465501899015557</v>
      </c>
      <c r="AH17" s="47"/>
    </row>
    <row r="18" spans="1:34" s="46" customFormat="1" ht="15" customHeight="1" x14ac:dyDescent="0.2">
      <c r="A18" s="42" t="s">
        <v>449</v>
      </c>
      <c r="B18" s="43">
        <f>SUMIFS('DATA 2'!C$2:C$34,'DATA 2'!$A$2:$A$34,$A18)</f>
        <v>13033.75303</v>
      </c>
      <c r="C18" s="43">
        <f>SUMIFS('DATA 2'!H$2:H$34,'DATA 2'!$A$2:$A$34,$A18)</f>
        <v>12065.27608</v>
      </c>
      <c r="D18" s="43">
        <f>SUMIFS('DATA 2'!J$2:J$34,'DATA 2'!$A$2:$A$34,$A18)</f>
        <v>12314.009110000001</v>
      </c>
      <c r="E18" s="43">
        <f>SUMIFS('DATA 2'!O$2:O$34,'DATA 2'!$A$2:$A$34,$A18)</f>
        <v>11059.067779999999</v>
      </c>
      <c r="F18" s="43">
        <f>SUMIFS('DATA 2'!T$2:T$34,'DATA 2'!$A$2:$A$34,$A18)</f>
        <v>8112.1149379999997</v>
      </c>
      <c r="G18" s="43">
        <f>SUMIFS('DATA 2'!AD$2:AD$34,'DATA 2'!$A$2:$A$34,$A18)</f>
        <v>5436.2906480000001</v>
      </c>
      <c r="H18" s="43">
        <f>SUMIFS('DATA 2'!AN$2:AN$34,'DATA 2'!$A$2:$A$34,$A18)</f>
        <v>192.4946621</v>
      </c>
      <c r="I18" s="45"/>
      <c r="J18" s="42" t="s">
        <v>449</v>
      </c>
      <c r="K18" s="43">
        <f>SUMIFS('DATA 2'!$C$35:$C$67,'DATA 2'!$A$35:$A$67,$J18)</f>
        <v>13033.75303</v>
      </c>
      <c r="L18" s="43">
        <f>SUMIFS('DATA 2'!$H$35:$H$67,'DATA 2'!$A$35:$A$67,$J18)</f>
        <v>10080.17367</v>
      </c>
      <c r="M18" s="43">
        <f>SUMIFS('DATA 2'!$J$35:$J$67,'DATA 2'!$A$35:$A$67,$J18)</f>
        <v>5575.6227250000002</v>
      </c>
      <c r="N18" s="43">
        <f>SUMIFS('DATA 2'!$O$35:$O$67,'DATA 2'!$A$35:$A$67,$J18)</f>
        <v>694.89301939999996</v>
      </c>
      <c r="O18" s="43">
        <f>SUMIFS('DATA 2'!$T$35:$T$67,'DATA 2'!$A$35:$A$67,$J18)</f>
        <v>254.13391559999999</v>
      </c>
      <c r="P18" s="43">
        <f>SUMIFS('DATA 2'!$AD$35:$AD$67,'DATA 2'!$A$35:$A$67,$J18)</f>
        <v>23.226158030000001</v>
      </c>
      <c r="Q18" s="43">
        <f>SUMIFS('DATA 2'!$AN$35:$AN$67,'DATA 2'!$A$35:$A$67,$J18)</f>
        <v>25.27997092</v>
      </c>
      <c r="R18" s="45"/>
      <c r="S18" s="42" t="s">
        <v>449</v>
      </c>
      <c r="T18" s="47">
        <f t="shared" si="0"/>
        <v>-1985.1024099999995</v>
      </c>
      <c r="U18" s="47">
        <f t="shared" si="1"/>
        <v>-6738.3863850000007</v>
      </c>
      <c r="V18" s="47">
        <f t="shared" si="2"/>
        <v>-10364.174760599999</v>
      </c>
      <c r="W18" s="47">
        <f t="shared" si="3"/>
        <v>-7857.9810223999993</v>
      </c>
      <c r="X18" s="47">
        <f t="shared" si="4"/>
        <v>-5413.0644899700001</v>
      </c>
      <c r="Y18" s="47">
        <f t="shared" si="5"/>
        <v>-167.21469117999999</v>
      </c>
      <c r="Z18" s="47"/>
      <c r="AA18" s="42" t="s">
        <v>449</v>
      </c>
      <c r="AB18" s="48">
        <f t="shared" si="6"/>
        <v>-0.16453021023618375</v>
      </c>
      <c r="AC18" s="48">
        <f t="shared" si="7"/>
        <v>-0.54721304205694232</v>
      </c>
      <c r="AD18" s="48">
        <f t="shared" si="8"/>
        <v>-0.93716531689436844</v>
      </c>
      <c r="AE18" s="48">
        <f t="shared" si="9"/>
        <v>-0.96867229846441805</v>
      </c>
      <c r="AF18" s="48">
        <f t="shared" si="10"/>
        <v>-0.99572757243240029</v>
      </c>
      <c r="AG18" s="48">
        <f t="shared" si="11"/>
        <v>-0.8686718340954972</v>
      </c>
      <c r="AH18" s="47"/>
    </row>
    <row r="19" spans="1:34" s="46" customFormat="1" ht="15" customHeight="1" x14ac:dyDescent="0.2">
      <c r="A19" s="42" t="s">
        <v>450</v>
      </c>
      <c r="B19" s="43">
        <f>SUMIFS('DATA 2'!C$2:C$34,'DATA 2'!$A$2:$A$34,$A19)</f>
        <v>42001.407169999999</v>
      </c>
      <c r="C19" s="43">
        <f>SUMIFS('DATA 2'!H$2:H$34,'DATA 2'!$A$2:$A$34,$A19)</f>
        <v>46786.511720000002</v>
      </c>
      <c r="D19" s="43">
        <f>SUMIFS('DATA 2'!J$2:J$34,'DATA 2'!$A$2:$A$34,$A19)</f>
        <v>49920.195419999996</v>
      </c>
      <c r="E19" s="43">
        <f>SUMIFS('DATA 2'!O$2:O$34,'DATA 2'!$A$2:$A$34,$A19)</f>
        <v>48461.958209999997</v>
      </c>
      <c r="F19" s="43">
        <f>SUMIFS('DATA 2'!T$2:T$34,'DATA 2'!$A$2:$A$34,$A19)</f>
        <v>49523.386380000004</v>
      </c>
      <c r="G19" s="43">
        <f>SUMIFS('DATA 2'!AD$2:AD$34,'DATA 2'!$A$2:$A$34,$A19)</f>
        <v>43241.487889999997</v>
      </c>
      <c r="H19" s="43">
        <f>SUMIFS('DATA 2'!AN$2:AN$34,'DATA 2'!$A$2:$A$34,$A19)</f>
        <v>50236.841310000003</v>
      </c>
      <c r="I19" s="45"/>
      <c r="J19" s="42" t="s">
        <v>450</v>
      </c>
      <c r="K19" s="43">
        <f>SUMIFS('DATA 2'!$C$35:$C$67,'DATA 2'!$A$35:$A$67,$J19)</f>
        <v>42001.407169999999</v>
      </c>
      <c r="L19" s="43">
        <f>SUMIFS('DATA 2'!$H$35:$H$67,'DATA 2'!$A$35:$A$67,$J19)</f>
        <v>47567.129719999997</v>
      </c>
      <c r="M19" s="43">
        <f>SUMIFS('DATA 2'!$J$35:$J$67,'DATA 2'!$A$35:$A$67,$J19)</f>
        <v>52630.387119999999</v>
      </c>
      <c r="N19" s="43">
        <f>SUMIFS('DATA 2'!$O$35:$O$67,'DATA 2'!$A$35:$A$67,$J19)</f>
        <v>49363.956440000002</v>
      </c>
      <c r="O19" s="43">
        <f>SUMIFS('DATA 2'!$T$35:$T$67,'DATA 2'!$A$35:$A$67,$J19)</f>
        <v>35730.743699999999</v>
      </c>
      <c r="P19" s="43">
        <f>SUMIFS('DATA 2'!$AD$35:$AD$67,'DATA 2'!$A$35:$A$67,$J19)</f>
        <v>20468.36476</v>
      </c>
      <c r="Q19" s="43">
        <f>SUMIFS('DATA 2'!$AN$35:$AN$67,'DATA 2'!$A$35:$A$67,$J19)</f>
        <v>9410.5654799999902</v>
      </c>
      <c r="R19" s="45"/>
      <c r="S19" s="42" t="s">
        <v>450</v>
      </c>
      <c r="T19" s="47">
        <f t="shared" si="0"/>
        <v>780.61799999999494</v>
      </c>
      <c r="U19" s="47">
        <f t="shared" si="1"/>
        <v>2710.191700000003</v>
      </c>
      <c r="V19" s="47">
        <f t="shared" si="2"/>
        <v>901.9982300000047</v>
      </c>
      <c r="W19" s="47">
        <f t="shared" si="3"/>
        <v>-13792.642680000004</v>
      </c>
      <c r="X19" s="47">
        <f t="shared" si="4"/>
        <v>-22773.123129999996</v>
      </c>
      <c r="Y19" s="47">
        <f t="shared" si="5"/>
        <v>-40826.275830000013</v>
      </c>
      <c r="Z19" s="47"/>
      <c r="AA19" s="42" t="s">
        <v>450</v>
      </c>
      <c r="AB19" s="48">
        <f t="shared" si="6"/>
        <v>1.6684680505178573E-2</v>
      </c>
      <c r="AC19" s="48">
        <f t="shared" si="7"/>
        <v>5.4290486589605669E-2</v>
      </c>
      <c r="AD19" s="48">
        <f t="shared" si="8"/>
        <v>1.8612500677157584E-2</v>
      </c>
      <c r="AE19" s="48">
        <f t="shared" si="9"/>
        <v>-0.2785076645237281</v>
      </c>
      <c r="AF19" s="48">
        <f t="shared" si="10"/>
        <v>-0.52664985043834478</v>
      </c>
      <c r="AG19" s="48">
        <f t="shared" si="11"/>
        <v>-0.81267601157625435</v>
      </c>
      <c r="AH19" s="47"/>
    </row>
    <row r="20" spans="1:34" s="46" customFormat="1" ht="15" customHeight="1" x14ac:dyDescent="0.2">
      <c r="A20" s="42" t="s">
        <v>447</v>
      </c>
      <c r="B20" s="43">
        <f>SUMIFS('DATA 2'!C$2:C$34,'DATA 2'!$A$2:$A$34,$A20)</f>
        <v>404.96020850000002</v>
      </c>
      <c r="C20" s="43">
        <f>SUMIFS('DATA 2'!H$2:H$34,'DATA 2'!$A$2:$A$34,$A20)</f>
        <v>547.80520850000005</v>
      </c>
      <c r="D20" s="43">
        <f>SUMIFS('DATA 2'!J$2:J$34,'DATA 2'!$A$2:$A$34,$A20)</f>
        <v>264.1165297</v>
      </c>
      <c r="E20" s="43">
        <f>SUMIFS('DATA 2'!O$2:O$34,'DATA 2'!$A$2:$A$34,$A20)</f>
        <v>20.651864719999999</v>
      </c>
      <c r="F20" s="43">
        <f>SUMIFS('DATA 2'!T$2:T$34,'DATA 2'!$A$2:$A$34,$A20)</f>
        <v>9.2486104789999999</v>
      </c>
      <c r="G20" s="43">
        <f>SUMIFS('DATA 2'!AD$2:AD$34,'DATA 2'!$A$2:$A$34,$A20)</f>
        <v>25.122460570000001</v>
      </c>
      <c r="H20" s="43">
        <f>SUMIFS('DATA 2'!AN$2:AN$34,'DATA 2'!$A$2:$A$34,$A20)</f>
        <v>52.29507048</v>
      </c>
      <c r="I20" s="45"/>
      <c r="J20" s="42" t="s">
        <v>447</v>
      </c>
      <c r="K20" s="43">
        <f>SUMIFS('DATA 2'!$C$35:$C$67,'DATA 2'!$A$35:$A$67,$J20)</f>
        <v>404.96020850000002</v>
      </c>
      <c r="L20" s="43">
        <f>SUMIFS('DATA 2'!$H$35:$H$67,'DATA 2'!$A$35:$A$67,$J20)</f>
        <v>555.61461359999998</v>
      </c>
      <c r="M20" s="43">
        <f>SUMIFS('DATA 2'!$J$35:$J$67,'DATA 2'!$A$35:$A$67,$J20)</f>
        <v>275.5628241</v>
      </c>
      <c r="N20" s="43">
        <f>SUMIFS('DATA 2'!$O$35:$O$67,'DATA 2'!$A$35:$A$67,$J20)</f>
        <v>20.250529050000001</v>
      </c>
      <c r="O20" s="43">
        <f>SUMIFS('DATA 2'!$T$35:$T$67,'DATA 2'!$A$35:$A$67,$J20)</f>
        <v>8.4357839230000007</v>
      </c>
      <c r="P20" s="43">
        <f>SUMIFS('DATA 2'!$AD$35:$AD$67,'DATA 2'!$A$35:$A$67,$J20)</f>
        <v>22.846559589999998</v>
      </c>
      <c r="Q20" s="43">
        <f>SUMIFS('DATA 2'!$AN$35:$AN$67,'DATA 2'!$A$35:$A$67,$J20)</f>
        <v>44.307568449999998</v>
      </c>
      <c r="R20" s="45"/>
      <c r="S20" s="42" t="s">
        <v>447</v>
      </c>
      <c r="T20" s="47">
        <f t="shared" si="0"/>
        <v>7.8094050999999354</v>
      </c>
      <c r="U20" s="47">
        <f t="shared" si="1"/>
        <v>11.446294399999999</v>
      </c>
      <c r="V20" s="47">
        <f t="shared" si="2"/>
        <v>-0.40133566999999815</v>
      </c>
      <c r="W20" s="47">
        <f t="shared" si="3"/>
        <v>-0.8128265559999992</v>
      </c>
      <c r="X20" s="47">
        <f t="shared" si="4"/>
        <v>-2.275900980000003</v>
      </c>
      <c r="Y20" s="47">
        <f t="shared" si="5"/>
        <v>-7.9875020300000017</v>
      </c>
      <c r="Z20" s="47"/>
      <c r="AA20" s="42" t="s">
        <v>447</v>
      </c>
      <c r="AB20" s="48">
        <f t="shared" si="6"/>
        <v>1.425580658749781E-2</v>
      </c>
      <c r="AC20" s="48">
        <f t="shared" si="7"/>
        <v>4.3338046327510815E-2</v>
      </c>
      <c r="AD20" s="48">
        <f t="shared" si="8"/>
        <v>-1.943338654602611E-2</v>
      </c>
      <c r="AE20" s="48">
        <f t="shared" si="9"/>
        <v>-8.7886343342668871E-2</v>
      </c>
      <c r="AF20" s="48">
        <f t="shared" si="10"/>
        <v>-9.0592279910582163E-2</v>
      </c>
      <c r="AG20" s="48">
        <f t="shared" si="11"/>
        <v>-0.15273910058223905</v>
      </c>
      <c r="AH20" s="47"/>
    </row>
    <row r="21" spans="1:34" s="46" customFormat="1" ht="15" customHeight="1" x14ac:dyDescent="0.2">
      <c r="A21" s="42" t="s">
        <v>448</v>
      </c>
      <c r="B21" s="43">
        <f>SUMIFS('DATA 2'!C$2:C$34,'DATA 2'!$A$2:$A$34,$A21)</f>
        <v>6170.1730530000004</v>
      </c>
      <c r="C21" s="43">
        <f>SUMIFS('DATA 2'!H$2:H$34,'DATA 2'!$A$2:$A$34,$A21)</f>
        <v>3415.728044</v>
      </c>
      <c r="D21" s="43">
        <f>SUMIFS('DATA 2'!J$2:J$34,'DATA 2'!$A$2:$A$34,$A21)</f>
        <v>917.62946209999996</v>
      </c>
      <c r="E21" s="43">
        <f>SUMIFS('DATA 2'!O$2:O$34,'DATA 2'!$A$2:$A$34,$A21)</f>
        <v>19.101331519999999</v>
      </c>
      <c r="F21" s="43">
        <f>SUMIFS('DATA 2'!T$2:T$34,'DATA 2'!$A$2:$A$34,$A21)</f>
        <v>9.915862529</v>
      </c>
      <c r="G21" s="43">
        <f>SUMIFS('DATA 2'!AD$2:AD$34,'DATA 2'!$A$2:$A$34,$A21)</f>
        <v>11.34173043</v>
      </c>
      <c r="H21" s="43">
        <f>SUMIFS('DATA 2'!AN$2:AN$34,'DATA 2'!$A$2:$A$34,$A21)</f>
        <v>11.81077541</v>
      </c>
      <c r="I21" s="45"/>
      <c r="J21" s="42" t="s">
        <v>448</v>
      </c>
      <c r="K21" s="43">
        <f>SUMIFS('DATA 2'!$C$35:$C$67,'DATA 2'!$A$35:$A$67,$J21)</f>
        <v>6170.1730530000004</v>
      </c>
      <c r="L21" s="43">
        <f>SUMIFS('DATA 2'!$H$35:$H$67,'DATA 2'!$A$35:$A$67,$J21)</f>
        <v>3464.348297</v>
      </c>
      <c r="M21" s="43">
        <f>SUMIFS('DATA 2'!$J$35:$J$67,'DATA 2'!$A$35:$A$67,$J21)</f>
        <v>957.2985827</v>
      </c>
      <c r="N21" s="43">
        <f>SUMIFS('DATA 2'!$O$35:$O$67,'DATA 2'!$A$35:$A$67,$J21)</f>
        <v>19.145512270000001</v>
      </c>
      <c r="O21" s="43">
        <f>SUMIFS('DATA 2'!$T$35:$T$67,'DATA 2'!$A$35:$A$67,$J21)</f>
        <v>9.6642875910000008</v>
      </c>
      <c r="P21" s="43">
        <f>SUMIFS('DATA 2'!$AD$35:$AD$67,'DATA 2'!$A$35:$A$67,$J21)</f>
        <v>10.85900404</v>
      </c>
      <c r="Q21" s="43">
        <f>SUMIFS('DATA 2'!$AN$35:$AN$67,'DATA 2'!$A$35:$A$67,$J21)</f>
        <v>10.993510819999999</v>
      </c>
      <c r="R21" s="45"/>
      <c r="S21" s="42" t="s">
        <v>448</v>
      </c>
      <c r="T21" s="47">
        <f t="shared" si="0"/>
        <v>48.620253000000048</v>
      </c>
      <c r="U21" s="47">
        <f t="shared" si="1"/>
        <v>39.669120600000042</v>
      </c>
      <c r="V21" s="47">
        <f t="shared" si="2"/>
        <v>4.4180750000002433E-2</v>
      </c>
      <c r="W21" s="47">
        <f t="shared" si="3"/>
        <v>-0.25157493799999919</v>
      </c>
      <c r="X21" s="47">
        <f t="shared" si="4"/>
        <v>-0.48272638999999984</v>
      </c>
      <c r="Y21" s="47">
        <f t="shared" si="5"/>
        <v>-0.81726459000000062</v>
      </c>
      <c r="Z21" s="47"/>
      <c r="AA21" s="42" t="s">
        <v>448</v>
      </c>
      <c r="AB21" s="48">
        <f t="shared" si="6"/>
        <v>1.4234228361770684E-2</v>
      </c>
      <c r="AC21" s="48">
        <f t="shared" si="7"/>
        <v>4.3229998859471097E-2</v>
      </c>
      <c r="AD21" s="48">
        <f t="shared" si="8"/>
        <v>2.3129670281751835E-3</v>
      </c>
      <c r="AE21" s="48">
        <f t="shared" si="9"/>
        <v>-2.5370958629593932E-2</v>
      </c>
      <c r="AF21" s="48">
        <f t="shared" si="10"/>
        <v>-4.2561969972689573E-2</v>
      </c>
      <c r="AG21" s="48">
        <f t="shared" si="11"/>
        <v>-6.9196522804763183E-2</v>
      </c>
      <c r="AH21" s="47"/>
    </row>
    <row r="22" spans="1:34" s="46" customFormat="1" ht="15" customHeight="1" x14ac:dyDescent="0.2">
      <c r="A22" s="44" t="s">
        <v>240</v>
      </c>
      <c r="B22" s="43">
        <f>SUM(B4:B8,B10:B21)</f>
        <v>57465563.001936324</v>
      </c>
      <c r="C22" s="43">
        <f t="shared" ref="C22:G22" si="14">SUM(C4:C8,C10:C21)</f>
        <v>60529364.603301704</v>
      </c>
      <c r="D22" s="43">
        <f t="shared" si="14"/>
        <v>61729401.122970104</v>
      </c>
      <c r="E22" s="43">
        <f t="shared" si="14"/>
        <v>64724347.664386243</v>
      </c>
      <c r="F22" s="43">
        <f t="shared" si="14"/>
        <v>67863663.33994405</v>
      </c>
      <c r="G22" s="43">
        <f t="shared" si="14"/>
        <v>73491007.345196903</v>
      </c>
      <c r="H22" s="43">
        <f>SUM(H4:H8,H10:H21)</f>
        <v>78020276.573487237</v>
      </c>
      <c r="I22" s="45"/>
      <c r="J22" s="44" t="s">
        <v>240</v>
      </c>
      <c r="K22" s="43">
        <f>SUM(K4:K8,K10:K21)</f>
        <v>57465563.001936324</v>
      </c>
      <c r="L22" s="43">
        <f t="shared" ref="L22:Q22" si="15">SUM(L4:L8,L10:L21)</f>
        <v>60532964.077218205</v>
      </c>
      <c r="M22" s="43">
        <f t="shared" si="15"/>
        <v>61728509.751361497</v>
      </c>
      <c r="N22" s="43">
        <f t="shared" si="15"/>
        <v>64768054.528219715</v>
      </c>
      <c r="O22" s="43">
        <f t="shared" si="15"/>
        <v>68035291.166224107</v>
      </c>
      <c r="P22" s="43">
        <f t="shared" si="15"/>
        <v>73477930.721981212</v>
      </c>
      <c r="Q22" s="43">
        <f t="shared" si="15"/>
        <v>78056541.137167096</v>
      </c>
      <c r="R22" s="45"/>
      <c r="S22" s="44" t="s">
        <v>240</v>
      </c>
      <c r="T22" s="47">
        <f t="shared" si="0"/>
        <v>3599.4739165008068</v>
      </c>
      <c r="U22" s="47">
        <f t="shared" si="1"/>
        <v>-891.37160860747099</v>
      </c>
      <c r="V22" s="47">
        <f t="shared" si="2"/>
        <v>43706.863833472133</v>
      </c>
      <c r="W22" s="47">
        <f t="shared" si="3"/>
        <v>171627.82628005743</v>
      </c>
      <c r="X22" s="47">
        <f t="shared" si="4"/>
        <v>-13076.623215690255</v>
      </c>
      <c r="Y22" s="47">
        <f t="shared" si="5"/>
        <v>36264.563679859042</v>
      </c>
      <c r="Z22" s="47"/>
      <c r="AA22" s="44" t="s">
        <v>240</v>
      </c>
      <c r="AB22" s="48">
        <f t="shared" si="6"/>
        <v>5.9466573622435348E-5</v>
      </c>
      <c r="AC22" s="48">
        <f t="shared" si="7"/>
        <v>-1.4439984713843224E-5</v>
      </c>
      <c r="AD22" s="48">
        <f t="shared" si="8"/>
        <v>6.7527700796765622E-4</v>
      </c>
      <c r="AE22" s="48">
        <f t="shared" si="9"/>
        <v>2.5290091609162513E-3</v>
      </c>
      <c r="AF22" s="48">
        <f t="shared" si="10"/>
        <v>-1.7793501120844102E-4</v>
      </c>
      <c r="AG22" s="48">
        <f t="shared" si="11"/>
        <v>4.6480947354377022E-4</v>
      </c>
      <c r="AH22" s="47"/>
    </row>
    <row r="23" spans="1:34" s="46" customFormat="1" ht="15" customHeight="1" x14ac:dyDescent="0.2">
      <c r="A23" s="44" t="s">
        <v>451</v>
      </c>
      <c r="B23" s="43">
        <f>SUM(B10:B17)</f>
        <v>36700.706454822801</v>
      </c>
      <c r="C23" s="43">
        <f t="shared" ref="C23:H23" si="16">SUM(C10:C17)</f>
        <v>47528.6545492</v>
      </c>
      <c r="D23" s="43">
        <f t="shared" si="16"/>
        <v>57217.5981483</v>
      </c>
      <c r="E23" s="43">
        <f t="shared" si="16"/>
        <v>132632.26917000001</v>
      </c>
      <c r="F23" s="43">
        <f t="shared" si="16"/>
        <v>184131.28768299997</v>
      </c>
      <c r="G23" s="43">
        <f t="shared" si="16"/>
        <v>346762.65513789991</v>
      </c>
      <c r="H23" s="43">
        <f t="shared" si="16"/>
        <v>392282.31532924098</v>
      </c>
      <c r="I23" s="45"/>
      <c r="J23" s="44" t="s">
        <v>451</v>
      </c>
      <c r="K23" s="43">
        <f>SUM(K10:K17)</f>
        <v>36700.706454822801</v>
      </c>
      <c r="L23" s="43">
        <f t="shared" ref="L23:Q23" si="17">SUM(L10:L17)</f>
        <v>48394.098047600004</v>
      </c>
      <c r="M23" s="43">
        <f t="shared" si="17"/>
        <v>61310.010579699985</v>
      </c>
      <c r="N23" s="43">
        <f t="shared" si="17"/>
        <v>176450.072319</v>
      </c>
      <c r="O23" s="43">
        <f t="shared" si="17"/>
        <v>324598.96232699999</v>
      </c>
      <c r="P23" s="43">
        <f t="shared" si="17"/>
        <v>387006.87115959992</v>
      </c>
      <c r="Q23" s="43">
        <f t="shared" si="17"/>
        <v>373822.78513689997</v>
      </c>
      <c r="R23" s="45"/>
      <c r="S23" s="44" t="s">
        <v>451</v>
      </c>
      <c r="T23" s="47">
        <f t="shared" si="0"/>
        <v>865.44349840000359</v>
      </c>
      <c r="U23" s="47">
        <f t="shared" si="1"/>
        <v>4092.4124313999855</v>
      </c>
      <c r="V23" s="47">
        <f t="shared" si="2"/>
        <v>43817.803148999985</v>
      </c>
      <c r="W23" s="47">
        <f t="shared" si="3"/>
        <v>140467.67464400001</v>
      </c>
      <c r="X23" s="47">
        <f t="shared" si="4"/>
        <v>40244.216021700006</v>
      </c>
      <c r="Y23" s="47">
        <f t="shared" si="5"/>
        <v>-18459.530192341015</v>
      </c>
      <c r="Z23" s="47"/>
      <c r="AA23" s="47"/>
      <c r="AB23" s="47"/>
      <c r="AC23" s="47"/>
      <c r="AD23" s="47"/>
      <c r="AE23" s="47"/>
      <c r="AF23" s="47"/>
      <c r="AG23" s="47"/>
      <c r="AH23" s="47"/>
    </row>
    <row r="24" spans="1:34" s="46" customFormat="1" ht="15" customHeight="1" x14ac:dyDescent="0.2">
      <c r="A24" s="44" t="s">
        <v>241</v>
      </c>
      <c r="B24" s="43">
        <f>SUM(B18:B21)</f>
        <v>61610.293461499998</v>
      </c>
      <c r="C24" s="43">
        <f t="shared" ref="C24:H24" si="18">SUM(C18:C21)</f>
        <v>62815.32105250001</v>
      </c>
      <c r="D24" s="43">
        <f t="shared" si="18"/>
        <v>63415.95052179999</v>
      </c>
      <c r="E24" s="43">
        <f t="shared" si="18"/>
        <v>59560.779186239997</v>
      </c>
      <c r="F24" s="43">
        <f t="shared" si="18"/>
        <v>57654.665791008003</v>
      </c>
      <c r="G24" s="43">
        <f t="shared" si="18"/>
        <v>48714.242728999998</v>
      </c>
      <c r="H24" s="43">
        <f t="shared" si="18"/>
        <v>50493.441817990002</v>
      </c>
      <c r="I24" s="45"/>
      <c r="J24" s="44" t="s">
        <v>241</v>
      </c>
      <c r="K24" s="43">
        <f>SUM(K18:K21)</f>
        <v>61610.293461499998</v>
      </c>
      <c r="L24" s="43">
        <f t="shared" ref="L24:Q24" si="19">SUM(L18:L21)</f>
        <v>61667.2663006</v>
      </c>
      <c r="M24" s="43">
        <f t="shared" si="19"/>
        <v>59438.871251800003</v>
      </c>
      <c r="N24" s="43">
        <f t="shared" si="19"/>
        <v>50098.245500719997</v>
      </c>
      <c r="O24" s="43">
        <f t="shared" si="19"/>
        <v>36002.977687113998</v>
      </c>
      <c r="P24" s="43">
        <f t="shared" si="19"/>
        <v>20525.296481660003</v>
      </c>
      <c r="Q24" s="43">
        <f t="shared" si="19"/>
        <v>9491.1465301899916</v>
      </c>
      <c r="R24" s="45"/>
      <c r="S24" s="44" t="s">
        <v>241</v>
      </c>
      <c r="T24" s="47">
        <f t="shared" si="0"/>
        <v>-1148.0547519000102</v>
      </c>
      <c r="U24" s="47">
        <f t="shared" si="1"/>
        <v>-3977.0792699999874</v>
      </c>
      <c r="V24" s="47">
        <f t="shared" si="2"/>
        <v>-9462.5336855200003</v>
      </c>
      <c r="W24" s="47">
        <f t="shared" si="3"/>
        <v>-21651.688103894005</v>
      </c>
      <c r="X24" s="47">
        <f t="shared" si="4"/>
        <v>-28188.946247339994</v>
      </c>
      <c r="Y24" s="47">
        <f t="shared" si="5"/>
        <v>-41002.295287800007</v>
      </c>
      <c r="Z24" s="47"/>
      <c r="AA24" s="47"/>
      <c r="AB24" s="47"/>
      <c r="AC24" s="47"/>
      <c r="AD24" s="47"/>
      <c r="AE24" s="47"/>
      <c r="AF24" s="47"/>
      <c r="AG24" s="47"/>
      <c r="AH24" s="47"/>
    </row>
    <row r="25" spans="1:34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</row>
    <row r="26" spans="1:34" x14ac:dyDescent="0.25">
      <c r="R26" s="3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2" sqref="K5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>
      <selection activeCell="F20" sqref="F20"/>
    </sheetView>
  </sheetViews>
  <sheetFormatPr baseColWidth="10" defaultColWidth="11.42578125" defaultRowHeight="12.75" x14ac:dyDescent="0.2"/>
  <cols>
    <col min="1" max="1" width="26.42578125" style="46" customWidth="1"/>
    <col min="2" max="2" width="31.7109375" style="46" bestFit="1" customWidth="1"/>
    <col min="3" max="4" width="8.85546875" style="46" bestFit="1" customWidth="1"/>
    <col min="5" max="5" width="9.85546875" style="46" bestFit="1" customWidth="1"/>
    <col min="6" max="8" width="8.85546875" style="46" bestFit="1" customWidth="1"/>
    <col min="9" max="9" width="8" style="46" customWidth="1"/>
    <col min="10" max="10" width="11.42578125" style="46"/>
    <col min="11" max="11" width="24.42578125" style="46" customWidth="1"/>
    <col min="12" max="13" width="8.85546875" style="46" bestFit="1" customWidth="1"/>
    <col min="14" max="14" width="9.85546875" style="46" bestFit="1" customWidth="1"/>
    <col min="15" max="17" width="8.85546875" style="46" bestFit="1" customWidth="1"/>
    <col min="18" max="16384" width="11.42578125" style="46"/>
  </cols>
  <sheetData>
    <row r="1" spans="1:17" ht="15" customHeight="1" x14ac:dyDescent="0.2">
      <c r="C1" s="46">
        <v>2</v>
      </c>
      <c r="D1" s="46">
        <v>9</v>
      </c>
      <c r="E1" s="46">
        <v>14</v>
      </c>
      <c r="F1" s="46">
        <v>19</v>
      </c>
      <c r="G1" s="46">
        <v>29</v>
      </c>
      <c r="H1" s="46">
        <v>39</v>
      </c>
    </row>
    <row r="2" spans="1:17" x14ac:dyDescent="0.2">
      <c r="C2" s="46">
        <v>20</v>
      </c>
      <c r="D2" s="46">
        <v>21</v>
      </c>
      <c r="E2" s="46">
        <v>22</v>
      </c>
    </row>
    <row r="3" spans="1:17" x14ac:dyDescent="0.2">
      <c r="K3" s="58" t="s">
        <v>86</v>
      </c>
      <c r="L3" s="58"/>
      <c r="M3" s="58"/>
      <c r="N3" s="58"/>
      <c r="O3" s="59"/>
      <c r="P3" s="59"/>
      <c r="Q3" s="59"/>
    </row>
    <row r="4" spans="1:17" x14ac:dyDescent="0.2">
      <c r="A4" s="60"/>
      <c r="C4" s="60">
        <v>2013</v>
      </c>
      <c r="D4" s="60">
        <v>2020</v>
      </c>
      <c r="E4" s="60">
        <v>2025</v>
      </c>
      <c r="F4" s="60">
        <v>2030</v>
      </c>
      <c r="G4" s="60">
        <v>2040</v>
      </c>
      <c r="H4" s="60">
        <v>2050</v>
      </c>
      <c r="K4" s="45"/>
      <c r="L4" s="45"/>
      <c r="M4" s="45"/>
      <c r="N4" s="45"/>
      <c r="O4" s="45"/>
      <c r="P4" s="45"/>
      <c r="Q4" s="45"/>
    </row>
    <row r="5" spans="1:17" x14ac:dyDescent="0.2">
      <c r="A5" s="46" t="s">
        <v>73</v>
      </c>
      <c r="B5" s="5" t="s">
        <v>51</v>
      </c>
      <c r="C5" s="61">
        <f>VLOOKUP($A5,DATA!$A$1:$AM$533,C$1,FALSE)</f>
        <v>158.69049799999999</v>
      </c>
      <c r="D5" s="61">
        <f>VLOOKUP($A5,DATA!$A$1:$AM$533,D$1,FALSE)</f>
        <v>188.87037749999999</v>
      </c>
      <c r="E5" s="61">
        <f>VLOOKUP($A5,DATA!$A$1:$AM$533,E$1,FALSE)</f>
        <v>205.31975980000001</v>
      </c>
      <c r="F5" s="61">
        <f>VLOOKUP($A5,DATA!$A$1:$AM$533,F$1,FALSE)</f>
        <v>227.5917163</v>
      </c>
      <c r="G5" s="61">
        <f>VLOOKUP($A5,DATA!$A$1:$AM$533,G$1,FALSE)</f>
        <v>286.88958200000002</v>
      </c>
      <c r="H5" s="61">
        <f>VLOOKUP($A5,DATA!$A$1:$AM$533,H$1,FALSE)</f>
        <v>374.88606750000002</v>
      </c>
      <c r="K5" s="62" t="s">
        <v>83</v>
      </c>
      <c r="L5" s="3">
        <v>2014</v>
      </c>
      <c r="M5" s="3">
        <v>2020</v>
      </c>
      <c r="N5" s="3">
        <v>2025</v>
      </c>
      <c r="O5" s="3">
        <v>2030</v>
      </c>
      <c r="P5" s="3">
        <v>2040</v>
      </c>
      <c r="Q5" s="3">
        <v>2050</v>
      </c>
    </row>
    <row r="6" spans="1:17" x14ac:dyDescent="0.2">
      <c r="A6" s="46" t="s">
        <v>74</v>
      </c>
      <c r="B6" s="5" t="s">
        <v>52</v>
      </c>
      <c r="C6" s="61">
        <f>VLOOKUP($A6,DATA!$A$1:$AM$533,C$1,FALSE)</f>
        <v>1536.846857</v>
      </c>
      <c r="D6" s="61">
        <f>VLOOKUP($A6,DATA!$A$1:$AM$533,D$1,FALSE)</f>
        <v>1811.1339579999999</v>
      </c>
      <c r="E6" s="61">
        <f>VLOOKUP($A6,DATA!$A$1:$AM$533,E$1,FALSE)</f>
        <v>1986.700912</v>
      </c>
      <c r="F6" s="61">
        <f>VLOOKUP($A6,DATA!$A$1:$AM$533,F$1,FALSE)</f>
        <v>2219.9891200000002</v>
      </c>
      <c r="G6" s="61">
        <f>VLOOKUP($A6,DATA!$A$1:$AM$533,G$1,FALSE)</f>
        <v>2766.3553270000002</v>
      </c>
      <c r="H6" s="61">
        <f>VLOOKUP($A6,DATA!$A$1:$AM$533,H$1,FALSE)</f>
        <v>3571.3867759999998</v>
      </c>
      <c r="K6" s="2" t="s">
        <v>51</v>
      </c>
      <c r="L6" s="63">
        <v>159.48356530252295</v>
      </c>
      <c r="M6" s="63">
        <v>155.35599280700293</v>
      </c>
      <c r="N6" s="63">
        <v>152.90834416273526</v>
      </c>
      <c r="O6" s="63">
        <v>152.66043619703873</v>
      </c>
      <c r="P6" s="63">
        <v>158.58142988999688</v>
      </c>
      <c r="Q6" s="63">
        <v>168.3873860083518</v>
      </c>
    </row>
    <row r="7" spans="1:17" x14ac:dyDescent="0.2">
      <c r="A7" s="46" t="s">
        <v>75</v>
      </c>
      <c r="B7" s="5" t="s">
        <v>53</v>
      </c>
      <c r="C7" s="61">
        <f>VLOOKUP($A7,DATA!$A$1:$AM$533,C$1,FALSE)</f>
        <v>1250.920102</v>
      </c>
      <c r="D7" s="61">
        <f>VLOOKUP($A7,DATA!$A$1:$AM$533,D$1,FALSE)</f>
        <v>1511.4130789999999</v>
      </c>
      <c r="E7" s="61">
        <f>VLOOKUP($A7,DATA!$A$1:$AM$533,E$1,FALSE)</f>
        <v>1556.113507</v>
      </c>
      <c r="F7" s="61">
        <f>VLOOKUP($A7,DATA!$A$1:$AM$533,F$1,FALSE)</f>
        <v>1685.5578210000001</v>
      </c>
      <c r="G7" s="61">
        <f>VLOOKUP($A7,DATA!$A$1:$AM$533,G$1,FALSE)</f>
        <v>2067.6057460000002</v>
      </c>
      <c r="H7" s="61">
        <f>VLOOKUP($A7,DATA!$A$1:$AM$533,H$1,FALSE)</f>
        <v>2797.5953530000002</v>
      </c>
      <c r="K7" s="2" t="s">
        <v>52</v>
      </c>
      <c r="L7" s="63">
        <v>1551.6374191134662</v>
      </c>
      <c r="M7" s="63">
        <v>1894.9759626045816</v>
      </c>
      <c r="N7" s="63">
        <v>2135.286368173242</v>
      </c>
      <c r="O7" s="63">
        <v>2367.6078266459426</v>
      </c>
      <c r="P7" s="63">
        <v>2773.2050190935729</v>
      </c>
      <c r="Q7" s="63">
        <v>3163.3546724560601</v>
      </c>
    </row>
    <row r="8" spans="1:17" x14ac:dyDescent="0.2">
      <c r="A8" s="46" t="s">
        <v>76</v>
      </c>
      <c r="B8" s="5" t="s">
        <v>54</v>
      </c>
      <c r="C8" s="61">
        <f>VLOOKUP($A8,DATA!$A$1:$AM$533,C$1,FALSE)</f>
        <v>180.4229244</v>
      </c>
      <c r="D8" s="61">
        <f>VLOOKUP($A8,DATA!$A$1:$AM$533,D$1,FALSE)</f>
        <v>211.5190455</v>
      </c>
      <c r="E8" s="61">
        <f>VLOOKUP($A8,DATA!$A$1:$AM$533,E$1,FALSE)</f>
        <v>230.67274320000001</v>
      </c>
      <c r="F8" s="61">
        <f>VLOOKUP($A8,DATA!$A$1:$AM$533,F$1,FALSE)</f>
        <v>257.5216317</v>
      </c>
      <c r="G8" s="61">
        <f>VLOOKUP($A8,DATA!$A$1:$AM$533,G$1,FALSE)</f>
        <v>325.30978149999999</v>
      </c>
      <c r="H8" s="61">
        <f>VLOOKUP($A8,DATA!$A$1:$AM$533,H$1,FALSE)</f>
        <v>426.90745989999999</v>
      </c>
      <c r="K8" s="2" t="s">
        <v>53</v>
      </c>
      <c r="L8" s="63">
        <v>1696.3618346418336</v>
      </c>
      <c r="M8" s="63">
        <v>1784.0434259524975</v>
      </c>
      <c r="N8" s="63">
        <v>1877.5900049294955</v>
      </c>
      <c r="O8" s="63">
        <v>1986.9726787406448</v>
      </c>
      <c r="P8" s="63">
        <v>2221.8083806466498</v>
      </c>
      <c r="Q8" s="63">
        <v>2510.9893987845121</v>
      </c>
    </row>
    <row r="9" spans="1:17" x14ac:dyDescent="0.2">
      <c r="A9" s="46" t="s">
        <v>77</v>
      </c>
      <c r="B9" s="5" t="s">
        <v>55</v>
      </c>
      <c r="C9" s="61">
        <f>VLOOKUP($A9,DATA!$A$1:$AM$533,C$1,FALSE)</f>
        <v>1498.677275</v>
      </c>
      <c r="D9" s="61">
        <f>VLOOKUP($A9,DATA!$A$1:$AM$533,D$1,FALSE)</f>
        <v>1820.165577</v>
      </c>
      <c r="E9" s="61">
        <f>VLOOKUP($A9,DATA!$A$1:$AM$533,E$1,FALSE)</f>
        <v>1953.166236</v>
      </c>
      <c r="F9" s="61">
        <f>VLOOKUP($A9,DATA!$A$1:$AM$533,F$1,FALSE)</f>
        <v>2182.7656400000001</v>
      </c>
      <c r="G9" s="61">
        <f>VLOOKUP($A9,DATA!$A$1:$AM$533,G$1,FALSE)</f>
        <v>2788.86238</v>
      </c>
      <c r="H9" s="61">
        <f>VLOOKUP($A9,DATA!$A$1:$AM$533,H$1,FALSE)</f>
        <v>3737.1248019999998</v>
      </c>
      <c r="K9" s="2" t="s">
        <v>54</v>
      </c>
      <c r="L9" s="63">
        <v>164.19996451253735</v>
      </c>
      <c r="M9" s="63">
        <v>170.56425032694617</v>
      </c>
      <c r="N9" s="63">
        <v>176.27934394136747</v>
      </c>
      <c r="O9" s="63">
        <v>181.47685176574305</v>
      </c>
      <c r="P9" s="63">
        <v>184.08359295770967</v>
      </c>
      <c r="Q9" s="63">
        <v>176.37170504977371</v>
      </c>
    </row>
    <row r="10" spans="1:17" x14ac:dyDescent="0.2">
      <c r="B10" s="5" t="s">
        <v>56</v>
      </c>
      <c r="C10" s="61">
        <f t="shared" ref="C10:H10" si="0">SUM(C5:C9)</f>
        <v>4625.5576564000003</v>
      </c>
      <c r="D10" s="61">
        <f t="shared" si="0"/>
        <v>5543.1020369999997</v>
      </c>
      <c r="E10" s="61">
        <f t="shared" si="0"/>
        <v>5931.9731579999998</v>
      </c>
      <c r="F10" s="61">
        <f t="shared" si="0"/>
        <v>6573.4259290000009</v>
      </c>
      <c r="G10" s="61">
        <f t="shared" si="0"/>
        <v>8235.0228165000008</v>
      </c>
      <c r="H10" s="61">
        <f t="shared" si="0"/>
        <v>10907.900458399999</v>
      </c>
      <c r="K10" s="2" t="s">
        <v>55</v>
      </c>
      <c r="L10" s="63">
        <v>1311.7189706641873</v>
      </c>
      <c r="M10" s="63">
        <v>1578.5221768168246</v>
      </c>
      <c r="N10" s="63">
        <v>1806.040864127677</v>
      </c>
      <c r="O10" s="63">
        <v>2016.8725224840086</v>
      </c>
      <c r="P10" s="63">
        <v>2346.7293124065882</v>
      </c>
      <c r="Q10" s="63">
        <v>2515.575260984685</v>
      </c>
    </row>
    <row r="11" spans="1:17" x14ac:dyDescent="0.2">
      <c r="B11" s="5" t="s">
        <v>82</v>
      </c>
      <c r="C11" s="64">
        <f t="shared" ref="C11:H11" si="1">C10/0.0036</f>
        <v>1284877.1267777779</v>
      </c>
      <c r="D11" s="64">
        <f t="shared" si="1"/>
        <v>1539750.5658333332</v>
      </c>
      <c r="E11" s="64">
        <f t="shared" si="1"/>
        <v>1647770.3216666665</v>
      </c>
      <c r="F11" s="64">
        <f t="shared" si="1"/>
        <v>1825951.6469444449</v>
      </c>
      <c r="G11" s="64">
        <f t="shared" si="1"/>
        <v>2287506.3379166671</v>
      </c>
      <c r="H11" s="64">
        <f t="shared" si="1"/>
        <v>3029972.3495555553</v>
      </c>
      <c r="K11" s="2" t="s">
        <v>56</v>
      </c>
      <c r="L11" s="65">
        <f>SUM(L6:L10)</f>
        <v>4883.4017542345473</v>
      </c>
      <c r="M11" s="65">
        <f t="shared" ref="M11:P11" si="2">SUM(M6:M10)</f>
        <v>5583.4618085078528</v>
      </c>
      <c r="N11" s="65">
        <f t="shared" si="2"/>
        <v>6148.1049253345172</v>
      </c>
      <c r="O11" s="65">
        <f t="shared" si="2"/>
        <v>6705.5903158333786</v>
      </c>
      <c r="P11" s="65">
        <f t="shared" si="2"/>
        <v>7684.4077349945173</v>
      </c>
      <c r="Q11" s="65">
        <f>SUM(Q6:Q10)</f>
        <v>8534.6784232833816</v>
      </c>
    </row>
    <row r="12" spans="1:17" x14ac:dyDescent="0.2">
      <c r="K12" s="2" t="s">
        <v>82</v>
      </c>
      <c r="L12" s="66">
        <f t="shared" ref="L12:Q12" si="3">L11/0.0036</f>
        <v>1356500.4872873742</v>
      </c>
      <c r="M12" s="66">
        <f t="shared" si="3"/>
        <v>1550961.6134744035</v>
      </c>
      <c r="N12" s="66">
        <f t="shared" si="3"/>
        <v>1707806.9237040326</v>
      </c>
      <c r="O12" s="66">
        <f t="shared" si="3"/>
        <v>1862663.9766203831</v>
      </c>
      <c r="P12" s="66">
        <f t="shared" si="3"/>
        <v>2134557.7041651439</v>
      </c>
      <c r="Q12" s="66">
        <f t="shared" si="3"/>
        <v>2370744.0064676059</v>
      </c>
    </row>
    <row r="13" spans="1:17" x14ac:dyDescent="0.2">
      <c r="K13" s="7"/>
      <c r="L13" s="63"/>
      <c r="M13" s="63"/>
      <c r="N13" s="63"/>
      <c r="O13" s="63"/>
      <c r="P13" s="63"/>
      <c r="Q13" s="63"/>
    </row>
    <row r="14" spans="1:17" x14ac:dyDescent="0.2">
      <c r="B14" s="5" t="s">
        <v>137</v>
      </c>
      <c r="K14" s="7"/>
      <c r="L14" s="63"/>
      <c r="M14" s="63"/>
      <c r="N14" s="63"/>
      <c r="O14" s="63"/>
      <c r="P14" s="63"/>
      <c r="Q14" s="63"/>
    </row>
    <row r="15" spans="1:17" x14ac:dyDescent="0.2">
      <c r="A15" s="46" t="s">
        <v>49</v>
      </c>
      <c r="B15" s="5" t="s">
        <v>138</v>
      </c>
      <c r="C15" s="67">
        <f>VLOOKUP($A15,DATA!$A$1:$AM$533,C$1,FALSE)</f>
        <v>237211.6275</v>
      </c>
      <c r="D15" s="67">
        <f>VLOOKUP($A15,DATA!$A$1:$AM$533,D$1,FALSE)</f>
        <v>263902.27230000001</v>
      </c>
      <c r="E15" s="67">
        <f>VLOOKUP($A15,DATA!$A$1:$AM$533,E$1,FALSE)</f>
        <v>296959.95529999997</v>
      </c>
      <c r="F15" s="67">
        <f>VLOOKUP($A15,DATA!$A$1:$AM$533,F$1,FALSE)</f>
        <v>341099.79629999999</v>
      </c>
      <c r="G15" s="67">
        <f>VLOOKUP($A15,DATA!$A$1:$AM$533,G$1,FALSE)</f>
        <v>439656.16970000003</v>
      </c>
      <c r="H15" s="67">
        <f>VLOOKUP($A15,DATA!$A$1:$AM$533,H$1,FALSE)</f>
        <v>557847.01300000004</v>
      </c>
      <c r="K15" s="2" t="s">
        <v>147</v>
      </c>
      <c r="M15" s="12">
        <f>348.2*(1-0.175)</f>
        <v>287.26499999999999</v>
      </c>
      <c r="N15" s="12">
        <f>404.58*(1-0.175)</f>
        <v>333.77849999999995</v>
      </c>
      <c r="O15" s="12">
        <f>468.89*(1-0.175)</f>
        <v>386.83424999999994</v>
      </c>
      <c r="P15" s="12">
        <f>556.92*(1-0.175)</f>
        <v>459.45899999999995</v>
      </c>
      <c r="Q15" s="12">
        <f>623.04*(1-0.175)</f>
        <v>514.00799999999992</v>
      </c>
    </row>
    <row r="16" spans="1:17" x14ac:dyDescent="0.2">
      <c r="A16" s="46" t="s">
        <v>50</v>
      </c>
      <c r="B16" s="5" t="s">
        <v>139</v>
      </c>
      <c r="C16" s="67">
        <f>VLOOKUP($A16,DATA!$A$1:$AM$533,C$1,FALSE)</f>
        <v>237211.6275</v>
      </c>
      <c r="D16" s="67">
        <f>VLOOKUP($A16,DATA!$A$1:$AM$533,D$1,FALSE)</f>
        <v>260660.3602</v>
      </c>
      <c r="E16" s="67">
        <f>VLOOKUP($A16,DATA!$A$1:$AM$533,E$1,FALSE)</f>
        <v>284942.73129999998</v>
      </c>
      <c r="F16" s="67">
        <f>VLOOKUP($A16,DATA!$A$1:$AM$533,F$1,FALSE)</f>
        <v>319035.43699999998</v>
      </c>
      <c r="G16" s="67">
        <f>VLOOKUP($A16,DATA!$A$1:$AM$533,G$1,FALSE)</f>
        <v>403707.56849999999</v>
      </c>
      <c r="H16" s="67">
        <f>VLOOKUP($A16,DATA!$A$1:$AM$533,H$1,FALSE)</f>
        <v>483185.92660000001</v>
      </c>
      <c r="K16" s="2" t="s">
        <v>148</v>
      </c>
      <c r="L16" s="63"/>
      <c r="M16" s="12">
        <f>348.2*(1-0.175)</f>
        <v>287.26499999999999</v>
      </c>
      <c r="N16" s="12">
        <f>404.45*(1-0.175)</f>
        <v>333.67124999999999</v>
      </c>
      <c r="O16" s="12">
        <f>470.16*(1-0.175)</f>
        <v>387.88200000000001</v>
      </c>
      <c r="P16" s="12">
        <f>560.3*(1-0.175)</f>
        <v>462.24749999999995</v>
      </c>
      <c r="Q16" s="12">
        <f>628.32*(1-0.175)</f>
        <v>518.36400000000003</v>
      </c>
    </row>
    <row r="17" spans="1:17" x14ac:dyDescent="0.2">
      <c r="B17" s="5"/>
      <c r="C17" s="61"/>
      <c r="D17" s="61"/>
      <c r="E17" s="61"/>
      <c r="F17" s="61"/>
      <c r="G17" s="61"/>
      <c r="H17" s="61"/>
      <c r="K17" s="7"/>
      <c r="L17" s="63"/>
      <c r="M17" s="63"/>
      <c r="N17" s="63"/>
      <c r="O17" s="63"/>
      <c r="P17" s="63"/>
      <c r="Q17" s="63"/>
    </row>
    <row r="18" spans="1:17" x14ac:dyDescent="0.2">
      <c r="B18" s="5" t="s">
        <v>138</v>
      </c>
      <c r="C18" s="61"/>
      <c r="D18" s="61"/>
      <c r="E18" s="61"/>
      <c r="F18" s="61"/>
      <c r="G18" s="61"/>
      <c r="H18" s="61"/>
      <c r="K18" s="7"/>
      <c r="L18" s="63"/>
      <c r="M18" s="63"/>
      <c r="N18" s="63"/>
      <c r="O18" s="63"/>
      <c r="P18" s="63"/>
      <c r="Q18" s="63"/>
    </row>
    <row r="19" spans="1:17" x14ac:dyDescent="0.2">
      <c r="A19" s="46" t="s">
        <v>27</v>
      </c>
      <c r="B19" s="5" t="s">
        <v>51</v>
      </c>
      <c r="C19" s="67">
        <f>VLOOKUP($A19,DATA!$A$1:$AM$533,C$1,FALSE)</f>
        <v>10285.555549999999</v>
      </c>
      <c r="D19" s="67">
        <f>VLOOKUP($A19,DATA!$A$1:$AM$533,D$1,FALSE)</f>
        <v>11424.728289999999</v>
      </c>
      <c r="E19" s="67">
        <f>VLOOKUP($A19,DATA!$A$1:$AM$533,E$1,FALSE)</f>
        <v>12660.68936</v>
      </c>
      <c r="F19" s="67">
        <f>VLOOKUP($A19,DATA!$A$1:$AM$533,F$1,FALSE)</f>
        <v>14461.28297</v>
      </c>
      <c r="G19" s="67">
        <f>VLOOKUP($A19,DATA!$A$1:$AM$533,G$1,FALSE)</f>
        <v>18696.0416</v>
      </c>
      <c r="H19" s="67">
        <f>VLOOKUP($A19,DATA!$A$1:$AM$533,H$1,FALSE)</f>
        <v>23903.985860000001</v>
      </c>
      <c r="K19" s="7"/>
      <c r="L19" s="63"/>
      <c r="M19" s="63"/>
      <c r="N19" s="63"/>
      <c r="O19" s="63"/>
      <c r="P19" s="63"/>
      <c r="Q19" s="63"/>
    </row>
    <row r="20" spans="1:17" x14ac:dyDescent="0.2">
      <c r="A20" s="46" t="s">
        <v>28</v>
      </c>
      <c r="B20" s="5" t="s">
        <v>52</v>
      </c>
      <c r="C20" s="67">
        <f>VLOOKUP($A20,DATA!$A$1:$AM$533,C$1,FALSE)</f>
        <v>147495.55559999999</v>
      </c>
      <c r="D20" s="67">
        <f>VLOOKUP($A20,DATA!$A$1:$AM$533,D$1,FALSE)</f>
        <v>164818.10690000001</v>
      </c>
      <c r="E20" s="67">
        <f>VLOOKUP($A20,DATA!$A$1:$AM$533,E$1,FALSE)</f>
        <v>186007.36249999999</v>
      </c>
      <c r="F20" s="67">
        <f>VLOOKUP($A20,DATA!$A$1:$AM$533,F$1,FALSE)</f>
        <v>214056.057</v>
      </c>
      <c r="G20" s="67">
        <f>VLOOKUP($A20,DATA!$A$1:$AM$533,G$1,FALSE)</f>
        <v>274996.07380000001</v>
      </c>
      <c r="H20" s="67">
        <f>VLOOKUP($A20,DATA!$A$1:$AM$533,H$1,FALSE)</f>
        <v>344831.51390000002</v>
      </c>
      <c r="K20" s="7"/>
      <c r="L20" s="63"/>
      <c r="M20" s="63"/>
      <c r="N20" s="63"/>
      <c r="O20" s="63"/>
      <c r="P20" s="63"/>
      <c r="Q20" s="63"/>
    </row>
    <row r="21" spans="1:17" x14ac:dyDescent="0.2">
      <c r="A21" s="46" t="s">
        <v>29</v>
      </c>
      <c r="B21" s="5" t="s">
        <v>53</v>
      </c>
      <c r="C21" s="67">
        <f>VLOOKUP($A21,DATA!$A$1:$AM$533,C$1,FALSE)</f>
        <v>1235.5164030000001</v>
      </c>
      <c r="D21" s="67">
        <f>VLOOKUP($A21,DATA!$A$1:$AM$533,D$1,FALSE)</f>
        <v>1364.1688509999999</v>
      </c>
      <c r="E21" s="67">
        <f>VLOOKUP($A21,DATA!$A$1:$AM$533,E$1,FALSE)</f>
        <v>1506.874808</v>
      </c>
      <c r="F21" s="67">
        <f>VLOOKUP($A21,DATA!$A$1:$AM$533,F$1,FALSE)</f>
        <v>1723.5540739999999</v>
      </c>
      <c r="G21" s="67">
        <f>VLOOKUP($A21,DATA!$A$1:$AM$533,G$1,FALSE)</f>
        <v>2228.5255280000001</v>
      </c>
      <c r="H21" s="67">
        <f>VLOOKUP($A21,DATA!$A$1:$AM$533,H$1,FALSE)</f>
        <v>2874.5917810000001</v>
      </c>
      <c r="K21" s="7"/>
      <c r="L21" s="63"/>
      <c r="M21" s="63"/>
      <c r="N21" s="63"/>
      <c r="O21" s="63"/>
      <c r="P21" s="63"/>
      <c r="Q21" s="63"/>
    </row>
    <row r="22" spans="1:17" x14ac:dyDescent="0.2">
      <c r="A22" s="46" t="s">
        <v>30</v>
      </c>
      <c r="B22" s="5" t="s">
        <v>54</v>
      </c>
      <c r="C22" s="67">
        <f>VLOOKUP($A22,DATA!$A$1:$AM$533,C$1,FALSE)</f>
        <v>23979.722229999999</v>
      </c>
      <c r="D22" s="67">
        <f>VLOOKUP($A22,DATA!$A$1:$AM$533,D$1,FALSE)</f>
        <v>26386.186300000001</v>
      </c>
      <c r="E22" s="67">
        <f>VLOOKUP($A22,DATA!$A$1:$AM$533,E$1,FALSE)</f>
        <v>29263.10442</v>
      </c>
      <c r="F22" s="67">
        <f>VLOOKUP($A22,DATA!$A$1:$AM$533,F$1,FALSE)</f>
        <v>33452.656779999998</v>
      </c>
      <c r="G22" s="67">
        <f>VLOOKUP($A22,DATA!$A$1:$AM$533,G$1,FALSE)</f>
        <v>43135.26773</v>
      </c>
      <c r="H22" s="67">
        <f>VLOOKUP($A22,DATA!$A$1:$AM$533,H$1,FALSE)</f>
        <v>55680.085270000003</v>
      </c>
      <c r="K22" s="7"/>
      <c r="L22" s="63"/>
      <c r="M22" s="63"/>
      <c r="N22" s="63"/>
      <c r="O22" s="63"/>
      <c r="P22" s="63"/>
      <c r="Q22" s="63"/>
    </row>
    <row r="23" spans="1:17" x14ac:dyDescent="0.2">
      <c r="A23" s="46" t="s">
        <v>141</v>
      </c>
      <c r="B23" s="5" t="s">
        <v>55</v>
      </c>
      <c r="C23" s="67">
        <f>VLOOKUP($A23,DATA!$A$1:$AM$533,C$1,FALSE)</f>
        <v>54215.277779999997</v>
      </c>
      <c r="D23" s="67">
        <f>VLOOKUP($A23,DATA!$A$1:$AM$533,D$1,FALSE)</f>
        <v>59909.082000000002</v>
      </c>
      <c r="E23" s="67">
        <f>VLOOKUP($A23,DATA!$A$1:$AM$533,E$1,FALSE)</f>
        <v>67521.924270000003</v>
      </c>
      <c r="F23" s="67">
        <f>VLOOKUP($A23,DATA!$A$1:$AM$533,F$1,FALSE)</f>
        <v>77406.245460000006</v>
      </c>
      <c r="G23" s="67">
        <f>VLOOKUP($A23,DATA!$A$1:$AM$533,G$1,FALSE)</f>
        <v>100600.261</v>
      </c>
      <c r="H23" s="67">
        <f>VLOOKUP($A23,DATA!$A$1:$AM$533,H$1,FALSE)</f>
        <v>130556.83620000001</v>
      </c>
      <c r="K23" s="7"/>
      <c r="L23" s="63"/>
      <c r="M23" s="63"/>
      <c r="N23" s="63"/>
      <c r="O23" s="63"/>
      <c r="P23" s="63"/>
      <c r="Q23" s="63"/>
    </row>
    <row r="24" spans="1:17" x14ac:dyDescent="0.2">
      <c r="B24" s="5" t="s">
        <v>140</v>
      </c>
      <c r="C24" s="67">
        <f>SUM(C19:C23)</f>
        <v>237211.62756299996</v>
      </c>
      <c r="D24" s="67">
        <f t="shared" ref="D24:G24" si="4">SUM(D19:D23)</f>
        <v>263902.27234100003</v>
      </c>
      <c r="E24" s="67">
        <f t="shared" si="4"/>
        <v>296959.95535799995</v>
      </c>
      <c r="F24" s="67">
        <f t="shared" si="4"/>
        <v>341099.79628400004</v>
      </c>
      <c r="G24" s="67">
        <f t="shared" si="4"/>
        <v>439656.16965800006</v>
      </c>
      <c r="H24" s="67">
        <f>SUM(H19:H23)</f>
        <v>557847.013011</v>
      </c>
      <c r="K24" s="7"/>
      <c r="L24" s="63"/>
      <c r="M24" s="63"/>
      <c r="N24" s="63"/>
      <c r="O24" s="63"/>
      <c r="P24" s="63"/>
      <c r="Q24" s="63"/>
    </row>
    <row r="25" spans="1:17" x14ac:dyDescent="0.2">
      <c r="B25" s="5"/>
      <c r="C25" s="67"/>
      <c r="D25" s="67"/>
      <c r="E25" s="67"/>
      <c r="F25" s="67"/>
      <c r="G25" s="67"/>
      <c r="H25" s="67"/>
      <c r="K25" s="7"/>
      <c r="L25" s="63"/>
      <c r="M25" s="63"/>
      <c r="N25" s="63"/>
      <c r="O25" s="63"/>
      <c r="P25" s="63"/>
      <c r="Q25" s="63"/>
    </row>
    <row r="26" spans="1:17" x14ac:dyDescent="0.2">
      <c r="B26" s="5" t="s">
        <v>139</v>
      </c>
      <c r="C26" s="61"/>
      <c r="D26" s="61"/>
      <c r="E26" s="61"/>
      <c r="F26" s="61"/>
      <c r="G26" s="61"/>
      <c r="H26" s="61"/>
      <c r="K26" s="7"/>
      <c r="L26" s="63"/>
      <c r="M26" s="63"/>
      <c r="N26" s="63"/>
      <c r="O26" s="63"/>
      <c r="P26" s="63"/>
      <c r="Q26" s="63"/>
    </row>
    <row r="27" spans="1:17" x14ac:dyDescent="0.2">
      <c r="A27" s="46" t="s">
        <v>43</v>
      </c>
      <c r="B27" s="5" t="s">
        <v>51</v>
      </c>
      <c r="C27" s="67">
        <f>VLOOKUP($A27,DATA!$A$1:$AM$533,C$1,FALSE)</f>
        <v>10285.555549999999</v>
      </c>
      <c r="D27" s="67">
        <f>VLOOKUP($A27,DATA!$A$1:$AM$533,D$1,FALSE)</f>
        <v>11297.56662</v>
      </c>
      <c r="E27" s="67">
        <f>VLOOKUP($A27,DATA!$A$1:$AM$533,E$1,FALSE)</f>
        <v>12151.1217</v>
      </c>
      <c r="F27" s="67">
        <f>VLOOKUP($A27,DATA!$A$1:$AM$533,F$1,FALSE)</f>
        <v>13492.89572</v>
      </c>
      <c r="G27" s="67">
        <f>VLOOKUP($A27,DATA!$A$1:$AM$533,G$1,FALSE)</f>
        <v>17077.848959999999</v>
      </c>
      <c r="H27" s="67">
        <f>VLOOKUP($A27,DATA!$A$1:$AM$533,H$1,FALSE)</f>
        <v>20592.357980000001</v>
      </c>
      <c r="K27" s="7"/>
      <c r="L27" s="63"/>
      <c r="M27" s="63"/>
      <c r="N27" s="63"/>
      <c r="O27" s="63"/>
      <c r="P27" s="63"/>
      <c r="Q27" s="63"/>
    </row>
    <row r="28" spans="1:17" x14ac:dyDescent="0.2">
      <c r="A28" s="46" t="s">
        <v>44</v>
      </c>
      <c r="B28" s="5" t="s">
        <v>52</v>
      </c>
      <c r="C28" s="67">
        <f>VLOOKUP($A28,DATA!$A$1:$AM$533,C$1,FALSE)</f>
        <v>147495.55559999999</v>
      </c>
      <c r="D28" s="67">
        <f>VLOOKUP($A28,DATA!$A$1:$AM$533,D$1,FALSE)</f>
        <v>163034.29810000001</v>
      </c>
      <c r="E28" s="67">
        <f>VLOOKUP($A28,DATA!$A$1:$AM$533,E$1,FALSE)</f>
        <v>179037.79079999999</v>
      </c>
      <c r="F28" s="67">
        <f>VLOOKUP($A28,DATA!$A$1:$AM$533,F$1,FALSE)</f>
        <v>200632.1802</v>
      </c>
      <c r="G28" s="67">
        <f>VLOOKUP($A28,DATA!$A$1:$AM$533,G$1,FALSE)</f>
        <v>252654.74129999999</v>
      </c>
      <c r="H28" s="67">
        <f>VLOOKUP($A28,DATA!$A$1:$AM$533,H$1,FALSE)</f>
        <v>299437.48469999997</v>
      </c>
      <c r="K28" s="7"/>
      <c r="L28" s="63"/>
      <c r="M28" s="63"/>
      <c r="N28" s="63"/>
      <c r="O28" s="63"/>
      <c r="P28" s="63"/>
      <c r="Q28" s="63"/>
    </row>
    <row r="29" spans="1:17" x14ac:dyDescent="0.2">
      <c r="A29" s="46" t="s">
        <v>45</v>
      </c>
      <c r="B29" s="5" t="s">
        <v>53</v>
      </c>
      <c r="C29" s="67">
        <f>VLOOKUP($A29,DATA!$A$1:$AM$533,C$1,FALSE)</f>
        <v>1235.5164030000001</v>
      </c>
      <c r="D29" s="67">
        <f>VLOOKUP($A29,DATA!$A$1:$AM$533,D$1,FALSE)</f>
        <v>1347.6857500000001</v>
      </c>
      <c r="E29" s="67">
        <f>VLOOKUP($A29,DATA!$A$1:$AM$533,E$1,FALSE)</f>
        <v>1445.384877</v>
      </c>
      <c r="F29" s="67">
        <f>VLOOKUP($A29,DATA!$A$1:$AM$533,F$1,FALSE)</f>
        <v>1605.1717679999999</v>
      </c>
      <c r="G29" s="67">
        <f>VLOOKUP($A29,DATA!$A$1:$AM$533,G$1,FALSE)</f>
        <v>2029.7993120000001</v>
      </c>
      <c r="H29" s="67">
        <f>VLOOKUP($A29,DATA!$A$1:$AM$533,H$1,FALSE)</f>
        <v>2466.9306940000001</v>
      </c>
      <c r="K29" s="7"/>
      <c r="L29" s="63"/>
      <c r="M29" s="63"/>
      <c r="N29" s="63"/>
      <c r="O29" s="63"/>
      <c r="P29" s="63"/>
      <c r="Q29" s="63"/>
    </row>
    <row r="30" spans="1:17" x14ac:dyDescent="0.2">
      <c r="A30" s="46" t="s">
        <v>46</v>
      </c>
      <c r="B30" s="5" t="s">
        <v>54</v>
      </c>
      <c r="C30" s="67">
        <f>VLOOKUP($A30,DATA!$A$1:$AM$533,C$1,FALSE)</f>
        <v>23979.722229999999</v>
      </c>
      <c r="D30" s="67">
        <f>VLOOKUP($A30,DATA!$A$1:$AM$533,D$1,FALSE)</f>
        <v>26049.625960000001</v>
      </c>
      <c r="E30" s="67">
        <f>VLOOKUP($A30,DATA!$A$1:$AM$533,E$1,FALSE)</f>
        <v>27928.021199999999</v>
      </c>
      <c r="F30" s="67">
        <f>VLOOKUP($A30,DATA!$A$1:$AM$533,F$1,FALSE)</f>
        <v>30890.245630000001</v>
      </c>
      <c r="G30" s="67">
        <f>VLOOKUP($A30,DATA!$A$1:$AM$533,G$1,FALSE)</f>
        <v>38909.213210000002</v>
      </c>
      <c r="H30" s="67">
        <f>VLOOKUP($A30,DATA!$A$1:$AM$533,H$1,FALSE)</f>
        <v>46855.068670000001</v>
      </c>
      <c r="K30" s="7"/>
      <c r="L30" s="63"/>
      <c r="M30" s="63"/>
      <c r="N30" s="63"/>
      <c r="O30" s="63"/>
      <c r="P30" s="63"/>
      <c r="Q30" s="63"/>
    </row>
    <row r="31" spans="1:17" x14ac:dyDescent="0.2">
      <c r="A31" s="46" t="s">
        <v>146</v>
      </c>
      <c r="B31" s="5" t="s">
        <v>55</v>
      </c>
      <c r="C31" s="67">
        <f>VLOOKUP($A31,DATA!$A$1:$AM$533,C$1,FALSE)</f>
        <v>54215.277779999997</v>
      </c>
      <c r="D31" s="67">
        <f>VLOOKUP($A31,DATA!$A$1:$AM$533,D$1,FALSE)</f>
        <v>58931.183799999999</v>
      </c>
      <c r="E31" s="67">
        <f>VLOOKUP($A31,DATA!$A$1:$AM$533,E$1,FALSE)</f>
        <v>64380.41272</v>
      </c>
      <c r="F31" s="67">
        <f>VLOOKUP($A31,DATA!$A$1:$AM$533,F$1,FALSE)</f>
        <v>72414.943660000004</v>
      </c>
      <c r="G31" s="67">
        <f>VLOOKUP($A31,DATA!$A$1:$AM$533,G$1,FALSE)</f>
        <v>93035.965779999999</v>
      </c>
      <c r="H31" s="67">
        <f>VLOOKUP($A31,DATA!$A$1:$AM$533,H$1,FALSE)</f>
        <v>113834.0846</v>
      </c>
      <c r="K31" s="7"/>
      <c r="L31" s="63"/>
      <c r="M31" s="63"/>
      <c r="N31" s="63"/>
      <c r="O31" s="63"/>
      <c r="P31" s="63"/>
      <c r="Q31" s="63"/>
    </row>
    <row r="32" spans="1:17" x14ac:dyDescent="0.2">
      <c r="B32" s="5" t="s">
        <v>140</v>
      </c>
      <c r="C32" s="67">
        <f>SUM(C27:C31)</f>
        <v>237211.62756299996</v>
      </c>
      <c r="D32" s="67">
        <f t="shared" ref="D32:G32" si="5">SUM(D27:D31)</f>
        <v>260660.36023000002</v>
      </c>
      <c r="E32" s="67">
        <f t="shared" si="5"/>
        <v>284942.73129699996</v>
      </c>
      <c r="F32" s="67">
        <f t="shared" si="5"/>
        <v>319035.43697799998</v>
      </c>
      <c r="G32" s="67">
        <f t="shared" si="5"/>
        <v>403707.56856199994</v>
      </c>
      <c r="H32" s="67">
        <f>SUM(H27:H31)</f>
        <v>483185.92664399999</v>
      </c>
      <c r="K32" s="7"/>
      <c r="L32" s="63"/>
      <c r="M32" s="63"/>
      <c r="N32" s="63"/>
      <c r="O32" s="63"/>
      <c r="P32" s="63"/>
      <c r="Q32" s="63"/>
    </row>
    <row r="33" spans="1:17" x14ac:dyDescent="0.2">
      <c r="B33" s="5"/>
      <c r="C33" s="67"/>
      <c r="D33" s="67"/>
      <c r="E33" s="67"/>
      <c r="F33" s="67"/>
      <c r="G33" s="67"/>
      <c r="H33" s="67"/>
      <c r="K33" s="7"/>
      <c r="L33" s="63"/>
      <c r="M33" s="63"/>
      <c r="N33" s="63"/>
      <c r="O33" s="63"/>
      <c r="P33" s="63"/>
      <c r="Q33" s="63"/>
    </row>
    <row r="34" spans="1:17" x14ac:dyDescent="0.2">
      <c r="B34" s="5"/>
      <c r="J34" s="46">
        <f>E37/0.0036</f>
        <v>147495.55558333333</v>
      </c>
      <c r="K34" s="7"/>
      <c r="L34" s="63"/>
      <c r="M34" s="63"/>
      <c r="N34" s="63"/>
      <c r="O34" s="63"/>
      <c r="P34" s="63"/>
      <c r="Q34" s="63"/>
    </row>
    <row r="35" spans="1:17" x14ac:dyDescent="0.2">
      <c r="B35" s="68">
        <v>2013</v>
      </c>
      <c r="C35" s="4" t="s">
        <v>63</v>
      </c>
      <c r="D35" s="4" t="s">
        <v>64</v>
      </c>
      <c r="E35" s="4" t="s">
        <v>65</v>
      </c>
      <c r="F35" s="4" t="s">
        <v>72</v>
      </c>
      <c r="G35" s="4"/>
      <c r="H35" s="9" t="s">
        <v>85</v>
      </c>
      <c r="I35" s="9" t="s">
        <v>87</v>
      </c>
      <c r="K35" s="7"/>
      <c r="L35" s="63"/>
      <c r="M35" s="63"/>
      <c r="N35" s="63"/>
      <c r="O35" s="63"/>
      <c r="P35" s="63"/>
      <c r="Q35" s="63"/>
    </row>
    <row r="36" spans="1:17" x14ac:dyDescent="0.2">
      <c r="A36" s="46" t="s">
        <v>67</v>
      </c>
      <c r="B36" s="5" t="s">
        <v>51</v>
      </c>
      <c r="C36" s="61">
        <f>VLOOKUP(CONCATENATE($A36,C$2,"_0"),DATA!$A$1:$AM$533,2,FALSE)</f>
        <v>121.58713299999999</v>
      </c>
      <c r="D36" s="61">
        <f>VLOOKUP(CONCATENATE($A36,D$2,"_0"),DATA!$A$1:$AM$533,2,FALSE)</f>
        <v>7.5365014899999999E-2</v>
      </c>
      <c r="E36" s="61">
        <f>VLOOKUP(CONCATENATE($A36,E$2,"_0"),DATA!$A$1:$AM$533,2,FALSE)</f>
        <v>37.027999999999999</v>
      </c>
      <c r="F36" s="69">
        <f t="shared" ref="F36:F41" si="6">SUM(C36:E36)</f>
        <v>158.69049801489999</v>
      </c>
      <c r="H36" s="70">
        <f t="shared" ref="H36:H42" si="7">E36-N37-O37</f>
        <v>0.89592839897792231</v>
      </c>
      <c r="I36" s="71">
        <f t="shared" ref="I36:I42" si="8">F36-SUM(L37:O37)</f>
        <v>-0.79306728762296075</v>
      </c>
      <c r="K36" s="72">
        <v>2014</v>
      </c>
      <c r="L36" s="8" t="s">
        <v>63</v>
      </c>
      <c r="M36" s="8" t="s">
        <v>64</v>
      </c>
      <c r="N36" s="8" t="s">
        <v>65</v>
      </c>
      <c r="O36" s="8" t="s">
        <v>66</v>
      </c>
      <c r="P36" s="8" t="s">
        <v>84</v>
      </c>
    </row>
    <row r="37" spans="1:17" x14ac:dyDescent="0.2">
      <c r="A37" s="46" t="s">
        <v>68</v>
      </c>
      <c r="B37" s="5" t="s">
        <v>52</v>
      </c>
      <c r="C37" s="61">
        <f>VLOOKUP(CONCATENATE($A37,C$2,"_0"),DATA!$A$1:$AM$533,2,FALSE)</f>
        <v>411.05060300000002</v>
      </c>
      <c r="D37" s="61">
        <f>VLOOKUP(CONCATENATE($A37,D$2,"_0"),DATA!$A$1:$AM$533,2,FALSE)</f>
        <v>594.8122535</v>
      </c>
      <c r="E37" s="73">
        <f>VLOOKUP(CONCATENATE($A37,E$2,"_0"),DATA!$A$1:$AM$533,2,FALSE)</f>
        <v>530.9840001</v>
      </c>
      <c r="F37" s="69">
        <f t="shared" si="6"/>
        <v>1536.8468566000001</v>
      </c>
      <c r="H37" s="70">
        <f t="shared" si="7"/>
        <v>-0.59841287141728117</v>
      </c>
      <c r="I37" s="71">
        <f t="shared" si="8"/>
        <v>23.348741751962734</v>
      </c>
      <c r="K37" s="2" t="s">
        <v>51</v>
      </c>
      <c r="L37" s="63">
        <v>123.35149370150087</v>
      </c>
      <c r="M37" s="63">
        <v>0</v>
      </c>
      <c r="N37" s="63">
        <v>36.132071601022076</v>
      </c>
      <c r="O37" s="63">
        <v>0</v>
      </c>
      <c r="P37" s="63">
        <f>SUM(L37:O37)</f>
        <v>159.48356530252295</v>
      </c>
    </row>
    <row r="38" spans="1:17" x14ac:dyDescent="0.2">
      <c r="A38" s="46" t="s">
        <v>69</v>
      </c>
      <c r="B38" s="5" t="s">
        <v>53</v>
      </c>
      <c r="C38" s="61">
        <f>VLOOKUP(CONCATENATE($A38,C$2,"_0"),DATA!$A$1:$AM$533,2,FALSE)</f>
        <v>1245.3447020000001</v>
      </c>
      <c r="D38" s="61">
        <f>VLOOKUP(CONCATENATE($A38,D$2,"_0"),DATA!$A$1:$AM$533,2,FALSE)</f>
        <v>1.1275404570000001</v>
      </c>
      <c r="E38" s="61">
        <f>VLOOKUP(CONCATENATE($A38,E$2,"_0"),DATA!$A$1:$AM$533,2,FALSE)</f>
        <v>4.4478590499999999</v>
      </c>
      <c r="F38" s="69">
        <f t="shared" si="6"/>
        <v>1250.920101507</v>
      </c>
      <c r="H38" s="70">
        <f t="shared" si="7"/>
        <v>0.42853104999999925</v>
      </c>
      <c r="I38" s="71">
        <f t="shared" si="8"/>
        <v>-445.44173313483361</v>
      </c>
      <c r="K38" s="2" t="s">
        <v>52</v>
      </c>
      <c r="L38" s="63">
        <v>385.42355848668393</v>
      </c>
      <c r="M38" s="63">
        <v>596.49214338993625</v>
      </c>
      <c r="N38" s="63">
        <v>531.58241297141728</v>
      </c>
      <c r="O38" s="63">
        <v>0</v>
      </c>
      <c r="P38" s="63">
        <f t="shared" ref="P38:P41" si="9">SUM(L38:O38)</f>
        <v>1513.4981148480374</v>
      </c>
    </row>
    <row r="39" spans="1:17" x14ac:dyDescent="0.2">
      <c r="A39" s="46" t="s">
        <v>70</v>
      </c>
      <c r="B39" s="5" t="s">
        <v>54</v>
      </c>
      <c r="C39" s="61">
        <f>VLOOKUP(CONCATENATE($A39,C$2,"_0"),DATA!$A$1:$AM$533,2,FALSE)</f>
        <v>82.998924400000007</v>
      </c>
      <c r="D39" s="61">
        <f>VLOOKUP(CONCATENATE($A39,D$2,"_0"),DATA!$A$1:$AM$533,2,FALSE)</f>
        <v>11.097</v>
      </c>
      <c r="E39" s="61">
        <f>VLOOKUP(CONCATENATE($A39,E$2,"_0"),DATA!$A$1:$AM$533,2,FALSE)</f>
        <v>86.327000040000001</v>
      </c>
      <c r="F39" s="69">
        <f t="shared" si="6"/>
        <v>180.42292444</v>
      </c>
      <c r="H39" s="70">
        <f t="shared" si="7"/>
        <v>3.0578795274626458</v>
      </c>
      <c r="I39" s="71">
        <f t="shared" si="8"/>
        <v>16.222959927462654</v>
      </c>
      <c r="K39" s="2" t="s">
        <v>53</v>
      </c>
      <c r="L39" s="63">
        <v>1692.3425066418336</v>
      </c>
      <c r="M39" s="63">
        <v>0</v>
      </c>
      <c r="N39" s="63">
        <v>4.0193280000000007</v>
      </c>
      <c r="O39" s="63">
        <v>0</v>
      </c>
      <c r="P39" s="63">
        <f t="shared" si="9"/>
        <v>1696.3618346418336</v>
      </c>
    </row>
    <row r="40" spans="1:17" x14ac:dyDescent="0.2">
      <c r="A40" s="46" t="s">
        <v>71</v>
      </c>
      <c r="B40" s="5" t="s">
        <v>55</v>
      </c>
      <c r="C40" s="61">
        <f>VLOOKUP(CONCATENATE($A40,C$2,"_0"),DATA!$A$1:$AM$533,2,FALSE)</f>
        <v>1269.6992749999999</v>
      </c>
      <c r="D40" s="61">
        <f>VLOOKUP(CONCATENATE($A40,D$2,"_0"),DATA!$A$1:$AM$533,2,FALSE)</f>
        <v>33.802999999999997</v>
      </c>
      <c r="E40" s="61">
        <f>VLOOKUP(CONCATENATE($A40,E$2,"_0"),DATA!$A$1:$AM$533,2,FALSE)</f>
        <v>195.17500000000001</v>
      </c>
      <c r="F40" s="69">
        <f t="shared" si="6"/>
        <v>1498.6772749999998</v>
      </c>
      <c r="H40" s="70">
        <f t="shared" si="7"/>
        <v>-7.0368741906795069</v>
      </c>
      <c r="I40" s="71">
        <f t="shared" si="8"/>
        <v>366.26551371103847</v>
      </c>
      <c r="K40" s="2" t="s">
        <v>54</v>
      </c>
      <c r="L40" s="63">
        <v>67.826159999999987</v>
      </c>
      <c r="M40" s="63">
        <v>13.104683999999999</v>
      </c>
      <c r="N40" s="63">
        <v>83.269120512537356</v>
      </c>
      <c r="O40" s="63">
        <v>0</v>
      </c>
      <c r="P40" s="63">
        <f t="shared" si="9"/>
        <v>164.19996451253735</v>
      </c>
    </row>
    <row r="41" spans="1:17" x14ac:dyDescent="0.2">
      <c r="B41" s="5" t="s">
        <v>56</v>
      </c>
      <c r="C41" s="69">
        <f>SUM(C36:C40)</f>
        <v>3130.6806373999998</v>
      </c>
      <c r="D41" s="69">
        <f>SUM(D36:D40)</f>
        <v>640.91515897189993</v>
      </c>
      <c r="E41" s="69">
        <f>SUM(E36:E40)</f>
        <v>853.96185919000004</v>
      </c>
      <c r="F41" s="69">
        <f t="shared" si="6"/>
        <v>4625.5576555619</v>
      </c>
      <c r="H41" s="74">
        <f t="shared" si="7"/>
        <v>-3.252948085656195</v>
      </c>
      <c r="I41" s="75">
        <f t="shared" si="8"/>
        <v>-40.397585031993003</v>
      </c>
      <c r="K41" s="2" t="s">
        <v>55</v>
      </c>
      <c r="L41" s="63">
        <v>896.04296468133202</v>
      </c>
      <c r="M41" s="63">
        <v>34.156922416949669</v>
      </c>
      <c r="N41" s="63">
        <v>197.82797304443952</v>
      </c>
      <c r="O41" s="63">
        <v>4.3839011462400013</v>
      </c>
      <c r="P41" s="63">
        <f t="shared" si="9"/>
        <v>1132.4117612889613</v>
      </c>
    </row>
    <row r="42" spans="1:17" x14ac:dyDescent="0.2">
      <c r="B42" s="5" t="s">
        <v>82</v>
      </c>
      <c r="C42" s="64">
        <f>C41/0.0036</f>
        <v>869633.51038888888</v>
      </c>
      <c r="D42" s="64">
        <f>D41/0.0036</f>
        <v>178031.98860330554</v>
      </c>
      <c r="E42" s="64">
        <f>E41/0.0036</f>
        <v>237211.62755277779</v>
      </c>
      <c r="F42" s="64">
        <f>F41/0.0036</f>
        <v>1284877.1265449722</v>
      </c>
      <c r="H42" s="70">
        <f t="shared" si="7"/>
        <v>-903.5966904600707</v>
      </c>
      <c r="I42" s="71">
        <f t="shared" si="8"/>
        <v>-11221.551397775766</v>
      </c>
      <c r="K42" s="2" t="s">
        <v>56</v>
      </c>
      <c r="L42" s="65">
        <f>SUM(L37:L41)</f>
        <v>3164.9866835113507</v>
      </c>
      <c r="M42" s="65">
        <f t="shared" ref="M42:P42" si="10">SUM(M37:M41)</f>
        <v>643.75374980688593</v>
      </c>
      <c r="N42" s="65">
        <f t="shared" si="10"/>
        <v>852.83090612941623</v>
      </c>
      <c r="O42" s="65">
        <f t="shared" si="10"/>
        <v>4.3839011462400013</v>
      </c>
      <c r="P42" s="65">
        <f t="shared" si="10"/>
        <v>4665.9552405938921</v>
      </c>
    </row>
    <row r="43" spans="1:17" x14ac:dyDescent="0.2">
      <c r="H43" s="76"/>
      <c r="K43" s="2" t="s">
        <v>82</v>
      </c>
      <c r="L43" s="66">
        <f>L42/0.0036</f>
        <v>879162.96764204185</v>
      </c>
      <c r="M43" s="66">
        <v>178820.48605746831</v>
      </c>
      <c r="N43" s="66">
        <v>236897.47392483786</v>
      </c>
      <c r="O43" s="66">
        <v>1217.7503184000004</v>
      </c>
      <c r="P43" s="66">
        <v>1356500.4872873742</v>
      </c>
    </row>
    <row r="44" spans="1:17" x14ac:dyDescent="0.2">
      <c r="B44" s="68">
        <v>2020</v>
      </c>
      <c r="C44" s="4" t="s">
        <v>63</v>
      </c>
      <c r="D44" s="4" t="s">
        <v>64</v>
      </c>
      <c r="E44" s="4" t="s">
        <v>65</v>
      </c>
      <c r="F44" s="4" t="s">
        <v>72</v>
      </c>
      <c r="H44" s="76"/>
      <c r="K44" s="45"/>
      <c r="L44" s="63"/>
      <c r="M44" s="63"/>
      <c r="N44" s="63"/>
      <c r="O44" s="63"/>
      <c r="P44" s="63"/>
    </row>
    <row r="45" spans="1:17" x14ac:dyDescent="0.2">
      <c r="A45" s="46" t="s">
        <v>67</v>
      </c>
      <c r="B45" s="5" t="s">
        <v>51</v>
      </c>
      <c r="C45" s="61">
        <f>VLOOKUP(CONCATENATE($A45,C$2,"_0"),DATA!$A$1:$AM$533,9,FALSE)</f>
        <v>147.6491929</v>
      </c>
      <c r="D45" s="61">
        <f>VLOOKUP(CONCATENATE($A45,D$2,"_0"),DATA!$A$1:$AM$533,9,FALSE)</f>
        <v>9.2162778900000006E-2</v>
      </c>
      <c r="E45" s="61">
        <f>VLOOKUP(CONCATENATE($A45,E$2,"_0"),DATA!$A$1:$AM$533,9,FALSE)</f>
        <v>41.129021829999999</v>
      </c>
      <c r="F45" s="69">
        <f t="shared" ref="F45:F50" si="11">SUM(C45:E45)</f>
        <v>188.87037750889999</v>
      </c>
      <c r="H45" s="70">
        <f t="shared" ref="H45:H51" si="12">E45-N46-O46</f>
        <v>4.9856613756784256</v>
      </c>
      <c r="I45" s="71">
        <f t="shared" ref="I45:I51" si="13">F45-SUM(L46:O46)</f>
        <v>33.514384701897058</v>
      </c>
      <c r="K45" s="72">
        <v>2020</v>
      </c>
      <c r="L45" s="8" t="s">
        <v>63</v>
      </c>
      <c r="M45" s="8" t="s">
        <v>64</v>
      </c>
      <c r="N45" s="8" t="s">
        <v>65</v>
      </c>
      <c r="O45" s="8" t="s">
        <v>66</v>
      </c>
      <c r="P45" s="8" t="s">
        <v>84</v>
      </c>
    </row>
    <row r="46" spans="1:17" x14ac:dyDescent="0.2">
      <c r="A46" s="46" t="s">
        <v>68</v>
      </c>
      <c r="B46" s="5" t="s">
        <v>52</v>
      </c>
      <c r="C46" s="61">
        <f>VLOOKUP(CONCATENATE($A46,C$2,"_0"),DATA!$A$1:$AM$533,9,FALSE)</f>
        <v>497.90349500000002</v>
      </c>
      <c r="D46" s="61">
        <f>VLOOKUP(CONCATENATE($A46,D$2,"_0"),DATA!$A$1:$AM$533,9,FALSE)</f>
        <v>719.88527829999998</v>
      </c>
      <c r="E46" s="61">
        <f>VLOOKUP(CONCATENATE($A46,E$2,"_0"),DATA!$A$1:$AM$533,9,FALSE)</f>
        <v>593.34518479999997</v>
      </c>
      <c r="F46" s="69">
        <f t="shared" si="11"/>
        <v>1811.1339581</v>
      </c>
      <c r="H46" s="70">
        <f t="shared" si="12"/>
        <v>-87.136046026497297</v>
      </c>
      <c r="I46" s="71">
        <f t="shared" si="13"/>
        <v>-42.5316743664564</v>
      </c>
      <c r="K46" s="2" t="s">
        <v>51</v>
      </c>
      <c r="L46" s="63">
        <v>119.21263235268137</v>
      </c>
      <c r="M46" s="63">
        <v>0</v>
      </c>
      <c r="N46" s="63">
        <v>36.143360454321574</v>
      </c>
      <c r="O46" s="63">
        <v>0</v>
      </c>
      <c r="P46" s="63">
        <f>SUM(L46:O46)</f>
        <v>155.35599280700293</v>
      </c>
    </row>
    <row r="47" spans="1:17" x14ac:dyDescent="0.2">
      <c r="A47" s="46" t="s">
        <v>69</v>
      </c>
      <c r="B47" s="5" t="s">
        <v>53</v>
      </c>
      <c r="C47" s="61">
        <f>VLOOKUP(CONCATENATE($A47,C$2,"_0"),DATA!$A$1:$AM$533,9,FALSE)</f>
        <v>1505.101032</v>
      </c>
      <c r="D47" s="61">
        <f>VLOOKUP(CONCATENATE($A47,D$2,"_0"),DATA!$A$1:$AM$533,9,FALSE)</f>
        <v>1.401039275</v>
      </c>
      <c r="E47" s="61">
        <f>VLOOKUP(CONCATENATE($A47,E$2,"_0"),DATA!$A$1:$AM$533,9,FALSE)</f>
        <v>4.9110078619999999</v>
      </c>
      <c r="F47" s="69">
        <f t="shared" si="11"/>
        <v>1511.4130791369998</v>
      </c>
      <c r="H47" s="70">
        <f t="shared" si="12"/>
        <v>-0.39174687287565924</v>
      </c>
      <c r="I47" s="71">
        <f t="shared" si="13"/>
        <v>-272.63034681549789</v>
      </c>
      <c r="K47" s="2" t="s">
        <v>52</v>
      </c>
      <c r="L47" s="63">
        <v>430.23823112286982</v>
      </c>
      <c r="M47" s="63">
        <v>742.94617051708929</v>
      </c>
      <c r="N47" s="63">
        <v>680.48123082649727</v>
      </c>
      <c r="O47" s="63">
        <v>0</v>
      </c>
      <c r="P47" s="63">
        <f t="shared" ref="P47:P50" si="14">SUM(L47:O47)</f>
        <v>1853.6656324664564</v>
      </c>
    </row>
    <row r="48" spans="1:17" x14ac:dyDescent="0.2">
      <c r="A48" s="46" t="s">
        <v>70</v>
      </c>
      <c r="B48" s="5" t="s">
        <v>54</v>
      </c>
      <c r="C48" s="61">
        <f>VLOOKUP(CONCATENATE($A48,C$2,"_0"),DATA!$A$1:$AM$533,9,FALSE)</f>
        <v>102.68781370000001</v>
      </c>
      <c r="D48" s="61">
        <f>VLOOKUP(CONCATENATE($A48,D$2,"_0"),DATA!$A$1:$AM$533,9,FALSE)</f>
        <v>13.840961160000001</v>
      </c>
      <c r="E48" s="61">
        <f>VLOOKUP(CONCATENATE($A48,E$2,"_0"),DATA!$A$1:$AM$533,9,FALSE)</f>
        <v>94.990270659999894</v>
      </c>
      <c r="F48" s="69">
        <f t="shared" si="11"/>
        <v>211.51904551999991</v>
      </c>
      <c r="H48" s="70">
        <f t="shared" si="12"/>
        <v>8.3062817036545784</v>
      </c>
      <c r="I48" s="71">
        <f t="shared" si="13"/>
        <v>40.954795193053741</v>
      </c>
      <c r="K48" s="2" t="s">
        <v>53</v>
      </c>
      <c r="L48" s="63">
        <v>1777.519648914357</v>
      </c>
      <c r="M48" s="63">
        <v>1.2210223032650731</v>
      </c>
      <c r="N48" s="63">
        <v>5.3027547348756592</v>
      </c>
      <c r="O48" s="63">
        <v>0</v>
      </c>
      <c r="P48" s="63">
        <f t="shared" si="14"/>
        <v>1784.0434259524977</v>
      </c>
    </row>
    <row r="49" spans="1:16" x14ac:dyDescent="0.2">
      <c r="A49" s="46" t="s">
        <v>71</v>
      </c>
      <c r="B49" s="5" t="s">
        <v>55</v>
      </c>
      <c r="C49" s="61">
        <f>VLOOKUP(CONCATENATE($A49,C$2,"_0"),DATA!$A$1:$AM$533,9,FALSE)</f>
        <v>1563.3205680000001</v>
      </c>
      <c r="D49" s="61">
        <f>VLOOKUP(CONCATENATE($A49,D$2,"_0"),DATA!$A$1:$AM$533,9,FALSE)</f>
        <v>41.172314489999998</v>
      </c>
      <c r="E49" s="61">
        <f>VLOOKUP(CONCATENATE($A49,E$2,"_0"),DATA!$A$1:$AM$533,9,FALSE)</f>
        <v>215.67269519999999</v>
      </c>
      <c r="F49" s="69">
        <f t="shared" si="11"/>
        <v>1820.16557769</v>
      </c>
      <c r="H49" s="70">
        <f t="shared" si="12"/>
        <v>-38.81218221623557</v>
      </c>
      <c r="I49" s="71">
        <f t="shared" si="13"/>
        <v>415.71448795788297</v>
      </c>
      <c r="K49" s="2" t="s">
        <v>54</v>
      </c>
      <c r="L49" s="63">
        <v>67.764919483925439</v>
      </c>
      <c r="M49" s="63">
        <v>16.115341886675392</v>
      </c>
      <c r="N49" s="63">
        <v>85.927999512721343</v>
      </c>
      <c r="O49" s="63">
        <v>0.75598944362397269</v>
      </c>
      <c r="P49" s="63">
        <f t="shared" si="14"/>
        <v>170.56425032694617</v>
      </c>
    </row>
    <row r="50" spans="1:16" x14ac:dyDescent="0.2">
      <c r="B50" s="5" t="s">
        <v>56</v>
      </c>
      <c r="C50" s="69">
        <f>SUM(C45:C49)</f>
        <v>3816.6621015999999</v>
      </c>
      <c r="D50" s="69">
        <f>SUM(D45:D49)</f>
        <v>776.39175600390001</v>
      </c>
      <c r="E50" s="69">
        <f>SUM(E45:E49)</f>
        <v>950.04818035199992</v>
      </c>
      <c r="F50" s="69">
        <f t="shared" si="11"/>
        <v>5543.1020379558995</v>
      </c>
      <c r="H50" s="74">
        <f t="shared" si="12"/>
        <v>-113.04803203627553</v>
      </c>
      <c r="I50" s="75">
        <f t="shared" si="13"/>
        <v>175.02164667087891</v>
      </c>
      <c r="K50" s="2" t="s">
        <v>55</v>
      </c>
      <c r="L50" s="63">
        <v>1111.6023003069165</v>
      </c>
      <c r="M50" s="63">
        <v>38.363912008964903</v>
      </c>
      <c r="N50" s="63">
        <v>247.42171149417868</v>
      </c>
      <c r="O50" s="63">
        <v>7.0631659220568821</v>
      </c>
      <c r="P50" s="63">
        <f t="shared" si="14"/>
        <v>1404.451089732117</v>
      </c>
    </row>
    <row r="51" spans="1:16" x14ac:dyDescent="0.2">
      <c r="B51" s="5" t="s">
        <v>82</v>
      </c>
      <c r="C51" s="64">
        <f>C50/0.0036</f>
        <v>1060183.9171111111</v>
      </c>
      <c r="D51" s="64">
        <f>D50/0.0036</f>
        <v>215664.37666775001</v>
      </c>
      <c r="E51" s="64">
        <f>E50/0.0036</f>
        <v>263902.27231999999</v>
      </c>
      <c r="F51" s="64">
        <f>F50/0.0036</f>
        <v>1539750.5660988609</v>
      </c>
      <c r="H51" s="70">
        <f t="shared" si="12"/>
        <v>-31402.231121187633</v>
      </c>
      <c r="I51" s="71">
        <f t="shared" si="13"/>
        <v>48617.124075244181</v>
      </c>
      <c r="K51" s="2" t="s">
        <v>56</v>
      </c>
      <c r="L51" s="65">
        <f>SUM(L46:L50)</f>
        <v>3506.3377321807502</v>
      </c>
      <c r="M51" s="65">
        <f t="shared" ref="M51:P51" si="15">SUM(M46:M50)</f>
        <v>798.64644671599467</v>
      </c>
      <c r="N51" s="65">
        <f t="shared" si="15"/>
        <v>1055.2770570225946</v>
      </c>
      <c r="O51" s="65">
        <f t="shared" si="15"/>
        <v>7.8191553656808548</v>
      </c>
      <c r="P51" s="65">
        <f t="shared" si="15"/>
        <v>5368.0803912850206</v>
      </c>
    </row>
    <row r="52" spans="1:16" x14ac:dyDescent="0.2">
      <c r="H52" s="76"/>
      <c r="K52" s="2" t="s">
        <v>82</v>
      </c>
      <c r="L52" s="66">
        <f>L51/0.0036</f>
        <v>973982.70338354178</v>
      </c>
      <c r="M52" s="66">
        <f>M51/0.0036</f>
        <v>221846.23519888741</v>
      </c>
      <c r="N52" s="66">
        <f t="shared" ref="N52:P52" si="16">N51/0.0036</f>
        <v>293132.51583960961</v>
      </c>
      <c r="O52" s="66">
        <f t="shared" si="16"/>
        <v>2171.9876015780151</v>
      </c>
      <c r="P52" s="66">
        <f t="shared" si="16"/>
        <v>1491133.442023617</v>
      </c>
    </row>
    <row r="53" spans="1:16" x14ac:dyDescent="0.2">
      <c r="B53" s="68">
        <v>2025</v>
      </c>
      <c r="C53" s="4" t="s">
        <v>63</v>
      </c>
      <c r="D53" s="4" t="s">
        <v>64</v>
      </c>
      <c r="E53" s="4" t="s">
        <v>65</v>
      </c>
      <c r="F53" s="4" t="s">
        <v>72</v>
      </c>
      <c r="H53" s="76"/>
      <c r="K53" s="45"/>
      <c r="L53" s="63"/>
      <c r="M53" s="63"/>
      <c r="N53" s="63"/>
      <c r="O53" s="63"/>
      <c r="P53" s="63"/>
    </row>
    <row r="54" spans="1:16" x14ac:dyDescent="0.2">
      <c r="A54" s="46" t="s">
        <v>67</v>
      </c>
      <c r="B54" s="5" t="s">
        <v>51</v>
      </c>
      <c r="C54" s="61">
        <f>VLOOKUP(CONCATENATE($A54,C$2,"_0"),DATA!$A$1:$AM$533,14,FALSE)</f>
        <v>159.6409937</v>
      </c>
      <c r="D54" s="61">
        <f>VLOOKUP(CONCATENATE($A54,D$2,"_0"),DATA!$A$1:$AM$533,14,FALSE)</f>
        <v>0.1002844621</v>
      </c>
      <c r="E54" s="61">
        <f>VLOOKUP(CONCATENATE($A54,E$2,"_0"),DATA!$A$1:$AM$533,14,FALSE)</f>
        <v>45.578481689999997</v>
      </c>
      <c r="F54" s="69">
        <f t="shared" ref="F54:F59" si="17">SUM(C54:E54)</f>
        <v>205.31975985209999</v>
      </c>
      <c r="H54" s="70">
        <f t="shared" ref="H54:H60" si="18">E54-N55-O55</f>
        <v>9.4331139646931277</v>
      </c>
      <c r="I54" s="71">
        <f t="shared" ref="I54:I60" si="19">F54-SUM(L55:O55)</f>
        <v>52.41141568936473</v>
      </c>
      <c r="K54" s="72">
        <v>2025</v>
      </c>
      <c r="L54" s="8" t="s">
        <v>63</v>
      </c>
      <c r="M54" s="8" t="s">
        <v>64</v>
      </c>
      <c r="N54" s="8" t="s">
        <v>65</v>
      </c>
      <c r="O54" s="8" t="s">
        <v>66</v>
      </c>
      <c r="P54" s="8" t="s">
        <v>84</v>
      </c>
    </row>
    <row r="55" spans="1:16" x14ac:dyDescent="0.2">
      <c r="A55" s="46" t="s">
        <v>68</v>
      </c>
      <c r="B55" s="5" t="s">
        <v>52</v>
      </c>
      <c r="C55" s="61">
        <f>VLOOKUP(CONCATENATE($A55,C$2,"_0"),DATA!$A$1:$AM$533,14,FALSE)</f>
        <v>526.96403520000001</v>
      </c>
      <c r="D55" s="61">
        <f>VLOOKUP(CONCATENATE($A55,D$2,"_0"),DATA!$A$1:$AM$533,14,FALSE)</f>
        <v>790.11037220000003</v>
      </c>
      <c r="E55" s="61">
        <f>VLOOKUP(CONCATENATE($A55,E$2,"_0"),DATA!$A$1:$AM$533,14,FALSE)</f>
        <v>669.62650489999999</v>
      </c>
      <c r="F55" s="69">
        <f t="shared" si="17"/>
        <v>1986.7009122999998</v>
      </c>
      <c r="H55" s="70">
        <f t="shared" si="18"/>
        <v>-108.3070402897041</v>
      </c>
      <c r="I55" s="71">
        <f t="shared" si="19"/>
        <v>-105.60835975423925</v>
      </c>
      <c r="K55" s="2" t="s">
        <v>51</v>
      </c>
      <c r="L55" s="63">
        <v>116.76297643742841</v>
      </c>
      <c r="M55" s="63">
        <v>0</v>
      </c>
      <c r="N55" s="63">
        <v>36.145367725306869</v>
      </c>
      <c r="O55" s="63">
        <v>0</v>
      </c>
      <c r="P55" s="63">
        <f>SUM(L55:O55)</f>
        <v>152.90834416273526</v>
      </c>
    </row>
    <row r="56" spans="1:16" x14ac:dyDescent="0.2">
      <c r="A56" s="46" t="s">
        <v>69</v>
      </c>
      <c r="B56" s="5" t="s">
        <v>53</v>
      </c>
      <c r="C56" s="61">
        <f>VLOOKUP(CONCATENATE($A56,C$2,"_0"),DATA!$A$1:$AM$533,14,FALSE)</f>
        <v>1549.19812</v>
      </c>
      <c r="D56" s="61">
        <f>VLOOKUP(CONCATENATE($A56,D$2,"_0"),DATA!$A$1:$AM$533,14,FALSE)</f>
        <v>1.490637432</v>
      </c>
      <c r="E56" s="61">
        <f>VLOOKUP(CONCATENATE($A56,E$2,"_0"),DATA!$A$1:$AM$533,14,FALSE)</f>
        <v>5.424749308</v>
      </c>
      <c r="F56" s="69">
        <f t="shared" si="17"/>
        <v>1556.11350674</v>
      </c>
      <c r="H56" s="70">
        <f t="shared" si="18"/>
        <v>-1.5597446138589222</v>
      </c>
      <c r="I56" s="71">
        <f t="shared" si="19"/>
        <v>-321.47649818949549</v>
      </c>
      <c r="K56" s="2" t="s">
        <v>52</v>
      </c>
      <c r="L56" s="63">
        <v>443.71569476663308</v>
      </c>
      <c r="M56" s="63">
        <v>870.66003209790176</v>
      </c>
      <c r="N56" s="63">
        <v>777.93354518970409</v>
      </c>
      <c r="O56" s="63">
        <v>0</v>
      </c>
      <c r="P56" s="63">
        <f t="shared" ref="P56:P59" si="20">SUM(L56:O56)</f>
        <v>2092.309272054239</v>
      </c>
    </row>
    <row r="57" spans="1:16" x14ac:dyDescent="0.2">
      <c r="A57" s="46" t="s">
        <v>70</v>
      </c>
      <c r="B57" s="5" t="s">
        <v>54</v>
      </c>
      <c r="C57" s="61">
        <f>VLOOKUP(CONCATENATE($A57,C$2,"_0"),DATA!$A$1:$AM$533,14,FALSE)</f>
        <v>110.657731</v>
      </c>
      <c r="D57" s="61">
        <f>VLOOKUP(CONCATENATE($A57,D$2,"_0"),DATA!$A$1:$AM$533,14,FALSE)</f>
        <v>14.667836319999999</v>
      </c>
      <c r="E57" s="61">
        <f>VLOOKUP(CONCATENATE($A57,E$2,"_0"),DATA!$A$1:$AM$533,14,FALSE)</f>
        <v>105.3471759</v>
      </c>
      <c r="F57" s="69">
        <f t="shared" si="17"/>
        <v>230.67274322</v>
      </c>
      <c r="H57" s="70">
        <f t="shared" si="18"/>
        <v>14.414843180529818</v>
      </c>
      <c r="I57" s="71">
        <f t="shared" si="19"/>
        <v>54.393399278632529</v>
      </c>
      <c r="K57" s="2" t="s">
        <v>53</v>
      </c>
      <c r="L57" s="63">
        <v>1867.59765119759</v>
      </c>
      <c r="M57" s="63">
        <v>3.0078598100466025</v>
      </c>
      <c r="N57" s="63">
        <v>6.9844939218589221</v>
      </c>
      <c r="O57" s="63">
        <v>0</v>
      </c>
      <c r="P57" s="63">
        <f t="shared" si="20"/>
        <v>1877.5900049294955</v>
      </c>
    </row>
    <row r="58" spans="1:16" x14ac:dyDescent="0.2">
      <c r="A58" s="46" t="s">
        <v>71</v>
      </c>
      <c r="B58" s="5" t="s">
        <v>55</v>
      </c>
      <c r="C58" s="61">
        <f>VLOOKUP(CONCATENATE($A58,C$2,"_0"),DATA!$A$1:$AM$533,14,FALSE)</f>
        <v>1663.8995930000001</v>
      </c>
      <c r="D58" s="61">
        <f>VLOOKUP(CONCATENATE($A58,D$2,"_0"),DATA!$A$1:$AM$533,14,FALSE)</f>
        <v>46.187715410000003</v>
      </c>
      <c r="E58" s="61">
        <f>VLOOKUP(CONCATENATE($A58,E$2,"_0"),DATA!$A$1:$AM$533,14,FALSE)</f>
        <v>243.0789274</v>
      </c>
      <c r="F58" s="69">
        <f t="shared" si="17"/>
        <v>1953.1662358100002</v>
      </c>
      <c r="H58" s="70">
        <f t="shared" si="18"/>
        <v>-61.526821602709518</v>
      </c>
      <c r="I58" s="71">
        <f t="shared" si="19"/>
        <v>317.76409564542837</v>
      </c>
      <c r="K58" s="2" t="s">
        <v>54</v>
      </c>
      <c r="L58" s="63">
        <v>66.82728738159453</v>
      </c>
      <c r="M58" s="63">
        <v>18.519723840302767</v>
      </c>
      <c r="N58" s="63">
        <v>89.478231638765266</v>
      </c>
      <c r="O58" s="63">
        <v>1.454101080704912</v>
      </c>
      <c r="P58" s="63">
        <f t="shared" si="20"/>
        <v>176.27934394136747</v>
      </c>
    </row>
    <row r="59" spans="1:16" x14ac:dyDescent="0.2">
      <c r="B59" s="5" t="s">
        <v>56</v>
      </c>
      <c r="C59" s="69">
        <f>SUM(C54:C58)</f>
        <v>4010.3604728999999</v>
      </c>
      <c r="D59" s="69">
        <f>SUM(D54:D58)</f>
        <v>852.55684582410004</v>
      </c>
      <c r="E59" s="69">
        <f>SUM(E54:E58)</f>
        <v>1069.0558391979998</v>
      </c>
      <c r="F59" s="69">
        <f t="shared" si="17"/>
        <v>5931.9731579220988</v>
      </c>
      <c r="H59" s="74">
        <f t="shared" si="18"/>
        <v>-147.54564936104961</v>
      </c>
      <c r="I59" s="75">
        <f t="shared" si="19"/>
        <v>-2.5159473303092454</v>
      </c>
      <c r="K59" s="2" t="s">
        <v>55</v>
      </c>
      <c r="L59" s="63">
        <v>1288.443992282135</v>
      </c>
      <c r="M59" s="63">
        <v>42.352398879727232</v>
      </c>
      <c r="N59" s="63">
        <v>294.18835710253887</v>
      </c>
      <c r="O59" s="63">
        <v>10.417391900170642</v>
      </c>
      <c r="P59" s="63">
        <f t="shared" si="20"/>
        <v>1635.4021401645718</v>
      </c>
    </row>
    <row r="60" spans="1:16" x14ac:dyDescent="0.2">
      <c r="B60" s="5" t="s">
        <v>82</v>
      </c>
      <c r="C60" s="64">
        <f>C59/0.0036</f>
        <v>1113989.0202500001</v>
      </c>
      <c r="D60" s="64">
        <f>D59/0.0036</f>
        <v>236821.34606225003</v>
      </c>
      <c r="E60" s="64">
        <f>E59/0.0036</f>
        <v>296959.95533277775</v>
      </c>
      <c r="F60" s="64">
        <f>F59/0.0036</f>
        <v>1647770.3216450275</v>
      </c>
      <c r="H60" s="70">
        <f t="shared" si="18"/>
        <v>-40984.902600291571</v>
      </c>
      <c r="I60" s="71">
        <f t="shared" si="19"/>
        <v>-698.8742584194988</v>
      </c>
      <c r="K60" s="2" t="s">
        <v>56</v>
      </c>
      <c r="L60" s="65">
        <f>SUM(L55:L59)</f>
        <v>3783.3476020653807</v>
      </c>
      <c r="M60" s="65">
        <f t="shared" ref="M60:P60" si="21">SUM(M55:M59)</f>
        <v>934.54001462797839</v>
      </c>
      <c r="N60" s="65">
        <f t="shared" si="21"/>
        <v>1204.7299955781739</v>
      </c>
      <c r="O60" s="65">
        <f t="shared" si="21"/>
        <v>11.871492980875555</v>
      </c>
      <c r="P60" s="65">
        <f t="shared" si="21"/>
        <v>5934.489105252409</v>
      </c>
    </row>
    <row r="61" spans="1:16" x14ac:dyDescent="0.2">
      <c r="H61" s="76"/>
      <c r="K61" s="2" t="s">
        <v>82</v>
      </c>
      <c r="L61" s="66">
        <f>L60/0.0036</f>
        <v>1050929.8894626058</v>
      </c>
      <c r="M61" s="66">
        <f t="shared" ref="M61:P61" si="22">M60/0.0036</f>
        <v>259594.44850777177</v>
      </c>
      <c r="N61" s="66">
        <f t="shared" si="22"/>
        <v>334647.22099393723</v>
      </c>
      <c r="O61" s="66">
        <f t="shared" si="22"/>
        <v>3297.6369391320986</v>
      </c>
      <c r="P61" s="66">
        <f t="shared" si="22"/>
        <v>1648469.195903447</v>
      </c>
    </row>
    <row r="62" spans="1:16" x14ac:dyDescent="0.2">
      <c r="B62" s="68">
        <v>2030</v>
      </c>
      <c r="C62" s="4" t="s">
        <v>63</v>
      </c>
      <c r="D62" s="4" t="s">
        <v>64</v>
      </c>
      <c r="E62" s="4" t="s">
        <v>65</v>
      </c>
      <c r="F62" s="4" t="s">
        <v>72</v>
      </c>
      <c r="H62" s="76"/>
      <c r="K62" s="45"/>
      <c r="L62" s="63"/>
      <c r="M62" s="63"/>
      <c r="N62" s="63"/>
      <c r="O62" s="63"/>
      <c r="P62" s="63"/>
    </row>
    <row r="63" spans="1:16" x14ac:dyDescent="0.2">
      <c r="A63" s="46" t="s">
        <v>67</v>
      </c>
      <c r="B63" s="5" t="s">
        <v>51</v>
      </c>
      <c r="C63" s="61">
        <f>VLOOKUP(CONCATENATE($A63,C$2,"_0"),DATA!$A$1:$AM$533,19,FALSE)</f>
        <v>175.42026949999999</v>
      </c>
      <c r="D63" s="61">
        <f>VLOOKUP(CONCATENATE($A63,D$2,"_0"),DATA!$A$1:$AM$533,19,FALSE)</f>
        <v>0.11082811319999999</v>
      </c>
      <c r="E63" s="61">
        <f>VLOOKUP(CONCATENATE($A63,E$2,"_0"),DATA!$A$1:$AM$533,19,FALSE)</f>
        <v>52.060618689999998</v>
      </c>
      <c r="F63" s="69">
        <f t="shared" ref="F63:F68" si="23">SUM(C63:E63)</f>
        <v>227.59171630319997</v>
      </c>
      <c r="H63" s="70">
        <f t="shared" ref="H63:H69" si="24">E63-N64-O64</f>
        <v>15.911883037926756</v>
      </c>
      <c r="I63" s="71">
        <f t="shared" ref="I63:I69" si="25">F63-SUM(L64:O64)</f>
        <v>74.931280106161239</v>
      </c>
      <c r="K63" s="72">
        <v>2030</v>
      </c>
      <c r="L63" s="8" t="s">
        <v>63</v>
      </c>
      <c r="M63" s="8" t="s">
        <v>64</v>
      </c>
      <c r="N63" s="8" t="s">
        <v>65</v>
      </c>
      <c r="O63" s="8" t="s">
        <v>66</v>
      </c>
      <c r="P63" s="8" t="s">
        <v>84</v>
      </c>
    </row>
    <row r="64" spans="1:16" x14ac:dyDescent="0.2">
      <c r="A64" s="46" t="s">
        <v>68</v>
      </c>
      <c r="B64" s="5" t="s">
        <v>52</v>
      </c>
      <c r="C64" s="61">
        <f>VLOOKUP(CONCATENATE($A64,C$2,"_0"),DATA!$A$1:$AM$533,19,FALSE)</f>
        <v>573.88316929999996</v>
      </c>
      <c r="D64" s="61">
        <f>VLOOKUP(CONCATENATE($A64,D$2,"_0"),DATA!$A$1:$AM$533,19,FALSE)</f>
        <v>875.50414579999995</v>
      </c>
      <c r="E64" s="61">
        <f>VLOOKUP(CONCATENATE($A64,E$2,"_0"),DATA!$A$1:$AM$533,19,FALSE)</f>
        <v>770.60180509999998</v>
      </c>
      <c r="F64" s="69">
        <f t="shared" si="23"/>
        <v>2219.9891201999999</v>
      </c>
      <c r="H64" s="70">
        <f t="shared" si="24"/>
        <v>-92.04277657101386</v>
      </c>
      <c r="I64" s="71">
        <f t="shared" si="25"/>
        <v>-103.57231549227618</v>
      </c>
      <c r="K64" s="2" t="s">
        <v>51</v>
      </c>
      <c r="L64" s="63">
        <v>116.51170054496549</v>
      </c>
      <c r="M64" s="63">
        <v>0</v>
      </c>
      <c r="N64" s="63">
        <v>36.148735652073242</v>
      </c>
      <c r="O64" s="63">
        <v>0</v>
      </c>
      <c r="P64" s="63">
        <f>SUM(L64:O64)</f>
        <v>152.66043619703873</v>
      </c>
    </row>
    <row r="65" spans="1:16" x14ac:dyDescent="0.2">
      <c r="A65" s="46" t="s">
        <v>69</v>
      </c>
      <c r="B65" s="5" t="s">
        <v>53</v>
      </c>
      <c r="C65" s="61">
        <f>VLOOKUP(CONCATENATE($A65,C$2,"_0"),DATA!$A$1:$AM$533,19,FALSE)</f>
        <v>1677.725864</v>
      </c>
      <c r="D65" s="61">
        <f>VLOOKUP(CONCATENATE($A65,D$2,"_0"),DATA!$A$1:$AM$533,19,FALSE)</f>
        <v>1.627162963</v>
      </c>
      <c r="E65" s="61">
        <f>VLOOKUP(CONCATENATE($A65,E$2,"_0"),DATA!$A$1:$AM$533,19,FALSE)</f>
        <v>6.2047946649999997</v>
      </c>
      <c r="F65" s="69">
        <f t="shared" si="23"/>
        <v>1685.5578216280001</v>
      </c>
      <c r="H65" s="70">
        <f t="shared" si="24"/>
        <v>-3.0821655861354564</v>
      </c>
      <c r="I65" s="71">
        <f t="shared" si="25"/>
        <v>-301.41485711264477</v>
      </c>
      <c r="K65" s="2" t="s">
        <v>52</v>
      </c>
      <c r="L65" s="63">
        <v>445.6105690905012</v>
      </c>
      <c r="M65" s="63">
        <v>1015.3062849307611</v>
      </c>
      <c r="N65" s="63">
        <v>862.64458167101384</v>
      </c>
      <c r="O65" s="63">
        <v>0</v>
      </c>
      <c r="P65" s="63">
        <f t="shared" ref="P65:P68" si="26">SUM(L65:O65)</f>
        <v>2323.5614356922761</v>
      </c>
    </row>
    <row r="66" spans="1:16" x14ac:dyDescent="0.2">
      <c r="A66" s="46" t="s">
        <v>70</v>
      </c>
      <c r="B66" s="5" t="s">
        <v>54</v>
      </c>
      <c r="C66" s="61">
        <f>VLOOKUP(CONCATENATE($A66,C$2,"_0"),DATA!$A$1:$AM$533,19,FALSE)</f>
        <v>121.2096988</v>
      </c>
      <c r="D66" s="61">
        <f>VLOOKUP(CONCATENATE($A66,D$2,"_0"),DATA!$A$1:$AM$533,19,FALSE)</f>
        <v>15.88236852</v>
      </c>
      <c r="E66" s="61">
        <f>VLOOKUP(CONCATENATE($A66,E$2,"_0"),DATA!$A$1:$AM$533,19,FALSE)</f>
        <v>120.4295644</v>
      </c>
      <c r="F66" s="69">
        <f t="shared" si="23"/>
        <v>257.52163172000002</v>
      </c>
      <c r="H66" s="70">
        <f t="shared" si="24"/>
        <v>25.313959940428632</v>
      </c>
      <c r="I66" s="71">
        <f t="shared" si="25"/>
        <v>76.044779954256967</v>
      </c>
      <c r="K66" s="2" t="s">
        <v>53</v>
      </c>
      <c r="L66" s="63">
        <v>1972.1179137404276</v>
      </c>
      <c r="M66" s="63">
        <v>5.5678047490817075</v>
      </c>
      <c r="N66" s="63">
        <v>9.2869602511354561</v>
      </c>
      <c r="O66" s="63">
        <v>0</v>
      </c>
      <c r="P66" s="63">
        <f t="shared" si="26"/>
        <v>1986.9726787406448</v>
      </c>
    </row>
    <row r="67" spans="1:16" x14ac:dyDescent="0.2">
      <c r="A67" s="46" t="s">
        <v>71</v>
      </c>
      <c r="B67" s="5" t="s">
        <v>55</v>
      </c>
      <c r="C67" s="61">
        <f>VLOOKUP(CONCATENATE($A67,C$2,"_0"),DATA!$A$1:$AM$533,19,FALSE)</f>
        <v>1851.9289249999999</v>
      </c>
      <c r="D67" s="61">
        <f>VLOOKUP(CONCATENATE($A67,D$2,"_0"),DATA!$A$1:$AM$533,19,FALSE)</f>
        <v>52.17423153</v>
      </c>
      <c r="E67" s="61">
        <f>VLOOKUP(CONCATENATE($A67,E$2,"_0"),DATA!$A$1:$AM$533,19,FALSE)</f>
        <v>278.66248359999997</v>
      </c>
      <c r="F67" s="69">
        <f t="shared" si="23"/>
        <v>2182.7656401300001</v>
      </c>
      <c r="H67" s="70">
        <f t="shared" si="24"/>
        <v>-80.212561738530724</v>
      </c>
      <c r="I67" s="71">
        <f t="shared" si="25"/>
        <v>335.50734763246373</v>
      </c>
      <c r="K67" s="2" t="s">
        <v>54</v>
      </c>
      <c r="L67" s="63">
        <v>65.472675346446479</v>
      </c>
      <c r="M67" s="63">
        <v>20.888571959725184</v>
      </c>
      <c r="N67" s="63">
        <v>92.892171657151536</v>
      </c>
      <c r="O67" s="63">
        <v>2.2234328024198349</v>
      </c>
      <c r="P67" s="63">
        <f t="shared" si="26"/>
        <v>181.47685176574305</v>
      </c>
    </row>
    <row r="68" spans="1:16" x14ac:dyDescent="0.2">
      <c r="B68" s="5" t="s">
        <v>56</v>
      </c>
      <c r="C68" s="69">
        <f>SUM(C63:C67)</f>
        <v>4400.1679266000001</v>
      </c>
      <c r="D68" s="69">
        <f>SUM(D63:D67)</f>
        <v>945.29873692620004</v>
      </c>
      <c r="E68" s="69">
        <f>SUM(E63:E67)</f>
        <v>1227.959266455</v>
      </c>
      <c r="F68" s="69">
        <f t="shared" si="23"/>
        <v>6573.4259299812002</v>
      </c>
      <c r="H68" s="74">
        <f t="shared" si="24"/>
        <v>-134.11166091732457</v>
      </c>
      <c r="I68" s="75">
        <f t="shared" si="25"/>
        <v>81.496235087962305</v>
      </c>
      <c r="K68" s="2" t="s">
        <v>55</v>
      </c>
      <c r="L68" s="63">
        <v>1441.7730490794258</v>
      </c>
      <c r="M68" s="63">
        <v>46.610198079579646</v>
      </c>
      <c r="N68" s="63">
        <v>343.59483841443819</v>
      </c>
      <c r="O68" s="63">
        <v>15.280206924092516</v>
      </c>
      <c r="P68" s="63">
        <f t="shared" si="26"/>
        <v>1847.2582924975363</v>
      </c>
    </row>
    <row r="69" spans="1:16" x14ac:dyDescent="0.2">
      <c r="B69" s="5" t="s">
        <v>82</v>
      </c>
      <c r="C69" s="64">
        <f>C68/0.0036</f>
        <v>1222268.8685000001</v>
      </c>
      <c r="D69" s="64">
        <f>D68/0.0036</f>
        <v>262582.9824795</v>
      </c>
      <c r="E69" s="64">
        <f>E68/0.0036</f>
        <v>341099.79623750004</v>
      </c>
      <c r="F69" s="64">
        <f>F68/0.0036</f>
        <v>1825951.6472170001</v>
      </c>
      <c r="H69" s="70">
        <f t="shared" si="24"/>
        <v>-37253.239143701227</v>
      </c>
      <c r="I69" s="71">
        <f t="shared" si="25"/>
        <v>22637.843079989078</v>
      </c>
      <c r="K69" s="2" t="s">
        <v>56</v>
      </c>
      <c r="L69" s="65">
        <f>SUM(L64:L68)</f>
        <v>4041.4859078017662</v>
      </c>
      <c r="M69" s="65">
        <f t="shared" ref="M69:P69" si="27">SUM(M64:M68)</f>
        <v>1088.3728597191478</v>
      </c>
      <c r="N69" s="65">
        <f t="shared" si="27"/>
        <v>1344.5672876458123</v>
      </c>
      <c r="O69" s="65">
        <f t="shared" si="27"/>
        <v>17.50363972651235</v>
      </c>
      <c r="P69" s="65">
        <f t="shared" si="27"/>
        <v>6491.9296948932388</v>
      </c>
    </row>
    <row r="70" spans="1:16" x14ac:dyDescent="0.2">
      <c r="H70" s="76"/>
      <c r="K70" s="2" t="s">
        <v>82</v>
      </c>
      <c r="L70" s="66">
        <f>L69/0.0036</f>
        <v>1122634.9743893796</v>
      </c>
      <c r="M70" s="66">
        <f t="shared" ref="M70:P70" si="28">M69/0.0036</f>
        <v>302325.79436642997</v>
      </c>
      <c r="N70" s="66">
        <f t="shared" si="28"/>
        <v>373490.91323494783</v>
      </c>
      <c r="O70" s="66">
        <f t="shared" si="28"/>
        <v>4862.1221462534304</v>
      </c>
      <c r="P70" s="66">
        <f t="shared" si="28"/>
        <v>1803313.8041370108</v>
      </c>
    </row>
    <row r="71" spans="1:16" x14ac:dyDescent="0.2">
      <c r="B71" s="68">
        <v>2040</v>
      </c>
      <c r="C71" s="4" t="s">
        <v>63</v>
      </c>
      <c r="D71" s="4" t="s">
        <v>64</v>
      </c>
      <c r="E71" s="4" t="s">
        <v>65</v>
      </c>
      <c r="F71" s="4" t="s">
        <v>72</v>
      </c>
      <c r="H71" s="76"/>
      <c r="K71" s="45"/>
      <c r="L71" s="63"/>
      <c r="M71" s="63"/>
      <c r="N71" s="63"/>
      <c r="O71" s="63"/>
      <c r="P71" s="63"/>
    </row>
    <row r="72" spans="1:16" x14ac:dyDescent="0.2">
      <c r="A72" s="46" t="s">
        <v>67</v>
      </c>
      <c r="B72" s="5" t="s">
        <v>51</v>
      </c>
      <c r="C72" s="61">
        <f>VLOOKUP(CONCATENATE($A72,C$2,"_0"),DATA!$A$1:$AM$533,29,FALSE)</f>
        <v>219.44640140000001</v>
      </c>
      <c r="D72" s="61">
        <f>VLOOKUP(CONCATENATE($A72,D$2,"_0"),DATA!$A$1:$AM$533,29,FALSE)</f>
        <v>0.13743092840000001</v>
      </c>
      <c r="E72" s="61">
        <f>VLOOKUP(CONCATENATE($A72,E$2,"_0"),DATA!$A$1:$AM$533,29,FALSE)</f>
        <v>67.305749750000004</v>
      </c>
      <c r="F72" s="69">
        <f t="shared" ref="F72:F77" si="29">SUM(C72:E72)</f>
        <v>286.8895820784</v>
      </c>
      <c r="H72" s="70">
        <f t="shared" ref="H72:H78" si="30">E72-N73-O73</f>
        <v>31.149875018199829</v>
      </c>
      <c r="I72" s="71">
        <f t="shared" ref="I72:I78" si="31">F72-SUM(L73:O73)</f>
        <v>128.30815218840311</v>
      </c>
      <c r="K72" s="72">
        <v>2040</v>
      </c>
      <c r="L72" s="8" t="s">
        <v>63</v>
      </c>
      <c r="M72" s="8" t="s">
        <v>64</v>
      </c>
      <c r="N72" s="8" t="s">
        <v>65</v>
      </c>
      <c r="O72" s="8" t="s">
        <v>66</v>
      </c>
      <c r="P72" s="8" t="s">
        <v>84</v>
      </c>
    </row>
    <row r="73" spans="1:16" x14ac:dyDescent="0.2">
      <c r="A73" s="46" t="s">
        <v>68</v>
      </c>
      <c r="B73" s="5" t="s">
        <v>52</v>
      </c>
      <c r="C73" s="61">
        <f>VLOOKUP(CONCATENATE($A73,C$2,"_0"),DATA!$A$1:$AM$533,29,FALSE)</f>
        <v>704.86283709999998</v>
      </c>
      <c r="D73" s="61">
        <f>VLOOKUP(CONCATENATE($A73,D$2,"_0"),DATA!$A$1:$AM$533,29,FALSE)</f>
        <v>1071.5066240000001</v>
      </c>
      <c r="E73" s="61">
        <f>VLOOKUP(CONCATENATE($A73,E$2,"_0"),DATA!$A$1:$AM$533,29,FALSE)</f>
        <v>989.98586569999998</v>
      </c>
      <c r="F73" s="69">
        <f t="shared" si="29"/>
        <v>2766.3553268000001</v>
      </c>
      <c r="H73" s="70">
        <f t="shared" si="30"/>
        <v>76.04619309263262</v>
      </c>
      <c r="I73" s="71">
        <f t="shared" si="31"/>
        <v>41.8949625425048</v>
      </c>
      <c r="K73" s="2" t="s">
        <v>51</v>
      </c>
      <c r="L73" s="63">
        <v>122.4255551581967</v>
      </c>
      <c r="M73" s="63">
        <v>0</v>
      </c>
      <c r="N73" s="63">
        <v>36.155874731800175</v>
      </c>
      <c r="O73" s="63">
        <v>0</v>
      </c>
      <c r="P73" s="63">
        <f>SUM(L73:O73)</f>
        <v>158.58142988999688</v>
      </c>
    </row>
    <row r="74" spans="1:16" x14ac:dyDescent="0.2">
      <c r="A74" s="46" t="s">
        <v>69</v>
      </c>
      <c r="B74" s="5" t="s">
        <v>53</v>
      </c>
      <c r="C74" s="61">
        <f>VLOOKUP(CONCATENATE($A74,C$2,"_0"),DATA!$A$1:$AM$533,29,FALSE)</f>
        <v>2057.604315</v>
      </c>
      <c r="D74" s="61">
        <f>VLOOKUP(CONCATENATE($A74,D$2,"_0"),DATA!$A$1:$AM$533,29,FALSE)</f>
        <v>1.978738863</v>
      </c>
      <c r="E74" s="61">
        <f>VLOOKUP(CONCATENATE($A74,E$2,"_0"),DATA!$A$1:$AM$533,29,FALSE)</f>
        <v>8.0226918989999998</v>
      </c>
      <c r="F74" s="69">
        <f t="shared" si="29"/>
        <v>2067.6057457620004</v>
      </c>
      <c r="H74" s="70">
        <f t="shared" si="30"/>
        <v>-9.0566574522743135</v>
      </c>
      <c r="I74" s="71">
        <f t="shared" si="31"/>
        <v>-154.20263488464934</v>
      </c>
      <c r="K74" s="2" t="s">
        <v>52</v>
      </c>
      <c r="L74" s="63">
        <v>546.54666362382648</v>
      </c>
      <c r="M74" s="63">
        <v>1263.9740280263013</v>
      </c>
      <c r="N74" s="63">
        <v>913.93967260736736</v>
      </c>
      <c r="O74" s="63">
        <v>0</v>
      </c>
      <c r="P74" s="63">
        <f t="shared" ref="P74:P77" si="32">SUM(L74:O74)</f>
        <v>2724.4603642574953</v>
      </c>
    </row>
    <row r="75" spans="1:16" x14ac:dyDescent="0.2">
      <c r="A75" s="46" t="s">
        <v>70</v>
      </c>
      <c r="B75" s="5" t="s">
        <v>54</v>
      </c>
      <c r="C75" s="61">
        <f>VLOOKUP(CONCATENATE($A75,C$2,"_0"),DATA!$A$1:$AM$533,29,FALSE)</f>
        <v>150.89952829999999</v>
      </c>
      <c r="D75" s="61">
        <f>VLOOKUP(CONCATENATE($A75,D$2,"_0"),DATA!$A$1:$AM$533,29,FALSE)</f>
        <v>19.123289419999999</v>
      </c>
      <c r="E75" s="61">
        <f>VLOOKUP(CONCATENATE($A75,E$2,"_0"),DATA!$A$1:$AM$533,29,FALSE)</f>
        <v>155.2869638</v>
      </c>
      <c r="F75" s="69">
        <f t="shared" si="29"/>
        <v>325.30978152</v>
      </c>
      <c r="H75" s="70">
        <f t="shared" si="30"/>
        <v>56.225835776851575</v>
      </c>
      <c r="I75" s="71">
        <f t="shared" si="31"/>
        <v>141.22618856229033</v>
      </c>
      <c r="K75" s="2" t="s">
        <v>53</v>
      </c>
      <c r="L75" s="63">
        <v>2190.4135355318776</v>
      </c>
      <c r="M75" s="63">
        <v>14.315495763497966</v>
      </c>
      <c r="N75" s="63">
        <v>17.079349351274313</v>
      </c>
      <c r="O75" s="63">
        <v>0</v>
      </c>
      <c r="P75" s="63">
        <f t="shared" si="32"/>
        <v>2221.8083806466498</v>
      </c>
    </row>
    <row r="76" spans="1:16" x14ac:dyDescent="0.2">
      <c r="A76" s="46" t="s">
        <v>71</v>
      </c>
      <c r="B76" s="5" t="s">
        <v>55</v>
      </c>
      <c r="C76" s="61">
        <f>VLOOKUP(CONCATENATE($A76,C$2,"_0"),DATA!$A$1:$AM$533,29,FALSE)</f>
        <v>2359.2938039999999</v>
      </c>
      <c r="D76" s="61">
        <f>VLOOKUP(CONCATENATE($A76,D$2,"_0"),DATA!$A$1:$AM$533,29,FALSE)</f>
        <v>67.407635319999997</v>
      </c>
      <c r="E76" s="61">
        <f>VLOOKUP(CONCATENATE($A76,E$2,"_0"),DATA!$A$1:$AM$533,29,FALSE)</f>
        <v>362.16093969999997</v>
      </c>
      <c r="F76" s="69">
        <f t="shared" si="29"/>
        <v>2788.8623790199999</v>
      </c>
      <c r="H76" s="70">
        <f t="shared" si="30"/>
        <v>-121.28003869215061</v>
      </c>
      <c r="I76" s="71">
        <f t="shared" si="31"/>
        <v>605.95623370311569</v>
      </c>
      <c r="K76" s="2" t="s">
        <v>54</v>
      </c>
      <c r="L76" s="63">
        <v>60.223990537501059</v>
      </c>
      <c r="M76" s="63">
        <v>24.798474397060179</v>
      </c>
      <c r="N76" s="63">
        <v>95.227897745013678</v>
      </c>
      <c r="O76" s="63">
        <v>3.8332302781347454</v>
      </c>
      <c r="P76" s="63">
        <f t="shared" si="32"/>
        <v>184.08359295770967</v>
      </c>
    </row>
    <row r="77" spans="1:16" x14ac:dyDescent="0.2">
      <c r="B77" s="5" t="s">
        <v>56</v>
      </c>
      <c r="C77" s="69">
        <f>SUM(C72:C76)</f>
        <v>5492.1068857999999</v>
      </c>
      <c r="D77" s="69">
        <f>SUM(D72:D76)</f>
        <v>1160.1537185314</v>
      </c>
      <c r="E77" s="69">
        <f>SUM(E72:E76)</f>
        <v>1582.7622108489998</v>
      </c>
      <c r="F77" s="69">
        <f t="shared" si="29"/>
        <v>8235.0228151804004</v>
      </c>
      <c r="H77" s="74">
        <f t="shared" si="30"/>
        <v>33.08520774325892</v>
      </c>
      <c r="I77" s="75">
        <f t="shared" si="31"/>
        <v>763.18290211166368</v>
      </c>
      <c r="K77" s="2" t="s">
        <v>55</v>
      </c>
      <c r="L77" s="63">
        <v>1643.2102875385704</v>
      </c>
      <c r="M77" s="63">
        <v>56.254879386163083</v>
      </c>
      <c r="N77" s="63">
        <v>451.07834690043336</v>
      </c>
      <c r="O77" s="63">
        <v>32.362631491717217</v>
      </c>
      <c r="P77" s="63">
        <f t="shared" si="32"/>
        <v>2182.9061453168842</v>
      </c>
    </row>
    <row r="78" spans="1:16" x14ac:dyDescent="0.2">
      <c r="B78" s="5" t="s">
        <v>82</v>
      </c>
      <c r="C78" s="64">
        <f>C77/0.0036</f>
        <v>1525585.2460555555</v>
      </c>
      <c r="D78" s="64">
        <f>D77/0.0036</f>
        <v>322264.92181427783</v>
      </c>
      <c r="E78" s="64">
        <f>E77/0.0036</f>
        <v>439656.1696802777</v>
      </c>
      <c r="F78" s="64">
        <f>F77/0.0036</f>
        <v>2287506.3375501111</v>
      </c>
      <c r="H78" s="70">
        <f t="shared" si="30"/>
        <v>9190.3354842385834</v>
      </c>
      <c r="I78" s="71">
        <f t="shared" si="31"/>
        <v>211995.2505865735</v>
      </c>
      <c r="K78" s="2" t="s">
        <v>56</v>
      </c>
      <c r="L78" s="65">
        <f>SUM(L73:L77)</f>
        <v>4562.8200323899728</v>
      </c>
      <c r="M78" s="65">
        <f t="shared" ref="M78:P78" si="33">SUM(M73:M77)</f>
        <v>1359.3428775730224</v>
      </c>
      <c r="N78" s="65">
        <f t="shared" si="33"/>
        <v>1513.4811413358889</v>
      </c>
      <c r="O78" s="65">
        <f t="shared" si="33"/>
        <v>36.195861769851959</v>
      </c>
      <c r="P78" s="65">
        <f t="shared" si="33"/>
        <v>7471.8399130687358</v>
      </c>
    </row>
    <row r="79" spans="1:16" x14ac:dyDescent="0.2">
      <c r="H79" s="76"/>
      <c r="K79" s="2" t="s">
        <v>82</v>
      </c>
      <c r="L79" s="66">
        <f>L78/0.0036</f>
        <v>1267450.0089972147</v>
      </c>
      <c r="M79" s="66">
        <f t="shared" ref="M79:P79" si="34">M78/0.0036</f>
        <v>377595.243770284</v>
      </c>
      <c r="N79" s="66">
        <f t="shared" si="34"/>
        <v>420411.42814885802</v>
      </c>
      <c r="O79" s="66">
        <f t="shared" si="34"/>
        <v>10054.406047181101</v>
      </c>
      <c r="P79" s="66">
        <f t="shared" si="34"/>
        <v>2075511.0869635378</v>
      </c>
    </row>
    <row r="80" spans="1:16" x14ac:dyDescent="0.2">
      <c r="B80" s="68">
        <v>2050</v>
      </c>
      <c r="C80" s="4" t="s">
        <v>63</v>
      </c>
      <c r="D80" s="4" t="s">
        <v>64</v>
      </c>
      <c r="E80" s="4" t="s">
        <v>65</v>
      </c>
      <c r="F80" s="4" t="s">
        <v>72</v>
      </c>
      <c r="H80" s="76"/>
      <c r="K80" s="45"/>
      <c r="L80" s="63"/>
      <c r="M80" s="63"/>
      <c r="N80" s="63"/>
      <c r="O80" s="63"/>
      <c r="P80" s="63"/>
    </row>
    <row r="81" spans="1:16" x14ac:dyDescent="0.2">
      <c r="A81" s="46" t="s">
        <v>67</v>
      </c>
      <c r="B81" s="5" t="s">
        <v>51</v>
      </c>
      <c r="C81" s="61">
        <f>VLOOKUP(CONCATENATE($A81,C$2,"_0"),DATA!$A$1:$AM$533,39,FALSE)</f>
        <v>288.64951059999999</v>
      </c>
      <c r="D81" s="61">
        <f>VLOOKUP(CONCATENATE($A81,D$2,"_0"),DATA!$A$1:$AM$533,39,FALSE)</f>
        <v>0.1822078141</v>
      </c>
      <c r="E81" s="61">
        <f>VLOOKUP(CONCATENATE($A81,E$2,"_0"),DATA!$A$1:$AM$533,39,FALSE)</f>
        <v>86.054349099999996</v>
      </c>
      <c r="F81" s="69">
        <f t="shared" ref="F81:F86" si="35">SUM(C81:E81)</f>
        <v>374.88606751409998</v>
      </c>
      <c r="H81" s="70">
        <f>E81-N82-O82</f>
        <v>49.890040167180921</v>
      </c>
      <c r="I81" s="71">
        <f t="shared" ref="I81:I86" si="36">F81-SUM(L82:O82)</f>
        <v>206.49868150574818</v>
      </c>
      <c r="K81" s="72">
        <v>2050</v>
      </c>
      <c r="L81" s="8" t="s">
        <v>63</v>
      </c>
      <c r="M81" s="8" t="s">
        <v>64</v>
      </c>
      <c r="N81" s="8" t="s">
        <v>65</v>
      </c>
      <c r="O81" s="8" t="s">
        <v>66</v>
      </c>
      <c r="P81" s="8" t="s">
        <v>84</v>
      </c>
    </row>
    <row r="82" spans="1:16" x14ac:dyDescent="0.2">
      <c r="A82" s="46" t="s">
        <v>68</v>
      </c>
      <c r="B82" s="5" t="s">
        <v>52</v>
      </c>
      <c r="C82" s="61">
        <f>VLOOKUP(CONCATENATE($A82,C$2,"_0"),DATA!$A$1:$AM$533,39,FALSE)</f>
        <v>926.45759699999996</v>
      </c>
      <c r="D82" s="61">
        <f>VLOOKUP(CONCATENATE($A82,D$2,"_0"),DATA!$A$1:$AM$533,39,FALSE)</f>
        <v>1403.5357289999999</v>
      </c>
      <c r="E82" s="61">
        <f>VLOOKUP(CONCATENATE($A82,E$2,"_0"),DATA!$A$1:$AM$533,39,FALSE)</f>
        <v>1241.39345</v>
      </c>
      <c r="F82" s="69">
        <f t="shared" si="35"/>
        <v>3571.3867759999998</v>
      </c>
      <c r="H82" s="70">
        <f t="shared" ref="H82:H87" si="37">E82-N83-O83</f>
        <v>308.78690740725642</v>
      </c>
      <c r="I82" s="71">
        <f t="shared" si="36"/>
        <v>462.45310183768152</v>
      </c>
      <c r="K82" s="2" t="s">
        <v>51</v>
      </c>
      <c r="L82" s="63">
        <v>132.22307707553273</v>
      </c>
      <c r="M82" s="63">
        <v>0</v>
      </c>
      <c r="N82" s="63">
        <v>36.164308932819075</v>
      </c>
      <c r="O82" s="63">
        <v>0</v>
      </c>
      <c r="P82" s="63">
        <f>SUM(L82:O82)</f>
        <v>168.3873860083518</v>
      </c>
    </row>
    <row r="83" spans="1:16" x14ac:dyDescent="0.2">
      <c r="A83" s="46" t="s">
        <v>69</v>
      </c>
      <c r="B83" s="5" t="s">
        <v>53</v>
      </c>
      <c r="C83" s="61">
        <f>VLOOKUP(CONCATENATE($A83,C$2,"_0"),DATA!$A$1:$AM$533,39,FALSE)</f>
        <v>2784.5552320000002</v>
      </c>
      <c r="D83" s="61">
        <f>VLOOKUP(CONCATENATE($A83,D$2,"_0"),DATA!$A$1:$AM$533,39,FALSE)</f>
        <v>2.6915900389999998</v>
      </c>
      <c r="E83" s="61">
        <f>VLOOKUP(CONCATENATE($A83,E$2,"_0"),DATA!$A$1:$AM$533,39,FALSE)</f>
        <v>10.34853041</v>
      </c>
      <c r="F83" s="69">
        <f t="shared" si="35"/>
        <v>2797.5953524490001</v>
      </c>
      <c r="H83" s="70">
        <f t="shared" si="37"/>
        <v>-17.080352819460792</v>
      </c>
      <c r="I83" s="71">
        <f t="shared" si="36"/>
        <v>286.60595366448752</v>
      </c>
      <c r="K83" s="2" t="s">
        <v>52</v>
      </c>
      <c r="L83" s="63">
        <v>678.44493091506786</v>
      </c>
      <c r="M83" s="63">
        <v>1497.882200654507</v>
      </c>
      <c r="N83" s="63">
        <v>932.60654259274361</v>
      </c>
      <c r="O83" s="63">
        <v>0</v>
      </c>
      <c r="P83" s="63">
        <f t="shared" ref="P83:P86" si="38">SUM(L83:O83)</f>
        <v>3108.9336741623183</v>
      </c>
    </row>
    <row r="84" spans="1:16" x14ac:dyDescent="0.2">
      <c r="A84" s="46" t="s">
        <v>70</v>
      </c>
      <c r="B84" s="5" t="s">
        <v>54</v>
      </c>
      <c r="C84" s="61">
        <f>VLOOKUP(CONCATENATE($A84,C$2,"_0"),DATA!$A$1:$AM$533,39,FALSE)</f>
        <v>200.4182342</v>
      </c>
      <c r="D84" s="61">
        <f>VLOOKUP(CONCATENATE($A84,D$2,"_0"),DATA!$A$1:$AM$533,39,FALSE)</f>
        <v>26.040918770000001</v>
      </c>
      <c r="E84" s="61">
        <f>VLOOKUP(CONCATENATE($A84,E$2,"_0"),DATA!$A$1:$AM$533,39,FALSE)</f>
        <v>200.448307</v>
      </c>
      <c r="F84" s="69">
        <f t="shared" si="35"/>
        <v>426.90745996999999</v>
      </c>
      <c r="H84" s="70">
        <f t="shared" si="37"/>
        <v>107.65071767267123</v>
      </c>
      <c r="I84" s="71">
        <f t="shared" si="36"/>
        <v>250.53575492022628</v>
      </c>
      <c r="K84" s="2" t="s">
        <v>53</v>
      </c>
      <c r="L84" s="63">
        <v>2457.5987615014128</v>
      </c>
      <c r="M84" s="63">
        <v>25.961754053638671</v>
      </c>
      <c r="N84" s="63">
        <v>27.428883229460794</v>
      </c>
      <c r="O84" s="63">
        <v>0</v>
      </c>
      <c r="P84" s="63">
        <f t="shared" si="38"/>
        <v>2510.9893987845126</v>
      </c>
    </row>
    <row r="85" spans="1:16" x14ac:dyDescent="0.2">
      <c r="A85" s="46" t="s">
        <v>71</v>
      </c>
      <c r="B85" s="5" t="s">
        <v>55</v>
      </c>
      <c r="C85" s="61">
        <f>VLOOKUP(CONCATENATE($A85,C$2,"_0"),DATA!$A$1:$AM$533,39,FALSE)</f>
        <v>3178.5828299999998</v>
      </c>
      <c r="D85" s="61">
        <f>VLOOKUP(CONCATENATE($A85,D$2,"_0"),DATA!$A$1:$AM$533,39,FALSE)</f>
        <v>88.53736189</v>
      </c>
      <c r="E85" s="61">
        <f>VLOOKUP(CONCATENATE($A85,E$2,"_0"),DATA!$A$1:$AM$533,39,FALSE)</f>
        <v>470.0046102</v>
      </c>
      <c r="F85" s="69">
        <f t="shared" si="35"/>
        <v>3737.1248020899998</v>
      </c>
      <c r="H85" s="70">
        <f t="shared" si="37"/>
        <v>-159.39114788170781</v>
      </c>
      <c r="I85" s="71">
        <f t="shared" si="36"/>
        <v>1379.8286093771526</v>
      </c>
      <c r="K85" s="2" t="s">
        <v>54</v>
      </c>
      <c r="L85" s="63">
        <v>55.032831220556574</v>
      </c>
      <c r="M85" s="63">
        <v>28.541284501888367</v>
      </c>
      <c r="N85" s="63">
        <v>87.463673541607008</v>
      </c>
      <c r="O85" s="63">
        <v>5.333915785721759</v>
      </c>
      <c r="P85" s="63">
        <f t="shared" si="38"/>
        <v>176.37170504977371</v>
      </c>
    </row>
    <row r="86" spans="1:16" x14ac:dyDescent="0.2">
      <c r="B86" s="5" t="s">
        <v>56</v>
      </c>
      <c r="C86" s="69">
        <f>SUM(C81:C85)</f>
        <v>7378.6634037999993</v>
      </c>
      <c r="D86" s="69">
        <f>SUM(D81:D85)</f>
        <v>1520.9878075130998</v>
      </c>
      <c r="E86" s="69">
        <f>SUM(E81:E85)</f>
        <v>2008.2492467100001</v>
      </c>
      <c r="F86" s="69">
        <f t="shared" si="35"/>
        <v>10907.900458023099</v>
      </c>
      <c r="H86" s="74">
        <f t="shared" si="37"/>
        <v>289.85616454594003</v>
      </c>
      <c r="I86" s="75">
        <f t="shared" si="36"/>
        <v>2585.9221013052957</v>
      </c>
      <c r="K86" s="2" t="s">
        <v>55</v>
      </c>
      <c r="L86" s="63">
        <v>1659.9857350218736</v>
      </c>
      <c r="M86" s="63">
        <v>67.914699609265853</v>
      </c>
      <c r="N86" s="63">
        <v>562.21730444666491</v>
      </c>
      <c r="O86" s="63">
        <v>67.178453635042914</v>
      </c>
      <c r="P86" s="63">
        <f t="shared" si="38"/>
        <v>2357.2961927128472</v>
      </c>
    </row>
    <row r="87" spans="1:16" x14ac:dyDescent="0.2">
      <c r="B87" s="5" t="s">
        <v>82</v>
      </c>
      <c r="C87" s="64">
        <f>C86/0.0036</f>
        <v>2049628.7232777777</v>
      </c>
      <c r="D87" s="64">
        <f>D86/0.0036</f>
        <v>422496.6131980833</v>
      </c>
      <c r="E87" s="64">
        <f>E86/0.0036</f>
        <v>557847.01297500008</v>
      </c>
      <c r="F87" s="64">
        <f>F86/0.0036</f>
        <v>3029972.3494508611</v>
      </c>
      <c r="H87" s="70">
        <f t="shared" si="37"/>
        <v>80515.601262761164</v>
      </c>
      <c r="I87" s="71">
        <f>F87-SUM(L88:O88)</f>
        <v>718311.694807027</v>
      </c>
      <c r="K87" s="2" t="s">
        <v>56</v>
      </c>
      <c r="L87" s="65">
        <f>SUM(L82:L86)</f>
        <v>4983.2853357344429</v>
      </c>
      <c r="M87" s="65">
        <f t="shared" ref="M87:P87" si="39">SUM(M82:M86)</f>
        <v>1620.2999388193</v>
      </c>
      <c r="N87" s="65">
        <f t="shared" si="39"/>
        <v>1645.8807127432954</v>
      </c>
      <c r="O87" s="65">
        <f t="shared" si="39"/>
        <v>72.512369420764671</v>
      </c>
      <c r="P87" s="65">
        <f t="shared" si="39"/>
        <v>8321.9783567178019</v>
      </c>
    </row>
    <row r="88" spans="1:16" x14ac:dyDescent="0.2">
      <c r="K88" s="2" t="s">
        <v>82</v>
      </c>
      <c r="L88" s="66">
        <f>L87/0.0036</f>
        <v>1384245.9265929009</v>
      </c>
      <c r="M88" s="66">
        <f t="shared" ref="M88:P88" si="40">M87/0.0036</f>
        <v>450083.31633869448</v>
      </c>
      <c r="N88" s="66">
        <f t="shared" si="40"/>
        <v>457189.08687313762</v>
      </c>
      <c r="O88" s="66">
        <f t="shared" si="40"/>
        <v>20142.324839101297</v>
      </c>
      <c r="P88" s="66">
        <f t="shared" si="40"/>
        <v>2311660.6546438341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selection activeCell="B36" sqref="B36"/>
    </sheetView>
  </sheetViews>
  <sheetFormatPr baseColWidth="10" defaultColWidth="11.42578125" defaultRowHeight="12.75" x14ac:dyDescent="0.2"/>
  <cols>
    <col min="1" max="1" width="22.42578125" style="46" customWidth="1"/>
    <col min="2" max="2" width="35.42578125" style="46" customWidth="1"/>
    <col min="3" max="3" width="12" style="46" bestFit="1" customWidth="1"/>
    <col min="4" max="10" width="11.42578125" style="46"/>
    <col min="11" max="11" width="30.85546875" style="46" customWidth="1"/>
    <col min="12" max="18" width="10.140625" style="46" customWidth="1"/>
    <col min="19" max="19" width="11.42578125" style="52"/>
    <col min="20" max="20" width="18.7109375" style="46" customWidth="1"/>
    <col min="21" max="21" width="26" style="46" customWidth="1"/>
    <col min="22" max="22" width="12.7109375" style="46" customWidth="1"/>
    <col min="23" max="16384" width="11.42578125" style="46"/>
  </cols>
  <sheetData>
    <row r="1" spans="1:27" x14ac:dyDescent="0.2">
      <c r="C1" s="46">
        <v>2</v>
      </c>
      <c r="D1" s="46">
        <v>6</v>
      </c>
      <c r="E1" s="46">
        <v>9</v>
      </c>
      <c r="F1" s="46">
        <v>14</v>
      </c>
      <c r="G1" s="46">
        <v>19</v>
      </c>
      <c r="H1" s="46">
        <v>29</v>
      </c>
      <c r="I1" s="46">
        <v>39</v>
      </c>
      <c r="L1" s="122" t="s">
        <v>200</v>
      </c>
      <c r="M1" s="122"/>
      <c r="N1" s="121" t="s">
        <v>135</v>
      </c>
      <c r="O1" s="121"/>
      <c r="P1" s="121"/>
      <c r="Q1" s="121"/>
      <c r="R1" s="121"/>
      <c r="S1" s="77"/>
      <c r="T1" s="78"/>
    </row>
    <row r="2" spans="1:27" x14ac:dyDescent="0.2">
      <c r="C2" s="60">
        <v>2013</v>
      </c>
      <c r="D2" s="60">
        <v>2017</v>
      </c>
      <c r="E2" s="60">
        <v>2020</v>
      </c>
      <c r="F2" s="60">
        <v>2025</v>
      </c>
      <c r="G2" s="60">
        <v>2030</v>
      </c>
      <c r="H2" s="60">
        <v>2040</v>
      </c>
      <c r="I2" s="60">
        <v>2050</v>
      </c>
      <c r="J2" s="60"/>
      <c r="K2" s="79" t="s">
        <v>154</v>
      </c>
      <c r="L2" s="79">
        <v>2013</v>
      </c>
      <c r="M2" s="80">
        <v>2017</v>
      </c>
      <c r="N2" s="80" t="s">
        <v>155</v>
      </c>
      <c r="O2" s="80" t="s">
        <v>156</v>
      </c>
      <c r="P2" s="80" t="s">
        <v>157</v>
      </c>
      <c r="Q2" s="80" t="s">
        <v>158</v>
      </c>
      <c r="R2" s="80" t="s">
        <v>159</v>
      </c>
      <c r="S2" s="81"/>
      <c r="T2" s="82" t="s">
        <v>151</v>
      </c>
      <c r="V2" s="46" t="s">
        <v>152</v>
      </c>
      <c r="Z2" s="83"/>
    </row>
    <row r="3" spans="1:27" x14ac:dyDescent="0.2">
      <c r="A3" s="46" t="s">
        <v>110</v>
      </c>
      <c r="B3" s="60" t="s">
        <v>122</v>
      </c>
      <c r="C3" s="67">
        <f>VLOOKUP($A3,DATA!$A$1:$AM$533,C$1,FALSE)/1000</f>
        <v>0</v>
      </c>
      <c r="D3" s="67">
        <f>VLOOKUP($A3,DATA!$A$1:$AM$533,D$1,FALSE)/1000</f>
        <v>0</v>
      </c>
      <c r="E3" s="67">
        <f>VLOOKUP($A3,DATA!$A$1:$AM$533,E$1,FALSE)/1000</f>
        <v>0</v>
      </c>
      <c r="F3" s="67">
        <f>VLOOKUP($A3,DATA!$A$1:$AM$533,F$1,FALSE)/1000</f>
        <v>0</v>
      </c>
      <c r="G3" s="67">
        <f>VLOOKUP($A3,DATA!$A$1:$AM$533,G$1,FALSE)/1000</f>
        <v>0</v>
      </c>
      <c r="H3" s="67">
        <f>VLOOKUP($A3,DATA!$A$1:$AM$533,H$1,FALSE)/1000</f>
        <v>0</v>
      </c>
      <c r="I3" s="67">
        <f>VLOOKUP($A3,DATA!$A$1:$AM$533,I$1,FALSE)/1000</f>
        <v>0</v>
      </c>
      <c r="J3" s="67"/>
      <c r="K3" s="46" t="s">
        <v>122</v>
      </c>
      <c r="N3" s="60"/>
      <c r="O3" s="60"/>
      <c r="P3" s="60"/>
      <c r="Q3" s="60"/>
      <c r="R3" s="60"/>
      <c r="S3" s="82"/>
      <c r="T3" s="84" t="s">
        <v>153</v>
      </c>
      <c r="U3" s="67" t="s">
        <v>154</v>
      </c>
      <c r="V3" s="67" t="s">
        <v>155</v>
      </c>
      <c r="W3" s="67" t="s">
        <v>156</v>
      </c>
      <c r="X3" s="67" t="s">
        <v>157</v>
      </c>
      <c r="Y3" s="67" t="s">
        <v>158</v>
      </c>
      <c r="Z3" s="46" t="s">
        <v>159</v>
      </c>
      <c r="AA3" s="46" t="s">
        <v>160</v>
      </c>
    </row>
    <row r="4" spans="1:27" x14ac:dyDescent="0.2">
      <c r="A4" s="46" t="s">
        <v>111</v>
      </c>
      <c r="B4" s="60" t="s">
        <v>123</v>
      </c>
      <c r="C4" s="67">
        <f>VLOOKUP($A4,DATA!$A$1:$AM$533,C$1,FALSE)/1000</f>
        <v>0</v>
      </c>
      <c r="D4" s="67">
        <f>VLOOKUP($A4,DATA!$A$1:$AM$533,D$1,FALSE)/1000</f>
        <v>0</v>
      </c>
      <c r="E4" s="67">
        <f>VLOOKUP($A4,DATA!$A$1:$AM$533,E$1,FALSE)/1000</f>
        <v>0</v>
      </c>
      <c r="F4" s="67">
        <f>VLOOKUP($A4,DATA!$A$1:$AM$533,F$1,FALSE)/1000</f>
        <v>0</v>
      </c>
      <c r="G4" s="67">
        <f>VLOOKUP($A4,DATA!$A$1:$AM$533,G$1,FALSE)/1000</f>
        <v>0</v>
      </c>
      <c r="H4" s="67">
        <f>VLOOKUP($A4,DATA!$A$1:$AM$533,H$1,FALSE)/1000</f>
        <v>0</v>
      </c>
      <c r="I4" s="67">
        <f>VLOOKUP($A4,DATA!$A$1:$AM$533,I$1,FALSE)/1000</f>
        <v>0</v>
      </c>
      <c r="J4" s="67"/>
      <c r="K4" s="46" t="s">
        <v>166</v>
      </c>
      <c r="N4" s="85"/>
      <c r="O4" s="85"/>
      <c r="P4" s="85"/>
      <c r="Q4" s="85"/>
      <c r="R4" s="85"/>
      <c r="S4" s="86"/>
      <c r="T4" s="60" t="s">
        <v>161</v>
      </c>
      <c r="U4" s="67" t="s">
        <v>126</v>
      </c>
      <c r="V4" s="67">
        <v>3477.5230858922005</v>
      </c>
      <c r="W4" s="67">
        <v>3477.523093521595</v>
      </c>
      <c r="X4" s="67">
        <v>3477.4170373082161</v>
      </c>
      <c r="Y4" s="67">
        <v>3440.7789762616158</v>
      </c>
      <c r="Z4" s="67"/>
      <c r="AA4" s="67">
        <v>13873.242192983627</v>
      </c>
    </row>
    <row r="5" spans="1:27" x14ac:dyDescent="0.2">
      <c r="A5" s="46" t="s">
        <v>112</v>
      </c>
      <c r="B5" s="60" t="s">
        <v>124</v>
      </c>
      <c r="C5" s="67">
        <f>VLOOKUP($A5,DATA!$A$1:$AM$533,C$1,FALSE)/1000</f>
        <v>0</v>
      </c>
      <c r="D5" s="67">
        <f>VLOOKUP($A5,DATA!$A$1:$AM$533,D$1,FALSE)/1000</f>
        <v>0</v>
      </c>
      <c r="E5" s="67">
        <f>VLOOKUP($A5,DATA!$A$1:$AM$533,E$1,FALSE)/1000</f>
        <v>0</v>
      </c>
      <c r="F5" s="67">
        <f>VLOOKUP($A5,DATA!$A$1:$AM$533,F$1,FALSE)/1000</f>
        <v>0</v>
      </c>
      <c r="G5" s="67">
        <f>VLOOKUP($A5,DATA!$A$1:$AM$533,G$1,FALSE)/1000</f>
        <v>0</v>
      </c>
      <c r="H5" s="67">
        <f>VLOOKUP($A5,DATA!$A$1:$AM$533,H$1,FALSE)/1000</f>
        <v>0</v>
      </c>
      <c r="I5" s="67">
        <f>VLOOKUP($A5,DATA!$A$1:$AM$533,I$1,FALSE)/1000</f>
        <v>0</v>
      </c>
      <c r="J5" s="67"/>
      <c r="K5" s="46" t="s">
        <v>167</v>
      </c>
      <c r="N5" s="85"/>
      <c r="O5" s="85"/>
      <c r="P5" s="85"/>
      <c r="Q5" s="85"/>
      <c r="R5" s="85"/>
      <c r="S5" s="86"/>
      <c r="T5" s="60"/>
      <c r="U5" s="67" t="s">
        <v>162</v>
      </c>
      <c r="V5" s="67">
        <v>23319.595581054688</v>
      </c>
      <c r="W5" s="67">
        <v>47843.786149978638</v>
      </c>
      <c r="X5" s="67">
        <v>38778.447451591492</v>
      </c>
      <c r="Y5" s="67">
        <v>29632.617614746094</v>
      </c>
      <c r="Z5" s="67">
        <v>912.76922607421875</v>
      </c>
      <c r="AA5" s="67">
        <v>140487.21602344513</v>
      </c>
    </row>
    <row r="6" spans="1:27" x14ac:dyDescent="0.2">
      <c r="A6" s="46" t="s">
        <v>113</v>
      </c>
      <c r="B6" s="60" t="s">
        <v>125</v>
      </c>
      <c r="C6" s="67">
        <f>VLOOKUP($A6,DATA!$A$1:$AM$533,C$1,FALSE)/1000</f>
        <v>0</v>
      </c>
      <c r="D6" s="67">
        <f>VLOOKUP($A6,DATA!$A$1:$AM$533,D$1,FALSE)/1000</f>
        <v>0</v>
      </c>
      <c r="E6" s="67">
        <f>VLOOKUP($A6,DATA!$A$1:$AM$533,E$1,FALSE)/1000</f>
        <v>0</v>
      </c>
      <c r="F6" s="67">
        <f>VLOOKUP($A6,DATA!$A$1:$AM$533,F$1,FALSE)/1000</f>
        <v>0</v>
      </c>
      <c r="G6" s="67">
        <f>VLOOKUP($A6,DATA!$A$1:$AM$533,G$1,FALSE)/1000</f>
        <v>0</v>
      </c>
      <c r="H6" s="67">
        <f>VLOOKUP($A6,DATA!$A$1:$AM$533,H$1,FALSE)/1000</f>
        <v>0</v>
      </c>
      <c r="I6" s="67">
        <f>VLOOKUP($A6,DATA!$A$1:$AM$533,I$1,FALSE)/1000</f>
        <v>0</v>
      </c>
      <c r="J6" s="67"/>
      <c r="K6" s="46" t="s">
        <v>168</v>
      </c>
      <c r="N6" s="85"/>
      <c r="O6" s="85"/>
      <c r="P6" s="85"/>
      <c r="Q6" s="85"/>
      <c r="R6" s="85"/>
      <c r="S6" s="86"/>
      <c r="T6" s="60"/>
      <c r="U6" s="67" t="s">
        <v>163</v>
      </c>
      <c r="V6" s="67">
        <v>93366.329674243927</v>
      </c>
      <c r="W6" s="67">
        <v>94128.751389924437</v>
      </c>
      <c r="X6" s="67">
        <v>115769.26235600561</v>
      </c>
      <c r="Y6" s="67">
        <v>113686.43687944114</v>
      </c>
      <c r="Z6" s="67">
        <v>145633.78698682785</v>
      </c>
      <c r="AA6" s="67">
        <v>562584.56728644297</v>
      </c>
    </row>
    <row r="7" spans="1:27" x14ac:dyDescent="0.2">
      <c r="A7" s="46" t="s">
        <v>114</v>
      </c>
      <c r="B7" s="60" t="s">
        <v>126</v>
      </c>
      <c r="C7" s="67">
        <f>VLOOKUP($A7,DATA!$A$1:$AM$533,C$1,FALSE)/1000</f>
        <v>822.13967230000003</v>
      </c>
      <c r="D7" s="67">
        <f>VLOOKUP($A7,DATA!$A$1:$AM$533,D$1,FALSE)/1000</f>
        <v>2414.2680610000002</v>
      </c>
      <c r="E7" s="67">
        <f>VLOOKUP($A7,DATA!$A$1:$AM$533,E$1,FALSE)/1000</f>
        <v>3396.9121170000003</v>
      </c>
      <c r="F7" s="67">
        <f>VLOOKUP($A7,DATA!$A$1:$AM$533,F$1,FALSE)/1000</f>
        <v>4359.2515450000001</v>
      </c>
      <c r="G7" s="67">
        <f>VLOOKUP($A7,DATA!$A$1:$AM$533,G$1,FALSE)/1000</f>
        <v>4265.7555970000003</v>
      </c>
      <c r="H7" s="67">
        <f>VLOOKUP($A7,DATA!$A$1:$AM$533,H$1,FALSE)/1000</f>
        <v>4484.2654830000001</v>
      </c>
      <c r="I7" s="67">
        <f>VLOOKUP($A7,DATA!$A$1:$AM$533,I$1,FALSE)/1000</f>
        <v>5.4728644539999998</v>
      </c>
      <c r="J7" s="67"/>
      <c r="K7" s="46" t="s">
        <v>126</v>
      </c>
      <c r="M7" s="85">
        <f>2.4*1000</f>
        <v>2400</v>
      </c>
      <c r="N7" s="85">
        <f>V4</f>
        <v>3477.5230858922005</v>
      </c>
      <c r="O7" s="85">
        <f>W4</f>
        <v>3477.523093521595</v>
      </c>
      <c r="P7" s="85">
        <f>X4</f>
        <v>3477.4170373082161</v>
      </c>
      <c r="Q7" s="85">
        <f>Y4</f>
        <v>3440.7789762616158</v>
      </c>
      <c r="R7" s="85">
        <f>Z4</f>
        <v>0</v>
      </c>
      <c r="S7" s="86"/>
      <c r="T7" s="60"/>
      <c r="U7" s="67" t="s">
        <v>164</v>
      </c>
      <c r="V7" s="67">
        <v>1825.2850780487061</v>
      </c>
      <c r="W7" s="67">
        <v>2.215484693646431</v>
      </c>
      <c r="X7" s="67">
        <v>51.283796548843384</v>
      </c>
      <c r="Y7" s="67">
        <v>156.79067373275757</v>
      </c>
      <c r="Z7" s="67">
        <v>317.62527465820313</v>
      </c>
      <c r="AA7" s="67">
        <v>2353.2003076821566</v>
      </c>
    </row>
    <row r="8" spans="1:27" x14ac:dyDescent="0.2">
      <c r="A8" s="46" t="s">
        <v>115</v>
      </c>
      <c r="B8" s="60" t="s">
        <v>127</v>
      </c>
      <c r="C8" s="67">
        <f>VLOOKUP($A8,DATA!$A$1:$AM$533,C$1,FALSE)/1000</f>
        <v>483.85231540000001</v>
      </c>
      <c r="D8" s="67">
        <f>VLOOKUP($A8,DATA!$A$1:$AM$533,D$1,FALSE)/1000</f>
        <v>663.2164315</v>
      </c>
      <c r="E8" s="67">
        <f>VLOOKUP($A8,DATA!$A$1:$AM$533,E$1,FALSE)/1000</f>
        <v>792.64609050000001</v>
      </c>
      <c r="F8" s="67">
        <f>VLOOKUP($A8,DATA!$A$1:$AM$533,F$1,FALSE)/1000</f>
        <v>799.31012720000001</v>
      </c>
      <c r="G8" s="67">
        <f>VLOOKUP($A8,DATA!$A$1:$AM$533,G$1,FALSE)/1000</f>
        <v>759.18114520000006</v>
      </c>
      <c r="H8" s="67">
        <f>VLOOKUP($A8,DATA!$A$1:$AM$533,H$1,FALSE)/1000</f>
        <v>319.94723329999999</v>
      </c>
      <c r="I8" s="67">
        <f>VLOOKUP($A8,DATA!$A$1:$AM$533,I$1,FALSE)/1000</f>
        <v>50.78295344</v>
      </c>
      <c r="J8" s="67"/>
      <c r="K8" s="46" t="s">
        <v>127</v>
      </c>
      <c r="M8" s="46">
        <f>0.3*1000</f>
        <v>300</v>
      </c>
      <c r="N8" s="85"/>
      <c r="O8" s="85"/>
      <c r="P8" s="85"/>
      <c r="Q8" s="85"/>
      <c r="R8" s="85"/>
      <c r="S8" s="86"/>
      <c r="T8" s="60"/>
      <c r="U8" s="67" t="s">
        <v>165</v>
      </c>
      <c r="V8" s="67"/>
      <c r="W8" s="67">
        <v>0.11325220018625259</v>
      </c>
      <c r="X8" s="67">
        <v>6.0662413164973259</v>
      </c>
      <c r="Y8" s="67">
        <v>1.2313385978341103</v>
      </c>
      <c r="Z8" s="67"/>
      <c r="AA8" s="67">
        <v>7.4108321145176888</v>
      </c>
    </row>
    <row r="9" spans="1:27" x14ac:dyDescent="0.2">
      <c r="A9" s="46" t="s">
        <v>116</v>
      </c>
      <c r="B9" s="60" t="s">
        <v>128</v>
      </c>
      <c r="C9" s="67">
        <f>VLOOKUP($A9,DATA!$A$1:$AM$533,C$1,FALSE)/1000</f>
        <v>0</v>
      </c>
      <c r="D9" s="67">
        <f>VLOOKUP($A9,DATA!$A$1:$AM$533,D$1,FALSE)/1000</f>
        <v>0</v>
      </c>
      <c r="E9" s="67">
        <f>VLOOKUP($A9,DATA!$A$1:$AM$533,E$1,FALSE)/1000</f>
        <v>0</v>
      </c>
      <c r="F9" s="67">
        <f>VLOOKUP($A9,DATA!$A$1:$AM$533,F$1,FALSE)/1000</f>
        <v>0</v>
      </c>
      <c r="G9" s="67">
        <f>VLOOKUP($A9,DATA!$A$1:$AM$533,G$1,FALSE)/1000</f>
        <v>0</v>
      </c>
      <c r="H9" s="67">
        <f>VLOOKUP($A9,DATA!$A$1:$AM$533,H$1,FALSE)/1000</f>
        <v>0</v>
      </c>
      <c r="I9" s="67">
        <f>VLOOKUP($A9,DATA!$A$1:$AM$533,I$1,FALSE)/1000</f>
        <v>0</v>
      </c>
      <c r="J9" s="67"/>
      <c r="K9" s="46" t="s">
        <v>169</v>
      </c>
      <c r="N9" s="85"/>
      <c r="O9" s="85"/>
      <c r="P9" s="85"/>
      <c r="Q9" s="85"/>
      <c r="R9" s="85"/>
      <c r="S9" s="86"/>
      <c r="T9" s="60" t="s">
        <v>72</v>
      </c>
      <c r="U9" s="67"/>
      <c r="V9" s="67">
        <f>SUM(V4:V8)</f>
        <v>121988.73341923952</v>
      </c>
      <c r="W9" s="67">
        <f t="shared" ref="W9:Z9" si="0">SUM(W4:W8)</f>
        <v>145452.3893703185</v>
      </c>
      <c r="X9" s="67">
        <f t="shared" si="0"/>
        <v>158082.47688277066</v>
      </c>
      <c r="Y9" s="67">
        <f t="shared" si="0"/>
        <v>146917.85548277944</v>
      </c>
      <c r="Z9" s="67">
        <f t="shared" si="0"/>
        <v>146864.18148756027</v>
      </c>
      <c r="AA9" s="67"/>
    </row>
    <row r="10" spans="1:27" x14ac:dyDescent="0.2">
      <c r="A10" s="46" t="s">
        <v>117</v>
      </c>
      <c r="B10" s="60" t="s">
        <v>129</v>
      </c>
      <c r="C10" s="67">
        <f>VLOOKUP($A10,DATA!$A$1:$AM$533,C$1,FALSE)/1000</f>
        <v>0</v>
      </c>
      <c r="D10" s="67">
        <f>VLOOKUP($A10,DATA!$A$1:$AM$533,D$1,FALSE)/1000</f>
        <v>0</v>
      </c>
      <c r="E10" s="67">
        <f>VLOOKUP($A10,DATA!$A$1:$AM$533,E$1,FALSE)/1000</f>
        <v>0</v>
      </c>
      <c r="F10" s="67">
        <f>VLOOKUP($A10,DATA!$A$1:$AM$533,F$1,FALSE)/1000</f>
        <v>0</v>
      </c>
      <c r="G10" s="67">
        <f>VLOOKUP($A10,DATA!$A$1:$AM$533,G$1,FALSE)/1000</f>
        <v>0</v>
      </c>
      <c r="H10" s="67">
        <f>VLOOKUP($A10,DATA!$A$1:$AM$533,H$1,FALSE)/1000</f>
        <v>0</v>
      </c>
      <c r="I10" s="67">
        <f>VLOOKUP($A10,DATA!$A$1:$AM$533,I$1,FALSE)/1000</f>
        <v>0</v>
      </c>
      <c r="J10" s="67"/>
      <c r="K10" s="46" t="s">
        <v>170</v>
      </c>
      <c r="N10" s="85"/>
      <c r="O10" s="85"/>
      <c r="P10" s="85"/>
      <c r="Q10" s="85"/>
      <c r="R10" s="85"/>
      <c r="S10" s="86"/>
      <c r="T10" s="60"/>
      <c r="U10" s="67"/>
      <c r="V10" s="67"/>
      <c r="W10" s="67"/>
      <c r="X10" s="67"/>
      <c r="Y10" s="67"/>
    </row>
    <row r="11" spans="1:27" x14ac:dyDescent="0.2">
      <c r="A11" s="46" t="s">
        <v>118</v>
      </c>
      <c r="B11" s="60" t="s">
        <v>130</v>
      </c>
      <c r="C11" s="67">
        <f>VLOOKUP($A11,DATA!$A$1:$AM$533,C$1,FALSE)/1000</f>
        <v>34453.082130000003</v>
      </c>
      <c r="D11" s="67">
        <f>VLOOKUP($A11,DATA!$A$1:$AM$533,D$1,FALSE)/1000</f>
        <v>32689.562730000001</v>
      </c>
      <c r="E11" s="67">
        <f>VLOOKUP($A11,DATA!$A$1:$AM$533,E$1,FALSE)/1000</f>
        <v>36613.969170000004</v>
      </c>
      <c r="F11" s="67">
        <f>VLOOKUP($A11,DATA!$A$1:$AM$533,F$1,FALSE)/1000</f>
        <v>33349.709909999998</v>
      </c>
      <c r="G11" s="67">
        <f>VLOOKUP($A11,DATA!$A$1:$AM$533,G$1,FALSE)/1000</f>
        <v>25891.91977</v>
      </c>
      <c r="H11" s="67">
        <f>VLOOKUP($A11,DATA!$A$1:$AM$533,H$1,FALSE)/1000</f>
        <v>20817.593390000002</v>
      </c>
      <c r="I11" s="67">
        <f>VLOOKUP($A11,DATA!$A$1:$AM$533,I$1,FALSE)/1000</f>
        <v>828.03222620000008</v>
      </c>
      <c r="J11" s="67"/>
      <c r="K11" s="46" t="s">
        <v>162</v>
      </c>
      <c r="M11" s="85">
        <f>(23.6+2.7)*1000</f>
        <v>26300</v>
      </c>
      <c r="N11" s="85">
        <f t="shared" ref="N11:R14" si="1">V5</f>
        <v>23319.595581054688</v>
      </c>
      <c r="O11" s="85">
        <f t="shared" si="1"/>
        <v>47843.786149978638</v>
      </c>
      <c r="P11" s="85">
        <f t="shared" si="1"/>
        <v>38778.447451591492</v>
      </c>
      <c r="Q11" s="85">
        <f t="shared" si="1"/>
        <v>29632.617614746094</v>
      </c>
      <c r="R11" s="85">
        <f t="shared" si="1"/>
        <v>912.76922607421875</v>
      </c>
      <c r="S11" s="86"/>
      <c r="T11" s="60"/>
      <c r="U11" s="67"/>
      <c r="V11" s="67"/>
      <c r="W11" s="67"/>
      <c r="X11" s="67"/>
      <c r="Y11" s="67"/>
    </row>
    <row r="12" spans="1:27" x14ac:dyDescent="0.2">
      <c r="A12" s="46" t="s">
        <v>119</v>
      </c>
      <c r="B12" s="60" t="s">
        <v>131</v>
      </c>
      <c r="C12" s="67">
        <f>VLOOKUP($A12,DATA!$A$1:$AM$533,C$1,FALSE)/1000</f>
        <v>56591.382229999996</v>
      </c>
      <c r="D12" s="67">
        <f>VLOOKUP($A12,DATA!$A$1:$AM$533,D$1,FALSE)/1000</f>
        <v>64536.126459999999</v>
      </c>
      <c r="E12" s="67">
        <f>VLOOKUP($A12,DATA!$A$1:$AM$533,E$1,FALSE)/1000</f>
        <v>76099.057659999991</v>
      </c>
      <c r="F12" s="67">
        <f>VLOOKUP($A12,DATA!$A$1:$AM$533,F$1,FALSE)/1000</f>
        <v>75433.496280000007</v>
      </c>
      <c r="G12" s="67">
        <f>VLOOKUP($A12,DATA!$A$1:$AM$533,G$1,FALSE)/1000</f>
        <v>85278.974589999998</v>
      </c>
      <c r="H12" s="67">
        <f>VLOOKUP($A12,DATA!$A$1:$AM$533,H$1,FALSE)/1000</f>
        <v>85931.057959999904</v>
      </c>
      <c r="I12" s="67">
        <f>VLOOKUP($A12,DATA!$A$1:$AM$533,I$1,FALSE)/1000</f>
        <v>124321.4823</v>
      </c>
      <c r="J12" s="67"/>
      <c r="K12" s="46" t="s">
        <v>171</v>
      </c>
      <c r="M12" s="85">
        <f>(57.2+7.3)*1000</f>
        <v>64500</v>
      </c>
      <c r="N12" s="85">
        <f t="shared" si="1"/>
        <v>93366.329674243927</v>
      </c>
      <c r="O12" s="85">
        <f t="shared" si="1"/>
        <v>94128.751389924437</v>
      </c>
      <c r="P12" s="85">
        <f t="shared" si="1"/>
        <v>115769.26235600561</v>
      </c>
      <c r="Q12" s="85">
        <f t="shared" si="1"/>
        <v>113686.43687944114</v>
      </c>
      <c r="R12" s="85">
        <f t="shared" si="1"/>
        <v>145633.78698682785</v>
      </c>
      <c r="S12" s="86"/>
      <c r="T12" s="60"/>
      <c r="U12" s="67"/>
      <c r="V12" s="67"/>
      <c r="W12" s="67"/>
      <c r="X12" s="67"/>
      <c r="Y12" s="67"/>
    </row>
    <row r="13" spans="1:27" x14ac:dyDescent="0.2">
      <c r="A13" s="46" t="s">
        <v>120</v>
      </c>
      <c r="B13" s="60" t="s">
        <v>132</v>
      </c>
      <c r="C13" s="67">
        <f>VLOOKUP($A13,DATA!$A$1:$AM$533,C$1,FALSE)/1000</f>
        <v>1083.8480830000001</v>
      </c>
      <c r="D13" s="67">
        <f>VLOOKUP($A13,DATA!$A$1:$AM$533,D$1,FALSE)/1000</f>
        <v>1885.548155</v>
      </c>
      <c r="E13" s="67">
        <f>VLOOKUP($A13,DATA!$A$1:$AM$533,E$1,FALSE)/1000</f>
        <v>549.17819999999995</v>
      </c>
      <c r="F13" s="67">
        <f>VLOOKUP($A13,DATA!$A$1:$AM$533,F$1,FALSE)/1000</f>
        <v>45.473917280000002</v>
      </c>
      <c r="G13" s="67">
        <f>VLOOKUP($A13,DATA!$A$1:$AM$533,G$1,FALSE)/1000</f>
        <v>30.639145280000001</v>
      </c>
      <c r="H13" s="67">
        <f>VLOOKUP($A13,DATA!$A$1:$AM$533,H$1,FALSE)/1000</f>
        <v>94.382382849999999</v>
      </c>
      <c r="I13" s="67">
        <f>VLOOKUP($A13,DATA!$A$1:$AM$533,I$1,FALSE)/1000</f>
        <v>228.46683059999998</v>
      </c>
      <c r="J13" s="67"/>
      <c r="K13" s="46" t="s">
        <v>132</v>
      </c>
      <c r="M13" s="85">
        <f>2.8*1000</f>
        <v>2800</v>
      </c>
      <c r="N13" s="85">
        <f t="shared" si="1"/>
        <v>1825.2850780487061</v>
      </c>
      <c r="O13" s="85">
        <f t="shared" si="1"/>
        <v>2.215484693646431</v>
      </c>
      <c r="P13" s="85">
        <f t="shared" si="1"/>
        <v>51.283796548843384</v>
      </c>
      <c r="Q13" s="85">
        <f t="shared" si="1"/>
        <v>156.79067373275757</v>
      </c>
      <c r="R13" s="85">
        <f t="shared" si="1"/>
        <v>317.62527465820313</v>
      </c>
      <c r="S13" s="86"/>
      <c r="T13" s="60"/>
      <c r="U13" s="67"/>
      <c r="V13" s="67"/>
      <c r="W13" s="67"/>
      <c r="X13" s="67"/>
      <c r="Y13" s="67"/>
    </row>
    <row r="14" spans="1:27" x14ac:dyDescent="0.2">
      <c r="A14" s="46" t="s">
        <v>121</v>
      </c>
      <c r="B14" s="60" t="s">
        <v>133</v>
      </c>
      <c r="C14" s="67">
        <f>VLOOKUP($A14,DATA!$A$1:$AM$533,C$1,FALSE)/1000</f>
        <v>32532.501420000001</v>
      </c>
      <c r="D14" s="67">
        <f>VLOOKUP($A14,DATA!$A$1:$AM$533,D$1,FALSE)/1000</f>
        <v>26004.994649999997</v>
      </c>
      <c r="E14" s="67">
        <f>VLOOKUP($A14,DATA!$A$1:$AM$533,E$1,FALSE)/1000</f>
        <v>3144.2339889999998</v>
      </c>
      <c r="F14" s="67">
        <f>VLOOKUP($A14,DATA!$A$1:$AM$533,F$1,FALSE)/1000</f>
        <v>80.751153430000002</v>
      </c>
      <c r="G14" s="67">
        <f>VLOOKUP($A14,DATA!$A$1:$AM$533,G$1,FALSE)/1000</f>
        <v>74.232272140000006</v>
      </c>
      <c r="H14" s="67">
        <f>VLOOKUP($A14,DATA!$A$1:$AM$533,H$1,FALSE)/1000</f>
        <v>81.861878140000002</v>
      </c>
      <c r="I14" s="67">
        <f>VLOOKUP($A14,DATA!$A$1:$AM$533,I$1,FALSE)/1000</f>
        <v>103.09493210000001</v>
      </c>
      <c r="J14" s="67"/>
      <c r="K14" s="46" t="s">
        <v>165</v>
      </c>
      <c r="M14" s="85">
        <f>29.1*1000</f>
        <v>29100</v>
      </c>
      <c r="N14" s="85">
        <f t="shared" si="1"/>
        <v>0</v>
      </c>
      <c r="O14" s="85">
        <f t="shared" si="1"/>
        <v>0.11325220018625259</v>
      </c>
      <c r="P14" s="85">
        <f t="shared" si="1"/>
        <v>6.0662413164973259</v>
      </c>
      <c r="Q14" s="85">
        <f t="shared" si="1"/>
        <v>1.2313385978341103</v>
      </c>
      <c r="R14" s="85">
        <f t="shared" si="1"/>
        <v>0</v>
      </c>
      <c r="S14" s="86"/>
      <c r="T14" s="60"/>
      <c r="U14" s="67"/>
      <c r="V14" s="67"/>
      <c r="W14" s="67"/>
      <c r="X14" s="67"/>
      <c r="Y14" s="67"/>
    </row>
    <row r="15" spans="1:27" x14ac:dyDescent="0.2">
      <c r="C15" s="64">
        <f>SUM(C3:C14)</f>
        <v>125966.80585070001</v>
      </c>
      <c r="D15" s="64">
        <f>SUM(D3:D14)</f>
        <v>128193.71648749999</v>
      </c>
      <c r="E15" s="64">
        <f t="shared" ref="E15:H15" si="2">SUM(E3:E14)</f>
        <v>120595.99722649998</v>
      </c>
      <c r="F15" s="64">
        <f t="shared" si="2"/>
        <v>114067.99293291001</v>
      </c>
      <c r="G15" s="64">
        <f t="shared" si="2"/>
        <v>116300.70251962</v>
      </c>
      <c r="H15" s="64">
        <f t="shared" si="2"/>
        <v>111729.10832728991</v>
      </c>
      <c r="I15" s="64">
        <f>SUM(I3:I14)</f>
        <v>125537.332106794</v>
      </c>
      <c r="J15" s="64"/>
      <c r="K15" s="87"/>
      <c r="L15" s="87"/>
      <c r="M15" s="87">
        <f>SUM(M3:M14)</f>
        <v>125400</v>
      </c>
      <c r="N15" s="87">
        <f t="shared" ref="N15" si="3">SUM(N3:N14)</f>
        <v>121988.73341923952</v>
      </c>
      <c r="O15" s="87">
        <f t="shared" ref="O15:R15" si="4">SUM(O3:O14)</f>
        <v>145452.3893703185</v>
      </c>
      <c r="P15" s="87">
        <f t="shared" si="4"/>
        <v>158082.47688277066</v>
      </c>
      <c r="Q15" s="87">
        <f t="shared" si="4"/>
        <v>146917.85548277944</v>
      </c>
      <c r="R15" s="87">
        <f t="shared" si="4"/>
        <v>146864.18148756027</v>
      </c>
      <c r="S15" s="88">
        <f>R15/P15-1</f>
        <v>-7.0964825554508115E-2</v>
      </c>
      <c r="T15" s="60"/>
      <c r="U15" s="67"/>
      <c r="V15" s="67"/>
      <c r="W15" s="67"/>
      <c r="X15" s="67"/>
      <c r="Y15" s="67"/>
    </row>
    <row r="16" spans="1:27" x14ac:dyDescent="0.2">
      <c r="T16" s="89"/>
      <c r="U16" s="89"/>
      <c r="V16" s="89"/>
    </row>
    <row r="17" spans="1:28" x14ac:dyDescent="0.2">
      <c r="A17" s="46" t="s">
        <v>93</v>
      </c>
      <c r="B17" s="60" t="s">
        <v>149</v>
      </c>
      <c r="C17" s="67">
        <f>VLOOKUP($A17,DATA!$A$1:$AM$533,C$1,FALSE)/1000</f>
        <v>125966.80590000001</v>
      </c>
      <c r="D17" s="67">
        <f>VLOOKUP($A17,DATA!$A$1:$AM$533,D$1,FALSE)/1000</f>
        <v>128056.01509999999</v>
      </c>
      <c r="E17" s="67">
        <f>VLOOKUP($A17,DATA!$A$1:$AM$533,E$1,FALSE)/1000</f>
        <v>102602.54120000001</v>
      </c>
      <c r="F17" s="67">
        <f>VLOOKUP($A17,DATA!$A$1:$AM$533,F$1,FALSE)/1000</f>
        <v>82082.795670000007</v>
      </c>
      <c r="G17" s="67">
        <f>VLOOKUP($A17,DATA!$A$1:$AM$533,G$1,FALSE)/1000</f>
        <v>65792.647280000005</v>
      </c>
      <c r="H17" s="67">
        <f>VLOOKUP($A17,DATA!$A$1:$AM$533,H$1,FALSE)/1000</f>
        <v>46737.334189999994</v>
      </c>
      <c r="I17" s="67">
        <f>VLOOKUP($A17,DATA!$A$1:$AM$533,I$1,FALSE)/1000</f>
        <v>28494.136449999998</v>
      </c>
      <c r="T17" s="82"/>
      <c r="U17" s="90"/>
      <c r="V17" s="90"/>
    </row>
    <row r="18" spans="1:28" x14ac:dyDescent="0.2">
      <c r="B18" s="60" t="s">
        <v>150</v>
      </c>
      <c r="C18" s="91">
        <f>C17/C15-1</f>
        <v>3.9137293406099616E-10</v>
      </c>
      <c r="D18" s="91">
        <f>D17/D15-1</f>
        <v>-1.0741664355555791E-3</v>
      </c>
      <c r="E18" s="91">
        <f t="shared" ref="E18:I18" si="5">E17/E15-1</f>
        <v>-0.14920442170816972</v>
      </c>
      <c r="F18" s="91">
        <f t="shared" si="5"/>
        <v>-0.28040466427530075</v>
      </c>
      <c r="G18" s="91">
        <f t="shared" si="5"/>
        <v>-0.4342884793073305</v>
      </c>
      <c r="H18" s="91">
        <f t="shared" si="5"/>
        <v>-0.58169061858892168</v>
      </c>
      <c r="I18" s="91">
        <f t="shared" si="5"/>
        <v>-0.77302260632908637</v>
      </c>
      <c r="T18" s="89"/>
      <c r="U18" s="89"/>
      <c r="V18" s="89"/>
    </row>
    <row r="19" spans="1:28" x14ac:dyDescent="0.2">
      <c r="T19" s="89"/>
      <c r="U19" s="89"/>
      <c r="V19" s="89"/>
    </row>
    <row r="20" spans="1:28" x14ac:dyDescent="0.2">
      <c r="K20" s="46" t="s">
        <v>199</v>
      </c>
      <c r="L20" s="122" t="s">
        <v>197</v>
      </c>
      <c r="M20" s="122"/>
      <c r="T20" s="89"/>
      <c r="U20" s="89" t="s">
        <v>184</v>
      </c>
      <c r="V20" s="89"/>
    </row>
    <row r="21" spans="1:28" ht="27.75" customHeight="1" x14ac:dyDescent="0.2">
      <c r="C21" s="60">
        <v>2013</v>
      </c>
      <c r="D21" s="60">
        <v>2017</v>
      </c>
      <c r="E21" s="60">
        <v>2020</v>
      </c>
      <c r="F21" s="60">
        <v>2025</v>
      </c>
      <c r="G21" s="60">
        <v>2030</v>
      </c>
      <c r="H21" s="60">
        <v>2040</v>
      </c>
      <c r="I21" s="60">
        <v>2050</v>
      </c>
      <c r="K21" s="79" t="s">
        <v>154</v>
      </c>
      <c r="L21" s="79">
        <v>2013</v>
      </c>
      <c r="M21" s="80">
        <v>2017</v>
      </c>
      <c r="N21" s="80" t="s">
        <v>155</v>
      </c>
      <c r="O21" s="80" t="s">
        <v>156</v>
      </c>
      <c r="P21" s="80" t="s">
        <v>157</v>
      </c>
      <c r="Q21" s="80" t="s">
        <v>158</v>
      </c>
      <c r="R21" s="80" t="s">
        <v>159</v>
      </c>
      <c r="S21" s="81"/>
      <c r="U21" s="79" t="s">
        <v>154</v>
      </c>
      <c r="V21" s="92" t="s">
        <v>201</v>
      </c>
      <c r="W21" s="92" t="s">
        <v>198</v>
      </c>
      <c r="X21" s="80" t="s">
        <v>155</v>
      </c>
      <c r="Y21" s="80" t="s">
        <v>156</v>
      </c>
      <c r="Z21" s="80" t="s">
        <v>157</v>
      </c>
      <c r="AA21" s="80" t="s">
        <v>158</v>
      </c>
      <c r="AB21" s="80" t="s">
        <v>159</v>
      </c>
    </row>
    <row r="22" spans="1:28" x14ac:dyDescent="0.2">
      <c r="A22" s="46" t="s">
        <v>172</v>
      </c>
      <c r="B22" s="60" t="s">
        <v>122</v>
      </c>
      <c r="C22" s="93">
        <f>VLOOKUP($A22,DATA!$A$1:$AM$533,C$1,FALSE)/0.0036/1000</f>
        <v>22.436640077777778</v>
      </c>
      <c r="D22" s="93">
        <f>VLOOKUP($A22,DATA!$A$1:$AM$533,D$1,FALSE)/0.0036/1000</f>
        <v>24.443896850000002</v>
      </c>
      <c r="E22" s="93">
        <f>VLOOKUP($A22,DATA!$A$1:$AM$533,E$1,FALSE)/0.0036/1000</f>
        <v>27.511821594444445</v>
      </c>
      <c r="F22" s="93">
        <f>VLOOKUP($A22,DATA!$A$1:$AM$533,F$1,FALSE)/0.0036/1000</f>
        <v>26.136888291666665</v>
      </c>
      <c r="G22" s="93">
        <f>VLOOKUP($A22,DATA!$A$1:$AM$533,G$1,FALSE)/0.0036/1000</f>
        <v>29.153887999999998</v>
      </c>
      <c r="H22" s="93">
        <f>VLOOKUP($A22,DATA!$A$1:$AM$533,H$1,FALSE)/0.0036/1000</f>
        <v>31.638038555555553</v>
      </c>
      <c r="I22" s="93">
        <f>VLOOKUP($A22,DATA!$A$1:$AM$533,I$1,FALSE)/0.0036/1000</f>
        <v>35.88309133333334</v>
      </c>
      <c r="K22" s="46" t="s">
        <v>122</v>
      </c>
      <c r="L22" s="94">
        <f t="shared" ref="L22:L33" si="6">V22*(1-0.175)</f>
        <v>21.461604213180632</v>
      </c>
      <c r="M22" s="94">
        <f t="shared" ref="M22:M33" si="7">W22*(1-0.175)</f>
        <v>24.722959878391183</v>
      </c>
      <c r="N22" s="94">
        <f t="shared" ref="N22:N33" si="8">X22*(1-0.175)</f>
        <v>27.180165582543587</v>
      </c>
      <c r="O22" s="94">
        <f t="shared" ref="O22:O33" si="9">Y22*(1-0.175)</f>
        <v>29.391982430790858</v>
      </c>
      <c r="P22" s="94">
        <f t="shared" ref="P22:P33" si="10">Z22*(1-0.175)</f>
        <v>33.069024280477677</v>
      </c>
      <c r="Q22" s="94">
        <f t="shared" ref="Q22:Q33" si="11">AA22*(1-0.175)</f>
        <v>33.06902423367</v>
      </c>
      <c r="R22" s="94">
        <f t="shared" ref="R22:R33" si="12">AB22*(1-0.175)</f>
        <v>33.069024196191307</v>
      </c>
      <c r="S22" s="95"/>
      <c r="U22" s="46" t="s">
        <v>122</v>
      </c>
      <c r="V22" s="94">
        <v>26.01406571294622</v>
      </c>
      <c r="W22" s="73">
        <v>29.967224095019617</v>
      </c>
      <c r="X22" s="96">
        <v>32.945655251567985</v>
      </c>
      <c r="Y22" s="96">
        <v>35.626645370655588</v>
      </c>
      <c r="Z22" s="96">
        <v>40.083665794518396</v>
      </c>
      <c r="AA22" s="96">
        <v>40.083665737781821</v>
      </c>
      <c r="AB22" s="96">
        <v>40.083665692353101</v>
      </c>
    </row>
    <row r="23" spans="1:28" x14ac:dyDescent="0.2">
      <c r="A23" s="46" t="s">
        <v>173</v>
      </c>
      <c r="B23" s="60" t="s">
        <v>123</v>
      </c>
      <c r="C23" s="93">
        <f>VLOOKUP($A23,DATA!$A$1:$AM$533,C$1,FALSE)/0.0036/1000</f>
        <v>3.3496253249999999</v>
      </c>
      <c r="D23" s="93">
        <f>VLOOKUP($A23,DATA!$A$1:$AM$533,D$1,FALSE)/0.0036/1000</f>
        <v>8.1510356861111113</v>
      </c>
      <c r="E23" s="93">
        <f>VLOOKUP($A23,DATA!$A$1:$AM$533,E$1,FALSE)/0.0036/1000</f>
        <v>13.90658183888889</v>
      </c>
      <c r="F23" s="93">
        <f>VLOOKUP($A23,DATA!$A$1:$AM$533,F$1,FALSE)/0.0036/1000</f>
        <v>26.427297872222223</v>
      </c>
      <c r="G23" s="93">
        <f>VLOOKUP($A23,DATA!$A$1:$AM$533,G$1,FALSE)/0.0036/1000</f>
        <v>42.494981861111121</v>
      </c>
      <c r="H23" s="93">
        <f>VLOOKUP($A23,DATA!$A$1:$AM$533,H$1,FALSE)/0.0036/1000</f>
        <v>76.112370999999996</v>
      </c>
      <c r="I23" s="93">
        <f>VLOOKUP($A23,DATA!$A$1:$AM$533,I$1,FALSE)/0.0036/1000</f>
        <v>98.607103222222221</v>
      </c>
      <c r="K23" s="46" t="s">
        <v>166</v>
      </c>
      <c r="L23" s="94">
        <f t="shared" si="6"/>
        <v>3.2040596433737125</v>
      </c>
      <c r="M23" s="94">
        <f t="shared" si="7"/>
        <v>8.2439185416993954</v>
      </c>
      <c r="N23" s="94">
        <f t="shared" si="8"/>
        <v>21.712094712182104</v>
      </c>
      <c r="O23" s="94">
        <f t="shared" si="9"/>
        <v>29.71855968779219</v>
      </c>
      <c r="P23" s="94">
        <f t="shared" si="10"/>
        <v>48.201721393018673</v>
      </c>
      <c r="Q23" s="94">
        <f t="shared" si="11"/>
        <v>79.554926788128185</v>
      </c>
      <c r="R23" s="94">
        <f t="shared" si="12"/>
        <v>90.874017847153411</v>
      </c>
      <c r="S23" s="95"/>
      <c r="U23" s="46" t="s">
        <v>166</v>
      </c>
      <c r="V23" s="94">
        <v>3.8837086586348035</v>
      </c>
      <c r="W23" s="73">
        <v>9.9926285353932069</v>
      </c>
      <c r="X23" s="96">
        <v>26.317690560220733</v>
      </c>
      <c r="Y23" s="96">
        <v>36.022496591263263</v>
      </c>
      <c r="Z23" s="96">
        <v>58.426328961234759</v>
      </c>
      <c r="AA23" s="96">
        <v>96.430214288640229</v>
      </c>
      <c r="AB23" s="96">
        <v>110.15032466321625</v>
      </c>
    </row>
    <row r="24" spans="1:28" x14ac:dyDescent="0.2">
      <c r="A24" s="46" t="s">
        <v>174</v>
      </c>
      <c r="B24" s="60" t="s">
        <v>124</v>
      </c>
      <c r="C24" s="93">
        <f>VLOOKUP($A24,DATA!$A$1:$AM$533,C$1,FALSE)/0.0036/1000</f>
        <v>4.8586605833333332</v>
      </c>
      <c r="D24" s="93">
        <f>VLOOKUP($A24,DATA!$A$1:$AM$533,D$1,FALSE)/0.0036/1000</f>
        <v>4.6365731250000009</v>
      </c>
      <c r="E24" s="93">
        <f>VLOOKUP($A24,DATA!$A$1:$AM$533,E$1,FALSE)/0.0036/1000</f>
        <v>6.9790697250000004</v>
      </c>
      <c r="F24" s="93">
        <f>VLOOKUP($A24,DATA!$A$1:$AM$533,F$1,FALSE)/0.0036/1000</f>
        <v>10.763444400000001</v>
      </c>
      <c r="G24" s="93">
        <f>VLOOKUP($A24,DATA!$A$1:$AM$533,G$1,FALSE)/0.0036/1000</f>
        <v>10.670064172222222</v>
      </c>
      <c r="H24" s="93">
        <f>VLOOKUP($A24,DATA!$A$1:$AM$533,H$1,FALSE)/0.0036/1000</f>
        <v>11.571174224999998</v>
      </c>
      <c r="I24" s="93">
        <f>VLOOKUP($A24,DATA!$A$1:$AM$533,I$1,FALSE)/0.0036/1000</f>
        <v>12.939765436111113</v>
      </c>
      <c r="K24" s="46" t="s">
        <v>167</v>
      </c>
      <c r="L24" s="94">
        <f t="shared" si="6"/>
        <v>4.6475162988913867</v>
      </c>
      <c r="M24" s="94">
        <f t="shared" si="7"/>
        <v>4.6897026981652168</v>
      </c>
      <c r="N24" s="94">
        <f t="shared" si="8"/>
        <v>5.5527930573443882</v>
      </c>
      <c r="O24" s="94">
        <f t="shared" si="9"/>
        <v>12.103926266427152</v>
      </c>
      <c r="P24" s="94">
        <f t="shared" si="10"/>
        <v>12.102969290642067</v>
      </c>
      <c r="Q24" s="94">
        <f t="shared" si="11"/>
        <v>12.094537407596908</v>
      </c>
      <c r="R24" s="94">
        <f t="shared" si="12"/>
        <v>11.92498751749299</v>
      </c>
      <c r="S24" s="95"/>
      <c r="U24" s="46" t="s">
        <v>167</v>
      </c>
      <c r="V24" s="94">
        <v>5.6333530895653174</v>
      </c>
      <c r="W24" s="73">
        <v>5.684488118988142</v>
      </c>
      <c r="X24" s="96">
        <v>6.7306582513265312</v>
      </c>
      <c r="Y24" s="96">
        <v>14.671425777487457</v>
      </c>
      <c r="Z24" s="96">
        <v>14.67026580683887</v>
      </c>
      <c r="AA24" s="96">
        <v>14.660045342541707</v>
      </c>
      <c r="AB24" s="96">
        <v>14.454530324233929</v>
      </c>
    </row>
    <row r="25" spans="1:28" x14ac:dyDescent="0.2">
      <c r="A25" s="46" t="s">
        <v>175</v>
      </c>
      <c r="B25" s="60" t="s">
        <v>125</v>
      </c>
      <c r="C25" s="93">
        <f>VLOOKUP($A25,DATA!$A$1:$AM$533,C$1,FALSE)/0.0036/1000</f>
        <v>1.5603079416666667E-2</v>
      </c>
      <c r="D25" s="93">
        <f>VLOOKUP($A25,DATA!$A$1:$AM$533,D$1,FALSE)/0.0036/1000</f>
        <v>0.26402601469444442</v>
      </c>
      <c r="E25" s="93">
        <f>VLOOKUP($A25,DATA!$A$1:$AM$533,E$1,FALSE)/0.0036/1000</f>
        <v>1.4860591894444444</v>
      </c>
      <c r="F25" s="93">
        <f>VLOOKUP($A25,DATA!$A$1:$AM$533,F$1,FALSE)/0.0036/1000</f>
        <v>20.646104183333335</v>
      </c>
      <c r="G25" s="93">
        <f>VLOOKUP($A25,DATA!$A$1:$AM$533,G$1,FALSE)/0.0036/1000</f>
        <v>25.333628880555558</v>
      </c>
      <c r="H25" s="93">
        <f>VLOOKUP($A25,DATA!$A$1:$AM$533,H$1,FALSE)/0.0036/1000</f>
        <v>86.336738861111129</v>
      </c>
      <c r="I25" s="93">
        <f>VLOOKUP($A25,DATA!$A$1:$AM$533,I$1,FALSE)/0.0036/1000</f>
        <v>121.98326305555557</v>
      </c>
      <c r="K25" s="46" t="s">
        <v>168</v>
      </c>
      <c r="L25" s="94">
        <f t="shared" si="6"/>
        <v>1.4925011673051583E-2</v>
      </c>
      <c r="M25" s="94">
        <f t="shared" si="7"/>
        <v>0.26680066144363823</v>
      </c>
      <c r="N25" s="94">
        <f t="shared" si="8"/>
        <v>9.1064951673796006</v>
      </c>
      <c r="O25" s="94">
        <f t="shared" si="9"/>
        <v>23.217374795138301</v>
      </c>
      <c r="P25" s="94">
        <f t="shared" si="10"/>
        <v>28.735734614715543</v>
      </c>
      <c r="Q25" s="94">
        <f t="shared" si="11"/>
        <v>90.241741879678244</v>
      </c>
      <c r="R25" s="94">
        <f t="shared" si="12"/>
        <v>112.41694423675845</v>
      </c>
      <c r="S25" s="95"/>
      <c r="U25" s="46" t="s">
        <v>168</v>
      </c>
      <c r="V25" s="94">
        <v>1.8090923240062527E-2</v>
      </c>
      <c r="W25" s="73">
        <v>0.32339474114380395</v>
      </c>
      <c r="X25" s="96">
        <v>11.038175960460123</v>
      </c>
      <c r="Y25" s="96">
        <v>28.142272478955519</v>
      </c>
      <c r="Z25" s="96">
        <v>34.831193472382481</v>
      </c>
      <c r="AA25" s="96">
        <v>109.38392955112515</v>
      </c>
      <c r="AB25" s="96">
        <v>136.26296271122237</v>
      </c>
    </row>
    <row r="26" spans="1:28" x14ac:dyDescent="0.2">
      <c r="A26" s="46" t="s">
        <v>176</v>
      </c>
      <c r="B26" s="60" t="s">
        <v>126</v>
      </c>
      <c r="C26" s="93">
        <f>VLOOKUP($A26,DATA!$A$1:$AM$533,C$1,FALSE)/0.0036/1000</f>
        <v>1.7816314319444446</v>
      </c>
      <c r="D26" s="93">
        <f>VLOOKUP($A26,DATA!$A$1:$AM$533,D$1,FALSE)/0.0036/1000</f>
        <v>5.3204312027777778</v>
      </c>
      <c r="E26" s="93">
        <f>VLOOKUP($A26,DATA!$A$1:$AM$533,E$1,FALSE)/0.0036/1000</f>
        <v>7.1991659722222234</v>
      </c>
      <c r="F26" s="93">
        <f>VLOOKUP($A26,DATA!$A$1:$AM$533,F$1,FALSE)/0.0036/1000</f>
        <v>9.2966711999999987</v>
      </c>
      <c r="G26" s="93">
        <f>VLOOKUP($A26,DATA!$A$1:$AM$533,G$1,FALSE)/0.0036/1000</f>
        <v>9.2164960111111096</v>
      </c>
      <c r="H26" s="93">
        <f>VLOOKUP($A26,DATA!$A$1:$AM$533,H$1,FALSE)/0.0036/1000</f>
        <v>9.883773030555556</v>
      </c>
      <c r="I26" s="93">
        <f>VLOOKUP($A26,DATA!$A$1:$AM$533,I$1,FALSE)/0.0036/1000</f>
        <v>8.9520483611111104E-3</v>
      </c>
      <c r="K26" s="46" t="s">
        <v>126</v>
      </c>
      <c r="L26" s="94">
        <f t="shared" si="6"/>
        <v>1.7042065351888962</v>
      </c>
      <c r="M26" s="94">
        <f t="shared" si="7"/>
        <v>5.3809667388176727</v>
      </c>
      <c r="N26" s="94">
        <f t="shared" si="8"/>
        <v>10.45448079136222</v>
      </c>
      <c r="O26" s="94">
        <f t="shared" si="9"/>
        <v>10.45448079136222</v>
      </c>
      <c r="P26" s="94">
        <f t="shared" si="10"/>
        <v>10.454198436755904</v>
      </c>
      <c r="Q26" s="94">
        <f t="shared" si="11"/>
        <v>10.330815205842917</v>
      </c>
      <c r="R26" s="94">
        <f t="shared" si="12"/>
        <v>0</v>
      </c>
      <c r="S26" s="95"/>
      <c r="U26" s="46" t="s">
        <v>126</v>
      </c>
      <c r="V26" s="94">
        <v>2.065704891138056</v>
      </c>
      <c r="W26" s="73">
        <v>6.5223839258396037</v>
      </c>
      <c r="X26" s="96">
        <v>12.672097928923904</v>
      </c>
      <c r="Y26" s="96">
        <v>12.672097928923904</v>
      </c>
      <c r="Z26" s="96">
        <v>12.671755680916249</v>
      </c>
      <c r="AA26" s="96">
        <v>12.522200249506568</v>
      </c>
      <c r="AB26" s="96"/>
    </row>
    <row r="27" spans="1:28" x14ac:dyDescent="0.2">
      <c r="A27" s="46" t="s">
        <v>177</v>
      </c>
      <c r="B27" s="60" t="s">
        <v>127</v>
      </c>
      <c r="C27" s="93">
        <f>VLOOKUP($A27,DATA!$A$1:$AM$533,C$1,FALSE)/0.0036/1000</f>
        <v>1.048540196388889</v>
      </c>
      <c r="D27" s="93">
        <f>VLOOKUP($A27,DATA!$A$1:$AM$533,D$1,FALSE)/0.0036/1000</f>
        <v>1.4460029408333333</v>
      </c>
      <c r="E27" s="93">
        <f>VLOOKUP($A27,DATA!$A$1:$AM$533,E$1,FALSE)/0.0036/1000</f>
        <v>1.6939051094444444</v>
      </c>
      <c r="F27" s="93">
        <f>VLOOKUP($A27,DATA!$A$1:$AM$533,F$1,FALSE)/0.0036/1000</f>
        <v>1.7201854736111111</v>
      </c>
      <c r="G27" s="93">
        <f>VLOOKUP($A27,DATA!$A$1:$AM$533,G$1,FALSE)/0.0036/1000</f>
        <v>1.6600075558333334</v>
      </c>
      <c r="H27" s="93">
        <f>VLOOKUP($A27,DATA!$A$1:$AM$533,H$1,FALSE)/0.0036/1000</f>
        <v>0.70843191166666664</v>
      </c>
      <c r="I27" s="93">
        <f>VLOOKUP($A27,DATA!$A$1:$AM$533,I$1,FALSE)/0.0036/1000</f>
        <v>0.10865338097222223</v>
      </c>
      <c r="K27" s="46" t="s">
        <v>127</v>
      </c>
      <c r="L27" s="94">
        <f t="shared" si="6"/>
        <v>1.002973467525146</v>
      </c>
      <c r="M27" s="94">
        <f t="shared" si="7"/>
        <v>1.4623206491276504</v>
      </c>
      <c r="N27" s="94">
        <f t="shared" si="8"/>
        <v>1.8684425064369861</v>
      </c>
      <c r="O27" s="94">
        <f t="shared" si="9"/>
        <v>1.9344177721690357</v>
      </c>
      <c r="P27" s="94">
        <f t="shared" si="10"/>
        <v>1.882933424508701</v>
      </c>
      <c r="Q27" s="94">
        <f t="shared" si="11"/>
        <v>0.74047422404582897</v>
      </c>
      <c r="R27" s="94">
        <f t="shared" si="12"/>
        <v>0.10013243425187283</v>
      </c>
      <c r="S27" s="95"/>
      <c r="U27" s="46" t="s">
        <v>127</v>
      </c>
      <c r="V27" s="94">
        <v>1.2157254151819952</v>
      </c>
      <c r="W27" s="73">
        <v>1.7725098777304853</v>
      </c>
      <c r="X27" s="96">
        <v>2.2647787956811953</v>
      </c>
      <c r="Y27" s="96">
        <v>2.3447488147503464</v>
      </c>
      <c r="Z27" s="96">
        <v>2.2823435448590317</v>
      </c>
      <c r="AA27" s="96">
        <v>0.89754451399494428</v>
      </c>
      <c r="AB27" s="96">
        <v>0.12137264757802768</v>
      </c>
    </row>
    <row r="28" spans="1:28" x14ac:dyDescent="0.2">
      <c r="A28" s="46" t="s">
        <v>178</v>
      </c>
      <c r="B28" s="60" t="s">
        <v>128</v>
      </c>
      <c r="C28" s="93">
        <f>VLOOKUP($A28,DATA!$A$1:$AM$533,C$1,FALSE)/0.0036/1000</f>
        <v>4.5921984166666667E-4</v>
      </c>
      <c r="D28" s="93">
        <f>VLOOKUP($A28,DATA!$A$1:$AM$533,D$1,FALSE)/0.0036/1000</f>
        <v>0.64931979194444445</v>
      </c>
      <c r="E28" s="93">
        <f>VLOOKUP($A28,DATA!$A$1:$AM$533,E$1,FALSE)/0.0036/1000</f>
        <v>1.0351045725000001</v>
      </c>
      <c r="F28" s="93">
        <f>VLOOKUP($A28,DATA!$A$1:$AM$533,F$1,FALSE)/0.0036/1000</f>
        <v>1.7566283963888891</v>
      </c>
      <c r="G28" s="93">
        <f>VLOOKUP($A28,DATA!$A$1:$AM$533,G$1,FALSE)/0.0036/1000</f>
        <v>1.741526136388889</v>
      </c>
      <c r="H28" s="93">
        <f>VLOOKUP($A28,DATA!$A$1:$AM$533,H$1,FALSE)/0.0036/1000</f>
        <v>0.8974595869444445</v>
      </c>
      <c r="I28" s="93">
        <f>VLOOKUP($A28,DATA!$A$1:$AM$533,I$1,FALSE)/0.0036/1000</f>
        <v>0.75753206694444453</v>
      </c>
      <c r="K28" s="46" t="s">
        <v>169</v>
      </c>
      <c r="L28" s="94">
        <f t="shared" si="6"/>
        <v>4.3926338650694902E-4</v>
      </c>
      <c r="M28" s="94">
        <f t="shared" si="7"/>
        <v>0.65679416823753256</v>
      </c>
      <c r="N28" s="94">
        <f t="shared" si="8"/>
        <v>2.6103924564959016</v>
      </c>
      <c r="O28" s="94">
        <f t="shared" si="9"/>
        <v>1.9753993048507255</v>
      </c>
      <c r="P28" s="94">
        <f t="shared" si="10"/>
        <v>1.9753993048507255</v>
      </c>
      <c r="Q28" s="94">
        <f t="shared" si="11"/>
        <v>0.9380516042096132</v>
      </c>
      <c r="R28" s="94">
        <f t="shared" si="12"/>
        <v>0.6981239719432778</v>
      </c>
      <c r="S28" s="95"/>
      <c r="U28" s="46" t="s">
        <v>169</v>
      </c>
      <c r="V28" s="94">
        <v>5.3244046849327154E-4</v>
      </c>
      <c r="W28" s="73">
        <v>0.79611414331822139</v>
      </c>
      <c r="X28" s="96">
        <v>3.1641120684798807</v>
      </c>
      <c r="Y28" s="96">
        <v>2.3944233998190612</v>
      </c>
      <c r="Z28" s="96">
        <v>2.3944233998190612</v>
      </c>
      <c r="AA28" s="96">
        <v>1.137032247526804</v>
      </c>
      <c r="AB28" s="96">
        <v>0.84621087508276105</v>
      </c>
    </row>
    <row r="29" spans="1:28" x14ac:dyDescent="0.2">
      <c r="A29" s="46" t="s">
        <v>179</v>
      </c>
      <c r="B29" s="60" t="s">
        <v>129</v>
      </c>
      <c r="C29" s="93">
        <f>VLOOKUP($A29,DATA!$A$1:$AM$533,C$1,FALSE)/0.0036/1000</f>
        <v>9.4455076722222238</v>
      </c>
      <c r="D29" s="93">
        <f>VLOOKUP($A29,DATA!$A$1:$AM$533,D$1,FALSE)/0.0036/1000</f>
        <v>8.3528927861111111</v>
      </c>
      <c r="E29" s="93">
        <f>VLOOKUP($A29,DATA!$A$1:$AM$533,E$1,FALSE)/0.0036/1000</f>
        <v>9.2176834083333326</v>
      </c>
      <c r="F29" s="93">
        <f>VLOOKUP($A29,DATA!$A$1:$AM$533,F$1,FALSE)/0.0036/1000</f>
        <v>8.4738925027777778</v>
      </c>
      <c r="G29" s="93">
        <f>VLOOKUP($A29,DATA!$A$1:$AM$533,G$1,FALSE)/0.0036/1000</f>
        <v>8.4010399138888872</v>
      </c>
      <c r="H29" s="93">
        <f>VLOOKUP($A29,DATA!$A$1:$AM$533,H$1,FALSE)/0.0036/1000</f>
        <v>9.116877486111111</v>
      </c>
      <c r="I29" s="93">
        <f>VLOOKUP($A29,DATA!$A$1:$AM$533,I$1,FALSE)/0.0036/1000</f>
        <v>10.330507413888888</v>
      </c>
      <c r="K29" s="46" t="s">
        <v>170</v>
      </c>
      <c r="L29" s="94">
        <f t="shared" si="6"/>
        <v>9.0350313857878088</v>
      </c>
      <c r="M29" s="94">
        <f t="shared" si="7"/>
        <v>8.4482373008210789</v>
      </c>
      <c r="N29" s="94">
        <f t="shared" si="8"/>
        <v>9.5292330443859097</v>
      </c>
      <c r="O29" s="94">
        <f t="shared" si="9"/>
        <v>9.5292330443859097</v>
      </c>
      <c r="P29" s="94">
        <f t="shared" si="10"/>
        <v>9.5292330443859097</v>
      </c>
      <c r="Q29" s="94">
        <f t="shared" si="11"/>
        <v>9.5292330443859097</v>
      </c>
      <c r="R29" s="94">
        <f t="shared" si="12"/>
        <v>9.5203558799810697</v>
      </c>
      <c r="S29" s="95"/>
      <c r="U29" s="46" t="s">
        <v>170</v>
      </c>
      <c r="V29" s="94">
        <v>10.951553194894315</v>
      </c>
      <c r="W29" s="73">
        <v>10.240287637358884</v>
      </c>
      <c r="X29" s="96">
        <v>11.550585508346558</v>
      </c>
      <c r="Y29" s="96">
        <v>11.550585508346558</v>
      </c>
      <c r="Z29" s="96">
        <v>11.550585508346558</v>
      </c>
      <c r="AA29" s="96">
        <v>11.550585508346558</v>
      </c>
      <c r="AB29" s="96">
        <v>11.539825309067965</v>
      </c>
    </row>
    <row r="30" spans="1:28" x14ac:dyDescent="0.2">
      <c r="A30" s="46" t="s">
        <v>180</v>
      </c>
      <c r="B30" s="60" t="s">
        <v>130</v>
      </c>
      <c r="C30" s="93">
        <f>VLOOKUP($A30,DATA!$A$1:$AM$533,C$1,FALSE)/0.0036/1000</f>
        <v>28.729635611111114</v>
      </c>
      <c r="D30" s="93">
        <f>VLOOKUP($A30,DATA!$A$1:$AM$533,D$1,FALSE)/0.0036/1000</f>
        <v>26.775614966666669</v>
      </c>
      <c r="E30" s="93">
        <f>VLOOKUP($A30,DATA!$A$1:$AM$533,E$1,FALSE)/0.0036/1000</f>
        <v>30.090703638888893</v>
      </c>
      <c r="F30" s="93">
        <f>VLOOKUP($A30,DATA!$A$1:$AM$533,F$1,FALSE)/0.0036/1000</f>
        <v>28.515009472222225</v>
      </c>
      <c r="G30" s="93">
        <f>VLOOKUP($A30,DATA!$A$1:$AM$533,G$1,FALSE)/0.0036/1000</f>
        <v>22.801255886111115</v>
      </c>
      <c r="H30" s="93">
        <f>VLOOKUP($A30,DATA!$A$1:$AM$533,H$1,FALSE)/0.0036/1000</f>
        <v>18.837842072222223</v>
      </c>
      <c r="I30" s="93">
        <f>VLOOKUP($A30,DATA!$A$1:$AM$533,I$1,FALSE)/0.0036/1000</f>
        <v>0.66898340527777778</v>
      </c>
      <c r="K30" s="46" t="s">
        <v>162</v>
      </c>
      <c r="L30" s="94">
        <f t="shared" si="6"/>
        <v>27.481123124822805</v>
      </c>
      <c r="M30" s="94">
        <f t="shared" si="7"/>
        <v>27.081329566430846</v>
      </c>
      <c r="N30" s="94">
        <f t="shared" si="8"/>
        <v>15.750954825518601</v>
      </c>
      <c r="O30" s="94">
        <f t="shared" si="9"/>
        <v>32.066275379031687</v>
      </c>
      <c r="P30" s="94">
        <f t="shared" si="10"/>
        <v>25.863283980487903</v>
      </c>
      <c r="Q30" s="94">
        <f t="shared" si="11"/>
        <v>19.689875993952047</v>
      </c>
      <c r="R30" s="94">
        <f t="shared" si="12"/>
        <v>0.61651958043803456</v>
      </c>
      <c r="S30" s="95"/>
      <c r="U30" s="46" t="s">
        <v>162</v>
      </c>
      <c r="V30" s="94">
        <v>33.310452272512492</v>
      </c>
      <c r="W30" s="73">
        <v>32.825854019916179</v>
      </c>
      <c r="X30" s="96">
        <v>19.092066455174063</v>
      </c>
      <c r="Y30" s="96">
        <v>38.868212580644467</v>
      </c>
      <c r="Z30" s="96">
        <v>31.349435127864126</v>
      </c>
      <c r="AA30" s="96">
        <v>23.86651635630551</v>
      </c>
      <c r="AB30" s="96">
        <v>0.74729646113701165</v>
      </c>
    </row>
    <row r="31" spans="1:28" x14ac:dyDescent="0.2">
      <c r="A31" s="46" t="s">
        <v>181</v>
      </c>
      <c r="B31" s="60" t="s">
        <v>131</v>
      </c>
      <c r="C31" s="93">
        <f>VLOOKUP($A31,DATA!$A$1:$AM$533,C$1,FALSE)/0.0036/1000</f>
        <v>122.63729388888889</v>
      </c>
      <c r="D31" s="93">
        <f>VLOOKUP($A31,DATA!$A$1:$AM$533,D$1,FALSE)/0.0036/1000</f>
        <v>136.69025888888891</v>
      </c>
      <c r="E31" s="93">
        <f>VLOOKUP($A31,DATA!$A$1:$AM$533,E$1,FALSE)/0.0036/1000</f>
        <v>160.2972115</v>
      </c>
      <c r="F31" s="93">
        <f>VLOOKUP($A31,DATA!$A$1:$AM$533,F$1,FALSE)/0.0036/1000</f>
        <v>163.07710688888886</v>
      </c>
      <c r="G31" s="93">
        <f>VLOOKUP($A31,DATA!$A$1:$AM$533,G$1,FALSE)/0.0036/1000</f>
        <v>189.4996922777778</v>
      </c>
      <c r="H31" s="93">
        <f>VLOOKUP($A31,DATA!$A$1:$AM$533,H$1,FALSE)/0.0036/1000</f>
        <v>194.29335411111111</v>
      </c>
      <c r="I31" s="93">
        <f>VLOOKUP($A31,DATA!$A$1:$AM$533,I$1,FALSE)/0.0036/1000</f>
        <v>276.05244755555555</v>
      </c>
      <c r="K31" s="46" t="s">
        <v>171</v>
      </c>
      <c r="L31" s="94">
        <f t="shared" si="6"/>
        <v>117.30780786454316</v>
      </c>
      <c r="M31" s="94">
        <f t="shared" si="7"/>
        <v>138.2522025641058</v>
      </c>
      <c r="N31" s="94">
        <f t="shared" si="8"/>
        <v>181.78214144471008</v>
      </c>
      <c r="O31" s="94">
        <f t="shared" si="9"/>
        <v>183.38676768294212</v>
      </c>
      <c r="P31" s="94">
        <f t="shared" si="10"/>
        <v>214.94800024619587</v>
      </c>
      <c r="Q31" s="94">
        <f t="shared" si="11"/>
        <v>203.08122524410081</v>
      </c>
      <c r="R31" s="94">
        <f>AB31*(1-0.175)</f>
        <v>254.40352899858448</v>
      </c>
      <c r="S31" s="95"/>
      <c r="U31" s="46" t="s">
        <v>171</v>
      </c>
      <c r="V31" s="94">
        <v>142.19128226005233</v>
      </c>
      <c r="W31" s="73">
        <v>167.57842735043127</v>
      </c>
      <c r="X31" s="96">
        <v>220.34198962995163</v>
      </c>
      <c r="Y31" s="96">
        <v>222.28699113083894</v>
      </c>
      <c r="Z31" s="96">
        <v>260.54303060144957</v>
      </c>
      <c r="AA31" s="96">
        <v>246.15906090194039</v>
      </c>
      <c r="AB31" s="96">
        <v>308.36791393767817</v>
      </c>
    </row>
    <row r="32" spans="1:28" x14ac:dyDescent="0.2">
      <c r="A32" s="46" t="s">
        <v>182</v>
      </c>
      <c r="B32" s="60" t="s">
        <v>132</v>
      </c>
      <c r="C32" s="93">
        <f>VLOOKUP($A32,DATA!$A$1:$AM$533,C$1,FALSE)/0.0036/1000</f>
        <v>1.7822446963888887</v>
      </c>
      <c r="D32" s="93">
        <f>VLOOKUP($A32,DATA!$A$1:$AM$533,D$1,FALSE)/0.0036/1000</f>
        <v>3.0746750444444442</v>
      </c>
      <c r="E32" s="93">
        <f>VLOOKUP($A32,DATA!$A$1:$AM$533,E$1,FALSE)/0.0036/1000</f>
        <v>0.83151815388888894</v>
      </c>
      <c r="F32" s="93">
        <f>VLOOKUP($A32,DATA!$A$1:$AM$533,F$1,FALSE)/0.0036/1000</f>
        <v>7.3363315638888899E-2</v>
      </c>
      <c r="G32" s="93">
        <f>VLOOKUP($A32,DATA!$A$1:$AM$533,G$1,FALSE)/0.0036/1000</f>
        <v>5.4482964444444441E-2</v>
      </c>
      <c r="H32" s="93">
        <f>VLOOKUP($A32,DATA!$A$1:$AM$533,H$1,FALSE)/0.0036/1000</f>
        <v>0.18117884905555556</v>
      </c>
      <c r="I32" s="93">
        <f>VLOOKUP($A32,DATA!$A$1:$AM$533,I$1,FALSE)/0.0036/1000</f>
        <v>0.41719355472222219</v>
      </c>
      <c r="K32" s="46" t="s">
        <v>132</v>
      </c>
      <c r="L32" s="94">
        <f t="shared" si="6"/>
        <v>1.7047931488168995</v>
      </c>
      <c r="M32" s="94">
        <f t="shared" si="7"/>
        <v>3.1095479758815947</v>
      </c>
      <c r="N32" s="94">
        <f t="shared" si="8"/>
        <v>1.7211715807698225</v>
      </c>
      <c r="O32" s="94">
        <f t="shared" si="9"/>
        <v>2.5088010523177215E-3</v>
      </c>
      <c r="P32" s="94">
        <f t="shared" si="10"/>
        <v>6.1799595085221877E-2</v>
      </c>
      <c r="Q32" s="94">
        <f t="shared" si="11"/>
        <v>0.18937355230812045</v>
      </c>
      <c r="R32" s="94">
        <f t="shared" si="12"/>
        <v>0.38447589764787721</v>
      </c>
      <c r="S32" s="95"/>
      <c r="U32" s="46" t="s">
        <v>132</v>
      </c>
      <c r="V32" s="94">
        <v>2.0664159379598783</v>
      </c>
      <c r="W32" s="73">
        <v>3.7691490616746606</v>
      </c>
      <c r="X32" s="96">
        <v>2.0862685827513001</v>
      </c>
      <c r="Y32" s="96">
        <v>3.0409709725063294E-3</v>
      </c>
      <c r="Z32" s="96">
        <v>7.490860010329925E-2</v>
      </c>
      <c r="AA32" s="96">
        <v>0.22954369976741873</v>
      </c>
      <c r="AB32" s="96">
        <v>0.46603139108833602</v>
      </c>
    </row>
    <row r="33" spans="1:28" x14ac:dyDescent="0.2">
      <c r="A33" s="46" t="s">
        <v>183</v>
      </c>
      <c r="B33" s="60" t="s">
        <v>133</v>
      </c>
      <c r="C33" s="93">
        <f>VLOOKUP($A33,DATA!$A$1:$AM$533,C$1,FALSE)/0.0036/1000</f>
        <v>41.125785777777779</v>
      </c>
      <c r="D33" s="93">
        <f>VLOOKUP($A33,DATA!$A$1:$AM$533,D$1,FALSE)/0.0036/1000</f>
        <v>32.834398</v>
      </c>
      <c r="E33" s="93">
        <f>VLOOKUP($A33,DATA!$A$1:$AM$533,E$1,FALSE)/0.0036/1000</f>
        <v>3.6534475944444447</v>
      </c>
      <c r="F33" s="93">
        <f>VLOOKUP($A33,DATA!$A$1:$AM$533,F$1,FALSE)/0.0036/1000</f>
        <v>7.3363315638888899E-2</v>
      </c>
      <c r="G33" s="93">
        <f>VLOOKUP($A33,DATA!$A$1:$AM$533,G$1,FALSE)/0.0036/1000</f>
        <v>7.2732589250000007E-2</v>
      </c>
      <c r="H33" s="93">
        <f>VLOOKUP($A33,DATA!$A$1:$AM$533,H$1,FALSE)/0.0036/1000</f>
        <v>7.8930002972222232E-2</v>
      </c>
      <c r="I33" s="93">
        <f>VLOOKUP($A33,DATA!$A$1:$AM$533,I$1,FALSE)/0.0036/1000</f>
        <v>8.9520483500000012E-2</v>
      </c>
      <c r="K33" s="46" t="s">
        <v>165</v>
      </c>
      <c r="L33" s="94">
        <f t="shared" si="6"/>
        <v>39.338570042809998</v>
      </c>
      <c r="M33" s="94">
        <f t="shared" si="7"/>
        <v>33.209994256878339</v>
      </c>
      <c r="N33" s="94">
        <f t="shared" si="8"/>
        <v>0</v>
      </c>
      <c r="O33" s="94">
        <f t="shared" si="9"/>
        <v>1.0100871882059436E-4</v>
      </c>
      <c r="P33" s="94">
        <f t="shared" si="10"/>
        <v>6.3775866529340412E-3</v>
      </c>
      <c r="Q33" s="94">
        <f t="shared" si="11"/>
        <v>1.2023318970022956E-3</v>
      </c>
      <c r="R33" s="94">
        <f t="shared" si="12"/>
        <v>0</v>
      </c>
      <c r="S33" s="95"/>
      <c r="U33" s="46" t="s">
        <v>165</v>
      </c>
      <c r="V33" s="94">
        <v>47.683115203406061</v>
      </c>
      <c r="W33" s="73">
        <v>40.254538493185869</v>
      </c>
      <c r="X33" s="96"/>
      <c r="Y33" s="96">
        <v>1.2243481069162954E-4</v>
      </c>
      <c r="Z33" s="96">
        <v>7.7304080641624751E-3</v>
      </c>
      <c r="AA33" s="96">
        <v>1.4573719963664189E-3</v>
      </c>
      <c r="AB33" s="96"/>
    </row>
    <row r="34" spans="1:28" x14ac:dyDescent="0.2">
      <c r="C34" s="93">
        <f>SUM(C22:C33)</f>
        <v>237.21162756009164</v>
      </c>
      <c r="D34" s="93">
        <f>SUM(D22:D33)</f>
        <v>252.63912529747222</v>
      </c>
      <c r="E34" s="93">
        <f t="shared" ref="E34:I34" si="13">SUM(E22:E33)</f>
        <v>263.90227229750008</v>
      </c>
      <c r="F34" s="93">
        <f t="shared" si="13"/>
        <v>296.95995531238896</v>
      </c>
      <c r="G34" s="93">
        <f t="shared" si="13"/>
        <v>341.09979624869447</v>
      </c>
      <c r="H34" s="93">
        <f t="shared" si="13"/>
        <v>439.65616969230558</v>
      </c>
      <c r="I34" s="93">
        <f t="shared" si="13"/>
        <v>557.84701295644447</v>
      </c>
      <c r="L34" s="94">
        <f>SUM(L22:L33)</f>
        <v>226.90305000000001</v>
      </c>
      <c r="M34" s="94">
        <f>SUM(M22:M33)</f>
        <v>255.52477499999995</v>
      </c>
      <c r="N34" s="94">
        <f>SUM(N22:N33)</f>
        <v>287.2683651691292</v>
      </c>
      <c r="O34" s="94">
        <f t="shared" ref="O34:R34" si="14">SUM(O22:O33)</f>
        <v>333.78102696466141</v>
      </c>
      <c r="P34" s="94">
        <f t="shared" si="14"/>
        <v>386.83067519777717</v>
      </c>
      <c r="Q34" s="94">
        <f t="shared" si="14"/>
        <v>459.46048150981557</v>
      </c>
      <c r="R34" s="94">
        <f t="shared" si="14"/>
        <v>514.00811056044279</v>
      </c>
      <c r="S34" s="95"/>
      <c r="V34" s="94">
        <f>SUM(V22:V33)</f>
        <v>275.03399999999999</v>
      </c>
      <c r="W34" s="94">
        <f>SUM(W22:W33)</f>
        <v>309.72699999999998</v>
      </c>
      <c r="X34" s="96">
        <f>SUM(X22:X33)</f>
        <v>348.20407899288392</v>
      </c>
      <c r="Y34" s="96">
        <f t="shared" ref="Y34:AB34" si="15">SUM(Y22:Y33)</f>
        <v>404.58306298746828</v>
      </c>
      <c r="Z34" s="96">
        <f t="shared" si="15"/>
        <v>468.88566690639658</v>
      </c>
      <c r="AA34" s="96">
        <f t="shared" si="15"/>
        <v>556.92179576947342</v>
      </c>
      <c r="AB34" s="96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Graphiques</vt:lpstr>
      </vt:variant>
      <vt:variant>
        <vt:i4>1</vt:i4>
      </vt:variant>
    </vt:vector>
  </HeadingPairs>
  <TitlesOfParts>
    <vt:vector size="14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compare Balmorel-ThreeME </vt:lpstr>
      <vt:lpstr>Empleo por sectores</vt:lpstr>
      <vt:lpstr>GRAPH</vt:lpstr>
      <vt:lpstr>ENER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2019-07-02T15:02:57Z</dcterms:modified>
</cp:coreProperties>
</file>