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7.xml" ContentType="application/vnd.openxmlformats-officedocument.drawingml.chartshapes+xml"/>
  <Override PartName="/xl/charts/chart16.xml" ContentType="application/vnd.openxmlformats-officedocument.drawingml.chart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Results\"/>
    </mc:Choice>
  </mc:AlternateContent>
  <bookViews>
    <workbookView xWindow="3525" yWindow="2520" windowWidth="16740" windowHeight="4755" firstSheet="7" activeTab="9"/>
  </bookViews>
  <sheets>
    <sheet name="DATA" sheetId="1" r:id="rId1"/>
    <sheet name="DATA 2" sheetId="12" r:id="rId2"/>
    <sheet name="DATA PIB por componente" sheetId="8" r:id="rId3"/>
    <sheet name="Inversion" sheetId="14" r:id="rId4"/>
    <sheet name="Resultados Macroeconomicos" sheetId="7" r:id="rId5"/>
    <sheet name="Graph-PIB Componente" sheetId="9" r:id="rId6"/>
    <sheet name="Energia-emisiones por Sectores" sheetId="11" r:id="rId7"/>
    <sheet name="Consumo por sectores" sheetId="17" r:id="rId8"/>
    <sheet name="Inversiones por sectores" sheetId="16" r:id="rId9"/>
    <sheet name="compare Balmorel-ThreeME " sheetId="18" r:id="rId10"/>
    <sheet name="Empleo por sectores" sheetId="15" r:id="rId11"/>
    <sheet name="GRAPH" sheetId="5" r:id="rId12"/>
    <sheet name="ENER" sheetId="2" r:id="rId13"/>
    <sheet name="ENR_EMS_ELEC" sheetId="4" r:id="rId14"/>
  </sheets>
  <externalReferences>
    <externalReference r:id="rId15"/>
  </externalReferences>
  <calcPr calcId="162913"/>
</workbook>
</file>

<file path=xl/calcChain.xml><?xml version="1.0" encoding="utf-8"?>
<calcChain xmlns="http://schemas.openxmlformats.org/spreadsheetml/2006/main">
  <c r="U41" i="18" l="1"/>
  <c r="U42" i="18"/>
  <c r="U43" i="18"/>
  <c r="U40" i="18"/>
  <c r="T41" i="18"/>
  <c r="T42" i="18"/>
  <c r="T43" i="18"/>
  <c r="T40" i="18"/>
  <c r="S41" i="18"/>
  <c r="S42" i="18"/>
  <c r="S43" i="18"/>
  <c r="S40" i="18"/>
  <c r="R41" i="18"/>
  <c r="R42" i="18"/>
  <c r="R43" i="18"/>
  <c r="R40" i="18"/>
  <c r="I22" i="18" l="1"/>
  <c r="I23" i="18"/>
  <c r="I24" i="18"/>
  <c r="I25" i="18"/>
  <c r="I26" i="18"/>
  <c r="I27" i="18"/>
  <c r="I28" i="18"/>
  <c r="I29" i="18"/>
  <c r="I30" i="18"/>
  <c r="I31" i="18"/>
  <c r="I32" i="18"/>
  <c r="I21" i="18"/>
  <c r="I33" i="18" s="1"/>
  <c r="G22" i="18"/>
  <c r="G23" i="18"/>
  <c r="G24" i="18"/>
  <c r="G25" i="18"/>
  <c r="G26" i="18"/>
  <c r="G27" i="18"/>
  <c r="G28" i="18"/>
  <c r="G29" i="18"/>
  <c r="G30" i="18"/>
  <c r="G31" i="18"/>
  <c r="G32" i="18"/>
  <c r="G21" i="18"/>
  <c r="E22" i="18"/>
  <c r="E23" i="18"/>
  <c r="E24" i="18"/>
  <c r="E25" i="18"/>
  <c r="E26" i="18"/>
  <c r="E27" i="18"/>
  <c r="E28" i="18"/>
  <c r="E29" i="18"/>
  <c r="E30" i="18"/>
  <c r="E31" i="18"/>
  <c r="E32" i="18"/>
  <c r="E21" i="18"/>
  <c r="E33" i="18" s="1"/>
  <c r="D22" i="18"/>
  <c r="D23" i="18"/>
  <c r="D24" i="18"/>
  <c r="D25" i="18"/>
  <c r="D26" i="18"/>
  <c r="D27" i="18"/>
  <c r="D28" i="18"/>
  <c r="D29" i="18"/>
  <c r="D30" i="18"/>
  <c r="D31" i="18"/>
  <c r="D32" i="18"/>
  <c r="D21" i="18"/>
  <c r="C22" i="18"/>
  <c r="C23" i="18"/>
  <c r="C24" i="18"/>
  <c r="C25" i="18"/>
  <c r="C26" i="18"/>
  <c r="C27" i="18"/>
  <c r="C28" i="18"/>
  <c r="C29" i="18"/>
  <c r="C30" i="18"/>
  <c r="C31" i="18"/>
  <c r="C32" i="18"/>
  <c r="C21" i="18"/>
  <c r="C33" i="18" s="1"/>
  <c r="K5" i="18"/>
  <c r="K6" i="18"/>
  <c r="K7" i="18"/>
  <c r="K8" i="18"/>
  <c r="K9" i="18"/>
  <c r="K10" i="18"/>
  <c r="K11" i="18"/>
  <c r="K12" i="18"/>
  <c r="K13" i="18"/>
  <c r="K14" i="18"/>
  <c r="K15" i="18"/>
  <c r="K4" i="18"/>
  <c r="K16" i="18" s="1"/>
  <c r="I5" i="18"/>
  <c r="I6" i="18"/>
  <c r="I7" i="18"/>
  <c r="I8" i="18"/>
  <c r="I9" i="18"/>
  <c r="I10" i="18"/>
  <c r="I11" i="18"/>
  <c r="I12" i="18"/>
  <c r="I13" i="18"/>
  <c r="I14" i="18"/>
  <c r="I15" i="18"/>
  <c r="I4" i="18"/>
  <c r="G5" i="18"/>
  <c r="G6" i="18"/>
  <c r="G7" i="18"/>
  <c r="G8" i="18"/>
  <c r="G9" i="18"/>
  <c r="G10" i="18"/>
  <c r="G11" i="18"/>
  <c r="G12" i="18"/>
  <c r="G13" i="18"/>
  <c r="G14" i="18"/>
  <c r="G15" i="18"/>
  <c r="G4" i="18"/>
  <c r="G16" i="18" s="1"/>
  <c r="E5" i="18"/>
  <c r="E6" i="18"/>
  <c r="E7" i="18"/>
  <c r="E8" i="18"/>
  <c r="E9" i="18"/>
  <c r="E10" i="18"/>
  <c r="E11" i="18"/>
  <c r="E12" i="18"/>
  <c r="E13" i="18"/>
  <c r="E14" i="18"/>
  <c r="E15" i="18"/>
  <c r="E4" i="18"/>
  <c r="C5" i="18"/>
  <c r="C6" i="18"/>
  <c r="C7" i="18"/>
  <c r="C8" i="18"/>
  <c r="C9" i="18"/>
  <c r="C10" i="18"/>
  <c r="C11" i="18"/>
  <c r="C12" i="18"/>
  <c r="C13" i="18"/>
  <c r="C14" i="18"/>
  <c r="C15" i="18"/>
  <c r="C4" i="18"/>
  <c r="G33" i="18"/>
  <c r="D33" i="18" l="1"/>
  <c r="K29" i="18" l="1"/>
  <c r="K27" i="18" l="1"/>
  <c r="K21" i="18"/>
  <c r="K28" i="18"/>
  <c r="K23" i="18"/>
  <c r="K26" i="18"/>
  <c r="K25" i="18"/>
  <c r="K24" i="18"/>
  <c r="K31" i="18"/>
  <c r="K32" i="18"/>
  <c r="K22" i="18"/>
  <c r="K30" i="18"/>
  <c r="K33" i="18" l="1"/>
  <c r="R31" i="4" l="1"/>
  <c r="D5" i="18" l="1"/>
  <c r="D6" i="18"/>
  <c r="D7" i="18"/>
  <c r="D8" i="18"/>
  <c r="D9" i="18"/>
  <c r="D10" i="18"/>
  <c r="D11" i="18"/>
  <c r="D12" i="18"/>
  <c r="D13" i="18"/>
  <c r="D14" i="18"/>
  <c r="D15" i="18"/>
  <c r="D4" i="18"/>
  <c r="D16" i="18" l="1"/>
  <c r="E16" i="18" l="1"/>
  <c r="I16" i="18" l="1"/>
  <c r="C16" i="18" l="1"/>
  <c r="Q3" i="8" l="1"/>
  <c r="R3" i="8"/>
  <c r="T3" i="8"/>
  <c r="V3" i="8" s="1"/>
  <c r="X3" i="8"/>
  <c r="Y3" i="8"/>
  <c r="Q4" i="8"/>
  <c r="R4" i="8"/>
  <c r="T4" i="8"/>
  <c r="U4" i="8" s="1"/>
  <c r="X4" i="8"/>
  <c r="Y4" i="8"/>
  <c r="Q5" i="8"/>
  <c r="R5" i="8"/>
  <c r="T5" i="8"/>
  <c r="U5" i="8" s="1"/>
  <c r="X5" i="8"/>
  <c r="Y5" i="8"/>
  <c r="Q6" i="8"/>
  <c r="R6" i="8"/>
  <c r="T6" i="8"/>
  <c r="U6" i="8" s="1"/>
  <c r="X6" i="8"/>
  <c r="Y6" i="8"/>
  <c r="Q7" i="8"/>
  <c r="R7" i="8"/>
  <c r="T7" i="8"/>
  <c r="U7" i="8" s="1"/>
  <c r="X7" i="8"/>
  <c r="Y7" i="8"/>
  <c r="Q8" i="8"/>
  <c r="R8" i="8"/>
  <c r="T8" i="8"/>
  <c r="U8" i="8" s="1"/>
  <c r="X8" i="8"/>
  <c r="Y8" i="8"/>
  <c r="Q9" i="8"/>
  <c r="R9" i="8"/>
  <c r="T9" i="8"/>
  <c r="U9" i="8" s="1"/>
  <c r="X9" i="8"/>
  <c r="Y9" i="8"/>
  <c r="Q10" i="8"/>
  <c r="R10" i="8"/>
  <c r="T10" i="8"/>
  <c r="U10" i="8" s="1"/>
  <c r="X10" i="8"/>
  <c r="Y10" i="8"/>
  <c r="Q11" i="8"/>
  <c r="R11" i="8"/>
  <c r="T11" i="8"/>
  <c r="V11" i="8" s="1"/>
  <c r="X11" i="8"/>
  <c r="Y11" i="8"/>
  <c r="Q12" i="8"/>
  <c r="R12" i="8"/>
  <c r="T12" i="8"/>
  <c r="U12" i="8" s="1"/>
  <c r="X12" i="8"/>
  <c r="Y12" i="8"/>
  <c r="Q13" i="8"/>
  <c r="R13" i="8"/>
  <c r="T13" i="8"/>
  <c r="U13" i="8" s="1"/>
  <c r="X13" i="8"/>
  <c r="Y13" i="8"/>
  <c r="Q14" i="8"/>
  <c r="R14" i="8"/>
  <c r="T14" i="8"/>
  <c r="U14" i="8" s="1"/>
  <c r="X14" i="8"/>
  <c r="Y14" i="8"/>
  <c r="Q15" i="8"/>
  <c r="R15" i="8"/>
  <c r="T15" i="8"/>
  <c r="U15" i="8" s="1"/>
  <c r="X15" i="8"/>
  <c r="Y15" i="8"/>
  <c r="Q16" i="8"/>
  <c r="R16" i="8"/>
  <c r="T16" i="8"/>
  <c r="V16" i="8" s="1"/>
  <c r="X16" i="8"/>
  <c r="Y16" i="8"/>
  <c r="Q17" i="8"/>
  <c r="R17" i="8"/>
  <c r="T17" i="8"/>
  <c r="U17" i="8" s="1"/>
  <c r="X17" i="8"/>
  <c r="Y17" i="8"/>
  <c r="Q18" i="8"/>
  <c r="R18" i="8"/>
  <c r="T18" i="8"/>
  <c r="U18" i="8" s="1"/>
  <c r="X18" i="8"/>
  <c r="Y18" i="8"/>
  <c r="Q19" i="8"/>
  <c r="R19" i="8"/>
  <c r="T19" i="8"/>
  <c r="V19" i="8" s="1"/>
  <c r="X19" i="8"/>
  <c r="Y19" i="8"/>
  <c r="Q20" i="8"/>
  <c r="R20" i="8"/>
  <c r="T20" i="8"/>
  <c r="U20" i="8" s="1"/>
  <c r="X20" i="8"/>
  <c r="Y20" i="8"/>
  <c r="Q21" i="8"/>
  <c r="R21" i="8"/>
  <c r="T21" i="8"/>
  <c r="U21" i="8" s="1"/>
  <c r="X21" i="8"/>
  <c r="Y21" i="8"/>
  <c r="Q22" i="8"/>
  <c r="R22" i="8"/>
  <c r="T22" i="8"/>
  <c r="U22" i="8" s="1"/>
  <c r="X22" i="8"/>
  <c r="Y22" i="8"/>
  <c r="Q23" i="8"/>
  <c r="R23" i="8"/>
  <c r="T23" i="8"/>
  <c r="U23" i="8" s="1"/>
  <c r="X23" i="8"/>
  <c r="Y23" i="8"/>
  <c r="Q24" i="8"/>
  <c r="R24" i="8"/>
  <c r="T24" i="8"/>
  <c r="U24" i="8" s="1"/>
  <c r="X24" i="8"/>
  <c r="Y24" i="8"/>
  <c r="Q25" i="8"/>
  <c r="R25" i="8"/>
  <c r="T25" i="8"/>
  <c r="U25" i="8" s="1"/>
  <c r="X25" i="8"/>
  <c r="Y25" i="8"/>
  <c r="Q26" i="8"/>
  <c r="R26" i="8"/>
  <c r="T26" i="8"/>
  <c r="U26" i="8" s="1"/>
  <c r="X26" i="8"/>
  <c r="Y26" i="8"/>
  <c r="Q27" i="8"/>
  <c r="R27" i="8"/>
  <c r="T27" i="8"/>
  <c r="V27" i="8" s="1"/>
  <c r="X27" i="8"/>
  <c r="Y27" i="8"/>
  <c r="Q28" i="8"/>
  <c r="R28" i="8"/>
  <c r="T28" i="8"/>
  <c r="U28" i="8" s="1"/>
  <c r="X28" i="8"/>
  <c r="Y28" i="8"/>
  <c r="Q29" i="8"/>
  <c r="R29" i="8"/>
  <c r="T29" i="8"/>
  <c r="V29" i="8" s="1"/>
  <c r="X29" i="8"/>
  <c r="Y29" i="8"/>
  <c r="Q30" i="8"/>
  <c r="R30" i="8"/>
  <c r="T30" i="8"/>
  <c r="U30" i="8" s="1"/>
  <c r="X30" i="8"/>
  <c r="Y30" i="8"/>
  <c r="Q31" i="8"/>
  <c r="R31" i="8"/>
  <c r="T31" i="8"/>
  <c r="V31" i="8" s="1"/>
  <c r="X31" i="8"/>
  <c r="Y31" i="8"/>
  <c r="Q32" i="8"/>
  <c r="R32" i="8"/>
  <c r="T32" i="8"/>
  <c r="U32" i="8" s="1"/>
  <c r="X32" i="8"/>
  <c r="Y32" i="8"/>
  <c r="Q33" i="8"/>
  <c r="R33" i="8"/>
  <c r="T33" i="8"/>
  <c r="V33" i="8" s="1"/>
  <c r="X33" i="8"/>
  <c r="Y33" i="8"/>
  <c r="Q34" i="8"/>
  <c r="R34" i="8"/>
  <c r="T34" i="8"/>
  <c r="U34" i="8" s="1"/>
  <c r="X34" i="8"/>
  <c r="Y34" i="8"/>
  <c r="Q35" i="8"/>
  <c r="R35" i="8"/>
  <c r="T35" i="8"/>
  <c r="U35" i="8" s="1"/>
  <c r="X35" i="8"/>
  <c r="Y35" i="8"/>
  <c r="Q36" i="8"/>
  <c r="R36" i="8"/>
  <c r="T36" i="8"/>
  <c r="U36" i="8" s="1"/>
  <c r="X36" i="8"/>
  <c r="Y36" i="8"/>
  <c r="Q37" i="8"/>
  <c r="R37" i="8"/>
  <c r="T37" i="8"/>
  <c r="V37" i="8" s="1"/>
  <c r="X37" i="8"/>
  <c r="Y37" i="8"/>
  <c r="Q38" i="8"/>
  <c r="R38" i="8"/>
  <c r="T38" i="8"/>
  <c r="U38" i="8" s="1"/>
  <c r="X38" i="8"/>
  <c r="Y38" i="8"/>
  <c r="Q39" i="8"/>
  <c r="R39" i="8"/>
  <c r="T39" i="8"/>
  <c r="V39" i="8" s="1"/>
  <c r="X39" i="8"/>
  <c r="Y39" i="8"/>
  <c r="Q40" i="8"/>
  <c r="R40" i="8"/>
  <c r="T40" i="8"/>
  <c r="U40" i="8" s="1"/>
  <c r="X40" i="8"/>
  <c r="Y40" i="8"/>
  <c r="U3" i="8" l="1"/>
  <c r="AA3" i="8" s="1"/>
  <c r="U31" i="8"/>
  <c r="W23" i="8"/>
  <c r="V20" i="8"/>
  <c r="W19" i="8"/>
  <c r="W21" i="8"/>
  <c r="U19" i="8"/>
  <c r="W39" i="8"/>
  <c r="U39" i="8"/>
  <c r="W18" i="8"/>
  <c r="U33" i="8"/>
  <c r="U27" i="8"/>
  <c r="V24" i="8"/>
  <c r="W14" i="8"/>
  <c r="U11" i="8"/>
  <c r="W10" i="8"/>
  <c r="W7" i="8"/>
  <c r="V4" i="8"/>
  <c r="W3" i="8"/>
  <c r="V40" i="8"/>
  <c r="W34" i="8"/>
  <c r="W31" i="8"/>
  <c r="AA31" i="8" s="1"/>
  <c r="W16" i="8"/>
  <c r="W11" i="8"/>
  <c r="W5" i="8"/>
  <c r="W15" i="8"/>
  <c r="W35" i="8"/>
  <c r="U29" i="8"/>
  <c r="W26" i="8"/>
  <c r="V15" i="8"/>
  <c r="AA15" i="8" s="1"/>
  <c r="W8" i="8"/>
  <c r="W6" i="8"/>
  <c r="V32" i="8"/>
  <c r="V8" i="8"/>
  <c r="U37" i="8"/>
  <c r="W27" i="8"/>
  <c r="W24" i="8"/>
  <c r="W22" i="8"/>
  <c r="U16" i="8"/>
  <c r="W13" i="8"/>
  <c r="W38" i="8"/>
  <c r="V36" i="8"/>
  <c r="V35" i="8"/>
  <c r="W30" i="8"/>
  <c r="V28" i="8"/>
  <c r="V23" i="8"/>
  <c r="V12" i="8"/>
  <c r="V7" i="8"/>
  <c r="W40" i="8"/>
  <c r="W37" i="8"/>
  <c r="W32" i="8"/>
  <c r="W29" i="8"/>
  <c r="W25" i="8"/>
  <c r="W20" i="8"/>
  <c r="W9" i="8"/>
  <c r="W4" i="8"/>
  <c r="W36" i="8"/>
  <c r="W33" i="8"/>
  <c r="W28" i="8"/>
  <c r="W17" i="8"/>
  <c r="W12" i="8"/>
  <c r="V38" i="8"/>
  <c r="V34" i="8"/>
  <c r="V30" i="8"/>
  <c r="V26" i="8"/>
  <c r="V22" i="8"/>
  <c r="V18" i="8"/>
  <c r="V14" i="8"/>
  <c r="V10" i="8"/>
  <c r="V6" i="8"/>
  <c r="V25" i="8"/>
  <c r="V21" i="8"/>
  <c r="V17" i="8"/>
  <c r="V13" i="8"/>
  <c r="V9" i="8"/>
  <c r="V5" i="8"/>
  <c r="I40" i="18"/>
  <c r="I43" i="18"/>
  <c r="I42" i="18"/>
  <c r="I41" i="18"/>
  <c r="AA5" i="8" l="1"/>
  <c r="AA6" i="8"/>
  <c r="AA7" i="8"/>
  <c r="AA4" i="8"/>
  <c r="AA23" i="8"/>
  <c r="AA20" i="8"/>
  <c r="AA8" i="8"/>
  <c r="AA39" i="8"/>
  <c r="AA27" i="8"/>
  <c r="AA40" i="8"/>
  <c r="AA24" i="8"/>
  <c r="AA21" i="8"/>
  <c r="AA14" i="8"/>
  <c r="AA11" i="8"/>
  <c r="AA19" i="8"/>
  <c r="AA18" i="8"/>
  <c r="AA33" i="8"/>
  <c r="AA25" i="8"/>
  <c r="AA22" i="8"/>
  <c r="AA10" i="8"/>
  <c r="AA12" i="8"/>
  <c r="AA29" i="8"/>
  <c r="AA13" i="8"/>
  <c r="AA34" i="8"/>
  <c r="AA35" i="8"/>
  <c r="AA16" i="8"/>
  <c r="AA37" i="8"/>
  <c r="AA9" i="8"/>
  <c r="AA36" i="8"/>
  <c r="AA26" i="8"/>
  <c r="AA38" i="8"/>
  <c r="AA32" i="8"/>
  <c r="AA17" i="8"/>
  <c r="AA30" i="8"/>
  <c r="AA28" i="8"/>
  <c r="F40" i="18" l="1"/>
  <c r="F41" i="18"/>
  <c r="F42" i="18"/>
  <c r="F43" i="18"/>
  <c r="M40" i="18"/>
  <c r="M41" i="18"/>
  <c r="M42" i="18"/>
  <c r="M43" i="18"/>
  <c r="D46" i="18" l="1"/>
  <c r="E46" i="18"/>
  <c r="D47" i="18"/>
  <c r="E47" i="18"/>
  <c r="D48" i="18"/>
  <c r="E48" i="18"/>
  <c r="D49" i="18"/>
  <c r="E49" i="18"/>
  <c r="K5" i="17" l="1"/>
  <c r="L5" i="17"/>
  <c r="M5" i="17"/>
  <c r="N5" i="17"/>
  <c r="O5" i="17"/>
  <c r="P5" i="17"/>
  <c r="Q5" i="17"/>
  <c r="K6" i="17"/>
  <c r="L6" i="17"/>
  <c r="M6" i="17"/>
  <c r="N6" i="17"/>
  <c r="O6" i="17"/>
  <c r="P6" i="17"/>
  <c r="Q6" i="17"/>
  <c r="K7" i="17"/>
  <c r="L7" i="17"/>
  <c r="M7" i="17"/>
  <c r="N7" i="17"/>
  <c r="O7" i="17"/>
  <c r="P7" i="17"/>
  <c r="Q7" i="17"/>
  <c r="K8" i="17"/>
  <c r="L8" i="17"/>
  <c r="M8" i="17"/>
  <c r="N8" i="17"/>
  <c r="O8" i="17"/>
  <c r="P8" i="17"/>
  <c r="Q8" i="17"/>
  <c r="K9" i="17"/>
  <c r="L9" i="17"/>
  <c r="M9" i="17"/>
  <c r="N9" i="17"/>
  <c r="O9" i="17"/>
  <c r="P9" i="17"/>
  <c r="Q9" i="17"/>
  <c r="Q4" i="17"/>
  <c r="P4" i="17"/>
  <c r="O4" i="17"/>
  <c r="N4" i="17"/>
  <c r="M4" i="17"/>
  <c r="L4" i="17"/>
  <c r="K4" i="17"/>
  <c r="B5" i="17"/>
  <c r="C5" i="17"/>
  <c r="D5" i="17"/>
  <c r="E5" i="17"/>
  <c r="F5" i="17"/>
  <c r="G5" i="17"/>
  <c r="H5" i="17"/>
  <c r="B6" i="17"/>
  <c r="C6" i="17"/>
  <c r="D6" i="17"/>
  <c r="E6" i="17"/>
  <c r="F6" i="17"/>
  <c r="G6" i="17"/>
  <c r="H6" i="17"/>
  <c r="B7" i="17"/>
  <c r="C7" i="17"/>
  <c r="D7" i="17"/>
  <c r="E7" i="17"/>
  <c r="F7" i="17"/>
  <c r="G7" i="17"/>
  <c r="H7" i="17"/>
  <c r="B8" i="17"/>
  <c r="C8" i="17"/>
  <c r="D8" i="17"/>
  <c r="E8" i="17"/>
  <c r="F8" i="17"/>
  <c r="G8" i="17"/>
  <c r="H8" i="17"/>
  <c r="B9" i="17"/>
  <c r="C9" i="17"/>
  <c r="D9" i="17"/>
  <c r="E9" i="17"/>
  <c r="F9" i="17"/>
  <c r="G9" i="17"/>
  <c r="H9" i="17"/>
  <c r="H4" i="17"/>
  <c r="G4" i="17"/>
  <c r="F4" i="17"/>
  <c r="E4" i="17"/>
  <c r="D4" i="17"/>
  <c r="C4" i="17"/>
  <c r="B4" i="17"/>
  <c r="K11" i="16"/>
  <c r="L11" i="16"/>
  <c r="M11" i="16"/>
  <c r="N11" i="16"/>
  <c r="F22" i="18" s="1"/>
  <c r="O11" i="16"/>
  <c r="H22" i="18" s="1"/>
  <c r="P11" i="16"/>
  <c r="J22" i="18" s="1"/>
  <c r="Q11" i="16"/>
  <c r="L22" i="18" s="1"/>
  <c r="K12" i="16"/>
  <c r="L12" i="16"/>
  <c r="M12" i="16"/>
  <c r="N12" i="16"/>
  <c r="F23" i="18" s="1"/>
  <c r="O12" i="16"/>
  <c r="H23" i="18" s="1"/>
  <c r="P12" i="16"/>
  <c r="J23" i="18" s="1"/>
  <c r="Q12" i="16"/>
  <c r="L23" i="18" s="1"/>
  <c r="K13" i="16"/>
  <c r="L13" i="16"/>
  <c r="M13" i="16"/>
  <c r="N13" i="16"/>
  <c r="F24" i="18" s="1"/>
  <c r="O13" i="16"/>
  <c r="H24" i="18" s="1"/>
  <c r="P13" i="16"/>
  <c r="J24" i="18" s="1"/>
  <c r="Q13" i="16"/>
  <c r="L24" i="18" s="1"/>
  <c r="K14" i="16"/>
  <c r="L14" i="16"/>
  <c r="M14" i="16"/>
  <c r="N14" i="16"/>
  <c r="F25" i="18" s="1"/>
  <c r="O14" i="16"/>
  <c r="H25" i="18" s="1"/>
  <c r="P14" i="16"/>
  <c r="J25" i="18" s="1"/>
  <c r="Q14" i="16"/>
  <c r="L25" i="18" s="1"/>
  <c r="K15" i="16"/>
  <c r="L15" i="16"/>
  <c r="M15" i="16"/>
  <c r="N15" i="16"/>
  <c r="F26" i="18" s="1"/>
  <c r="O15" i="16"/>
  <c r="H26" i="18" s="1"/>
  <c r="P15" i="16"/>
  <c r="J26" i="18" s="1"/>
  <c r="Q15" i="16"/>
  <c r="L26" i="18" s="1"/>
  <c r="K16" i="16"/>
  <c r="L16" i="16"/>
  <c r="M16" i="16"/>
  <c r="N16" i="16"/>
  <c r="F27" i="18" s="1"/>
  <c r="O16" i="16"/>
  <c r="H27" i="18" s="1"/>
  <c r="P16" i="16"/>
  <c r="J27" i="18" s="1"/>
  <c r="Q16" i="16"/>
  <c r="L27" i="18" s="1"/>
  <c r="K17" i="16"/>
  <c r="L17" i="16"/>
  <c r="M17" i="16"/>
  <c r="N17" i="16"/>
  <c r="F28" i="18" s="1"/>
  <c r="O17" i="16"/>
  <c r="H28" i="18" s="1"/>
  <c r="P17" i="16"/>
  <c r="J28" i="18" s="1"/>
  <c r="Q17" i="16"/>
  <c r="L28" i="18" s="1"/>
  <c r="K18" i="16"/>
  <c r="L18" i="16"/>
  <c r="M18" i="16"/>
  <c r="N18" i="16"/>
  <c r="F29" i="18" s="1"/>
  <c r="O18" i="16"/>
  <c r="H29" i="18" s="1"/>
  <c r="P18" i="16"/>
  <c r="J29" i="18" s="1"/>
  <c r="Q18" i="16"/>
  <c r="L29" i="18" s="1"/>
  <c r="K19" i="16"/>
  <c r="L19" i="16"/>
  <c r="M19" i="16"/>
  <c r="N19" i="16"/>
  <c r="F30" i="18" s="1"/>
  <c r="O19" i="16"/>
  <c r="H30" i="18" s="1"/>
  <c r="P19" i="16"/>
  <c r="J30" i="18" s="1"/>
  <c r="Q19" i="16"/>
  <c r="L30" i="18" s="1"/>
  <c r="K20" i="16"/>
  <c r="L20" i="16"/>
  <c r="M20" i="16"/>
  <c r="N20" i="16"/>
  <c r="F31" i="18" s="1"/>
  <c r="O20" i="16"/>
  <c r="H31" i="18" s="1"/>
  <c r="P20" i="16"/>
  <c r="J31" i="18" s="1"/>
  <c r="Q20" i="16"/>
  <c r="L31" i="18" s="1"/>
  <c r="K21" i="16"/>
  <c r="L21" i="16"/>
  <c r="M21" i="16"/>
  <c r="N21" i="16"/>
  <c r="F32" i="18" s="1"/>
  <c r="O21" i="16"/>
  <c r="H32" i="18" s="1"/>
  <c r="P21" i="16"/>
  <c r="J32" i="18" s="1"/>
  <c r="Q21" i="16"/>
  <c r="L32" i="18" s="1"/>
  <c r="Q10" i="16"/>
  <c r="L21" i="18" s="1"/>
  <c r="P10" i="16"/>
  <c r="J21" i="18" s="1"/>
  <c r="O10" i="16"/>
  <c r="H21" i="18" s="1"/>
  <c r="N10" i="16"/>
  <c r="F21" i="18" s="1"/>
  <c r="M10" i="16"/>
  <c r="L10" i="16"/>
  <c r="K10" i="16"/>
  <c r="K5" i="16"/>
  <c r="L5" i="16"/>
  <c r="M5" i="16"/>
  <c r="N5" i="16"/>
  <c r="O5" i="16"/>
  <c r="P5" i="16"/>
  <c r="Q5" i="16"/>
  <c r="K6" i="16"/>
  <c r="L6" i="16"/>
  <c r="M6" i="16"/>
  <c r="N6" i="16"/>
  <c r="O6" i="16"/>
  <c r="P6" i="16"/>
  <c r="Q6" i="16"/>
  <c r="K7" i="16"/>
  <c r="L7" i="16"/>
  <c r="M7" i="16"/>
  <c r="N7" i="16"/>
  <c r="O7" i="16"/>
  <c r="P7" i="16"/>
  <c r="Q7" i="16"/>
  <c r="K8" i="16"/>
  <c r="L8" i="16"/>
  <c r="M8" i="16"/>
  <c r="N8" i="16"/>
  <c r="O8" i="16"/>
  <c r="P8" i="16"/>
  <c r="Q8" i="16"/>
  <c r="Q4" i="16"/>
  <c r="P4" i="16"/>
  <c r="O4" i="16"/>
  <c r="N4" i="16"/>
  <c r="M4" i="16"/>
  <c r="L4" i="16"/>
  <c r="K4" i="16"/>
  <c r="B11" i="16"/>
  <c r="C11" i="16"/>
  <c r="D11" i="16"/>
  <c r="E11" i="16"/>
  <c r="F5" i="18" s="1"/>
  <c r="F11" i="16"/>
  <c r="H5" i="18" s="1"/>
  <c r="G11" i="16"/>
  <c r="J5" i="18" s="1"/>
  <c r="H11" i="16"/>
  <c r="L5" i="18" s="1"/>
  <c r="B12" i="16"/>
  <c r="C12" i="16"/>
  <c r="D12" i="16"/>
  <c r="E12" i="16"/>
  <c r="F6" i="18" s="1"/>
  <c r="F12" i="16"/>
  <c r="H6" i="18" s="1"/>
  <c r="G12" i="16"/>
  <c r="J6" i="18" s="1"/>
  <c r="H12" i="16"/>
  <c r="L6" i="18" s="1"/>
  <c r="B13" i="16"/>
  <c r="C13" i="16"/>
  <c r="D13" i="16"/>
  <c r="E13" i="16"/>
  <c r="F7" i="18" s="1"/>
  <c r="F13" i="16"/>
  <c r="H7" i="18" s="1"/>
  <c r="G13" i="16"/>
  <c r="J7" i="18" s="1"/>
  <c r="H13" i="16"/>
  <c r="L7" i="18" s="1"/>
  <c r="B14" i="16"/>
  <c r="C14" i="16"/>
  <c r="D14" i="16"/>
  <c r="E14" i="16"/>
  <c r="F8" i="18" s="1"/>
  <c r="F14" i="16"/>
  <c r="H8" i="18" s="1"/>
  <c r="G14" i="16"/>
  <c r="J8" i="18" s="1"/>
  <c r="H14" i="16"/>
  <c r="L8" i="18" s="1"/>
  <c r="B15" i="16"/>
  <c r="C15" i="16"/>
  <c r="D15" i="16"/>
  <c r="E15" i="16"/>
  <c r="F9" i="18" s="1"/>
  <c r="F15" i="16"/>
  <c r="H9" i="18" s="1"/>
  <c r="G15" i="16"/>
  <c r="J9" i="18" s="1"/>
  <c r="H15" i="16"/>
  <c r="L9" i="18" s="1"/>
  <c r="B16" i="16"/>
  <c r="C16" i="16"/>
  <c r="D16" i="16"/>
  <c r="E16" i="16"/>
  <c r="F10" i="18" s="1"/>
  <c r="F16" i="16"/>
  <c r="H10" i="18" s="1"/>
  <c r="G16" i="16"/>
  <c r="J10" i="18" s="1"/>
  <c r="H16" i="16"/>
  <c r="L10" i="18" s="1"/>
  <c r="B17" i="16"/>
  <c r="C17" i="16"/>
  <c r="D17" i="16"/>
  <c r="E17" i="16"/>
  <c r="F11" i="18" s="1"/>
  <c r="F17" i="16"/>
  <c r="H11" i="18" s="1"/>
  <c r="G17" i="16"/>
  <c r="J11" i="18" s="1"/>
  <c r="H17" i="16"/>
  <c r="L11" i="18" s="1"/>
  <c r="B18" i="16"/>
  <c r="C18" i="16"/>
  <c r="D18" i="16"/>
  <c r="E18" i="16"/>
  <c r="F12" i="18" s="1"/>
  <c r="F18" i="16"/>
  <c r="H12" i="18" s="1"/>
  <c r="G18" i="16"/>
  <c r="J12" i="18" s="1"/>
  <c r="H18" i="16"/>
  <c r="L12" i="18" s="1"/>
  <c r="B19" i="16"/>
  <c r="C19" i="16"/>
  <c r="D19" i="16"/>
  <c r="E19" i="16"/>
  <c r="F13" i="18" s="1"/>
  <c r="F19" i="16"/>
  <c r="H13" i="18" s="1"/>
  <c r="G19" i="16"/>
  <c r="J13" i="18" s="1"/>
  <c r="H19" i="16"/>
  <c r="L13" i="18" s="1"/>
  <c r="B20" i="16"/>
  <c r="C20" i="16"/>
  <c r="D20" i="16"/>
  <c r="E20" i="16"/>
  <c r="F14" i="18" s="1"/>
  <c r="F20" i="16"/>
  <c r="H14" i="18" s="1"/>
  <c r="G20" i="16"/>
  <c r="J14" i="18" s="1"/>
  <c r="H20" i="16"/>
  <c r="L14" i="18" s="1"/>
  <c r="B21" i="16"/>
  <c r="C21" i="16"/>
  <c r="D21" i="16"/>
  <c r="E21" i="16"/>
  <c r="F15" i="18" s="1"/>
  <c r="F21" i="16"/>
  <c r="H15" i="18" s="1"/>
  <c r="G21" i="16"/>
  <c r="J15" i="18" s="1"/>
  <c r="H21" i="16"/>
  <c r="L15" i="18" s="1"/>
  <c r="H10" i="16"/>
  <c r="L4" i="18" s="1"/>
  <c r="G10" i="16"/>
  <c r="J4" i="18" s="1"/>
  <c r="F10" i="16"/>
  <c r="H4" i="18" s="1"/>
  <c r="E10" i="16"/>
  <c r="F4" i="18" s="1"/>
  <c r="D10" i="16"/>
  <c r="C10" i="16"/>
  <c r="B10" i="16"/>
  <c r="B5" i="16"/>
  <c r="C5" i="16"/>
  <c r="D5" i="16"/>
  <c r="E5" i="16"/>
  <c r="F5" i="16"/>
  <c r="G5" i="16"/>
  <c r="H5" i="16"/>
  <c r="B6" i="16"/>
  <c r="C6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H4" i="16"/>
  <c r="G4" i="16"/>
  <c r="F4" i="16"/>
  <c r="E4" i="16"/>
  <c r="D4" i="16"/>
  <c r="C4" i="16"/>
  <c r="B4" i="16"/>
  <c r="K11" i="15"/>
  <c r="L11" i="15"/>
  <c r="M11" i="15"/>
  <c r="N11" i="15"/>
  <c r="O11" i="15"/>
  <c r="P11" i="15"/>
  <c r="Q11" i="15"/>
  <c r="K12" i="15"/>
  <c r="L12" i="15"/>
  <c r="M12" i="15"/>
  <c r="N12" i="15"/>
  <c r="O12" i="15"/>
  <c r="P12" i="15"/>
  <c r="Q12" i="15"/>
  <c r="K13" i="15"/>
  <c r="L13" i="15"/>
  <c r="M13" i="15"/>
  <c r="N13" i="15"/>
  <c r="O13" i="15"/>
  <c r="P13" i="15"/>
  <c r="Q13" i="15"/>
  <c r="K14" i="15"/>
  <c r="L14" i="15"/>
  <c r="M14" i="15"/>
  <c r="N14" i="15"/>
  <c r="O14" i="15"/>
  <c r="P14" i="15"/>
  <c r="Q14" i="15"/>
  <c r="K15" i="15"/>
  <c r="L15" i="15"/>
  <c r="M15" i="15"/>
  <c r="N15" i="15"/>
  <c r="O15" i="15"/>
  <c r="P15" i="15"/>
  <c r="Q15" i="15"/>
  <c r="K16" i="15"/>
  <c r="L16" i="15"/>
  <c r="M16" i="15"/>
  <c r="N16" i="15"/>
  <c r="O16" i="15"/>
  <c r="P16" i="15"/>
  <c r="Q16" i="15"/>
  <c r="K17" i="15"/>
  <c r="L17" i="15"/>
  <c r="M17" i="15"/>
  <c r="N17" i="15"/>
  <c r="O17" i="15"/>
  <c r="P17" i="15"/>
  <c r="Q17" i="15"/>
  <c r="K18" i="15"/>
  <c r="L18" i="15"/>
  <c r="M18" i="15"/>
  <c r="N18" i="15"/>
  <c r="O18" i="15"/>
  <c r="P18" i="15"/>
  <c r="Q18" i="15"/>
  <c r="K19" i="15"/>
  <c r="L19" i="15"/>
  <c r="M19" i="15"/>
  <c r="N19" i="15"/>
  <c r="O19" i="15"/>
  <c r="P19" i="15"/>
  <c r="Q19" i="15"/>
  <c r="K20" i="15"/>
  <c r="L20" i="15"/>
  <c r="M20" i="15"/>
  <c r="N20" i="15"/>
  <c r="O20" i="15"/>
  <c r="P20" i="15"/>
  <c r="Q20" i="15"/>
  <c r="K21" i="15"/>
  <c r="L21" i="15"/>
  <c r="M21" i="15"/>
  <c r="N21" i="15"/>
  <c r="O21" i="15"/>
  <c r="P21" i="15"/>
  <c r="Q21" i="15"/>
  <c r="Q10" i="15"/>
  <c r="P10" i="15"/>
  <c r="O10" i="15"/>
  <c r="N10" i="15"/>
  <c r="M10" i="15"/>
  <c r="L10" i="15"/>
  <c r="K10" i="15"/>
  <c r="K5" i="15"/>
  <c r="L5" i="15"/>
  <c r="M5" i="15"/>
  <c r="N5" i="15"/>
  <c r="O5" i="15"/>
  <c r="P5" i="15"/>
  <c r="Q5" i="15"/>
  <c r="K6" i="15"/>
  <c r="L6" i="15"/>
  <c r="M6" i="15"/>
  <c r="N6" i="15"/>
  <c r="O6" i="15"/>
  <c r="P6" i="15"/>
  <c r="Q6" i="15"/>
  <c r="K7" i="15"/>
  <c r="L7" i="15"/>
  <c r="M7" i="15"/>
  <c r="N7" i="15"/>
  <c r="O7" i="15"/>
  <c r="P7" i="15"/>
  <c r="Q7" i="15"/>
  <c r="K8" i="15"/>
  <c r="L8" i="15"/>
  <c r="M8" i="15"/>
  <c r="N8" i="15"/>
  <c r="O8" i="15"/>
  <c r="P8" i="15"/>
  <c r="Q8" i="15"/>
  <c r="Q4" i="15"/>
  <c r="P4" i="15"/>
  <c r="K4" i="15"/>
  <c r="O4" i="15"/>
  <c r="N4" i="15"/>
  <c r="M4" i="15"/>
  <c r="L4" i="15"/>
  <c r="B11" i="15"/>
  <c r="C11" i="15"/>
  <c r="D11" i="15"/>
  <c r="E11" i="15"/>
  <c r="F11" i="15"/>
  <c r="G11" i="15"/>
  <c r="H11" i="15"/>
  <c r="B12" i="15"/>
  <c r="C12" i="15"/>
  <c r="D12" i="15"/>
  <c r="E12" i="15"/>
  <c r="F12" i="15"/>
  <c r="G12" i="15"/>
  <c r="H12" i="15"/>
  <c r="B13" i="15"/>
  <c r="C13" i="15"/>
  <c r="D13" i="15"/>
  <c r="E13" i="15"/>
  <c r="F13" i="15"/>
  <c r="G13" i="15"/>
  <c r="H13" i="15"/>
  <c r="B14" i="15"/>
  <c r="C14" i="15"/>
  <c r="D14" i="15"/>
  <c r="E14" i="15"/>
  <c r="F14" i="15"/>
  <c r="G14" i="15"/>
  <c r="H14" i="15"/>
  <c r="B15" i="15"/>
  <c r="C15" i="15"/>
  <c r="D15" i="15"/>
  <c r="E15" i="15"/>
  <c r="F15" i="15"/>
  <c r="G15" i="15"/>
  <c r="H15" i="15"/>
  <c r="B16" i="15"/>
  <c r="C16" i="15"/>
  <c r="D16" i="15"/>
  <c r="E16" i="15"/>
  <c r="F16" i="15"/>
  <c r="G16" i="15"/>
  <c r="H16" i="15"/>
  <c r="B17" i="15"/>
  <c r="C17" i="15"/>
  <c r="D17" i="15"/>
  <c r="E17" i="15"/>
  <c r="F17" i="15"/>
  <c r="G17" i="15"/>
  <c r="H17" i="15"/>
  <c r="B18" i="15"/>
  <c r="C18" i="15"/>
  <c r="D18" i="15"/>
  <c r="E18" i="15"/>
  <c r="F18" i="15"/>
  <c r="G18" i="15"/>
  <c r="H18" i="15"/>
  <c r="B19" i="15"/>
  <c r="C19" i="15"/>
  <c r="D19" i="15"/>
  <c r="E19" i="15"/>
  <c r="F19" i="15"/>
  <c r="G19" i="15"/>
  <c r="H19" i="15"/>
  <c r="B20" i="15"/>
  <c r="C20" i="15"/>
  <c r="D20" i="15"/>
  <c r="E20" i="15"/>
  <c r="F20" i="15"/>
  <c r="G20" i="15"/>
  <c r="H20" i="15"/>
  <c r="B21" i="15"/>
  <c r="C21" i="15"/>
  <c r="D21" i="15"/>
  <c r="E21" i="15"/>
  <c r="F21" i="15"/>
  <c r="G21" i="15"/>
  <c r="H21" i="15"/>
  <c r="H10" i="15"/>
  <c r="G10" i="15"/>
  <c r="F10" i="15"/>
  <c r="E10" i="15"/>
  <c r="D10" i="15"/>
  <c r="C10" i="15"/>
  <c r="B10" i="15"/>
  <c r="B5" i="15"/>
  <c r="C5" i="15"/>
  <c r="D5" i="15"/>
  <c r="E5" i="15"/>
  <c r="F5" i="15"/>
  <c r="G5" i="15"/>
  <c r="H5" i="15"/>
  <c r="B6" i="15"/>
  <c r="C6" i="15"/>
  <c r="D6" i="15"/>
  <c r="E6" i="15"/>
  <c r="F6" i="15"/>
  <c r="G6" i="15"/>
  <c r="H6" i="15"/>
  <c r="B7" i="15"/>
  <c r="C7" i="15"/>
  <c r="D7" i="15"/>
  <c r="E7" i="15"/>
  <c r="F7" i="15"/>
  <c r="G7" i="15"/>
  <c r="H7" i="15"/>
  <c r="H4" i="15"/>
  <c r="G4" i="15"/>
  <c r="F4" i="15"/>
  <c r="E4" i="15"/>
  <c r="B4" i="15"/>
  <c r="C4" i="15"/>
  <c r="D4" i="15"/>
  <c r="B8" i="15"/>
  <c r="C8" i="15"/>
  <c r="D8" i="15"/>
  <c r="E8" i="15"/>
  <c r="F8" i="15"/>
  <c r="G8" i="15"/>
  <c r="H8" i="15"/>
  <c r="H33" i="18" l="1"/>
  <c r="J33" i="18"/>
  <c r="F33" i="18"/>
  <c r="L33" i="18"/>
  <c r="H16" i="18"/>
  <c r="F16" i="18"/>
  <c r="J16" i="18"/>
  <c r="L16" i="18"/>
  <c r="AE16" i="15"/>
  <c r="H9" i="16"/>
  <c r="H23" i="16"/>
  <c r="V18" i="15"/>
  <c r="U17" i="15"/>
  <c r="X4" i="17"/>
  <c r="AD8" i="17"/>
  <c r="X6" i="17"/>
  <c r="T6" i="17"/>
  <c r="AE5" i="17"/>
  <c r="V8" i="15"/>
  <c r="T8" i="16"/>
  <c r="AC19" i="16"/>
  <c r="U12" i="15"/>
  <c r="T21" i="16"/>
  <c r="T17" i="16"/>
  <c r="T13" i="16"/>
  <c r="Y9" i="17"/>
  <c r="U9" i="17"/>
  <c r="AE7" i="17"/>
  <c r="Y5" i="17"/>
  <c r="U5" i="17"/>
  <c r="V9" i="17"/>
  <c r="W6" i="17"/>
  <c r="V5" i="17"/>
  <c r="D10" i="17"/>
  <c r="Y7" i="17"/>
  <c r="U7" i="17"/>
  <c r="T4" i="16"/>
  <c r="T5" i="16"/>
  <c r="T19" i="16"/>
  <c r="T15" i="16"/>
  <c r="T11" i="16"/>
  <c r="AF8" i="15"/>
  <c r="AB8" i="15"/>
  <c r="T6" i="16"/>
  <c r="T20" i="16"/>
  <c r="T16" i="16"/>
  <c r="T12" i="16"/>
  <c r="V4" i="17"/>
  <c r="X8" i="17"/>
  <c r="T8" i="17"/>
  <c r="W7" i="17"/>
  <c r="V6" i="17"/>
  <c r="T7" i="16"/>
  <c r="W4" i="17"/>
  <c r="AE8" i="17"/>
  <c r="U6" i="17"/>
  <c r="AB4" i="17"/>
  <c r="W9" i="17"/>
  <c r="V8" i="17"/>
  <c r="W5" i="17"/>
  <c r="U4" i="17"/>
  <c r="Y4" i="17"/>
  <c r="Y8" i="17"/>
  <c r="U8" i="17"/>
  <c r="X7" i="17"/>
  <c r="T7" i="17"/>
  <c r="AE20" i="15"/>
  <c r="T10" i="16"/>
  <c r="T18" i="16"/>
  <c r="AC6" i="17"/>
  <c r="H10" i="17"/>
  <c r="AF9" i="17"/>
  <c r="X9" i="17"/>
  <c r="T9" i="17"/>
  <c r="AB9" i="17"/>
  <c r="AD7" i="17"/>
  <c r="V7" i="17"/>
  <c r="AG6" i="17"/>
  <c r="Y6" i="17"/>
  <c r="X5" i="17"/>
  <c r="AF5" i="17"/>
  <c r="T5" i="17"/>
  <c r="AB5" i="17"/>
  <c r="W8" i="17"/>
  <c r="AG8" i="15"/>
  <c r="AC8" i="15"/>
  <c r="AD5" i="15"/>
  <c r="AF21" i="15"/>
  <c r="AB21" i="15"/>
  <c r="AF17" i="15"/>
  <c r="AB17" i="15"/>
  <c r="AG14" i="15"/>
  <c r="AC14" i="15"/>
  <c r="AF13" i="15"/>
  <c r="AB13" i="15"/>
  <c r="T8" i="15"/>
  <c r="AB4" i="15"/>
  <c r="V6" i="15"/>
  <c r="Y5" i="15"/>
  <c r="U5" i="15"/>
  <c r="X10" i="15"/>
  <c r="W21" i="15"/>
  <c r="AD20" i="15"/>
  <c r="X18" i="15"/>
  <c r="T18" i="15"/>
  <c r="W17" i="15"/>
  <c r="V16" i="15"/>
  <c r="X14" i="15"/>
  <c r="T14" i="15"/>
  <c r="W13" i="15"/>
  <c r="Y11" i="15"/>
  <c r="X5" i="16"/>
  <c r="V21" i="16"/>
  <c r="AG20" i="16"/>
  <c r="X19" i="16"/>
  <c r="V17" i="16"/>
  <c r="U16" i="16"/>
  <c r="X15" i="16"/>
  <c r="V13" i="16"/>
  <c r="Y12" i="16"/>
  <c r="U12" i="16"/>
  <c r="X11" i="16"/>
  <c r="AD6" i="17"/>
  <c r="T4" i="17"/>
  <c r="AD4" i="15"/>
  <c r="AG7" i="15"/>
  <c r="AC7" i="15"/>
  <c r="AF6" i="15"/>
  <c r="AB6" i="15"/>
  <c r="AE5" i="15"/>
  <c r="AG21" i="15"/>
  <c r="U21" i="15"/>
  <c r="AF20" i="15"/>
  <c r="AB20" i="15"/>
  <c r="AE19" i="15"/>
  <c r="AD18" i="15"/>
  <c r="AG17" i="15"/>
  <c r="AC17" i="15"/>
  <c r="AF16" i="15"/>
  <c r="AB16" i="15"/>
  <c r="AE15" i="15"/>
  <c r="AD14" i="15"/>
  <c r="AG13" i="15"/>
  <c r="AC13" i="15"/>
  <c r="AF12" i="15"/>
  <c r="AB12" i="15"/>
  <c r="AE11" i="15"/>
  <c r="Y13" i="16"/>
  <c r="U13" i="16"/>
  <c r="AG5" i="16"/>
  <c r="AG15" i="16"/>
  <c r="AB14" i="16"/>
  <c r="AC11" i="16"/>
  <c r="T14" i="16"/>
  <c r="O10" i="17"/>
  <c r="AE6" i="17"/>
  <c r="AD9" i="17"/>
  <c r="AD5" i="17"/>
  <c r="E10" i="17"/>
  <c r="AF4" i="17"/>
  <c r="AC5" i="17"/>
  <c r="AG5" i="17"/>
  <c r="AB8" i="17"/>
  <c r="AF8" i="17"/>
  <c r="AC9" i="17"/>
  <c r="AG9" i="17"/>
  <c r="B10" i="17"/>
  <c r="F10" i="17"/>
  <c r="AC4" i="17"/>
  <c r="AG4" i="17"/>
  <c r="AB7" i="17"/>
  <c r="AF7" i="17"/>
  <c r="AC8" i="17"/>
  <c r="AG8" i="17"/>
  <c r="C10" i="17"/>
  <c r="G10" i="17"/>
  <c r="N10" i="17"/>
  <c r="AD4" i="17"/>
  <c r="AB6" i="17"/>
  <c r="AF6" i="17"/>
  <c r="AC7" i="17"/>
  <c r="AG7" i="17"/>
  <c r="AE9" i="17"/>
  <c r="K10" i="17"/>
  <c r="L10" i="17"/>
  <c r="P10" i="17"/>
  <c r="AE4" i="17"/>
  <c r="M10" i="17"/>
  <c r="Q10" i="17"/>
  <c r="C25" i="16"/>
  <c r="X7" i="16"/>
  <c r="X13" i="16"/>
  <c r="AC5" i="16"/>
  <c r="AG19" i="16"/>
  <c r="AB18" i="16"/>
  <c r="AC15" i="16"/>
  <c r="AG11" i="16"/>
  <c r="O9" i="16"/>
  <c r="U20" i="16"/>
  <c r="AG16" i="16"/>
  <c r="K9" i="16"/>
  <c r="M23" i="16"/>
  <c r="Q23" i="16"/>
  <c r="K22" i="16"/>
  <c r="O22" i="16"/>
  <c r="K25" i="16"/>
  <c r="W6" i="16"/>
  <c r="G25" i="16"/>
  <c r="E25" i="16"/>
  <c r="G23" i="16"/>
  <c r="W12" i="16"/>
  <c r="P22" i="16"/>
  <c r="K24" i="16"/>
  <c r="O24" i="16"/>
  <c r="L24" i="16"/>
  <c r="M25" i="16"/>
  <c r="Q25" i="16"/>
  <c r="W8" i="16"/>
  <c r="AG4" i="15"/>
  <c r="Y13" i="15"/>
  <c r="AE4" i="15"/>
  <c r="AF7" i="15"/>
  <c r="AB7" i="15"/>
  <c r="AE10" i="15"/>
  <c r="AG18" i="15"/>
  <c r="AC18" i="15"/>
  <c r="AD15" i="15"/>
  <c r="AE12" i="15"/>
  <c r="AD8" i="15"/>
  <c r="U7" i="15"/>
  <c r="C9" i="15"/>
  <c r="AC4" i="15"/>
  <c r="AF4" i="15"/>
  <c r="V7" i="15"/>
  <c r="AF5" i="15"/>
  <c r="AC10" i="15"/>
  <c r="Y10" i="15"/>
  <c r="AD21" i="15"/>
  <c r="AG20" i="15"/>
  <c r="AC20" i="15"/>
  <c r="AF15" i="15"/>
  <c r="T15" i="15"/>
  <c r="AD13" i="15"/>
  <c r="Y12" i="15"/>
  <c r="AC12" i="15"/>
  <c r="W7" i="15"/>
  <c r="AE7" i="15"/>
  <c r="Y19" i="15"/>
  <c r="AG19" i="15"/>
  <c r="AG15" i="15"/>
  <c r="Y15" i="15"/>
  <c r="AC15" i="15"/>
  <c r="U15" i="15"/>
  <c r="AE8" i="15"/>
  <c r="W8" i="15"/>
  <c r="AC6" i="15"/>
  <c r="U6" i="15"/>
  <c r="T5" i="15"/>
  <c r="AB5" i="15"/>
  <c r="X19" i="15"/>
  <c r="AF19" i="15"/>
  <c r="AE18" i="15"/>
  <c r="W18" i="15"/>
  <c r="AD17" i="15"/>
  <c r="V17" i="15"/>
  <c r="AC16" i="15"/>
  <c r="U16" i="15"/>
  <c r="X5" i="15"/>
  <c r="V13" i="15"/>
  <c r="V20" i="15"/>
  <c r="N23" i="15"/>
  <c r="K9" i="15"/>
  <c r="AG12" i="15"/>
  <c r="X15" i="15"/>
  <c r="AG10" i="15"/>
  <c r="AB15" i="15"/>
  <c r="B9" i="15"/>
  <c r="AD6" i="15"/>
  <c r="AG5" i="15"/>
  <c r="AC5" i="15"/>
  <c r="AB10" i="15"/>
  <c r="AF10" i="15"/>
  <c r="AE21" i="15"/>
  <c r="AF18" i="15"/>
  <c r="AB18" i="15"/>
  <c r="AE17" i="15"/>
  <c r="AF14" i="15"/>
  <c r="AB14" i="15"/>
  <c r="AG11" i="15"/>
  <c r="AC11" i="15"/>
  <c r="AD7" i="15"/>
  <c r="AE13" i="15"/>
  <c r="U19" i="15"/>
  <c r="AC19" i="15"/>
  <c r="AD12" i="15"/>
  <c r="V12" i="15"/>
  <c r="Y6" i="15"/>
  <c r="AG6" i="15"/>
  <c r="AB19" i="15"/>
  <c r="T19" i="15"/>
  <c r="AG16" i="15"/>
  <c r="Y16" i="15"/>
  <c r="W14" i="15"/>
  <c r="AE14" i="15"/>
  <c r="X11" i="15"/>
  <c r="AF11" i="15"/>
  <c r="AB11" i="15"/>
  <c r="T11" i="15"/>
  <c r="AD16" i="15"/>
  <c r="AD10" i="15"/>
  <c r="AC21" i="15"/>
  <c r="X6" i="15"/>
  <c r="T6" i="15"/>
  <c r="W5" i="15"/>
  <c r="D24" i="15"/>
  <c r="X20" i="15"/>
  <c r="T20" i="15"/>
  <c r="W19" i="15"/>
  <c r="Y17" i="15"/>
  <c r="X16" i="15"/>
  <c r="T16" i="15"/>
  <c r="W15" i="15"/>
  <c r="V14" i="15"/>
  <c r="U13" i="15"/>
  <c r="X12" i="15"/>
  <c r="T12" i="15"/>
  <c r="W11" i="15"/>
  <c r="W6" i="15"/>
  <c r="O24" i="15"/>
  <c r="K24" i="15"/>
  <c r="N24" i="15"/>
  <c r="V11" i="15"/>
  <c r="AD19" i="15"/>
  <c r="AE6" i="15"/>
  <c r="AD11" i="15"/>
  <c r="C23" i="16"/>
  <c r="U14" i="16"/>
  <c r="AG14" i="16"/>
  <c r="X17" i="16"/>
  <c r="X21" i="16"/>
  <c r="E24" i="16"/>
  <c r="E22" i="16"/>
  <c r="E9" i="16"/>
  <c r="AC7" i="16"/>
  <c r="AG7" i="16"/>
  <c r="U8" i="16"/>
  <c r="Y8" i="16"/>
  <c r="B22" i="16"/>
  <c r="F22" i="16"/>
  <c r="C22" i="16"/>
  <c r="G22" i="16"/>
  <c r="AC4" i="16"/>
  <c r="U5" i="16"/>
  <c r="V5" i="16"/>
  <c r="AF6" i="16"/>
  <c r="U6" i="16"/>
  <c r="Y6" i="16"/>
  <c r="U7" i="16"/>
  <c r="Y7" i="16"/>
  <c r="V7" i="16"/>
  <c r="AD8" i="16"/>
  <c r="V8" i="16"/>
  <c r="N9" i="16"/>
  <c r="D24" i="16"/>
  <c r="H24" i="16"/>
  <c r="N24" i="16"/>
  <c r="V10" i="16"/>
  <c r="U11" i="16"/>
  <c r="Y11" i="16"/>
  <c r="V11" i="16"/>
  <c r="AD12" i="16"/>
  <c r="V12" i="16"/>
  <c r="W13" i="16"/>
  <c r="Y14" i="16"/>
  <c r="AD14" i="16"/>
  <c r="V14" i="16"/>
  <c r="V15" i="16"/>
  <c r="Y16" i="16"/>
  <c r="AD16" i="16"/>
  <c r="V16" i="16"/>
  <c r="W17" i="16"/>
  <c r="Y18" i="16"/>
  <c r="AD18" i="16"/>
  <c r="V18" i="16"/>
  <c r="D25" i="16"/>
  <c r="H25" i="16"/>
  <c r="V19" i="16"/>
  <c r="Y20" i="16"/>
  <c r="AD20" i="16"/>
  <c r="V20" i="16"/>
  <c r="W21" i="16"/>
  <c r="H22" i="16"/>
  <c r="N22" i="16"/>
  <c r="V4" i="16"/>
  <c r="W5" i="16"/>
  <c r="AD6" i="16"/>
  <c r="V6" i="16"/>
  <c r="W7" i="16"/>
  <c r="D9" i="16"/>
  <c r="AB10" i="16"/>
  <c r="W11" i="16"/>
  <c r="AB13" i="16"/>
  <c r="AF13" i="16"/>
  <c r="AD13" i="16"/>
  <c r="AE14" i="16"/>
  <c r="W15" i="16"/>
  <c r="AB17" i="16"/>
  <c r="AF17" i="16"/>
  <c r="AD17" i="16"/>
  <c r="AE18" i="16"/>
  <c r="W19" i="16"/>
  <c r="AB21" i="16"/>
  <c r="AF21" i="16"/>
  <c r="AD21" i="16"/>
  <c r="AB5" i="16"/>
  <c r="AF5" i="16"/>
  <c r="Y5" i="16"/>
  <c r="AB7" i="16"/>
  <c r="AF7" i="16"/>
  <c r="X8" i="16"/>
  <c r="AB11" i="16"/>
  <c r="AF11" i="16"/>
  <c r="X12" i="16"/>
  <c r="X14" i="16"/>
  <c r="AB15" i="16"/>
  <c r="AF15" i="16"/>
  <c r="X16" i="16"/>
  <c r="AB19" i="16"/>
  <c r="AF19" i="16"/>
  <c r="X20" i="16"/>
  <c r="N25" i="16"/>
  <c r="N9" i="15"/>
  <c r="P9" i="15"/>
  <c r="G24" i="15"/>
  <c r="C24" i="15"/>
  <c r="B24" i="15"/>
  <c r="H24" i="15"/>
  <c r="H23" i="15"/>
  <c r="D23" i="15"/>
  <c r="G9" i="15"/>
  <c r="X8" i="15"/>
  <c r="T10" i="15"/>
  <c r="L9" i="15"/>
  <c r="U10" i="15"/>
  <c r="V21" i="15"/>
  <c r="M9" i="15"/>
  <c r="O23" i="15"/>
  <c r="W12" i="15"/>
  <c r="Y21" i="15"/>
  <c r="Y4" i="16"/>
  <c r="Q22" i="16"/>
  <c r="AF12" i="16"/>
  <c r="AD5" i="16"/>
  <c r="D23" i="16"/>
  <c r="U23" i="16" s="1"/>
  <c r="AC6" i="16"/>
  <c r="AF16" i="16"/>
  <c r="AF20" i="16"/>
  <c r="L22" i="16"/>
  <c r="T22" i="16" s="1"/>
  <c r="F24" i="16"/>
  <c r="D22" i="16"/>
  <c r="AF4" i="16"/>
  <c r="W4" i="16"/>
  <c r="AG4" i="16"/>
  <c r="AE5" i="16"/>
  <c r="AE6" i="16"/>
  <c r="AG6" i="16"/>
  <c r="B23" i="16"/>
  <c r="B9" i="16"/>
  <c r="F23" i="16"/>
  <c r="F9" i="16"/>
  <c r="W9" i="16" s="1"/>
  <c r="W10" i="16"/>
  <c r="L23" i="16"/>
  <c r="T23" i="16" s="1"/>
  <c r="L9" i="16"/>
  <c r="P23" i="16"/>
  <c r="X10" i="16"/>
  <c r="P9" i="16"/>
  <c r="AF10" i="16"/>
  <c r="AC13" i="16"/>
  <c r="AG13" i="16"/>
  <c r="AF14" i="16"/>
  <c r="AC17" i="16"/>
  <c r="AG17" i="16"/>
  <c r="B25" i="16"/>
  <c r="F25" i="16"/>
  <c r="L25" i="16"/>
  <c r="P25" i="16"/>
  <c r="X18" i="16"/>
  <c r="AF18" i="16"/>
  <c r="AC21" i="16"/>
  <c r="AG21" i="16"/>
  <c r="P24" i="16"/>
  <c r="U4" i="16"/>
  <c r="M22" i="16"/>
  <c r="AF8" i="16"/>
  <c r="X4" i="16"/>
  <c r="AB4" i="16"/>
  <c r="X6" i="16"/>
  <c r="AB6" i="16"/>
  <c r="AD7" i="16"/>
  <c r="AE8" i="16"/>
  <c r="AB8" i="16"/>
  <c r="AD11" i="16"/>
  <c r="AE12" i="16"/>
  <c r="AB12" i="16"/>
  <c r="AD15" i="16"/>
  <c r="AE16" i="16"/>
  <c r="AB16" i="16"/>
  <c r="AD19" i="16"/>
  <c r="AE20" i="16"/>
  <c r="AB20" i="16"/>
  <c r="N23" i="16"/>
  <c r="B24" i="16"/>
  <c r="AC8" i="16"/>
  <c r="AG8" i="16"/>
  <c r="AC10" i="16"/>
  <c r="AG10" i="16"/>
  <c r="AE11" i="16"/>
  <c r="AC12" i="16"/>
  <c r="AG12" i="16"/>
  <c r="AE13" i="16"/>
  <c r="W14" i="16"/>
  <c r="AC14" i="16"/>
  <c r="U15" i="16"/>
  <c r="Y15" i="16"/>
  <c r="AE15" i="16"/>
  <c r="W16" i="16"/>
  <c r="AC16" i="16"/>
  <c r="U17" i="16"/>
  <c r="Y17" i="16"/>
  <c r="AE17" i="16"/>
  <c r="W18" i="16"/>
  <c r="AC18" i="16"/>
  <c r="AG18" i="16"/>
  <c r="U19" i="16"/>
  <c r="Y19" i="16"/>
  <c r="AE19" i="16"/>
  <c r="W20" i="16"/>
  <c r="AC20" i="16"/>
  <c r="U21" i="16"/>
  <c r="Y21" i="16"/>
  <c r="AE21" i="16"/>
  <c r="E23" i="16"/>
  <c r="K23" i="16"/>
  <c r="O23" i="16"/>
  <c r="C24" i="16"/>
  <c r="G24" i="16"/>
  <c r="M24" i="16"/>
  <c r="Q24" i="16"/>
  <c r="O25" i="16"/>
  <c r="AE7" i="16"/>
  <c r="AD4" i="16"/>
  <c r="AD10" i="16"/>
  <c r="AE4" i="16"/>
  <c r="C9" i="16"/>
  <c r="G9" i="16"/>
  <c r="M9" i="16"/>
  <c r="Q9" i="16"/>
  <c r="U10" i="16"/>
  <c r="Y10" i="16"/>
  <c r="AE10" i="16"/>
  <c r="U18" i="16"/>
  <c r="P23" i="15"/>
  <c r="V19" i="15"/>
  <c r="T13" i="15"/>
  <c r="L23" i="15"/>
  <c r="V5" i="15"/>
  <c r="N22" i="15"/>
  <c r="W4" i="15"/>
  <c r="E24" i="15"/>
  <c r="B23" i="15"/>
  <c r="H9" i="15"/>
  <c r="E9" i="15"/>
  <c r="C23" i="15"/>
  <c r="B22" i="15"/>
  <c r="L22" i="15"/>
  <c r="Q9" i="15"/>
  <c r="U11" i="15"/>
  <c r="O22" i="15"/>
  <c r="W16" i="15"/>
  <c r="O9" i="15"/>
  <c r="K23" i="15"/>
  <c r="K22" i="15"/>
  <c r="X7" i="15"/>
  <c r="P22" i="15"/>
  <c r="X4" i="15"/>
  <c r="T4" i="15"/>
  <c r="C22" i="15"/>
  <c r="G23" i="15"/>
  <c r="X13" i="15"/>
  <c r="U14" i="15"/>
  <c r="Y14" i="15"/>
  <c r="W20" i="15"/>
  <c r="D9" i="15"/>
  <c r="T17" i="15"/>
  <c r="X17" i="15"/>
  <c r="U18" i="15"/>
  <c r="Y18" i="15"/>
  <c r="T21" i="15"/>
  <c r="X21" i="15"/>
  <c r="U20" i="15"/>
  <c r="Y20" i="15"/>
  <c r="F9" i="15"/>
  <c r="E23" i="15"/>
  <c r="E22" i="15"/>
  <c r="W10" i="15"/>
  <c r="Y7" i="15"/>
  <c r="G22" i="15"/>
  <c r="T7" i="15"/>
  <c r="H22" i="15"/>
  <c r="D22" i="15"/>
  <c r="U8" i="15"/>
  <c r="Y8" i="15"/>
  <c r="Y4" i="15"/>
  <c r="U4" i="15"/>
  <c r="V10" i="15"/>
  <c r="V15" i="15"/>
  <c r="F22" i="15"/>
  <c r="F23" i="15"/>
  <c r="F24" i="15"/>
  <c r="L24" i="15"/>
  <c r="P24" i="15"/>
  <c r="V4" i="15"/>
  <c r="M22" i="15"/>
  <c r="Q22" i="15"/>
  <c r="M23" i="15"/>
  <c r="Q23" i="15"/>
  <c r="M24" i="15"/>
  <c r="Q24" i="15"/>
  <c r="C2" i="14"/>
  <c r="V9" i="16" l="1"/>
  <c r="N40" i="18" a="1"/>
  <c r="J40" i="18" a="1"/>
  <c r="AB9" i="15"/>
  <c r="X24" i="15"/>
  <c r="T25" i="16"/>
  <c r="Y23" i="15"/>
  <c r="X10" i="17"/>
  <c r="T10" i="17"/>
  <c r="V10" i="17"/>
  <c r="AG10" i="17"/>
  <c r="Y10" i="17"/>
  <c r="T9" i="15"/>
  <c r="T24" i="16"/>
  <c r="W10" i="17"/>
  <c r="T9" i="16"/>
  <c r="AC10" i="17"/>
  <c r="U10" i="17"/>
  <c r="AE10" i="17"/>
  <c r="AF10" i="17"/>
  <c r="AB10" i="17"/>
  <c r="AD10" i="17"/>
  <c r="AD25" i="16"/>
  <c r="V25" i="16"/>
  <c r="AC25" i="16"/>
  <c r="Y23" i="16"/>
  <c r="W24" i="16"/>
  <c r="W22" i="16"/>
  <c r="X22" i="16"/>
  <c r="AD9" i="16"/>
  <c r="AG25" i="16"/>
  <c r="V22" i="16"/>
  <c r="AF22" i="15"/>
  <c r="AG9" i="15"/>
  <c r="V9" i="15"/>
  <c r="Y24" i="15"/>
  <c r="W24" i="15"/>
  <c r="AD22" i="15"/>
  <c r="AC9" i="15"/>
  <c r="Y9" i="15"/>
  <c r="V22" i="15"/>
  <c r="AE9" i="15"/>
  <c r="AB22" i="15"/>
  <c r="T22" i="15"/>
  <c r="AG22" i="15"/>
  <c r="T24" i="15"/>
  <c r="U9" i="15"/>
  <c r="AE22" i="15"/>
  <c r="X9" i="15"/>
  <c r="AF9" i="15"/>
  <c r="U24" i="15"/>
  <c r="AC22" i="15"/>
  <c r="V23" i="15"/>
  <c r="X23" i="15"/>
  <c r="V24" i="15"/>
  <c r="T23" i="15"/>
  <c r="AD9" i="15"/>
  <c r="U25" i="16"/>
  <c r="AG23" i="16"/>
  <c r="AE22" i="16"/>
  <c r="AC23" i="16"/>
  <c r="AD24" i="16"/>
  <c r="AD22" i="16"/>
  <c r="AF22" i="16"/>
  <c r="Y25" i="16"/>
  <c r="AE9" i="16"/>
  <c r="V24" i="16"/>
  <c r="AE24" i="16"/>
  <c r="W23" i="15"/>
  <c r="U23" i="15"/>
  <c r="U22" i="16"/>
  <c r="AC22" i="16"/>
  <c r="AG9" i="16"/>
  <c r="Y9" i="16"/>
  <c r="W25" i="16"/>
  <c r="AE25" i="16"/>
  <c r="X24" i="16"/>
  <c r="AF24" i="16"/>
  <c r="AF23" i="16"/>
  <c r="X23" i="16"/>
  <c r="AB22" i="16"/>
  <c r="AB24" i="16"/>
  <c r="AC9" i="16"/>
  <c r="U9" i="16"/>
  <c r="Y24" i="16"/>
  <c r="AG24" i="16"/>
  <c r="W23" i="16"/>
  <c r="AE23" i="16"/>
  <c r="V23" i="16"/>
  <c r="AD23" i="16"/>
  <c r="AB25" i="16"/>
  <c r="AB9" i="16"/>
  <c r="U24" i="16"/>
  <c r="AC24" i="16"/>
  <c r="AF9" i="16"/>
  <c r="X9" i="16"/>
  <c r="Y22" i="16"/>
  <c r="AG22" i="16"/>
  <c r="AF25" i="16"/>
  <c r="X25" i="16"/>
  <c r="AB23" i="16"/>
  <c r="X22" i="15"/>
  <c r="W22" i="15"/>
  <c r="U22" i="15"/>
  <c r="W9" i="15"/>
  <c r="Y22" i="15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D39" i="14"/>
  <c r="D46" i="14" s="1"/>
  <c r="E39" i="14"/>
  <c r="E46" i="14" s="1"/>
  <c r="F39" i="14"/>
  <c r="F46" i="14" s="1"/>
  <c r="G39" i="14"/>
  <c r="G46" i="14" s="1"/>
  <c r="H39" i="14"/>
  <c r="I39" i="14"/>
  <c r="I46" i="14" s="1"/>
  <c r="J39" i="14"/>
  <c r="J46" i="14" s="1"/>
  <c r="K39" i="14"/>
  <c r="K46" i="14" s="1"/>
  <c r="L39" i="14"/>
  <c r="L46" i="14" s="1"/>
  <c r="M39" i="14"/>
  <c r="M46" i="14" s="1"/>
  <c r="N39" i="14"/>
  <c r="N46" i="14" s="1"/>
  <c r="O39" i="14"/>
  <c r="O46" i="14" s="1"/>
  <c r="P39" i="14"/>
  <c r="P46" i="14" s="1"/>
  <c r="Q39" i="14"/>
  <c r="Q46" i="14" s="1"/>
  <c r="R39" i="14"/>
  <c r="R46" i="14" s="1"/>
  <c r="S39" i="14"/>
  <c r="S46" i="14" s="1"/>
  <c r="T39" i="14"/>
  <c r="T46" i="14" s="1"/>
  <c r="U39" i="14"/>
  <c r="V39" i="14"/>
  <c r="V46" i="14" s="1"/>
  <c r="W39" i="14"/>
  <c r="W46" i="14" s="1"/>
  <c r="X39" i="14"/>
  <c r="X46" i="14" s="1"/>
  <c r="Y39" i="14"/>
  <c r="Y46" i="14" s="1"/>
  <c r="Z39" i="14"/>
  <c r="Z46" i="14" s="1"/>
  <c r="AA39" i="14"/>
  <c r="AA46" i="14" s="1"/>
  <c r="AB39" i="14"/>
  <c r="AB46" i="14" s="1"/>
  <c r="AC39" i="14"/>
  <c r="AC46" i="14" s="1"/>
  <c r="AD39" i="14"/>
  <c r="AD46" i="14" s="1"/>
  <c r="AE39" i="14"/>
  <c r="AF39" i="14"/>
  <c r="AF46" i="14" s="1"/>
  <c r="AG39" i="14"/>
  <c r="AG46" i="14" s="1"/>
  <c r="AH39" i="14"/>
  <c r="AH46" i="14" s="1"/>
  <c r="AI39" i="14"/>
  <c r="AI46" i="14" s="1"/>
  <c r="AJ39" i="14"/>
  <c r="AJ46" i="14" s="1"/>
  <c r="AK39" i="14"/>
  <c r="AK46" i="14" s="1"/>
  <c r="AL39" i="14"/>
  <c r="AL46" i="14" s="1"/>
  <c r="AM39" i="14"/>
  <c r="AM46" i="14" s="1"/>
  <c r="AN39" i="14"/>
  <c r="AN46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C28" i="14"/>
  <c r="C29" i="14"/>
  <c r="C30" i="14"/>
  <c r="C32" i="14"/>
  <c r="C33" i="14"/>
  <c r="C34" i="14"/>
  <c r="C35" i="14"/>
  <c r="C36" i="14"/>
  <c r="C37" i="14"/>
  <c r="C38" i="14"/>
  <c r="C39" i="14"/>
  <c r="C46" i="14" s="1"/>
  <c r="C40" i="14"/>
  <c r="C41" i="14"/>
  <c r="C42" i="14"/>
  <c r="C43" i="14"/>
  <c r="C27" i="14"/>
  <c r="C26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J15" i="14"/>
  <c r="J22" i="14" s="1"/>
  <c r="K15" i="14"/>
  <c r="K22" i="14" s="1"/>
  <c r="L15" i="14"/>
  <c r="L22" i="14" s="1"/>
  <c r="M15" i="14"/>
  <c r="M22" i="14" s="1"/>
  <c r="N15" i="14"/>
  <c r="N22" i="14" s="1"/>
  <c r="O15" i="14"/>
  <c r="O22" i="14" s="1"/>
  <c r="P15" i="14"/>
  <c r="P22" i="14" s="1"/>
  <c r="Q15" i="14"/>
  <c r="Q22" i="14" s="1"/>
  <c r="R15" i="14"/>
  <c r="R22" i="14" s="1"/>
  <c r="S15" i="14"/>
  <c r="S22" i="14" s="1"/>
  <c r="T15" i="14"/>
  <c r="T22" i="14" s="1"/>
  <c r="U15" i="14"/>
  <c r="V15" i="14"/>
  <c r="V22" i="14" s="1"/>
  <c r="W15" i="14"/>
  <c r="W22" i="14" s="1"/>
  <c r="X15" i="14"/>
  <c r="X22" i="14" s="1"/>
  <c r="Y15" i="14"/>
  <c r="Y22" i="14" s="1"/>
  <c r="Z15" i="14"/>
  <c r="Z22" i="14" s="1"/>
  <c r="AA15" i="14"/>
  <c r="AA22" i="14" s="1"/>
  <c r="AB15" i="14"/>
  <c r="AB22" i="14" s="1"/>
  <c r="AC15" i="14"/>
  <c r="AC22" i="14" s="1"/>
  <c r="AD15" i="14"/>
  <c r="AD22" i="14" s="1"/>
  <c r="AE15" i="14"/>
  <c r="AF15" i="14"/>
  <c r="AF22" i="14" s="1"/>
  <c r="AG15" i="14"/>
  <c r="AG22" i="14" s="1"/>
  <c r="AH15" i="14"/>
  <c r="AH22" i="14" s="1"/>
  <c r="AI15" i="14"/>
  <c r="AI22" i="14" s="1"/>
  <c r="AJ15" i="14"/>
  <c r="AJ22" i="14" s="1"/>
  <c r="AK15" i="14"/>
  <c r="AK22" i="14" s="1"/>
  <c r="AL15" i="14"/>
  <c r="AL22" i="14" s="1"/>
  <c r="AM15" i="14"/>
  <c r="AM22" i="14" s="1"/>
  <c r="AN15" i="14"/>
  <c r="AN22" i="14" s="1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D2" i="14"/>
  <c r="E2" i="14"/>
  <c r="F2" i="14"/>
  <c r="G2" i="14"/>
  <c r="H2" i="14"/>
  <c r="I2" i="14"/>
  <c r="D3" i="14"/>
  <c r="E3" i="14"/>
  <c r="F3" i="14"/>
  <c r="G3" i="14"/>
  <c r="H3" i="14"/>
  <c r="I3" i="14"/>
  <c r="D4" i="14"/>
  <c r="E4" i="14"/>
  <c r="F4" i="14"/>
  <c r="G4" i="14"/>
  <c r="H4" i="14"/>
  <c r="I4" i="14"/>
  <c r="D5" i="14"/>
  <c r="E5" i="14"/>
  <c r="F5" i="14"/>
  <c r="G5" i="14"/>
  <c r="H5" i="14"/>
  <c r="I5" i="14"/>
  <c r="D6" i="14"/>
  <c r="E6" i="14"/>
  <c r="F6" i="14"/>
  <c r="G6" i="14"/>
  <c r="H6" i="14"/>
  <c r="I6" i="14"/>
  <c r="D8" i="14"/>
  <c r="E8" i="14"/>
  <c r="F8" i="14"/>
  <c r="G8" i="14"/>
  <c r="H8" i="14"/>
  <c r="I8" i="14"/>
  <c r="D9" i="14"/>
  <c r="E9" i="14"/>
  <c r="F9" i="14"/>
  <c r="G9" i="14"/>
  <c r="H9" i="14"/>
  <c r="I9" i="14"/>
  <c r="D10" i="14"/>
  <c r="E10" i="14"/>
  <c r="F10" i="14"/>
  <c r="G10" i="14"/>
  <c r="H10" i="14"/>
  <c r="I10" i="14"/>
  <c r="D11" i="14"/>
  <c r="E11" i="14"/>
  <c r="F11" i="14"/>
  <c r="G11" i="14"/>
  <c r="H11" i="14"/>
  <c r="I11" i="14"/>
  <c r="D12" i="14"/>
  <c r="E12" i="14"/>
  <c r="F12" i="14"/>
  <c r="G12" i="14"/>
  <c r="H12" i="14"/>
  <c r="I12" i="14"/>
  <c r="D13" i="14"/>
  <c r="E13" i="14"/>
  <c r="F13" i="14"/>
  <c r="G13" i="14"/>
  <c r="H13" i="14"/>
  <c r="I13" i="14"/>
  <c r="D14" i="14"/>
  <c r="E14" i="14"/>
  <c r="F14" i="14"/>
  <c r="G14" i="14"/>
  <c r="H14" i="14"/>
  <c r="I14" i="14"/>
  <c r="D15" i="14"/>
  <c r="D22" i="14" s="1"/>
  <c r="E15" i="14"/>
  <c r="E22" i="14" s="1"/>
  <c r="F15" i="14"/>
  <c r="F22" i="14" s="1"/>
  <c r="G15" i="14"/>
  <c r="G22" i="14" s="1"/>
  <c r="H15" i="14"/>
  <c r="I15" i="14"/>
  <c r="I22" i="14" s="1"/>
  <c r="D16" i="14"/>
  <c r="E16" i="14"/>
  <c r="F16" i="14"/>
  <c r="G16" i="14"/>
  <c r="H16" i="14"/>
  <c r="I16" i="14"/>
  <c r="D17" i="14"/>
  <c r="E17" i="14"/>
  <c r="F17" i="14"/>
  <c r="G17" i="14"/>
  <c r="H17" i="14"/>
  <c r="I17" i="14"/>
  <c r="D18" i="14"/>
  <c r="E18" i="14"/>
  <c r="F18" i="14"/>
  <c r="G18" i="14"/>
  <c r="H18" i="14"/>
  <c r="I18" i="14"/>
  <c r="D19" i="14"/>
  <c r="E19" i="14"/>
  <c r="F19" i="14"/>
  <c r="G19" i="14"/>
  <c r="H19" i="14"/>
  <c r="I19" i="14"/>
  <c r="C9" i="14"/>
  <c r="C10" i="14"/>
  <c r="C11" i="14"/>
  <c r="C12" i="14"/>
  <c r="C13" i="14"/>
  <c r="C14" i="14"/>
  <c r="C15" i="14"/>
  <c r="C22" i="14" s="1"/>
  <c r="C16" i="14"/>
  <c r="C17" i="14"/>
  <c r="C18" i="14"/>
  <c r="C19" i="14"/>
  <c r="C8" i="14"/>
  <c r="C3" i="14"/>
  <c r="C4" i="14"/>
  <c r="C5" i="14"/>
  <c r="C6" i="14"/>
  <c r="J41" i="18" l="1"/>
  <c r="J42" i="18"/>
  <c r="J40" i="18"/>
  <c r="J43" i="18"/>
  <c r="K43" i="18" s="1"/>
  <c r="N42" i="18"/>
  <c r="N43" i="18"/>
  <c r="N40" i="18"/>
  <c r="N41" i="18"/>
  <c r="B46" i="16"/>
  <c r="B44" i="16"/>
  <c r="B42" i="16"/>
  <c r="B40" i="16"/>
  <c r="B38" i="16"/>
  <c r="B36" i="16"/>
  <c r="B33" i="16"/>
  <c r="B31" i="16"/>
  <c r="D47" i="16"/>
  <c r="C45" i="16"/>
  <c r="D43" i="16"/>
  <c r="C41" i="16"/>
  <c r="D39" i="16"/>
  <c r="C37" i="16"/>
  <c r="D34" i="16"/>
  <c r="C32" i="16"/>
  <c r="D30" i="16"/>
  <c r="M47" i="16"/>
  <c r="K46" i="16"/>
  <c r="L45" i="16"/>
  <c r="M43" i="16"/>
  <c r="K42" i="16"/>
  <c r="L41" i="16"/>
  <c r="M39" i="16"/>
  <c r="K38" i="16"/>
  <c r="L37" i="16"/>
  <c r="M34" i="16"/>
  <c r="V34" i="16" s="1"/>
  <c r="K33" i="16"/>
  <c r="L32" i="16"/>
  <c r="M30" i="16"/>
  <c r="C46" i="16"/>
  <c r="D44" i="16"/>
  <c r="C42" i="16"/>
  <c r="D40" i="16"/>
  <c r="C38" i="16"/>
  <c r="D36" i="16"/>
  <c r="C33" i="16"/>
  <c r="D31" i="16"/>
  <c r="M46" i="16"/>
  <c r="K45" i="16"/>
  <c r="L44" i="16"/>
  <c r="M42" i="16"/>
  <c r="K41" i="16"/>
  <c r="L40" i="16"/>
  <c r="M38" i="16"/>
  <c r="K37" i="16"/>
  <c r="L36" i="16"/>
  <c r="M33" i="16"/>
  <c r="K32" i="16"/>
  <c r="L31" i="16"/>
  <c r="B47" i="16"/>
  <c r="B45" i="16"/>
  <c r="B43" i="16"/>
  <c r="B41" i="16"/>
  <c r="B39" i="16"/>
  <c r="B37" i="16"/>
  <c r="B34" i="16"/>
  <c r="B32" i="16"/>
  <c r="B30" i="16"/>
  <c r="C47" i="16"/>
  <c r="D45" i="16"/>
  <c r="C43" i="16"/>
  <c r="D41" i="16"/>
  <c r="C39" i="16"/>
  <c r="D37" i="16"/>
  <c r="C34" i="16"/>
  <c r="D32" i="16"/>
  <c r="C30" i="16"/>
  <c r="L47" i="16"/>
  <c r="M45" i="16"/>
  <c r="K44" i="16"/>
  <c r="L43" i="16"/>
  <c r="M41" i="16"/>
  <c r="K40" i="16"/>
  <c r="L39" i="16"/>
  <c r="M37" i="16"/>
  <c r="K36" i="16"/>
  <c r="L34" i="16"/>
  <c r="M32" i="16"/>
  <c r="K31" i="16"/>
  <c r="L30" i="16"/>
  <c r="D46" i="16"/>
  <c r="C44" i="16"/>
  <c r="D42" i="16"/>
  <c r="C40" i="16"/>
  <c r="D38" i="16"/>
  <c r="C36" i="16"/>
  <c r="D33" i="16"/>
  <c r="C31" i="16"/>
  <c r="K47" i="16"/>
  <c r="L46" i="16"/>
  <c r="AC46" i="16" s="1"/>
  <c r="M44" i="16"/>
  <c r="H46" i="14"/>
  <c r="K50" i="16" s="1"/>
  <c r="K43" i="16"/>
  <c r="L42" i="16"/>
  <c r="M40" i="16"/>
  <c r="K39" i="16"/>
  <c r="L38" i="16"/>
  <c r="M36" i="16"/>
  <c r="K34" i="16"/>
  <c r="L33" i="16"/>
  <c r="AC33" i="16" s="1"/>
  <c r="M31" i="16"/>
  <c r="K30" i="16"/>
  <c r="G23" i="14"/>
  <c r="AN23" i="14"/>
  <c r="AJ23" i="14"/>
  <c r="AF23" i="14"/>
  <c r="AB23" i="14"/>
  <c r="X23" i="14"/>
  <c r="T23" i="14"/>
  <c r="P23" i="14"/>
  <c r="L23" i="14"/>
  <c r="AI47" i="14"/>
  <c r="AL47" i="14"/>
  <c r="AH47" i="14"/>
  <c r="AD47" i="14"/>
  <c r="Z47" i="14"/>
  <c r="V47" i="14"/>
  <c r="R47" i="14"/>
  <c r="N47" i="14"/>
  <c r="J47" i="14"/>
  <c r="F47" i="14"/>
  <c r="AI45" i="14"/>
  <c r="S45" i="14"/>
  <c r="H23" i="14"/>
  <c r="H21" i="14"/>
  <c r="Q21" i="14"/>
  <c r="AJ21" i="14"/>
  <c r="X21" i="14"/>
  <c r="L21" i="14"/>
  <c r="X45" i="14"/>
  <c r="AG31" i="14"/>
  <c r="AG44" i="14" s="1"/>
  <c r="Q31" i="14"/>
  <c r="Q44" i="14" s="1"/>
  <c r="AM23" i="14"/>
  <c r="W23" i="14"/>
  <c r="AA21" i="14"/>
  <c r="K21" i="14"/>
  <c r="Y47" i="14"/>
  <c r="I47" i="14"/>
  <c r="AC45" i="14"/>
  <c r="M45" i="14"/>
  <c r="D23" i="14"/>
  <c r="D21" i="14"/>
  <c r="AE22" i="14"/>
  <c r="D50" i="16" s="1"/>
  <c r="AF21" i="14"/>
  <c r="T21" i="14"/>
  <c r="F23" i="14"/>
  <c r="F7" i="14"/>
  <c r="F20" i="14" s="1"/>
  <c r="F21" i="14"/>
  <c r="AL23" i="14"/>
  <c r="AH23" i="14"/>
  <c r="Z23" i="14"/>
  <c r="V23" i="14"/>
  <c r="R23" i="14"/>
  <c r="AL21" i="14"/>
  <c r="V21" i="14"/>
  <c r="AN45" i="14"/>
  <c r="AN21" i="14"/>
  <c r="AB21" i="14"/>
  <c r="P21" i="14"/>
  <c r="AE46" i="14"/>
  <c r="M50" i="16" s="1"/>
  <c r="H22" i="14"/>
  <c r="B50" i="16" s="1"/>
  <c r="AD23" i="14"/>
  <c r="AG23" i="14"/>
  <c r="Q23" i="14"/>
  <c r="AG21" i="14"/>
  <c r="C45" i="14"/>
  <c r="S47" i="14"/>
  <c r="AL45" i="14"/>
  <c r="AL31" i="14"/>
  <c r="AL44" i="14" s="1"/>
  <c r="AH45" i="14"/>
  <c r="AH31" i="14"/>
  <c r="AH44" i="14" s="1"/>
  <c r="AD45" i="14"/>
  <c r="AD31" i="14"/>
  <c r="AD44" i="14" s="1"/>
  <c r="Z45" i="14"/>
  <c r="Z31" i="14"/>
  <c r="Z44" i="14" s="1"/>
  <c r="V45" i="14"/>
  <c r="V31" i="14"/>
  <c r="V44" i="14" s="1"/>
  <c r="R45" i="14"/>
  <c r="R31" i="14"/>
  <c r="R44" i="14" s="1"/>
  <c r="N45" i="14"/>
  <c r="N31" i="14"/>
  <c r="N44" i="14" s="1"/>
  <c r="J45" i="14"/>
  <c r="J31" i="14"/>
  <c r="J44" i="14" s="1"/>
  <c r="F45" i="14"/>
  <c r="F31" i="14"/>
  <c r="F44" i="14" s="1"/>
  <c r="C7" i="14"/>
  <c r="C20" i="14" s="1"/>
  <c r="C21" i="14"/>
  <c r="C23" i="14"/>
  <c r="G21" i="14"/>
  <c r="AI23" i="14"/>
  <c r="AE23" i="14"/>
  <c r="AA23" i="14"/>
  <c r="S23" i="14"/>
  <c r="O23" i="14"/>
  <c r="K23" i="14"/>
  <c r="AM21" i="14"/>
  <c r="AI21" i="14"/>
  <c r="AE21" i="14"/>
  <c r="W21" i="14"/>
  <c r="S21" i="14"/>
  <c r="O21" i="14"/>
  <c r="AK47" i="14"/>
  <c r="AG47" i="14"/>
  <c r="AC47" i="14"/>
  <c r="U47" i="14"/>
  <c r="Q47" i="14"/>
  <c r="M47" i="14"/>
  <c r="E47" i="14"/>
  <c r="AK45" i="14"/>
  <c r="AG45" i="14"/>
  <c r="Y45" i="14"/>
  <c r="U45" i="14"/>
  <c r="Q45" i="14"/>
  <c r="I45" i="14"/>
  <c r="E45" i="14"/>
  <c r="AC31" i="14"/>
  <c r="AC44" i="14" s="1"/>
  <c r="M31" i="14"/>
  <c r="M44" i="14" s="1"/>
  <c r="J23" i="14"/>
  <c r="AN47" i="14"/>
  <c r="AJ47" i="14"/>
  <c r="AF47" i="14"/>
  <c r="AB47" i="14"/>
  <c r="X47" i="14"/>
  <c r="T47" i="14"/>
  <c r="P47" i="14"/>
  <c r="L47" i="14"/>
  <c r="H47" i="14"/>
  <c r="D47" i="14"/>
  <c r="U46" i="14"/>
  <c r="L50" i="16" s="1"/>
  <c r="AN31" i="14"/>
  <c r="AN44" i="14" s="1"/>
  <c r="AJ45" i="14"/>
  <c r="AJ31" i="14"/>
  <c r="AJ44" i="14" s="1"/>
  <c r="AF45" i="14"/>
  <c r="AF31" i="14"/>
  <c r="AF44" i="14" s="1"/>
  <c r="AB45" i="14"/>
  <c r="AB31" i="14"/>
  <c r="AB44" i="14" s="1"/>
  <c r="X31" i="14"/>
  <c r="X44" i="14" s="1"/>
  <c r="T45" i="14"/>
  <c r="T31" i="14"/>
  <c r="T44" i="14" s="1"/>
  <c r="P45" i="14"/>
  <c r="P31" i="14"/>
  <c r="P44" i="14" s="1"/>
  <c r="L45" i="14"/>
  <c r="L31" i="14"/>
  <c r="L44" i="14" s="1"/>
  <c r="H31" i="14"/>
  <c r="D45" i="14"/>
  <c r="D31" i="14"/>
  <c r="D44" i="14" s="1"/>
  <c r="C31" i="14"/>
  <c r="C44" i="14" s="1"/>
  <c r="Y31" i="14"/>
  <c r="Y44" i="14" s="1"/>
  <c r="I31" i="14"/>
  <c r="I44" i="14" s="1"/>
  <c r="N23" i="14"/>
  <c r="U22" i="14"/>
  <c r="C50" i="16" s="1"/>
  <c r="AH21" i="14"/>
  <c r="AD21" i="14"/>
  <c r="Z21" i="14"/>
  <c r="R21" i="14"/>
  <c r="N21" i="14"/>
  <c r="J21" i="14"/>
  <c r="I23" i="14"/>
  <c r="E23" i="14"/>
  <c r="I21" i="14"/>
  <c r="E21" i="14"/>
  <c r="AK23" i="14"/>
  <c r="AC23" i="14"/>
  <c r="Y23" i="14"/>
  <c r="U23" i="14"/>
  <c r="M23" i="14"/>
  <c r="AK21" i="14"/>
  <c r="AC21" i="14"/>
  <c r="Y21" i="14"/>
  <c r="U21" i="14"/>
  <c r="M21" i="14"/>
  <c r="C47" i="14"/>
  <c r="AM47" i="14"/>
  <c r="AE47" i="14"/>
  <c r="AA47" i="14"/>
  <c r="W47" i="14"/>
  <c r="O47" i="14"/>
  <c r="K47" i="14"/>
  <c r="G47" i="14"/>
  <c r="AM31" i="14"/>
  <c r="AM44" i="14" s="1"/>
  <c r="AM45" i="14"/>
  <c r="AI31" i="14"/>
  <c r="AI44" i="14" s="1"/>
  <c r="AE45" i="14"/>
  <c r="AE31" i="14"/>
  <c r="AA45" i="14"/>
  <c r="AA31" i="14"/>
  <c r="AA44" i="14" s="1"/>
  <c r="W31" i="14"/>
  <c r="W44" i="14" s="1"/>
  <c r="W45" i="14"/>
  <c r="S31" i="14"/>
  <c r="S44" i="14" s="1"/>
  <c r="O45" i="14"/>
  <c r="O31" i="14"/>
  <c r="O44" i="14" s="1"/>
  <c r="K45" i="14"/>
  <c r="K31" i="14"/>
  <c r="K44" i="14" s="1"/>
  <c r="G31" i="14"/>
  <c r="G44" i="14" s="1"/>
  <c r="G45" i="14"/>
  <c r="AK31" i="14"/>
  <c r="AK44" i="14" s="1"/>
  <c r="U31" i="14"/>
  <c r="E31" i="14"/>
  <c r="E44" i="14" s="1"/>
  <c r="H45" i="14"/>
  <c r="G7" i="14"/>
  <c r="G20" i="14" s="1"/>
  <c r="AE7" i="14"/>
  <c r="S7" i="14"/>
  <c r="S20" i="14" s="1"/>
  <c r="AI7" i="14"/>
  <c r="AI20" i="14" s="1"/>
  <c r="W7" i="14"/>
  <c r="W20" i="14" s="1"/>
  <c r="K7" i="14"/>
  <c r="K20" i="14" s="1"/>
  <c r="I7" i="14"/>
  <c r="I20" i="14" s="1"/>
  <c r="E7" i="14"/>
  <c r="E20" i="14" s="1"/>
  <c r="AL7" i="14"/>
  <c r="AL20" i="14" s="1"/>
  <c r="AH7" i="14"/>
  <c r="AH20" i="14" s="1"/>
  <c r="AD7" i="14"/>
  <c r="AD20" i="14" s="1"/>
  <c r="Z7" i="14"/>
  <c r="Z20" i="14" s="1"/>
  <c r="V7" i="14"/>
  <c r="V20" i="14" s="1"/>
  <c r="R7" i="14"/>
  <c r="R20" i="14" s="1"/>
  <c r="N7" i="14"/>
  <c r="N20" i="14" s="1"/>
  <c r="J7" i="14"/>
  <c r="J20" i="14" s="1"/>
  <c r="AK7" i="14"/>
  <c r="AK20" i="14" s="1"/>
  <c r="AG7" i="14"/>
  <c r="AG20" i="14" s="1"/>
  <c r="AC7" i="14"/>
  <c r="AC20" i="14" s="1"/>
  <c r="Y7" i="14"/>
  <c r="Y20" i="14" s="1"/>
  <c r="U7" i="14"/>
  <c r="Q7" i="14"/>
  <c r="Q20" i="14" s="1"/>
  <c r="M7" i="14"/>
  <c r="M20" i="14" s="1"/>
  <c r="AM7" i="14"/>
  <c r="AM20" i="14" s="1"/>
  <c r="AA7" i="14"/>
  <c r="AA20" i="14" s="1"/>
  <c r="O7" i="14"/>
  <c r="O20" i="14" s="1"/>
  <c r="H7" i="14"/>
  <c r="D7" i="14"/>
  <c r="D20" i="14" s="1"/>
  <c r="AN7" i="14"/>
  <c r="AN20" i="14" s="1"/>
  <c r="AJ7" i="14"/>
  <c r="AJ20" i="14" s="1"/>
  <c r="AF7" i="14"/>
  <c r="AF20" i="14" s="1"/>
  <c r="AB7" i="14"/>
  <c r="AB20" i="14" s="1"/>
  <c r="X7" i="14"/>
  <c r="X20" i="14" s="1"/>
  <c r="T7" i="14"/>
  <c r="T20" i="14" s="1"/>
  <c r="P7" i="14"/>
  <c r="P20" i="14" s="1"/>
  <c r="L7" i="14"/>
  <c r="L20" i="14" s="1"/>
  <c r="O43" i="18" l="1"/>
  <c r="O41" i="18"/>
  <c r="K41" i="18"/>
  <c r="K40" i="18"/>
  <c r="O40" i="18"/>
  <c r="O42" i="18"/>
  <c r="K42" i="18"/>
  <c r="AC37" i="16"/>
  <c r="AB40" i="16"/>
  <c r="T32" i="16"/>
  <c r="V30" i="16"/>
  <c r="AD46" i="16"/>
  <c r="T41" i="16"/>
  <c r="K49" i="16"/>
  <c r="AB33" i="16"/>
  <c r="M49" i="16"/>
  <c r="L35" i="16"/>
  <c r="C51" i="16"/>
  <c r="AD42" i="16"/>
  <c r="V39" i="16"/>
  <c r="V50" i="16"/>
  <c r="AB44" i="16"/>
  <c r="AD43" i="16"/>
  <c r="AE20" i="14"/>
  <c r="D48" i="16" s="1"/>
  <c r="D35" i="16"/>
  <c r="U50" i="16"/>
  <c r="AC50" i="16"/>
  <c r="L51" i="16"/>
  <c r="B49" i="16"/>
  <c r="T34" i="16"/>
  <c r="AB34" i="16"/>
  <c r="AD40" i="16"/>
  <c r="V40" i="16"/>
  <c r="V44" i="16"/>
  <c r="AD44" i="16"/>
  <c r="AB31" i="16"/>
  <c r="T31" i="16"/>
  <c r="AD37" i="16"/>
  <c r="V37" i="16"/>
  <c r="U43" i="16"/>
  <c r="AC43" i="16"/>
  <c r="AD33" i="16"/>
  <c r="V33" i="16"/>
  <c r="U40" i="16"/>
  <c r="AC40" i="16"/>
  <c r="T45" i="16"/>
  <c r="AB45" i="16"/>
  <c r="U45" i="16"/>
  <c r="AC45" i="16"/>
  <c r="T40" i="16"/>
  <c r="U20" i="14"/>
  <c r="C48" i="16" s="1"/>
  <c r="C35" i="16"/>
  <c r="AE44" i="14"/>
  <c r="M48" i="16" s="1"/>
  <c r="M35" i="16"/>
  <c r="K35" i="16"/>
  <c r="L49" i="16"/>
  <c r="B51" i="16"/>
  <c r="AB30" i="16"/>
  <c r="T30" i="16"/>
  <c r="V36" i="16"/>
  <c r="AD36" i="16"/>
  <c r="U42" i="16"/>
  <c r="AC42" i="16"/>
  <c r="AD32" i="16"/>
  <c r="V32" i="16"/>
  <c r="U39" i="16"/>
  <c r="AC39" i="16"/>
  <c r="U36" i="16"/>
  <c r="AC36" i="16"/>
  <c r="AB41" i="16"/>
  <c r="V46" i="16"/>
  <c r="U46" i="16"/>
  <c r="U41" i="16"/>
  <c r="AC41" i="16"/>
  <c r="T46" i="16"/>
  <c r="AB46" i="16"/>
  <c r="AD34" i="16"/>
  <c r="T33" i="16"/>
  <c r="K51" i="16"/>
  <c r="D51" i="16"/>
  <c r="AD50" i="16"/>
  <c r="AD31" i="16"/>
  <c r="V31" i="16"/>
  <c r="U38" i="16"/>
  <c r="AC38" i="16"/>
  <c r="T43" i="16"/>
  <c r="AB43" i="16"/>
  <c r="T47" i="16"/>
  <c r="AB47" i="16"/>
  <c r="U34" i="16"/>
  <c r="AC34" i="16"/>
  <c r="AD45" i="16"/>
  <c r="V45" i="16"/>
  <c r="AC31" i="16"/>
  <c r="U31" i="16"/>
  <c r="T37" i="16"/>
  <c r="AB37" i="16"/>
  <c r="V42" i="16"/>
  <c r="T42" i="16"/>
  <c r="AB42" i="16"/>
  <c r="AD47" i="16"/>
  <c r="V47" i="16"/>
  <c r="U37" i="16"/>
  <c r="T44" i="16"/>
  <c r="H20" i="14"/>
  <c r="B48" i="16" s="1"/>
  <c r="B35" i="16"/>
  <c r="M51" i="16"/>
  <c r="C49" i="16"/>
  <c r="D49" i="16"/>
  <c r="AB39" i="16"/>
  <c r="T39" i="16"/>
  <c r="T50" i="16"/>
  <c r="AB50" i="16"/>
  <c r="U30" i="16"/>
  <c r="AC30" i="16"/>
  <c r="T36" i="16"/>
  <c r="AB36" i="16"/>
  <c r="AD41" i="16"/>
  <c r="V41" i="16"/>
  <c r="AC47" i="16"/>
  <c r="U47" i="16"/>
  <c r="AB32" i="16"/>
  <c r="AD38" i="16"/>
  <c r="V38" i="16"/>
  <c r="U44" i="16"/>
  <c r="AC44" i="16"/>
  <c r="U33" i="16"/>
  <c r="U32" i="16"/>
  <c r="AC32" i="16"/>
  <c r="T38" i="16"/>
  <c r="AB38" i="16"/>
  <c r="V43" i="16"/>
  <c r="AD30" i="16"/>
  <c r="AD39" i="16"/>
  <c r="U44" i="14"/>
  <c r="L48" i="16" s="1"/>
  <c r="H44" i="14"/>
  <c r="K48" i="16" s="1"/>
  <c r="AB49" i="16" l="1"/>
  <c r="V35" i="16"/>
  <c r="AB48" i="16"/>
  <c r="T49" i="16"/>
  <c r="U35" i="16"/>
  <c r="V49" i="16"/>
  <c r="AD51" i="16"/>
  <c r="AD49" i="16"/>
  <c r="AD48" i="16"/>
  <c r="V48" i="16"/>
  <c r="AC35" i="16"/>
  <c r="T48" i="16"/>
  <c r="U49" i="16"/>
  <c r="AC49" i="16"/>
  <c r="AC51" i="16"/>
  <c r="U51" i="16"/>
  <c r="U48" i="16"/>
  <c r="AC48" i="16"/>
  <c r="T35" i="16"/>
  <c r="AB35" i="16"/>
  <c r="AD35" i="16"/>
  <c r="V51" i="16"/>
  <c r="T51" i="16"/>
  <c r="AB51" i="16"/>
  <c r="H27" i="2"/>
  <c r="S15" i="11"/>
  <c r="C15" i="11" l="1"/>
  <c r="N24" i="11" l="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M25" i="11"/>
  <c r="M26" i="11"/>
  <c r="M27" i="11"/>
  <c r="M28" i="11"/>
  <c r="M29" i="11"/>
  <c r="M30" i="11"/>
  <c r="M24" i="11"/>
  <c r="D24" i="11"/>
  <c r="E24" i="11"/>
  <c r="F24" i="11"/>
  <c r="G24" i="11"/>
  <c r="H24" i="11"/>
  <c r="I24" i="11"/>
  <c r="D25" i="11"/>
  <c r="E25" i="11"/>
  <c r="F25" i="11"/>
  <c r="G25" i="11"/>
  <c r="H25" i="11"/>
  <c r="I25" i="11"/>
  <c r="D26" i="11"/>
  <c r="E26" i="11"/>
  <c r="F26" i="11"/>
  <c r="G26" i="11"/>
  <c r="H26" i="11"/>
  <c r="I26" i="11"/>
  <c r="D27" i="11"/>
  <c r="E27" i="11"/>
  <c r="F27" i="11"/>
  <c r="G27" i="11"/>
  <c r="H27" i="11"/>
  <c r="I27" i="11"/>
  <c r="D28" i="11"/>
  <c r="E28" i="11"/>
  <c r="F28" i="11"/>
  <c r="G28" i="11"/>
  <c r="H28" i="11"/>
  <c r="I28" i="11"/>
  <c r="D29" i="11"/>
  <c r="E29" i="11"/>
  <c r="F29" i="11"/>
  <c r="G29" i="11"/>
  <c r="H29" i="11"/>
  <c r="I29" i="11"/>
  <c r="D30" i="11"/>
  <c r="E30" i="11"/>
  <c r="F30" i="11"/>
  <c r="G30" i="11"/>
  <c r="H30" i="11"/>
  <c r="I30" i="11"/>
  <c r="C25" i="11"/>
  <c r="C26" i="11"/>
  <c r="C27" i="11"/>
  <c r="C28" i="11"/>
  <c r="C29" i="11"/>
  <c r="C30" i="11"/>
  <c r="C24" i="11"/>
  <c r="N15" i="11"/>
  <c r="O15" i="11"/>
  <c r="P15" i="11"/>
  <c r="Q15" i="11"/>
  <c r="R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M16" i="11"/>
  <c r="M17" i="11"/>
  <c r="M18" i="11"/>
  <c r="M19" i="11"/>
  <c r="M15" i="11"/>
  <c r="D15" i="11"/>
  <c r="E15" i="11"/>
  <c r="F15" i="11"/>
  <c r="G15" i="11"/>
  <c r="H15" i="11"/>
  <c r="I15" i="11"/>
  <c r="AA15" i="11" s="1"/>
  <c r="D16" i="11"/>
  <c r="E16" i="11"/>
  <c r="F16" i="11"/>
  <c r="G16" i="11"/>
  <c r="H16" i="11"/>
  <c r="I16" i="11"/>
  <c r="D17" i="11"/>
  <c r="E17" i="11"/>
  <c r="F17" i="11"/>
  <c r="G17" i="11"/>
  <c r="H17" i="11"/>
  <c r="I17" i="11"/>
  <c r="D18" i="11"/>
  <c r="E18" i="11"/>
  <c r="F18" i="11"/>
  <c r="G18" i="11"/>
  <c r="H18" i="11"/>
  <c r="I18" i="11"/>
  <c r="D19" i="11"/>
  <c r="E19" i="11"/>
  <c r="F19" i="11"/>
  <c r="G19" i="11"/>
  <c r="H19" i="11"/>
  <c r="I19" i="11"/>
  <c r="C16" i="11"/>
  <c r="C17" i="11"/>
  <c r="C18" i="11"/>
  <c r="C19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M5" i="11"/>
  <c r="M6" i="11"/>
  <c r="M7" i="11"/>
  <c r="M8" i="11"/>
  <c r="M9" i="11"/>
  <c r="M10" i="11"/>
  <c r="M4" i="11"/>
  <c r="D4" i="11"/>
  <c r="E4" i="11"/>
  <c r="F4" i="11"/>
  <c r="G4" i="11"/>
  <c r="H4" i="11"/>
  <c r="I4" i="11"/>
  <c r="D5" i="11"/>
  <c r="E5" i="11"/>
  <c r="F5" i="11"/>
  <c r="G5" i="11"/>
  <c r="H5" i="11"/>
  <c r="I5" i="11"/>
  <c r="D6" i="11"/>
  <c r="E6" i="11"/>
  <c r="F6" i="11"/>
  <c r="G6" i="11"/>
  <c r="H6" i="11"/>
  <c r="I6" i="11"/>
  <c r="D7" i="11"/>
  <c r="E7" i="11"/>
  <c r="F7" i="11"/>
  <c r="G7" i="11"/>
  <c r="H7" i="11"/>
  <c r="I7" i="11"/>
  <c r="D8" i="11"/>
  <c r="E8" i="11"/>
  <c r="F8" i="11"/>
  <c r="G8" i="11"/>
  <c r="H8" i="11"/>
  <c r="I8" i="11"/>
  <c r="D9" i="11"/>
  <c r="E9" i="11"/>
  <c r="F9" i="11"/>
  <c r="G9" i="11"/>
  <c r="H9" i="11"/>
  <c r="I9" i="11"/>
  <c r="D10" i="11"/>
  <c r="E10" i="11"/>
  <c r="F10" i="11"/>
  <c r="G10" i="11"/>
  <c r="H10" i="11"/>
  <c r="I10" i="11"/>
  <c r="C5" i="11"/>
  <c r="C6" i="11"/>
  <c r="C7" i="11"/>
  <c r="C8" i="11"/>
  <c r="C9" i="11"/>
  <c r="C10" i="11"/>
  <c r="C4" i="11"/>
  <c r="C36" i="2"/>
  <c r="V18" i="11" l="1"/>
  <c r="Z18" i="11"/>
  <c r="Z16" i="11"/>
  <c r="W15" i="11"/>
  <c r="AA19" i="11"/>
  <c r="W19" i="11"/>
  <c r="AA17" i="11"/>
  <c r="W17" i="11"/>
  <c r="Y16" i="11"/>
  <c r="Z15" i="11"/>
  <c r="V15" i="11"/>
  <c r="AA18" i="11"/>
  <c r="W18" i="11"/>
  <c r="Z19" i="11"/>
  <c r="V19" i="11"/>
  <c r="X18" i="11"/>
  <c r="Z17" i="11"/>
  <c r="V17" i="11"/>
  <c r="Y18" i="11"/>
  <c r="Y26" i="11"/>
  <c r="Z29" i="11"/>
  <c r="V29" i="11"/>
  <c r="Z25" i="11"/>
  <c r="V25" i="11"/>
  <c r="AA28" i="11"/>
  <c r="W28" i="11"/>
  <c r="AA24" i="11"/>
  <c r="W24" i="11"/>
  <c r="X30" i="11"/>
  <c r="X26" i="11"/>
  <c r="AA30" i="11"/>
  <c r="W30" i="11"/>
  <c r="Y29" i="11"/>
  <c r="AA26" i="11"/>
  <c r="W26" i="11"/>
  <c r="Y25" i="11"/>
  <c r="X16" i="11"/>
  <c r="X15" i="11"/>
  <c r="AA29" i="11"/>
  <c r="W29" i="11"/>
  <c r="Y28" i="11"/>
  <c r="AA25" i="11"/>
  <c r="W25" i="11"/>
  <c r="Y24" i="11"/>
  <c r="Z30" i="11"/>
  <c r="V30" i="11"/>
  <c r="X29" i="11"/>
  <c r="Z28" i="11"/>
  <c r="V28" i="11"/>
  <c r="Z26" i="11"/>
  <c r="V26" i="11"/>
  <c r="X25" i="11"/>
  <c r="Z24" i="11"/>
  <c r="V24" i="11"/>
  <c r="Y30" i="11"/>
  <c r="X27" i="11"/>
  <c r="Y17" i="11"/>
  <c r="AA16" i="11"/>
  <c r="W16" i="11"/>
  <c r="Y15" i="11"/>
  <c r="X19" i="11"/>
  <c r="X17" i="11"/>
  <c r="V16" i="11"/>
  <c r="AA27" i="11"/>
  <c r="W27" i="11"/>
  <c r="V27" i="11"/>
  <c r="Z27" i="11"/>
  <c r="X28" i="11"/>
  <c r="Y27" i="11"/>
  <c r="X24" i="11"/>
  <c r="Y19" i="11"/>
  <c r="W9" i="11"/>
  <c r="AA9" i="11"/>
  <c r="Y10" i="11"/>
  <c r="V9" i="11"/>
  <c r="X9" i="11"/>
  <c r="Y9" i="11"/>
  <c r="Z9" i="11"/>
  <c r="V10" i="11"/>
  <c r="W10" i="11"/>
  <c r="X10" i="11"/>
  <c r="Z10" i="11"/>
  <c r="AA10" i="11"/>
  <c r="V8" i="11"/>
  <c r="Z8" i="11"/>
  <c r="X8" i="11"/>
  <c r="R11" i="11"/>
  <c r="Y8" i="11" l="1"/>
  <c r="S11" i="11"/>
  <c r="AA8" i="11"/>
  <c r="W8" i="11"/>
  <c r="N11" i="11"/>
  <c r="P11" i="11"/>
  <c r="E11" i="11"/>
  <c r="I11" i="11"/>
  <c r="X5" i="11"/>
  <c r="X6" i="11"/>
  <c r="V7" i="11"/>
  <c r="Z7" i="11"/>
  <c r="W5" i="11"/>
  <c r="AA5" i="11"/>
  <c r="Y6" i="11"/>
  <c r="C11" i="11"/>
  <c r="X7" i="11"/>
  <c r="G11" i="11"/>
  <c r="D11" i="11"/>
  <c r="O11" i="11"/>
  <c r="X4" i="11"/>
  <c r="Y5" i="11"/>
  <c r="V6" i="11"/>
  <c r="Z6" i="11"/>
  <c r="W7" i="11"/>
  <c r="AA7" i="11"/>
  <c r="H11" i="11"/>
  <c r="F11" i="11"/>
  <c r="M11" i="11"/>
  <c r="Y4" i="11"/>
  <c r="V5" i="11"/>
  <c r="Z5" i="11"/>
  <c r="W6" i="11"/>
  <c r="AA6" i="11"/>
  <c r="Y7" i="11"/>
  <c r="Q11" i="11"/>
  <c r="V4" i="11"/>
  <c r="Z4" i="11"/>
  <c r="W4" i="11"/>
  <c r="AA4" i="11"/>
  <c r="Y11" i="11" l="1"/>
  <c r="W11" i="11"/>
  <c r="Z11" i="11"/>
  <c r="V11" i="11"/>
  <c r="X11" i="11"/>
  <c r="AA11" i="11"/>
  <c r="F20" i="11" l="1"/>
  <c r="M20" i="11"/>
  <c r="Q20" i="11"/>
  <c r="E20" i="11"/>
  <c r="I20" i="11"/>
  <c r="P20" i="11"/>
  <c r="N20" i="11"/>
  <c r="R20" i="11"/>
  <c r="C20" i="11"/>
  <c r="H20" i="11"/>
  <c r="O20" i="11"/>
  <c r="S20" i="11"/>
  <c r="D20" i="11"/>
  <c r="G20" i="11"/>
  <c r="AA20" i="11" l="1"/>
  <c r="Z20" i="11"/>
  <c r="Y20" i="11"/>
  <c r="V20" i="11"/>
  <c r="X20" i="11"/>
  <c r="W20" i="11"/>
  <c r="N31" i="11" l="1"/>
  <c r="Q31" i="11"/>
  <c r="P31" i="11"/>
  <c r="R31" i="11"/>
  <c r="M31" i="11"/>
  <c r="S31" i="11"/>
  <c r="O31" i="11"/>
  <c r="C31" i="11" l="1"/>
  <c r="F31" i="11"/>
  <c r="G31" i="11"/>
  <c r="Y31" i="11" s="1"/>
  <c r="D31" i="11"/>
  <c r="V31" i="11" s="1"/>
  <c r="I31" i="11"/>
  <c r="E31" i="11"/>
  <c r="H31" i="11"/>
  <c r="Z31" i="11" s="1"/>
  <c r="D4" i="7"/>
  <c r="E4" i="7"/>
  <c r="F4" i="7"/>
  <c r="G4" i="7"/>
  <c r="H4" i="7"/>
  <c r="D5" i="7"/>
  <c r="E5" i="7"/>
  <c r="F5" i="7"/>
  <c r="G5" i="7"/>
  <c r="H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C5" i="7"/>
  <c r="C6" i="7"/>
  <c r="C7" i="7"/>
  <c r="C8" i="7"/>
  <c r="C9" i="7"/>
  <c r="C10" i="7"/>
  <c r="C11" i="7"/>
  <c r="C12" i="7"/>
  <c r="C13" i="7"/>
  <c r="C14" i="7"/>
  <c r="C15" i="7"/>
  <c r="C4" i="7"/>
  <c r="X31" i="11" l="1"/>
  <c r="W31" i="11"/>
  <c r="AA31" i="11"/>
  <c r="M8" i="4" l="1"/>
  <c r="D12" i="4" l="1"/>
  <c r="L22" i="4" l="1"/>
  <c r="L23" i="4"/>
  <c r="L24" i="4"/>
  <c r="L25" i="4"/>
  <c r="L26" i="4"/>
  <c r="L27" i="4"/>
  <c r="L28" i="4"/>
  <c r="L29" i="4"/>
  <c r="L30" i="4"/>
  <c r="L31" i="4"/>
  <c r="L32" i="4"/>
  <c r="L33" i="4"/>
  <c r="V34" i="4"/>
  <c r="L34" i="4" l="1"/>
  <c r="X34" i="4"/>
  <c r="D17" i="4"/>
  <c r="C17" i="4"/>
  <c r="D23" i="4"/>
  <c r="D24" i="4"/>
  <c r="D25" i="4"/>
  <c r="D26" i="4"/>
  <c r="D27" i="4"/>
  <c r="D28" i="4"/>
  <c r="D29" i="4"/>
  <c r="D30" i="4"/>
  <c r="D31" i="4"/>
  <c r="D32" i="4"/>
  <c r="D33" i="4"/>
  <c r="D22" i="4"/>
  <c r="M7" i="4"/>
  <c r="D3" i="4"/>
  <c r="D4" i="4"/>
  <c r="D5" i="4"/>
  <c r="D6" i="4"/>
  <c r="D7" i="4"/>
  <c r="D8" i="4"/>
  <c r="D9" i="4"/>
  <c r="D10" i="4"/>
  <c r="D11" i="4"/>
  <c r="D13" i="4"/>
  <c r="D14" i="4"/>
  <c r="M11" i="4"/>
  <c r="M13" i="4"/>
  <c r="M14" i="4"/>
  <c r="M12" i="4"/>
  <c r="M23" i="4"/>
  <c r="M24" i="4"/>
  <c r="M25" i="4"/>
  <c r="M26" i="4"/>
  <c r="M27" i="4"/>
  <c r="M28" i="4"/>
  <c r="M29" i="4"/>
  <c r="M30" i="4"/>
  <c r="M31" i="4"/>
  <c r="M32" i="4"/>
  <c r="M33" i="4"/>
  <c r="M22" i="4"/>
  <c r="N22" i="4"/>
  <c r="W34" i="4"/>
  <c r="M15" i="4" l="1"/>
  <c r="M34" i="4"/>
  <c r="D34" i="4"/>
  <c r="D15" i="4"/>
  <c r="D18" i="4" s="1"/>
  <c r="O22" i="4" l="1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O32" i="4"/>
  <c r="P32" i="4"/>
  <c r="Q32" i="4"/>
  <c r="R32" i="4"/>
  <c r="O33" i="4"/>
  <c r="P33" i="4"/>
  <c r="Q33" i="4"/>
  <c r="R33" i="4"/>
  <c r="N23" i="4"/>
  <c r="N24" i="4"/>
  <c r="N25" i="4"/>
  <c r="N26" i="4"/>
  <c r="N27" i="4"/>
  <c r="N28" i="4"/>
  <c r="N29" i="4"/>
  <c r="N30" i="4"/>
  <c r="N31" i="4"/>
  <c r="N32" i="4"/>
  <c r="N33" i="4"/>
  <c r="C22" i="4"/>
  <c r="O34" i="4" l="1"/>
  <c r="P34" i="4"/>
  <c r="N34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C23" i="4"/>
  <c r="C24" i="4"/>
  <c r="C25" i="4"/>
  <c r="C26" i="4"/>
  <c r="C27" i="4"/>
  <c r="C28" i="4"/>
  <c r="C29" i="4"/>
  <c r="C30" i="4"/>
  <c r="C31" i="4"/>
  <c r="C32" i="4"/>
  <c r="C33" i="4"/>
  <c r="Q34" i="4"/>
  <c r="R34" i="4"/>
  <c r="Y34" i="4"/>
  <c r="Z34" i="4"/>
  <c r="AA34" i="4"/>
  <c r="AB34" i="4"/>
  <c r="O7" i="4"/>
  <c r="P7" i="4"/>
  <c r="Q7" i="4"/>
  <c r="R7" i="4"/>
  <c r="O11" i="4"/>
  <c r="P11" i="4"/>
  <c r="Q11" i="4"/>
  <c r="R11" i="4"/>
  <c r="O12" i="4"/>
  <c r="P12" i="4"/>
  <c r="P15" i="4" s="1"/>
  <c r="Q12" i="4"/>
  <c r="R12" i="4"/>
  <c r="O13" i="4"/>
  <c r="P13" i="4"/>
  <c r="Q13" i="4"/>
  <c r="R13" i="4"/>
  <c r="O14" i="4"/>
  <c r="P14" i="4"/>
  <c r="Q14" i="4"/>
  <c r="R14" i="4"/>
  <c r="O15" i="4"/>
  <c r="Q15" i="4"/>
  <c r="R15" i="4"/>
  <c r="N14" i="4"/>
  <c r="N13" i="4"/>
  <c r="N12" i="4"/>
  <c r="N11" i="4"/>
  <c r="N7" i="4"/>
  <c r="W9" i="4"/>
  <c r="X9" i="4"/>
  <c r="Y9" i="4"/>
  <c r="Z9" i="4"/>
  <c r="V9" i="4"/>
  <c r="Q16" i="2"/>
  <c r="P16" i="2"/>
  <c r="O16" i="2"/>
  <c r="N16" i="2"/>
  <c r="M16" i="2"/>
  <c r="Q15" i="2"/>
  <c r="P15" i="2"/>
  <c r="O15" i="2"/>
  <c r="N15" i="2"/>
  <c r="M15" i="2"/>
  <c r="S15" i="4" l="1"/>
  <c r="C34" i="4"/>
  <c r="H34" i="4"/>
  <c r="G34" i="4"/>
  <c r="F34" i="4"/>
  <c r="I34" i="4"/>
  <c r="E34" i="4"/>
  <c r="N15" i="4"/>
  <c r="D27" i="2" l="1"/>
  <c r="E27" i="2"/>
  <c r="F27" i="2"/>
  <c r="G27" i="2"/>
  <c r="D28" i="2"/>
  <c r="E28" i="2"/>
  <c r="F28" i="2"/>
  <c r="G28" i="2"/>
  <c r="H28" i="2"/>
  <c r="D29" i="2"/>
  <c r="E29" i="2"/>
  <c r="F29" i="2"/>
  <c r="G29" i="2"/>
  <c r="H29" i="2"/>
  <c r="D30" i="2"/>
  <c r="E30" i="2"/>
  <c r="F30" i="2"/>
  <c r="G30" i="2"/>
  <c r="H30" i="2"/>
  <c r="D31" i="2"/>
  <c r="E31" i="2"/>
  <c r="F31" i="2"/>
  <c r="G31" i="2"/>
  <c r="H31" i="2"/>
  <c r="C28" i="2"/>
  <c r="C29" i="2"/>
  <c r="C30" i="2"/>
  <c r="C31" i="2"/>
  <c r="C27" i="2"/>
  <c r="D19" i="2"/>
  <c r="E19" i="2"/>
  <c r="F19" i="2"/>
  <c r="G19" i="2"/>
  <c r="H19" i="2"/>
  <c r="D20" i="2"/>
  <c r="E20" i="2"/>
  <c r="F20" i="2"/>
  <c r="G20" i="2"/>
  <c r="H20" i="2"/>
  <c r="D21" i="2"/>
  <c r="E21" i="2"/>
  <c r="F21" i="2"/>
  <c r="G21" i="2"/>
  <c r="H21" i="2"/>
  <c r="D22" i="2"/>
  <c r="E22" i="2"/>
  <c r="F22" i="2"/>
  <c r="G22" i="2"/>
  <c r="H22" i="2"/>
  <c r="D23" i="2"/>
  <c r="E23" i="2"/>
  <c r="F23" i="2"/>
  <c r="G23" i="2"/>
  <c r="H23" i="2"/>
  <c r="C20" i="2"/>
  <c r="C21" i="2"/>
  <c r="C22" i="2"/>
  <c r="C23" i="2"/>
  <c r="C19" i="2"/>
  <c r="D15" i="2"/>
  <c r="E15" i="2"/>
  <c r="F15" i="2"/>
  <c r="G15" i="2"/>
  <c r="H15" i="2"/>
  <c r="D16" i="2"/>
  <c r="E16" i="2"/>
  <c r="F16" i="2"/>
  <c r="G16" i="2"/>
  <c r="H16" i="2"/>
  <c r="C16" i="2"/>
  <c r="C15" i="2"/>
  <c r="E17" i="4"/>
  <c r="F17" i="4"/>
  <c r="G17" i="4"/>
  <c r="H17" i="4"/>
  <c r="I17" i="4"/>
  <c r="H32" i="2" l="1"/>
  <c r="H24" i="2"/>
  <c r="E32" i="2"/>
  <c r="F32" i="2"/>
  <c r="G32" i="2"/>
  <c r="D32" i="2"/>
  <c r="C32" i="2"/>
  <c r="C24" i="2"/>
  <c r="G24" i="2"/>
  <c r="F24" i="2"/>
  <c r="E24" i="2"/>
  <c r="D24" i="2"/>
  <c r="E3" i="4" l="1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C4" i="4"/>
  <c r="C5" i="4"/>
  <c r="C6" i="4"/>
  <c r="C7" i="4"/>
  <c r="C8" i="4"/>
  <c r="C9" i="4"/>
  <c r="C10" i="4"/>
  <c r="C11" i="4"/>
  <c r="C12" i="4"/>
  <c r="C13" i="4"/>
  <c r="C14" i="4"/>
  <c r="C3" i="4"/>
  <c r="I15" i="4" l="1"/>
  <c r="I18" i="4" s="1"/>
  <c r="C15" i="4"/>
  <c r="C18" i="4" s="1"/>
  <c r="H15" i="4"/>
  <c r="H18" i="4" s="1"/>
  <c r="F15" i="4"/>
  <c r="F18" i="4" s="1"/>
  <c r="G15" i="4"/>
  <c r="G18" i="4" s="1"/>
  <c r="E15" i="4"/>
  <c r="E18" i="4" s="1"/>
  <c r="M87" i="2" l="1"/>
  <c r="M88" i="2" s="1"/>
  <c r="N87" i="2"/>
  <c r="N88" i="2" s="1"/>
  <c r="O87" i="2"/>
  <c r="O88" i="2" s="1"/>
  <c r="L87" i="2"/>
  <c r="L88" i="2" s="1"/>
  <c r="P83" i="2"/>
  <c r="P84" i="2"/>
  <c r="P85" i="2"/>
  <c r="P86" i="2"/>
  <c r="P82" i="2"/>
  <c r="M78" i="2"/>
  <c r="M79" i="2" s="1"/>
  <c r="N78" i="2"/>
  <c r="N79" i="2" s="1"/>
  <c r="O78" i="2"/>
  <c r="O79" i="2" s="1"/>
  <c r="L78" i="2"/>
  <c r="L79" i="2" s="1"/>
  <c r="P74" i="2"/>
  <c r="P75" i="2"/>
  <c r="P76" i="2"/>
  <c r="P77" i="2"/>
  <c r="P73" i="2"/>
  <c r="M69" i="2"/>
  <c r="M70" i="2" s="1"/>
  <c r="N69" i="2"/>
  <c r="N70" i="2" s="1"/>
  <c r="O69" i="2"/>
  <c r="O70" i="2" s="1"/>
  <c r="L69" i="2"/>
  <c r="L70" i="2" s="1"/>
  <c r="P65" i="2"/>
  <c r="P66" i="2"/>
  <c r="P67" i="2"/>
  <c r="P68" i="2"/>
  <c r="P64" i="2"/>
  <c r="M60" i="2"/>
  <c r="M61" i="2" s="1"/>
  <c r="N60" i="2"/>
  <c r="N61" i="2" s="1"/>
  <c r="O60" i="2"/>
  <c r="O61" i="2" s="1"/>
  <c r="L60" i="2"/>
  <c r="L61" i="2" s="1"/>
  <c r="P56" i="2"/>
  <c r="P57" i="2"/>
  <c r="P58" i="2"/>
  <c r="P59" i="2"/>
  <c r="P55" i="2"/>
  <c r="L51" i="2"/>
  <c r="L52" i="2" s="1"/>
  <c r="M51" i="2"/>
  <c r="M52" i="2" s="1"/>
  <c r="N51" i="2"/>
  <c r="N52" i="2" s="1"/>
  <c r="O51" i="2"/>
  <c r="O52" i="2" s="1"/>
  <c r="P47" i="2"/>
  <c r="P48" i="2"/>
  <c r="P49" i="2"/>
  <c r="P50" i="2"/>
  <c r="P46" i="2"/>
  <c r="Q11" i="2"/>
  <c r="Q12" i="2" s="1"/>
  <c r="M42" i="2"/>
  <c r="N42" i="2"/>
  <c r="O42" i="2"/>
  <c r="L42" i="2"/>
  <c r="L43" i="2" s="1"/>
  <c r="P38" i="2"/>
  <c r="P39" i="2"/>
  <c r="P40" i="2"/>
  <c r="P41" i="2"/>
  <c r="P37" i="2"/>
  <c r="M11" i="2"/>
  <c r="M12" i="2" s="1"/>
  <c r="N11" i="2"/>
  <c r="N12" i="2" s="1"/>
  <c r="O11" i="2"/>
  <c r="O12" i="2" s="1"/>
  <c r="P11" i="2"/>
  <c r="P12" i="2" s="1"/>
  <c r="L11" i="2"/>
  <c r="L12" i="2" s="1"/>
  <c r="P60" i="2" l="1"/>
  <c r="P61" i="2" s="1"/>
  <c r="P42" i="2"/>
  <c r="P69" i="2"/>
  <c r="P70" i="2" s="1"/>
  <c r="P78" i="2"/>
  <c r="P79" i="2" s="1"/>
  <c r="P51" i="2"/>
  <c r="P52" i="2" s="1"/>
  <c r="P87" i="2"/>
  <c r="P88" i="2" s="1"/>
  <c r="E54" i="2"/>
  <c r="E84" i="2"/>
  <c r="H84" i="2" s="1"/>
  <c r="C63" i="2" l="1"/>
  <c r="D81" i="2"/>
  <c r="E81" i="2"/>
  <c r="H81" i="2" s="1"/>
  <c r="D82" i="2"/>
  <c r="E82" i="2"/>
  <c r="H82" i="2" s="1"/>
  <c r="D83" i="2"/>
  <c r="E83" i="2"/>
  <c r="H83" i="2" s="1"/>
  <c r="D84" i="2"/>
  <c r="D85" i="2"/>
  <c r="E85" i="2"/>
  <c r="H85" i="2" s="1"/>
  <c r="C82" i="2"/>
  <c r="C83" i="2"/>
  <c r="C84" i="2"/>
  <c r="C85" i="2"/>
  <c r="C81" i="2"/>
  <c r="D72" i="2"/>
  <c r="E72" i="2"/>
  <c r="H72" i="2" s="1"/>
  <c r="D73" i="2"/>
  <c r="E73" i="2"/>
  <c r="H73" i="2" s="1"/>
  <c r="D74" i="2"/>
  <c r="E74" i="2"/>
  <c r="H74" i="2" s="1"/>
  <c r="D75" i="2"/>
  <c r="E75" i="2"/>
  <c r="H75" i="2" s="1"/>
  <c r="D76" i="2"/>
  <c r="E76" i="2"/>
  <c r="H76" i="2" s="1"/>
  <c r="C73" i="2"/>
  <c r="C74" i="2"/>
  <c r="C75" i="2"/>
  <c r="C76" i="2"/>
  <c r="C72" i="2"/>
  <c r="D63" i="2"/>
  <c r="E63" i="2"/>
  <c r="D64" i="2"/>
  <c r="E64" i="2"/>
  <c r="H64" i="2" s="1"/>
  <c r="D65" i="2"/>
  <c r="E65" i="2"/>
  <c r="H65" i="2" s="1"/>
  <c r="D66" i="2"/>
  <c r="E66" i="2"/>
  <c r="H66" i="2" s="1"/>
  <c r="D67" i="2"/>
  <c r="E67" i="2"/>
  <c r="H67" i="2" s="1"/>
  <c r="C64" i="2"/>
  <c r="C65" i="2"/>
  <c r="C66" i="2"/>
  <c r="C67" i="2"/>
  <c r="D54" i="2"/>
  <c r="H54" i="2"/>
  <c r="D55" i="2"/>
  <c r="E55" i="2"/>
  <c r="D56" i="2"/>
  <c r="E56" i="2"/>
  <c r="H56" i="2" s="1"/>
  <c r="D57" i="2"/>
  <c r="E57" i="2"/>
  <c r="H57" i="2" s="1"/>
  <c r="D58" i="2"/>
  <c r="E58" i="2"/>
  <c r="H58" i="2" s="1"/>
  <c r="C55" i="2"/>
  <c r="C56" i="2"/>
  <c r="C57" i="2"/>
  <c r="C58" i="2"/>
  <c r="C54" i="2"/>
  <c r="D45" i="2"/>
  <c r="E45" i="2"/>
  <c r="H45" i="2" s="1"/>
  <c r="D46" i="2"/>
  <c r="E46" i="2"/>
  <c r="H46" i="2" s="1"/>
  <c r="D47" i="2"/>
  <c r="E47" i="2"/>
  <c r="H47" i="2" s="1"/>
  <c r="D48" i="2"/>
  <c r="E48" i="2"/>
  <c r="H48" i="2" s="1"/>
  <c r="D49" i="2"/>
  <c r="E49" i="2"/>
  <c r="H49" i="2" s="1"/>
  <c r="C46" i="2"/>
  <c r="C47" i="2"/>
  <c r="C48" i="2"/>
  <c r="C49" i="2"/>
  <c r="C45" i="2"/>
  <c r="E36" i="2"/>
  <c r="H36" i="2" s="1"/>
  <c r="E37" i="2"/>
  <c r="E38" i="2"/>
  <c r="H38" i="2" s="1"/>
  <c r="E39" i="2"/>
  <c r="H39" i="2" s="1"/>
  <c r="E40" i="2"/>
  <c r="H40" i="2" s="1"/>
  <c r="D36" i="2"/>
  <c r="D37" i="2"/>
  <c r="D38" i="2"/>
  <c r="D39" i="2"/>
  <c r="D40" i="2"/>
  <c r="C37" i="2"/>
  <c r="C38" i="2"/>
  <c r="C39" i="2"/>
  <c r="C40" i="2"/>
  <c r="H37" i="2" l="1"/>
  <c r="J34" i="2"/>
  <c r="F65" i="2"/>
  <c r="I65" i="2" s="1"/>
  <c r="F55" i="2"/>
  <c r="I55" i="2" s="1"/>
  <c r="F39" i="2"/>
  <c r="I39" i="2" s="1"/>
  <c r="C68" i="2"/>
  <c r="C69" i="2" s="1"/>
  <c r="D77" i="2"/>
  <c r="D78" i="2" s="1"/>
  <c r="F64" i="2"/>
  <c r="I64" i="2" s="1"/>
  <c r="F58" i="2"/>
  <c r="I58" i="2" s="1"/>
  <c r="F85" i="2"/>
  <c r="I85" i="2" s="1"/>
  <c r="E86" i="2"/>
  <c r="E87" i="2" s="1"/>
  <c r="F46" i="2"/>
  <c r="I46" i="2" s="1"/>
  <c r="F56" i="2"/>
  <c r="I56" i="2" s="1"/>
  <c r="F83" i="2"/>
  <c r="I83" i="2" s="1"/>
  <c r="D59" i="2"/>
  <c r="D60" i="2" s="1"/>
  <c r="D86" i="2"/>
  <c r="D87" i="2" s="1"/>
  <c r="F75" i="2"/>
  <c r="I75" i="2" s="1"/>
  <c r="F36" i="2"/>
  <c r="I36" i="2" s="1"/>
  <c r="F37" i="2"/>
  <c r="I37" i="2" s="1"/>
  <c r="F49" i="2"/>
  <c r="I49" i="2" s="1"/>
  <c r="C50" i="2"/>
  <c r="C51" i="2" s="1"/>
  <c r="D50" i="2"/>
  <c r="D51" i="2" s="1"/>
  <c r="F47" i="2"/>
  <c r="I47" i="2" s="1"/>
  <c r="E77" i="2"/>
  <c r="E78" i="2" s="1"/>
  <c r="H78" i="2" s="1"/>
  <c r="F66" i="2"/>
  <c r="I66" i="2" s="1"/>
  <c r="D68" i="2"/>
  <c r="D69" i="2" s="1"/>
  <c r="F73" i="2"/>
  <c r="I73" i="2" s="1"/>
  <c r="E59" i="2"/>
  <c r="E60" i="2" s="1"/>
  <c r="H60" i="2" s="1"/>
  <c r="F67" i="2"/>
  <c r="I67" i="2" s="1"/>
  <c r="E68" i="2"/>
  <c r="H68" i="2" s="1"/>
  <c r="C77" i="2"/>
  <c r="C78" i="2" s="1"/>
  <c r="F76" i="2"/>
  <c r="I76" i="2" s="1"/>
  <c r="F74" i="2"/>
  <c r="I74" i="2" s="1"/>
  <c r="F84" i="2"/>
  <c r="I84" i="2" s="1"/>
  <c r="H55" i="2"/>
  <c r="H63" i="2"/>
  <c r="F40" i="2"/>
  <c r="I40" i="2" s="1"/>
  <c r="E50" i="2"/>
  <c r="C59" i="2"/>
  <c r="C60" i="2" s="1"/>
  <c r="F82" i="2"/>
  <c r="I82" i="2" s="1"/>
  <c r="F48" i="2"/>
  <c r="I48" i="2" s="1"/>
  <c r="F57" i="2"/>
  <c r="I57" i="2" s="1"/>
  <c r="C86" i="2"/>
  <c r="F38" i="2"/>
  <c r="I38" i="2" s="1"/>
  <c r="D41" i="2"/>
  <c r="D42" i="2" s="1"/>
  <c r="E41" i="2"/>
  <c r="C41" i="2"/>
  <c r="F81" i="2"/>
  <c r="I81" i="2" s="1"/>
  <c r="F72" i="2"/>
  <c r="I72" i="2" s="1"/>
  <c r="F63" i="2"/>
  <c r="I63" i="2" s="1"/>
  <c r="F54" i="2"/>
  <c r="I54" i="2" s="1"/>
  <c r="F45" i="2"/>
  <c r="I45" i="2" s="1"/>
  <c r="H87" i="2" l="1"/>
  <c r="H86" i="2"/>
  <c r="H77" i="2"/>
  <c r="H59" i="2"/>
  <c r="F86" i="2"/>
  <c r="F59" i="2"/>
  <c r="E69" i="2"/>
  <c r="H69" i="2" s="1"/>
  <c r="F50" i="2"/>
  <c r="F68" i="2"/>
  <c r="F77" i="2"/>
  <c r="E42" i="2"/>
  <c r="H42" i="2" s="1"/>
  <c r="H41" i="2"/>
  <c r="C87" i="2"/>
  <c r="E51" i="2"/>
  <c r="H51" i="2" s="1"/>
  <c r="H50" i="2"/>
  <c r="F41" i="2"/>
  <c r="C42" i="2"/>
  <c r="F78" i="2" l="1"/>
  <c r="I78" i="2" s="1"/>
  <c r="I77" i="2"/>
  <c r="F60" i="2"/>
  <c r="I60" i="2" s="1"/>
  <c r="I59" i="2"/>
  <c r="F69" i="2"/>
  <c r="I69" i="2" s="1"/>
  <c r="I68" i="2"/>
  <c r="F87" i="2"/>
  <c r="I87" i="2" s="1"/>
  <c r="I86" i="2"/>
  <c r="F42" i="2"/>
  <c r="I42" i="2" s="1"/>
  <c r="I41" i="2"/>
  <c r="F51" i="2"/>
  <c r="I51" i="2" s="1"/>
  <c r="I50" i="2"/>
  <c r="G6" i="2"/>
  <c r="H6" i="2"/>
  <c r="G7" i="2"/>
  <c r="H7" i="2"/>
  <c r="G8" i="2"/>
  <c r="H8" i="2"/>
  <c r="G9" i="2"/>
  <c r="H9" i="2"/>
  <c r="H5" i="2"/>
  <c r="E6" i="2"/>
  <c r="F6" i="2"/>
  <c r="E7" i="2"/>
  <c r="F7" i="2"/>
  <c r="E8" i="2"/>
  <c r="F8" i="2"/>
  <c r="E9" i="2"/>
  <c r="F9" i="2"/>
  <c r="G5" i="2"/>
  <c r="E5" i="2"/>
  <c r="F5" i="2"/>
  <c r="D5" i="2"/>
  <c r="D6" i="2"/>
  <c r="D7" i="2"/>
  <c r="D8" i="2"/>
  <c r="D9" i="2"/>
  <c r="C6" i="2"/>
  <c r="C7" i="2"/>
  <c r="C8" i="2"/>
  <c r="C9" i="2"/>
  <c r="C5" i="2"/>
  <c r="C10" i="2" l="1"/>
  <c r="C11" i="2" s="1"/>
  <c r="G10" i="2"/>
  <c r="G11" i="2" s="1"/>
  <c r="H10" i="2"/>
  <c r="H11" i="2" s="1"/>
  <c r="F10" i="2"/>
  <c r="F11" i="2" s="1"/>
  <c r="E10" i="2"/>
  <c r="E11" i="2" s="1"/>
  <c r="D10" i="2"/>
  <c r="D11" i="2" s="1"/>
</calcChain>
</file>

<file path=xl/sharedStrings.xml><?xml version="1.0" encoding="utf-8"?>
<sst xmlns="http://schemas.openxmlformats.org/spreadsheetml/2006/main" count="1435" uniqueCount="477">
  <si>
    <t>100*(GDP_2/GDP_0-1)</t>
  </si>
  <si>
    <t>100*(VA_18_2/VA_18_0-1)</t>
  </si>
  <si>
    <t>100*(CH_2/CH_0-1)</t>
  </si>
  <si>
    <t>100*(IA_2/IA_0-1)</t>
  </si>
  <si>
    <t>100*((IA_2-IA_19_2)/(IA_0-IA_19_0)-1)</t>
  </si>
  <si>
    <t>100*(X_2/X_0-1)</t>
  </si>
  <si>
    <t>100*(M_2/M_0-1)</t>
  </si>
  <si>
    <t>100*(PCH_2/PCH_0-1)</t>
  </si>
  <si>
    <t>100*(PY_2/PY_0-1)</t>
  </si>
  <si>
    <t>100*((W_2/PCH_2)/(W_0/PCH_0)-1)</t>
  </si>
  <si>
    <t>100*((CL_2/PVA_2)/(CL_0/PVA_0)-1)</t>
  </si>
  <si>
    <t>L_2-L_0</t>
  </si>
  <si>
    <t>100*(UNR_TOT_2-UNR_TOT_0)</t>
  </si>
  <si>
    <t>100*((PX_2*X_2-PM_2*M_2)/(PGDP_2*GDP_2)-(PX_0*X_0-PM_0*M_0)/(PGDP_0*GDP_0))</t>
  </si>
  <si>
    <t>100*(EMS_TOT_2/EMS_TOT_0-1)</t>
  </si>
  <si>
    <t>EN_AGR_20_0</t>
  </si>
  <si>
    <t>EN_IND_20_0</t>
  </si>
  <si>
    <t>EN_TRANSP_20_0</t>
  </si>
  <si>
    <t>EN_SER_20_0</t>
  </si>
  <si>
    <t>EN_AGR_21_0</t>
  </si>
  <si>
    <t>EN_IND_21_0</t>
  </si>
  <si>
    <t>EN_TRANSP_21_0</t>
  </si>
  <si>
    <t>EN_SER_21_0</t>
  </si>
  <si>
    <t>EN_AGR_22_0</t>
  </si>
  <si>
    <t>EN_IND_22_0</t>
  </si>
  <si>
    <t>EN_TRANSP_22_0</t>
  </si>
  <si>
    <t>EN_SER_22_0</t>
  </si>
  <si>
    <t>EN_GWH_AGR_0</t>
  </si>
  <si>
    <t>EN_GWH_IND_0</t>
  </si>
  <si>
    <t>EN_GWH_TRANSP_0</t>
  </si>
  <si>
    <t>EN_GWH_SER_0</t>
  </si>
  <si>
    <t>EN_AGR_20_2</t>
  </si>
  <si>
    <t>EN_IND_20_2</t>
  </si>
  <si>
    <t>EN_TRANSP_20_2</t>
  </si>
  <si>
    <t>EN_SER_20_2</t>
  </si>
  <si>
    <t>EN_AGR_21_2</t>
  </si>
  <si>
    <t>EN_IND_21_2</t>
  </si>
  <si>
    <t>EN_TRANSP_21_2</t>
  </si>
  <si>
    <t>EN_SER_21_2</t>
  </si>
  <si>
    <t>EN_AGR_22_2</t>
  </si>
  <si>
    <t>EN_IND_22_2</t>
  </si>
  <si>
    <t>EN_TRANSP_22_2</t>
  </si>
  <si>
    <t>EN_SER_22_2</t>
  </si>
  <si>
    <t>EN_GWH_AGR_2</t>
  </si>
  <si>
    <t>EN_GWH_IND_2</t>
  </si>
  <si>
    <t>EN_GWH_TRANSP_2</t>
  </si>
  <si>
    <t>EN_GWH_SER_2</t>
  </si>
  <si>
    <t>EN_CONFIN_TOT_0</t>
  </si>
  <si>
    <t>EN_CONFIN_TOT_2</t>
  </si>
  <si>
    <t>EN_GWH_CONFIN_0</t>
  </si>
  <si>
    <t>EN_GWH_CONFIN_2</t>
  </si>
  <si>
    <t>Agriculture</t>
  </si>
  <si>
    <t>Industries</t>
  </si>
  <si>
    <t xml:space="preserve">Transport 
</t>
  </si>
  <si>
    <t>Services</t>
  </si>
  <si>
    <t>household</t>
  </si>
  <si>
    <t xml:space="preserve">Final consumption </t>
  </si>
  <si>
    <t>EN_HH_20_0</t>
  </si>
  <si>
    <t>EN_HH_21_0</t>
  </si>
  <si>
    <t>EN_HH_22_0</t>
  </si>
  <si>
    <t>EN_HH_20_2</t>
  </si>
  <si>
    <t>EN_HH_21_2</t>
  </si>
  <si>
    <t>EN_HH_22_2</t>
  </si>
  <si>
    <t>Oil&amp;coal</t>
  </si>
  <si>
    <t>gas</t>
  </si>
  <si>
    <t>electricity</t>
  </si>
  <si>
    <t>solar</t>
  </si>
  <si>
    <t>EN_AGR_</t>
  </si>
  <si>
    <t>EN_IND_</t>
  </si>
  <si>
    <t>EN_TRANSP_</t>
  </si>
  <si>
    <t>EN_SER_</t>
  </si>
  <si>
    <t>EN_HH_</t>
  </si>
  <si>
    <t>total</t>
  </si>
  <si>
    <t>EN_AGR_0</t>
  </si>
  <si>
    <t>EN_IND_0</t>
  </si>
  <si>
    <t>EN_TRANSP_0</t>
  </si>
  <si>
    <t>EN_SER_0</t>
  </si>
  <si>
    <t>EN_HH_0</t>
  </si>
  <si>
    <t>EN_AGR_2</t>
  </si>
  <si>
    <t>EN_IND_2</t>
  </si>
  <si>
    <t>EN_TRANSP_2</t>
  </si>
  <si>
    <t>EN_SER_2</t>
  </si>
  <si>
    <t>Gwh</t>
  </si>
  <si>
    <t>PJ</t>
  </si>
  <si>
    <t xml:space="preserve">Total </t>
  </si>
  <si>
    <t>Diff elec</t>
  </si>
  <si>
    <t>Final energy consumption by sector (baseline ENERDATA)</t>
  </si>
  <si>
    <t>Diff tot</t>
  </si>
  <si>
    <t>EMS_AGR_0</t>
  </si>
  <si>
    <t>EMS_IND_0</t>
  </si>
  <si>
    <t>EMS_TRANSP_0</t>
  </si>
  <si>
    <t>EMS_SER_0</t>
  </si>
  <si>
    <t>EMS_TRANSFOR_2</t>
  </si>
  <si>
    <t>EMS_GENER_2</t>
  </si>
  <si>
    <t>EMS_AGR_2</t>
  </si>
  <si>
    <t>EMS_IND_2</t>
  </si>
  <si>
    <t>EMS_TRANSP_2</t>
  </si>
  <si>
    <t>EMS_SER_2</t>
  </si>
  <si>
    <t>EN_SEC_22_0</t>
  </si>
  <si>
    <t>EN_SEC_23_0</t>
  </si>
  <si>
    <t>EN_SEC_24_0</t>
  </si>
  <si>
    <t>EN_SEC_25_0</t>
  </si>
  <si>
    <t>EN_SEC_26_0</t>
  </si>
  <si>
    <t>EN_SEC_27_0</t>
  </si>
  <si>
    <t>EN_SEC_28_0</t>
  </si>
  <si>
    <t>EN_SEC_29_0</t>
  </si>
  <si>
    <t>EN_SEC_30_0</t>
  </si>
  <si>
    <t>EN_SEC_31_0</t>
  </si>
  <si>
    <t>EN_SEC_32_0</t>
  </si>
  <si>
    <t>EN_SEC_33_0</t>
  </si>
  <si>
    <t>EMS_SEC_22_0</t>
  </si>
  <si>
    <t>EMS_SEC_23_0</t>
  </si>
  <si>
    <t>EMS_SEC_24_0</t>
  </si>
  <si>
    <t>EMS_SEC_25_0</t>
  </si>
  <si>
    <t>EMS_SEC_26_0</t>
  </si>
  <si>
    <t>EMS_SEC_27_0</t>
  </si>
  <si>
    <t>EMS_SEC_28_0</t>
  </si>
  <si>
    <t>EMS_SEC_29_0</t>
  </si>
  <si>
    <t>EMS_SEC_30_0</t>
  </si>
  <si>
    <t>EMS_SEC_31_0</t>
  </si>
  <si>
    <t>EMS_SEC_32_0</t>
  </si>
  <si>
    <t>EMS_SEC_33_0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</si>
  <si>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</si>
  <si>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</si>
  <si>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</si>
  <si>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</si>
  <si>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</si>
  <si>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</si>
  <si>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</si>
  <si>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</si>
  <si>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</si>
  <si>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</si>
  <si>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</si>
  <si>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</si>
  <si>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>EMS_GENER_0</t>
  </si>
  <si>
    <t>Main</t>
  </si>
  <si>
    <t>EMS_TRANSFOR_0</t>
  </si>
  <si>
    <t xml:space="preserve">Final consumption of electricity </t>
  </si>
  <si>
    <t>MAIN</t>
  </si>
  <si>
    <t>CO2 CAP</t>
  </si>
  <si>
    <t>Final electricity consumption</t>
  </si>
  <si>
    <t>EN_Gwh_HH_22_H01_0</t>
  </si>
  <si>
    <t>GDP_0</t>
  </si>
  <si>
    <t>GDP_2</t>
  </si>
  <si>
    <t>EN_GWH_HH_22_H01_0</t>
  </si>
  <si>
    <t>EN_GWH_HH_22_H01_2</t>
  </si>
  <si>
    <t>EN_Gwh_HH_22_H01_2</t>
  </si>
  <si>
    <t>Balmorel MAIN</t>
  </si>
  <si>
    <t>Balmorel CO2 CAP</t>
  </si>
  <si>
    <t>Emission of generation CO2 CAP</t>
  </si>
  <si>
    <t>Reduction emisiones generation %</t>
  </si>
  <si>
    <t>Suma de Value</t>
  </si>
  <si>
    <t>Year</t>
  </si>
  <si>
    <t>caseName</t>
  </si>
  <si>
    <t>Fuel2</t>
  </si>
  <si>
    <t>2020</t>
  </si>
  <si>
    <t>2025</t>
  </si>
  <si>
    <t>2030</t>
  </si>
  <si>
    <t>2040</t>
  </si>
  <si>
    <t>2050</t>
  </si>
  <si>
    <t>Total général</t>
  </si>
  <si>
    <t>2 Main</t>
  </si>
  <si>
    <t>Carboelectric</t>
  </si>
  <si>
    <t>combined cycle and turbogas</t>
  </si>
  <si>
    <t>Internal combustion</t>
  </si>
  <si>
    <t>Termoelectric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</si>
  <si>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</si>
  <si>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</si>
  <si>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</si>
  <si>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</si>
  <si>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</si>
  <si>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Combined cycle and turbogas</t>
  </si>
  <si>
    <t>EN_CONFIN_22_22_0</t>
  </si>
  <si>
    <t>EN_CONFIN_22_23_0</t>
  </si>
  <si>
    <t>EN_CONFIN_22_24_0</t>
  </si>
  <si>
    <t>EN_CONFIN_22_25_0</t>
  </si>
  <si>
    <t>EN_CONFIN_22_26_0</t>
  </si>
  <si>
    <t>EN_CONFIN_22_27_0</t>
  </si>
  <si>
    <t>EN_CONFIN_22_28_0</t>
  </si>
  <si>
    <t>EN_CONFIN_22_29_0</t>
  </si>
  <si>
    <t>EN_CONFIN_22_30_0</t>
  </si>
  <si>
    <t>EN_CONFIN_22_31_0</t>
  </si>
  <si>
    <t>EN_CONFIN_22_32_0</t>
  </si>
  <si>
    <t>EN_CONFIN_22_33_0</t>
  </si>
  <si>
    <t>Consumo Bruto Balmorel</t>
  </si>
  <si>
    <t>EN_CONFIN_22_22_2</t>
  </si>
  <si>
    <t>EN_CONFIN_22_23_2</t>
  </si>
  <si>
    <t>EN_CONFIN_22_24_2</t>
  </si>
  <si>
    <t>EN_CONFIN_22_25_2</t>
  </si>
  <si>
    <t>EN_CONFIN_22_26_2</t>
  </si>
  <si>
    <t>EN_CONFIN_22_27_2</t>
  </si>
  <si>
    <t>EN_CONFIN_22_28_2</t>
  </si>
  <si>
    <t>EN_CONFIN_22_29_2</t>
  </si>
  <si>
    <t>EN_CONFIN_22_30_2</t>
  </si>
  <si>
    <t>EN_CONFIN_22_31_2</t>
  </si>
  <si>
    <t>EN_CONFIN_22_32_2</t>
  </si>
  <si>
    <t>EN_CONFIN_22_33_2</t>
  </si>
  <si>
    <t xml:space="preserve">PRODESEN </t>
  </si>
  <si>
    <t>2017 (PRODESEN)</t>
  </si>
  <si>
    <t>Demanda Final</t>
  </si>
  <si>
    <t>PRODESEN</t>
  </si>
  <si>
    <t>2013 (PRODESEN)</t>
  </si>
  <si>
    <t>Exportaciones</t>
  </si>
  <si>
    <t>Empleo</t>
  </si>
  <si>
    <t>CH_2</t>
  </si>
  <si>
    <t>I_2</t>
  </si>
  <si>
    <t>X_2</t>
  </si>
  <si>
    <t>M_2</t>
  </si>
  <si>
    <t>CH_0</t>
  </si>
  <si>
    <t>I_0</t>
  </si>
  <si>
    <t>X_0</t>
  </si>
  <si>
    <t>M_0</t>
  </si>
  <si>
    <t>G_2</t>
  </si>
  <si>
    <t>G_0</t>
  </si>
  <si>
    <t>DS_2</t>
  </si>
  <si>
    <t>DS_0</t>
  </si>
  <si>
    <t>VERIF GDP_2</t>
  </si>
  <si>
    <t>VERIF GDP_0</t>
  </si>
  <si>
    <t xml:space="preserve">Verif GDP </t>
  </si>
  <si>
    <t>Import</t>
  </si>
  <si>
    <t>Balanza comercial</t>
  </si>
  <si>
    <t xml:space="preserve">Inversion </t>
  </si>
  <si>
    <t>Consumo</t>
  </si>
  <si>
    <t xml:space="preserve">PIB </t>
  </si>
  <si>
    <t xml:space="preserve">PIB Por Componente </t>
  </si>
  <si>
    <t>Contribuciones del PIB</t>
  </si>
  <si>
    <t>Emisiones de CO2</t>
  </si>
  <si>
    <t xml:space="preserve">Inversiones </t>
  </si>
  <si>
    <t>100*(DEBT_G_VAL_2/(PGDP_2*GDP_2)-DEBT_G_VAL_0/(PGDP_0*GDP_0))</t>
  </si>
  <si>
    <t>100*(DP_G_VAL_2-DP_G_VAL_0)</t>
  </si>
  <si>
    <t>Escenario de referencia: Escenario Main</t>
  </si>
  <si>
    <t>Escenario alternativo: Escenario CO2 CAP</t>
  </si>
  <si>
    <t>Desviación al escenario de referencia</t>
  </si>
  <si>
    <t>Industria</t>
  </si>
  <si>
    <t>Agricultura</t>
  </si>
  <si>
    <t xml:space="preserve">Transporte 
</t>
  </si>
  <si>
    <t>Servicios</t>
  </si>
  <si>
    <t>Petróleo y Gas</t>
  </si>
  <si>
    <t>Hogares</t>
  </si>
  <si>
    <t xml:space="preserve">Generación de electricidad </t>
  </si>
  <si>
    <t>Total</t>
  </si>
  <si>
    <t>Convencionales</t>
  </si>
  <si>
    <t>Electricidad Final (Gwh)</t>
  </si>
  <si>
    <t>Electricidad Final</t>
  </si>
  <si>
    <t>Energia (PJ)</t>
  </si>
  <si>
    <t>Energia</t>
  </si>
  <si>
    <t>EN_TRANSFOR_0</t>
  </si>
  <si>
    <t>EN_GENER_0</t>
  </si>
  <si>
    <t>EN_TRANSFOR_2</t>
  </si>
  <si>
    <t>EN_GENER_2</t>
  </si>
  <si>
    <t>EMS_HH_0</t>
  </si>
  <si>
    <t>EMS_HH_2</t>
  </si>
  <si>
    <t>Emisiones de CO2 (Mt CO2e)</t>
  </si>
  <si>
    <t>EN_HH_2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</si>
  <si>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</si>
  <si>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</si>
  <si>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</si>
  <si>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</si>
  <si>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</si>
  <si>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</si>
  <si>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</si>
  <si>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</si>
  <si>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</si>
  <si>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</si>
  <si>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</si>
  <si>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</si>
  <si>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</si>
  <si>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</si>
  <si>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</si>
  <si>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</si>
  <si>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</si>
  <si>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</si>
  <si>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</si>
  <si>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</si>
  <si>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</si>
  <si>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L_22_0</t>
  </si>
  <si>
    <t>L_23_0</t>
  </si>
  <si>
    <t>L_24_0</t>
  </si>
  <si>
    <t>L_25_0</t>
  </si>
  <si>
    <t>L_26_0</t>
  </si>
  <si>
    <t>L_27_0</t>
  </si>
  <si>
    <t>L_28_0</t>
  </si>
  <si>
    <t>L_29_0</t>
  </si>
  <si>
    <t>L_30_0</t>
  </si>
  <si>
    <t>L_31_0</t>
  </si>
  <si>
    <t>L_32_0</t>
  </si>
  <si>
    <t>L_33_0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</si>
  <si>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</si>
  <si>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</si>
  <si>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</si>
  <si>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</si>
  <si>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</si>
  <si>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</si>
  <si>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</si>
  <si>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</si>
  <si>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</si>
  <si>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</si>
  <si>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</si>
  <si>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</si>
  <si>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</si>
  <si>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</si>
  <si>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</si>
  <si>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</si>
  <si>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</si>
  <si>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</si>
  <si>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</si>
  <si>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</si>
  <si>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</si>
  <si>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L_22_2</t>
  </si>
  <si>
    <t>L_23_2</t>
  </si>
  <si>
    <t>L_24_2</t>
  </si>
  <si>
    <t>L_25_2</t>
  </si>
  <si>
    <t>L_26_2</t>
  </si>
  <si>
    <t>L_27_2</t>
  </si>
  <si>
    <t>L_28_2</t>
  </si>
  <si>
    <t>L_29_2</t>
  </si>
  <si>
    <t>L_30_2</t>
  </si>
  <si>
    <t>L_31_2</t>
  </si>
  <si>
    <t>L_32_2</t>
  </si>
  <si>
    <t>L_33_2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</si>
  <si>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</si>
  <si>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</si>
  <si>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</si>
  <si>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</si>
  <si>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</si>
  <si>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</si>
  <si>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</si>
  <si>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</si>
  <si>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</si>
  <si>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</si>
  <si>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</si>
  <si>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</si>
  <si>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</si>
  <si>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</si>
  <si>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</si>
  <si>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</si>
  <si>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</si>
  <si>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</si>
  <si>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</si>
  <si>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</si>
  <si>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</si>
  <si>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IA_22_0</t>
  </si>
  <si>
    <t>IA_23_0</t>
  </si>
  <si>
    <t>IA_24_0</t>
  </si>
  <si>
    <t>IA_25_0</t>
  </si>
  <si>
    <t>IA_26_0</t>
  </si>
  <si>
    <t>IA_27_0</t>
  </si>
  <si>
    <t>IA_28_0</t>
  </si>
  <si>
    <t>IA_29_0</t>
  </si>
  <si>
    <t>IA_30_0</t>
  </si>
  <si>
    <t>IA_31_0</t>
  </si>
  <si>
    <t>IA_32_0</t>
  </si>
  <si>
    <t>IA_33_0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</si>
  <si>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</si>
  <si>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</si>
  <si>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</si>
  <si>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</si>
  <si>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</si>
  <si>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</si>
  <si>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</si>
  <si>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</si>
  <si>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</si>
  <si>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</si>
  <si>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</si>
  <si>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</si>
  <si>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</si>
  <si>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</si>
  <si>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</si>
  <si>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</si>
  <si>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</si>
  <si>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</si>
  <si>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</si>
  <si>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</si>
  <si>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</si>
  <si>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IA_22_2</t>
  </si>
  <si>
    <t>IA_23_2</t>
  </si>
  <si>
    <t>IA_24_2</t>
  </si>
  <si>
    <t>IA_25_2</t>
  </si>
  <si>
    <t>IA_26_2</t>
  </si>
  <si>
    <t>IA_27_2</t>
  </si>
  <si>
    <t>IA_28_2</t>
  </si>
  <si>
    <t>IA_29_2</t>
  </si>
  <si>
    <t>IA_30_2</t>
  </si>
  <si>
    <t>IA_31_2</t>
  </si>
  <si>
    <t>IA_32_2</t>
  </si>
  <si>
    <t>IA_33_2</t>
  </si>
  <si>
    <t>CH_01_0</t>
  </si>
  <si>
    <t>CH_02_0</t>
  </si>
  <si>
    <t>CH_03_0</t>
  </si>
  <si>
    <t>CH_04_0</t>
  </si>
  <si>
    <t>CH_05_0</t>
  </si>
  <si>
    <t>CH_06_0</t>
  </si>
  <si>
    <t>CH_08_0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</si>
  <si>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</si>
  <si>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</si>
  <si>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</si>
  <si>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</si>
  <si>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</si>
  <si>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</si>
  <si>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</si>
  <si>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</si>
  <si>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</si>
  <si>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</si>
  <si>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</si>
  <si>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</si>
  <si>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CH_01_2</t>
  </si>
  <si>
    <t>CH_02_2</t>
  </si>
  <si>
    <t>CH_03_2</t>
  </si>
  <si>
    <t>CH_04_2</t>
  </si>
  <si>
    <t>CH_05_2</t>
  </si>
  <si>
    <t>CH_06_2</t>
  </si>
  <si>
    <t>CH_08_2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</si>
  <si>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</si>
  <si>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</si>
  <si>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</si>
  <si>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</si>
  <si>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</si>
  <si>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</si>
  <si>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</si>
  <si>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</si>
  <si>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</si>
  <si>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</si>
  <si>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</si>
  <si>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</si>
  <si>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Electricidad</t>
  </si>
  <si>
    <t>Combustible fosiles</t>
  </si>
  <si>
    <t>Resultados Macroeconómicos</t>
  </si>
  <si>
    <t>Consumo privado por producto</t>
  </si>
  <si>
    <r>
      <t xml:space="preserve">Deficit Público 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</si>
  <si>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rPr>
        <b/>
        <sz val="9"/>
        <color theme="1"/>
        <rFont val="Calibri"/>
        <family val="2"/>
        <scheme val="minor"/>
      </rPr>
      <t>PIB Real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</si>
  <si>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Consumo privado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</si>
  <si>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Inversiones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</si>
  <si>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Exportaciones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</si>
  <si>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Importaciones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</si>
  <si>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Tasa de desempleo</t>
    </r>
    <r>
      <rPr>
        <sz val="9"/>
        <color theme="1"/>
        <rFont val="Calibri"/>
        <family val="2"/>
        <scheme val="minor"/>
      </rPr>
      <t xml:space="preserve"> (Desviación al BAU)</t>
    </r>
  </si>
  <si>
    <r>
      <rPr>
        <b/>
        <sz val="9"/>
        <color theme="1"/>
        <rFont val="Calibri"/>
        <family val="2"/>
        <scheme val="minor"/>
      </rPr>
      <t>Empleos</t>
    </r>
    <r>
      <rPr>
        <sz val="9"/>
        <color theme="1"/>
        <rFont val="Calibri"/>
        <family val="2"/>
        <scheme val="minor"/>
      </rPr>
      <t xml:space="preserve"> (en numero de empleos)</t>
    </r>
  </si>
  <si>
    <r>
      <rPr>
        <b/>
        <sz val="9"/>
        <color theme="1"/>
        <rFont val="Calibri"/>
        <family val="2"/>
        <scheme val="minor"/>
      </rPr>
      <t>Salarios reales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</si>
  <si>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Precios al consumidor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</si>
  <si>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Deuda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</si>
  <si>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t>Emisiones de 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(Desviación en % al BAU)</t>
    </r>
  </si>
  <si>
    <t>Hidroeléctrica</t>
  </si>
  <si>
    <t>Eólica</t>
  </si>
  <si>
    <t>Geotérmica</t>
  </si>
  <si>
    <t>Cogeneración Eficiente</t>
  </si>
  <si>
    <t>Bioenergía</t>
  </si>
  <si>
    <t xml:space="preserve">Otras energías limpias </t>
  </si>
  <si>
    <t>Nucleoeléctrica</t>
  </si>
  <si>
    <t>Combustión Interna</t>
  </si>
  <si>
    <t>Termoeléctrica</t>
  </si>
  <si>
    <t>Carboeléctrica</t>
  </si>
  <si>
    <t>Ciclo combinado</t>
  </si>
  <si>
    <t xml:space="preserve"> Limpias</t>
  </si>
  <si>
    <t>2018-2030</t>
  </si>
  <si>
    <t>Renovables</t>
  </si>
  <si>
    <t>de las cuales Renovables</t>
  </si>
  <si>
    <t>Inversion Escenario Main</t>
  </si>
  <si>
    <t>Inversion Escenario CO2 CAP</t>
  </si>
  <si>
    <t>2041-2050</t>
  </si>
  <si>
    <t>TOTAL</t>
  </si>
  <si>
    <t>Inversiones promedio por año</t>
  </si>
  <si>
    <t>2031-2040</t>
  </si>
  <si>
    <t>Desviación al escenario de referencia en %</t>
  </si>
  <si>
    <t>Total annual system costs (M$)</t>
  </si>
  <si>
    <t>Main (million $)</t>
  </si>
  <si>
    <t>CO2 cap</t>
  </si>
  <si>
    <t>Difference</t>
  </si>
  <si>
    <t>Generation Balmorel (Twh)</t>
  </si>
  <si>
    <t>Main ($/Mwh)</t>
  </si>
  <si>
    <t>CO2 cap ($/Mwh)</t>
  </si>
  <si>
    <t xml:space="preserve">Balmorel </t>
  </si>
  <si>
    <t>ThreeME</t>
  </si>
  <si>
    <t>Balmorel</t>
  </si>
  <si>
    <t>Difference(%)</t>
  </si>
  <si>
    <t>in % GDP</t>
  </si>
  <si>
    <t>Main - Investment (million pesos)</t>
  </si>
  <si>
    <t>CO2 CAP - Investment (million pesos)</t>
  </si>
  <si>
    <t>Deviation from main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</si>
</sst>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-* #,##0\ _€_-;\-* #,##0\ _€_-;_-* &quot;-&quot;??\ _€_-;_-@_-"/>
    <numFmt numFmtId="165" formatCode="#,##0;\-#,##0;&quot;-&quot;;@"/>
    <numFmt numFmtId="166" formatCode="#,##0.0"/>
    <numFmt numFmtId="167" formatCode="#,##0.00;\-#,##0.00;&quot;-&quot;;@"/>
    <numFmt numFmtId="168" formatCode="0.0"/>
    <numFmt numFmtId="169" formatCode="0.000000"/>
    <numFmt numFmtId="170" formatCode="0.0%"/>
    <numFmt numFmtId="171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0" applyFont="1"/>
    <xf numFmtId="164" fontId="4" fillId="2" borderId="0" xfId="1" applyNumberFormat="1" applyFont="1" applyFill="1" applyBorder="1" applyAlignment="1">
      <alignment vertical="center"/>
    </xf>
    <xf numFmtId="0" fontId="4" fillId="2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0" fontId="0" fillId="3" borderId="0" xfId="0" applyFill="1"/>
    <xf numFmtId="164" fontId="4" fillId="3" borderId="0" xfId="1" applyNumberFormat="1" applyFont="1" applyFill="1" applyBorder="1" applyAlignment="1">
      <alignment vertical="center"/>
    </xf>
    <xf numFmtId="1" fontId="4" fillId="2" borderId="0" xfId="2" applyNumberFormat="1" applyFont="1" applyFill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1" fillId="0" borderId="0" xfId="0" applyFont="1"/>
    <xf numFmtId="11" fontId="0" fillId="0" borderId="0" xfId="0" applyNumberFormat="1"/>
    <xf numFmtId="164" fontId="4" fillId="3" borderId="0" xfId="1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7" fillId="3" borderId="0" xfId="0" applyFont="1" applyFill="1"/>
    <xf numFmtId="0" fontId="2" fillId="6" borderId="2" xfId="0" applyFont="1" applyFill="1" applyBorder="1" applyAlignment="1">
      <alignment horizontal="center"/>
    </xf>
    <xf numFmtId="0" fontId="0" fillId="4" borderId="0" xfId="0" applyFill="1"/>
    <xf numFmtId="2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164" fontId="4" fillId="3" borderId="0" xfId="1" applyNumberFormat="1" applyFont="1" applyFill="1" applyBorder="1" applyAlignment="1">
      <alignment vertical="center" wrapText="1"/>
    </xf>
    <xf numFmtId="0" fontId="2" fillId="3" borderId="0" xfId="0" applyFont="1" applyFill="1"/>
    <xf numFmtId="0" fontId="2" fillId="0" borderId="2" xfId="0" applyFont="1" applyFill="1" applyBorder="1" applyAlignment="1">
      <alignment horizontal="center"/>
    </xf>
    <xf numFmtId="0" fontId="8" fillId="7" borderId="0" xfId="0" applyFont="1" applyFill="1" applyBorder="1"/>
    <xf numFmtId="0" fontId="9" fillId="7" borderId="0" xfId="0" applyFont="1" applyFill="1" applyBorder="1"/>
    <xf numFmtId="0" fontId="9" fillId="6" borderId="2" xfId="0" applyFont="1" applyFill="1" applyBorder="1" applyAlignment="1">
      <alignment horizontal="center" vertical="center"/>
    </xf>
    <xf numFmtId="2" fontId="8" fillId="3" borderId="0" xfId="0" applyNumberFormat="1" applyFont="1" applyFill="1" applyBorder="1"/>
    <xf numFmtId="3" fontId="8" fillId="3" borderId="0" xfId="0" applyNumberFormat="1" applyFont="1" applyFill="1" applyBorder="1"/>
    <xf numFmtId="164" fontId="3" fillId="3" borderId="0" xfId="1" applyNumberFormat="1" applyFont="1" applyFill="1" applyBorder="1" applyAlignment="1">
      <alignment horizontal="left" vertical="center" indent="2"/>
    </xf>
    <xf numFmtId="0" fontId="7" fillId="0" borderId="0" xfId="0" applyFont="1" applyFill="1"/>
    <xf numFmtId="3" fontId="0" fillId="0" borderId="0" xfId="0" applyNumberFormat="1" applyFill="1"/>
    <xf numFmtId="164" fontId="4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 applyAlignment="1">
      <alignment horizontal="left" vertical="center" indent="2"/>
    </xf>
    <xf numFmtId="0" fontId="2" fillId="0" borderId="0" xfId="0" applyFont="1" applyFill="1"/>
    <xf numFmtId="0" fontId="0" fillId="0" borderId="0" xfId="0" applyFont="1"/>
    <xf numFmtId="0" fontId="0" fillId="3" borderId="0" xfId="0" applyFont="1" applyFill="1"/>
    <xf numFmtId="3" fontId="0" fillId="3" borderId="0" xfId="0" applyNumberFormat="1" applyFont="1" applyFill="1"/>
    <xf numFmtId="164" fontId="11" fillId="3" borderId="0" xfId="1" applyNumberFormat="1" applyFont="1" applyFill="1" applyBorder="1" applyAlignment="1">
      <alignment vertical="center"/>
    </xf>
    <xf numFmtId="164" fontId="11" fillId="3" borderId="0" xfId="1" applyNumberFormat="1" applyFont="1" applyFill="1" applyBorder="1" applyAlignment="1">
      <alignment vertical="center" wrapText="1"/>
    </xf>
    <xf numFmtId="164" fontId="12" fillId="3" borderId="0" xfId="1" applyNumberFormat="1" applyFont="1" applyFill="1" applyBorder="1" applyAlignment="1">
      <alignment horizontal="left" vertical="center" indent="2"/>
    </xf>
    <xf numFmtId="3" fontId="13" fillId="3" borderId="0" xfId="0" applyNumberFormat="1" applyFont="1" applyFill="1"/>
    <xf numFmtId="0" fontId="14" fillId="3" borderId="0" xfId="0" applyFont="1" applyFill="1"/>
    <xf numFmtId="0" fontId="13" fillId="3" borderId="0" xfId="0" applyFont="1" applyFill="1"/>
    <xf numFmtId="0" fontId="13" fillId="0" borderId="0" xfId="0" applyFont="1"/>
    <xf numFmtId="3" fontId="13" fillId="3" borderId="0" xfId="3" applyNumberFormat="1" applyFont="1" applyFill="1"/>
    <xf numFmtId="170" fontId="13" fillId="3" borderId="0" xfId="3" applyNumberFormat="1" applyFont="1" applyFill="1"/>
    <xf numFmtId="0" fontId="13" fillId="8" borderId="2" xfId="0" applyFont="1" applyFill="1" applyBorder="1"/>
    <xf numFmtId="0" fontId="14" fillId="8" borderId="2" xfId="0" applyFont="1" applyFill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/>
    <xf numFmtId="0" fontId="14" fillId="3" borderId="0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left" indent="2"/>
    </xf>
    <xf numFmtId="164" fontId="12" fillId="3" borderId="0" xfId="1" applyNumberFormat="1" applyFont="1" applyFill="1" applyBorder="1" applyAlignment="1">
      <alignment horizontal="left" vertical="center" indent="4"/>
    </xf>
    <xf numFmtId="170" fontId="14" fillId="3" borderId="0" xfId="3" applyNumberFormat="1" applyFont="1" applyFill="1"/>
    <xf numFmtId="10" fontId="14" fillId="3" borderId="0" xfId="3" applyNumberFormat="1" applyFont="1" applyFill="1"/>
    <xf numFmtId="0" fontId="14" fillId="2" borderId="0" xfId="0" applyFont="1" applyFill="1"/>
    <xf numFmtId="0" fontId="13" fillId="2" borderId="0" xfId="0" applyFont="1" applyFill="1"/>
    <xf numFmtId="0" fontId="14" fillId="0" borderId="0" xfId="0" applyFont="1"/>
    <xf numFmtId="1" fontId="13" fillId="0" borderId="0" xfId="0" applyNumberFormat="1" applyFont="1"/>
    <xf numFmtId="0" fontId="14" fillId="2" borderId="0" xfId="0" applyFont="1" applyFill="1" applyAlignment="1">
      <alignment horizontal="center"/>
    </xf>
    <xf numFmtId="1" fontId="13" fillId="3" borderId="0" xfId="0" applyNumberFormat="1" applyFont="1" applyFill="1"/>
    <xf numFmtId="3" fontId="14" fillId="0" borderId="0" xfId="0" applyNumberFormat="1" applyFont="1"/>
    <xf numFmtId="1" fontId="14" fillId="3" borderId="0" xfId="0" applyNumberFormat="1" applyFont="1" applyFill="1"/>
    <xf numFmtId="3" fontId="14" fillId="3" borderId="0" xfId="0" applyNumberFormat="1" applyFont="1" applyFill="1"/>
    <xf numFmtId="3" fontId="13" fillId="0" borderId="0" xfId="0" applyNumberFormat="1" applyFont="1"/>
    <xf numFmtId="0" fontId="14" fillId="0" borderId="0" xfId="0" applyFont="1" applyAlignment="1">
      <alignment horizontal="center"/>
    </xf>
    <xf numFmtId="1" fontId="14" fillId="0" borderId="0" xfId="0" applyNumberFormat="1" applyFont="1"/>
    <xf numFmtId="3" fontId="15" fillId="0" borderId="0" xfId="0" applyNumberFormat="1" applyFont="1"/>
    <xf numFmtId="1" fontId="15" fillId="0" borderId="0" xfId="0" applyNumberFormat="1" applyFont="1"/>
    <xf numFmtId="0" fontId="14" fillId="2" borderId="0" xfId="0" applyFont="1" applyFill="1" applyAlignment="1">
      <alignment horizontal="center" vertical="center"/>
    </xf>
    <xf numFmtId="2" fontId="13" fillId="0" borderId="0" xfId="0" applyNumberFormat="1" applyFont="1"/>
    <xf numFmtId="3" fontId="15" fillId="4" borderId="0" xfId="0" applyNumberFormat="1" applyFont="1" applyFill="1"/>
    <xf numFmtId="1" fontId="15" fillId="4" borderId="0" xfId="0" applyNumberFormat="1" applyFont="1" applyFill="1"/>
    <xf numFmtId="0" fontId="15" fillId="0" borderId="0" xfId="0" applyFont="1"/>
    <xf numFmtId="0" fontId="14" fillId="0" borderId="0" xfId="0" applyFont="1" applyFill="1" applyBorder="1" applyAlignment="1">
      <alignment horizontal="center" wrapText="1"/>
    </xf>
    <xf numFmtId="0" fontId="13" fillId="0" borderId="0" xfId="0" applyFont="1" applyBorder="1"/>
    <xf numFmtId="0" fontId="14" fillId="5" borderId="1" xfId="0" applyFont="1" applyFill="1" applyBorder="1"/>
    <xf numFmtId="0" fontId="14" fillId="5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1" xfId="0" applyFont="1" applyBorder="1"/>
    <xf numFmtId="0" fontId="14" fillId="0" borderId="0" xfId="0" applyFont="1" applyBorder="1"/>
    <xf numFmtId="165" fontId="13" fillId="0" borderId="0" xfId="0" applyNumberFormat="1" applyFont="1"/>
    <xf numFmtId="165" fontId="13" fillId="0" borderId="0" xfId="0" applyNumberFormat="1" applyFont="1" applyFill="1"/>
    <xf numFmtId="165" fontId="14" fillId="0" borderId="0" xfId="0" applyNumberFormat="1" applyFont="1"/>
    <xf numFmtId="10" fontId="14" fillId="0" borderId="0" xfId="3" applyNumberFormat="1" applyFont="1" applyFill="1"/>
    <xf numFmtId="0" fontId="13" fillId="0" borderId="0" xfId="0" applyFont="1" applyFill="1" applyBorder="1"/>
    <xf numFmtId="3" fontId="14" fillId="0" borderId="0" xfId="0" applyNumberFormat="1" applyFont="1" applyFill="1" applyBorder="1"/>
    <xf numFmtId="10" fontId="13" fillId="0" borderId="0" xfId="3" applyNumberFormat="1" applyFont="1"/>
    <xf numFmtId="0" fontId="14" fillId="5" borderId="1" xfId="0" applyFont="1" applyFill="1" applyBorder="1" applyAlignment="1">
      <alignment horizontal="center" wrapText="1"/>
    </xf>
    <xf numFmtId="166" fontId="13" fillId="0" borderId="0" xfId="0" applyNumberFormat="1" applyFont="1"/>
    <xf numFmtId="168" fontId="13" fillId="0" borderId="0" xfId="0" applyNumberFormat="1" applyFont="1"/>
    <xf numFmtId="168" fontId="13" fillId="0" borderId="0" xfId="0" applyNumberFormat="1" applyFont="1" applyFill="1"/>
    <xf numFmtId="167" fontId="13" fillId="0" borderId="0" xfId="0" applyNumberFormat="1" applyFont="1"/>
    <xf numFmtId="3" fontId="13" fillId="3" borderId="0" xfId="0" applyNumberFormat="1" applyFont="1" applyFill="1" applyBorder="1"/>
    <xf numFmtId="171" fontId="13" fillId="3" borderId="0" xfId="0" applyNumberFormat="1" applyFont="1" applyFill="1"/>
    <xf numFmtId="3" fontId="0" fillId="0" borderId="0" xfId="0" applyNumberFormat="1"/>
    <xf numFmtId="168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0" borderId="0" xfId="3" applyNumberFormat="1" applyFont="1"/>
    <xf numFmtId="0" fontId="2" fillId="0" borderId="0" xfId="0" applyFont="1" applyAlignment="1"/>
    <xf numFmtId="170" fontId="0" fillId="0" borderId="0" xfId="3" applyNumberFormat="1" applyFont="1"/>
    <xf numFmtId="0" fontId="2" fillId="9" borderId="0" xfId="0" applyFont="1" applyFill="1"/>
    <xf numFmtId="0" fontId="2" fillId="9" borderId="0" xfId="0" applyFont="1" applyFill="1" applyAlignment="1">
      <alignment wrapText="1"/>
    </xf>
    <xf numFmtId="0" fontId="16" fillId="0" borderId="0" xfId="0" applyFont="1"/>
    <xf numFmtId="3" fontId="0" fillId="0" borderId="0" xfId="0" applyNumberFormat="1" applyFont="1" applyFill="1" applyBorder="1" applyAlignment="1">
      <alignment wrapText="1"/>
    </xf>
    <xf numFmtId="3" fontId="0" fillId="0" borderId="3" xfId="0" applyNumberFormat="1" applyFont="1" applyFill="1" applyBorder="1" applyAlignment="1">
      <alignment wrapText="1"/>
    </xf>
    <xf numFmtId="3" fontId="2" fillId="0" borderId="0" xfId="0" applyNumberFormat="1" applyFont="1" applyBorder="1"/>
    <xf numFmtId="3" fontId="2" fillId="0" borderId="3" xfId="0" applyNumberFormat="1" applyFont="1" applyBorder="1"/>
    <xf numFmtId="3" fontId="0" fillId="0" borderId="4" xfId="0" applyNumberFormat="1" applyBorder="1"/>
    <xf numFmtId="3" fontId="0" fillId="0" borderId="3" xfId="0" applyNumberFormat="1" applyBorder="1"/>
    <xf numFmtId="3" fontId="2" fillId="0" borderId="4" xfId="0" applyNumberFormat="1" applyFont="1" applyBorder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9" fontId="0" fillId="0" borderId="0" xfId="0" applyNumberFormat="1"/>
  </cellXfs>
  <cellStyles count="4">
    <cellStyle name="Milliers 3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Resultados Macro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DATA!$B$2:$AM$2</c15:sqref>
                  </c15:fullRef>
                </c:ext>
              </c:extLst>
              <c:f>DATA!$G$2:$AM$2</c:f>
              <c:numCache>
                <c:formatCode>0.00E+00</c:formatCode>
                <c:ptCount val="33"/>
                <c:pt idx="0" formatCode="General">
                  <c:v>1.26875526004655E-2</c:v>
                </c:pt>
                <c:pt idx="1" formatCode="General">
                  <c:v>2.31962209271241E-2</c:v>
                </c:pt>
                <c:pt idx="2" formatCode="General">
                  <c:v>2.9749880071672199E-2</c:v>
                </c:pt>
                <c:pt idx="3" formatCode="General">
                  <c:v>3.2008927642301899E-2</c:v>
                </c:pt>
                <c:pt idx="4" formatCode="General">
                  <c:v>3.4410896905745503E-2</c:v>
                </c:pt>
                <c:pt idx="5" formatCode="General">
                  <c:v>3.86484421141641E-2</c:v>
                </c:pt>
                <c:pt idx="6" formatCode="General">
                  <c:v>4.6771925182165199E-2</c:v>
                </c:pt>
                <c:pt idx="7" formatCode="General">
                  <c:v>6.1261730266637303E-2</c:v>
                </c:pt>
                <c:pt idx="8" formatCode="General">
                  <c:v>8.3482953586311304E-2</c:v>
                </c:pt>
                <c:pt idx="9" formatCode="General">
                  <c:v>0.10950819777351101</c:v>
                </c:pt>
                <c:pt idx="10" formatCode="General">
                  <c:v>0.13547065037104999</c:v>
                </c:pt>
                <c:pt idx="11" formatCode="General">
                  <c:v>0.159919529278784</c:v>
                </c:pt>
                <c:pt idx="12" formatCode="General">
                  <c:v>0.18211497388196299</c:v>
                </c:pt>
                <c:pt idx="13" formatCode="General">
                  <c:v>0.188061419970009</c:v>
                </c:pt>
                <c:pt idx="14" formatCode="General">
                  <c:v>0.18679381586250701</c:v>
                </c:pt>
                <c:pt idx="15" formatCode="General">
                  <c:v>0.179820459953594</c:v>
                </c:pt>
                <c:pt idx="16" formatCode="General">
                  <c:v>0.16851805669630901</c:v>
                </c:pt>
                <c:pt idx="17" formatCode="General">
                  <c:v>0.154109193465368</c:v>
                </c:pt>
                <c:pt idx="18" formatCode="General">
                  <c:v>0.13757532265783401</c:v>
                </c:pt>
                <c:pt idx="19" formatCode="General">
                  <c:v>0.119651444174873</c:v>
                </c:pt>
                <c:pt idx="20" formatCode="General">
                  <c:v>0.100851829222126</c:v>
                </c:pt>
                <c:pt idx="21" formatCode="General">
                  <c:v>8.1509123373013595E-2</c:v>
                </c:pt>
                <c:pt idx="22" formatCode="General">
                  <c:v>6.1817174541300902E-2</c:v>
                </c:pt>
                <c:pt idx="23" formatCode="General">
                  <c:v>5.1451060828089298E-2</c:v>
                </c:pt>
                <c:pt idx="24" formatCode="General">
                  <c:v>4.8915848841057902E-2</c:v>
                </c:pt>
                <c:pt idx="25" formatCode="General">
                  <c:v>5.1211497397129997E-2</c:v>
                </c:pt>
                <c:pt idx="26" formatCode="General">
                  <c:v>5.6872049213296798E-2</c:v>
                </c:pt>
                <c:pt idx="27" formatCode="General">
                  <c:v>6.4512356165469201E-2</c:v>
                </c:pt>
                <c:pt idx="28" formatCode="General">
                  <c:v>7.2884677863727099E-2</c:v>
                </c:pt>
                <c:pt idx="29" formatCode="General">
                  <c:v>8.0798472594323295E-2</c:v>
                </c:pt>
                <c:pt idx="30" formatCode="General">
                  <c:v>8.7447177292387906E-2</c:v>
                </c:pt>
                <c:pt idx="31" formatCode="General">
                  <c:v>9.2322168118052994E-2</c:v>
                </c:pt>
                <c:pt idx="32" formatCode="General">
                  <c:v>9.5229146207875801E-2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1-8C47-92C3-A8F248136D82}"/>
            </c:ext>
          </c:extLst>
        </c:ser>
        <c:ser>
          <c:idx val="2"/>
          <c:order val="1"/>
          <c:tx>
            <c:v>Consumo privado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DATA!$B$4:$AM$4</c15:sqref>
                  </c15:fullRef>
                </c:ext>
              </c:extLst>
              <c:f>DATA!$G$4:$AM$4</c:f>
              <c:numCache>
                <c:formatCode>0.00E+00</c:formatCode>
                <c:ptCount val="33"/>
                <c:pt idx="0">
                  <c:v>2.3542407224352801E-3</c:v>
                </c:pt>
                <c:pt idx="1" formatCode="General">
                  <c:v>3.7094658817959899E-3</c:v>
                </c:pt>
                <c:pt idx="2" formatCode="General">
                  <c:v>3.6441455397495598E-3</c:v>
                </c:pt>
                <c:pt idx="3" formatCode="General">
                  <c:v>2.0957259160070399E-3</c:v>
                </c:pt>
                <c:pt idx="4" formatCode="General">
                  <c:v>2.6745682495166101E-3</c:v>
                </c:pt>
                <c:pt idx="5">
                  <c:v>6.9745539949428396E-3</c:v>
                </c:pt>
                <c:pt idx="6" formatCode="General">
                  <c:v>1.6630807084405601E-2</c:v>
                </c:pt>
                <c:pt idx="7" formatCode="General">
                  <c:v>3.3974237231615398E-2</c:v>
                </c:pt>
                <c:pt idx="8" formatCode="General">
                  <c:v>6.0666212537219197E-2</c:v>
                </c:pt>
                <c:pt idx="9" formatCode="General">
                  <c:v>8.9112275919678297E-2</c:v>
                </c:pt>
                <c:pt idx="10" formatCode="General">
                  <c:v>0.115330306842209</c:v>
                </c:pt>
                <c:pt idx="11" formatCode="General">
                  <c:v>0.137768946727301</c:v>
                </c:pt>
                <c:pt idx="12" formatCode="General">
                  <c:v>0.15587334025286501</c:v>
                </c:pt>
                <c:pt idx="13" formatCode="General">
                  <c:v>0.164412346385578</c:v>
                </c:pt>
                <c:pt idx="14" formatCode="General">
                  <c:v>0.162045044930136</c:v>
                </c:pt>
                <c:pt idx="15" formatCode="General">
                  <c:v>0.15139997739201899</c:v>
                </c:pt>
                <c:pt idx="16" formatCode="General">
                  <c:v>0.13513430080567199</c:v>
                </c:pt>
                <c:pt idx="17" formatCode="General">
                  <c:v>0.115488143962205</c:v>
                </c:pt>
                <c:pt idx="18" formatCode="General">
                  <c:v>9.4208077045254607E-2</c:v>
                </c:pt>
                <c:pt idx="19" formatCode="General">
                  <c:v>7.2568316954102402E-2</c:v>
                </c:pt>
                <c:pt idx="20" formatCode="General">
                  <c:v>5.1427398063874599E-2</c:v>
                </c:pt>
                <c:pt idx="21" formatCode="General">
                  <c:v>3.1299085664837599E-2</c:v>
                </c:pt>
                <c:pt idx="22" formatCode="General">
                  <c:v>1.24269322015146E-2</c:v>
                </c:pt>
                <c:pt idx="23" formatCode="General">
                  <c:v>1.0925426876529001E-4</c:v>
                </c:pt>
                <c:pt idx="24" formatCode="General">
                  <c:v>-3.4681300603578401E-3</c:v>
                </c:pt>
                <c:pt idx="25" formatCode="General">
                  <c:v>5.5565782981492596E-4</c:v>
                </c:pt>
                <c:pt idx="26" formatCode="General">
                  <c:v>1.0220186324017E-2</c:v>
                </c:pt>
                <c:pt idx="27" formatCode="General">
                  <c:v>2.3416442472834399E-2</c:v>
                </c:pt>
                <c:pt idx="28" formatCode="General">
                  <c:v>3.82511719368539E-2</c:v>
                </c:pt>
                <c:pt idx="29" formatCode="General">
                  <c:v>5.2912877619837297E-2</c:v>
                </c:pt>
                <c:pt idx="30" formatCode="General">
                  <c:v>6.6103596670097298E-2</c:v>
                </c:pt>
                <c:pt idx="31" formatCode="General">
                  <c:v>7.6918924362656599E-2</c:v>
                </c:pt>
                <c:pt idx="32" formatCode="General">
                  <c:v>8.4819387040857494E-2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1-8C47-92C3-A8F248136D82}"/>
            </c:ext>
          </c:extLst>
        </c:ser>
        <c:ser>
          <c:idx val="3"/>
          <c:order val="2"/>
          <c:tx>
            <c:v>Inversiones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DATA!$B$5:$AM$5</c15:sqref>
                  </c15:fullRef>
                </c:ext>
              </c:extLst>
              <c:f>DATA!$G$5:$AM$5</c:f>
              <c:numCache>
                <c:formatCode>0.00E+00</c:formatCode>
                <c:ptCount val="33"/>
                <c:pt idx="0" formatCode="General">
                  <c:v>-1.7392141312133601E-3</c:v>
                </c:pt>
                <c:pt idx="1" formatCode="General">
                  <c:v>-1.2630420267722899E-2</c:v>
                </c:pt>
                <c:pt idx="2" formatCode="General">
                  <c:v>-2.4552597355664799E-2</c:v>
                </c:pt>
                <c:pt idx="3">
                  <c:v>-3.2569451219632797E-2</c:v>
                </c:pt>
                <c:pt idx="4" formatCode="General">
                  <c:v>-3.5632772519766903E-2</c:v>
                </c:pt>
                <c:pt idx="5">
                  <c:v>-3.0967863843633901E-2</c:v>
                </c:pt>
                <c:pt idx="6" formatCode="General">
                  <c:v>-1.4895118306879E-2</c:v>
                </c:pt>
                <c:pt idx="7" formatCode="General">
                  <c:v>1.80079903528973E-2</c:v>
                </c:pt>
                <c:pt idx="8" formatCode="General">
                  <c:v>5.71851371848675E-2</c:v>
                </c:pt>
                <c:pt idx="9" formatCode="General">
                  <c:v>0.1104667085561</c:v>
                </c:pt>
                <c:pt idx="10" formatCode="General">
                  <c:v>0.169942851293614</c:v>
                </c:pt>
                <c:pt idx="11" formatCode="General">
                  <c:v>0.23263662965402601</c:v>
                </c:pt>
                <c:pt idx="12" formatCode="General">
                  <c:v>0.29695903780453398</c:v>
                </c:pt>
                <c:pt idx="13" formatCode="General">
                  <c:v>0.31990707825313403</c:v>
                </c:pt>
                <c:pt idx="14" formatCode="General">
                  <c:v>0.33882377442482298</c:v>
                </c:pt>
                <c:pt idx="15" formatCode="General">
                  <c:v>0.350508358513068</c:v>
                </c:pt>
                <c:pt idx="16" formatCode="General">
                  <c:v>0.354601215212757</c:v>
                </c:pt>
                <c:pt idx="17" formatCode="General">
                  <c:v>0.35134576736994799</c:v>
                </c:pt>
                <c:pt idx="18" formatCode="General">
                  <c:v>0.34108968983566001</c:v>
                </c:pt>
                <c:pt idx="19" formatCode="General">
                  <c:v>0.32412276484774499</c:v>
                </c:pt>
                <c:pt idx="20" formatCode="General">
                  <c:v>0.30064139542511598</c:v>
                </c:pt>
                <c:pt idx="21" formatCode="General">
                  <c:v>0.27075870594226398</c:v>
                </c:pt>
                <c:pt idx="22" formatCode="General">
                  <c:v>0.23453202846155299</c:v>
                </c:pt>
                <c:pt idx="23" formatCode="General">
                  <c:v>0.22592228718962801</c:v>
                </c:pt>
                <c:pt idx="24" formatCode="General">
                  <c:v>0.22943620137496601</c:v>
                </c:pt>
                <c:pt idx="25" formatCode="General">
                  <c:v>0.235327388322703</c:v>
                </c:pt>
                <c:pt idx="26" formatCode="General">
                  <c:v>0.241282604872217</c:v>
                </c:pt>
                <c:pt idx="27" formatCode="General">
                  <c:v>0.246455566682524</c:v>
                </c:pt>
                <c:pt idx="28" formatCode="General">
                  <c:v>0.25020907157971001</c:v>
                </c:pt>
                <c:pt idx="29" formatCode="General">
                  <c:v>0.25191209164767597</c:v>
                </c:pt>
                <c:pt idx="30" formatCode="General">
                  <c:v>0.25115302868621198</c:v>
                </c:pt>
                <c:pt idx="31" formatCode="General">
                  <c:v>0.24807235062387301</c:v>
                </c:pt>
                <c:pt idx="32" formatCode="General">
                  <c:v>0.243411811250271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1-8C47-92C3-A8F248136D82}"/>
            </c:ext>
          </c:extLst>
        </c:ser>
        <c:ser>
          <c:idx val="12"/>
          <c:order val="7"/>
          <c:tx>
            <c:v>tasa de desempleo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DATA!$B$14:$AM$14</c15:sqref>
                  </c15:fullRef>
                </c:ext>
              </c:extLst>
              <c:f>DATA!$G$14:$AM$14</c:f>
              <c:numCache>
                <c:formatCode>0.00E+00</c:formatCode>
                <c:ptCount val="33"/>
                <c:pt idx="0" formatCode="General">
                  <c:v>1.82584999999999E-3</c:v>
                </c:pt>
                <c:pt idx="1" formatCode="General">
                  <c:v>4.6414699999996999E-3</c:v>
                </c:pt>
                <c:pt idx="2" formatCode="General">
                  <c:v>7.0497500000002399E-3</c:v>
                </c:pt>
                <c:pt idx="3" formatCode="General">
                  <c:v>7.9033499999998907E-3</c:v>
                </c:pt>
                <c:pt idx="4" formatCode="General">
                  <c:v>6.1750100000000597E-3</c:v>
                </c:pt>
                <c:pt idx="5" formatCode="General">
                  <c:v>2.3881999999947299E-4</c:v>
                </c:pt>
                <c:pt idx="6" formatCode="General">
                  <c:v>-1.2305330000000199E-2</c:v>
                </c:pt>
                <c:pt idx="7" formatCode="General">
                  <c:v>-3.4936000000000002E-2</c:v>
                </c:pt>
                <c:pt idx="8" formatCode="General">
                  <c:v>-6.1077639999999801E-2</c:v>
                </c:pt>
                <c:pt idx="9" formatCode="General">
                  <c:v>-8.7902380000000294E-2</c:v>
                </c:pt>
                <c:pt idx="10" formatCode="General">
                  <c:v>-0.11320238000000001</c:v>
                </c:pt>
                <c:pt idx="11" formatCode="General">
                  <c:v>-0.13603877</c:v>
                </c:pt>
                <c:pt idx="12" formatCode="General">
                  <c:v>-0.15612129999999899</c:v>
                </c:pt>
                <c:pt idx="13" formatCode="General">
                  <c:v>-0.16093888000000001</c:v>
                </c:pt>
                <c:pt idx="14" formatCode="General">
                  <c:v>-0.15705840999999901</c:v>
                </c:pt>
                <c:pt idx="15" formatCode="General">
                  <c:v>-0.147129329999999</c:v>
                </c:pt>
                <c:pt idx="16" formatCode="General">
                  <c:v>-0.13271321</c:v>
                </c:pt>
                <c:pt idx="17" formatCode="General">
                  <c:v>-0.114881099999999</c:v>
                </c:pt>
                <c:pt idx="18" formatCode="General">
                  <c:v>-9.441107E-2</c:v>
                </c:pt>
                <c:pt idx="19" formatCode="General">
                  <c:v>-7.186642E-2</c:v>
                </c:pt>
                <c:pt idx="20" formatCode="General">
                  <c:v>-4.7640880000000101E-2</c:v>
                </c:pt>
                <c:pt idx="21" formatCode="General">
                  <c:v>-2.1994690000000001E-2</c:v>
                </c:pt>
                <c:pt idx="22" formatCode="General">
                  <c:v>4.91152000000015E-3</c:v>
                </c:pt>
                <c:pt idx="23" formatCode="General">
                  <c:v>2.2359480000000001E-2</c:v>
                </c:pt>
                <c:pt idx="24" formatCode="General">
                  <c:v>3.2121760000000298E-2</c:v>
                </c:pt>
                <c:pt idx="25" formatCode="General">
                  <c:v>3.6716539999999902E-2</c:v>
                </c:pt>
                <c:pt idx="26" formatCode="General">
                  <c:v>3.8164879999999998E-2</c:v>
                </c:pt>
                <c:pt idx="27">
                  <c:v>3.7936819999999899E-2</c:v>
                </c:pt>
                <c:pt idx="28" formatCode="General">
                  <c:v>3.7118428999999897E-2</c:v>
                </c:pt>
                <c:pt idx="29" formatCode="General">
                  <c:v>3.6579558999999998E-2</c:v>
                </c:pt>
                <c:pt idx="30" formatCode="General">
                  <c:v>3.6974894000000001E-2</c:v>
                </c:pt>
                <c:pt idx="31" formatCode="General">
                  <c:v>3.8733964000000003E-2</c:v>
                </c:pt>
                <c:pt idx="32" formatCode="General">
                  <c:v>4.2073546199999999E-2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1-8C47-92C3-A8F24813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69088"/>
        <c:axId val="14457062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100*((IA_2-IA_19_2)/(IA_0-IA_19_0)-1)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DATA!$B$6:$AM$6</c15:sqref>
                        </c15:fullRef>
                        <c15:formulaRef>
                          <c15:sqref>DATA!$G$6:$AM$6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-1.95672441918315E-3</c:v>
                      </c:pt>
                      <c:pt idx="1" formatCode="General">
                        <c:v>-1.41346391099639E-2</c:v>
                      </c:pt>
                      <c:pt idx="2" formatCode="General">
                        <c:v>-2.7456967890726599E-2</c:v>
                      </c:pt>
                      <c:pt idx="3" formatCode="General">
                        <c:v>-3.6409065419729103E-2</c:v>
                      </c:pt>
                      <c:pt idx="4" formatCode="General">
                        <c:v>-3.9819139510499597E-2</c:v>
                      </c:pt>
                      <c:pt idx="5" formatCode="General">
                        <c:v>-3.4600640841542199E-2</c:v>
                      </c:pt>
                      <c:pt idx="6" formatCode="General">
                        <c:v>-1.6654472283184001E-2</c:v>
                      </c:pt>
                      <c:pt idx="7" formatCode="General">
                        <c:v>2.00724339393554E-2</c:v>
                      </c:pt>
                      <c:pt idx="8" formatCode="General">
                        <c:v>6.3883057803493196E-2</c:v>
                      </c:pt>
                      <c:pt idx="9" formatCode="General">
                        <c:v>0.123480750648608</c:v>
                      </c:pt>
                      <c:pt idx="10" formatCode="General">
                        <c:v>0.190004524545517</c:v>
                      </c:pt>
                      <c:pt idx="11" formatCode="General">
                        <c:v>0.26010680772172701</c:v>
                      </c:pt>
                      <c:pt idx="12" formatCode="General">
                        <c:v>0.33199602565285802</c:v>
                      </c:pt>
                      <c:pt idx="13" formatCode="General">
                        <c:v>0.35754422303073602</c:v>
                      </c:pt>
                      <c:pt idx="14" formatCode="General">
                        <c:v>0.378487097362945</c:v>
                      </c:pt>
                      <c:pt idx="15" formatCode="General">
                        <c:v>0.391274433544053</c:v>
                      </c:pt>
                      <c:pt idx="16" formatCode="General">
                        <c:v>0.39552630970873798</c:v>
                      </c:pt>
                      <c:pt idx="17" formatCode="General">
                        <c:v>0.39153094026274099</c:v>
                      </c:pt>
                      <c:pt idx="18" formatCode="General">
                        <c:v>0.37968754011932199</c:v>
                      </c:pt>
                      <c:pt idx="19" formatCode="General">
                        <c:v>0.36032673048813602</c:v>
                      </c:pt>
                      <c:pt idx="20" formatCode="General">
                        <c:v>0.333672573511689</c:v>
                      </c:pt>
                      <c:pt idx="21" formatCode="General">
                        <c:v>0.29985520252855402</c:v>
                      </c:pt>
                      <c:pt idx="22" formatCode="General">
                        <c:v>0.25894237274188803</c:v>
                      </c:pt>
                      <c:pt idx="23" formatCode="General">
                        <c:v>0.248978422649304</c:v>
                      </c:pt>
                      <c:pt idx="24" formatCode="General">
                        <c:v>0.25262958934699697</c:v>
                      </c:pt>
                      <c:pt idx="25" formatCode="General">
                        <c:v>0.25895150964894098</c:v>
                      </c:pt>
                      <c:pt idx="26" formatCode="General">
                        <c:v>0.26532799241638599</c:v>
                      </c:pt>
                      <c:pt idx="27" formatCode="General">
                        <c:v>0.27080192545307902</c:v>
                      </c:pt>
                      <c:pt idx="28" formatCode="General">
                        <c:v>0.274660361147471</c:v>
                      </c:pt>
                      <c:pt idx="29" formatCode="General">
                        <c:v>0.27620105471179901</c:v>
                      </c:pt>
                      <c:pt idx="30" formatCode="General">
                        <c:v>0.27496794961909798</c:v>
                      </c:pt>
                      <c:pt idx="31" formatCode="General">
                        <c:v>0.27112457352700398</c:v>
                      </c:pt>
                      <c:pt idx="32" formatCode="General">
                        <c:v>0.26550815644110698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21-8C47-92C3-A8F248136D8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DATA!$A$9</c15:sqref>
                        </c15:formulaRef>
                      </c:ext>
                    </c:extLst>
                    <c:strCache>
                      <c:ptCount val="1"/>
                      <c:pt idx="0">
                        <c:v>100*(PCH_2/PCH_0-1)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DATA!$B$9:$AM$9</c15:sqref>
                        </c15:fullRef>
                        <c15:formulaRef>
                          <c15:sqref>DATA!$G$9:$AM$9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-5.8574854711612697E-3</c:v>
                      </c:pt>
                      <c:pt idx="1" formatCode="General">
                        <c:v>-6.4224671199597499E-3</c:v>
                      </c:pt>
                      <c:pt idx="2">
                        <c:v>-3.0736906834416501E-3</c:v>
                      </c:pt>
                      <c:pt idx="3" formatCode="General">
                        <c:v>4.6626351244194401E-3</c:v>
                      </c:pt>
                      <c:pt idx="4">
                        <c:v>1.3133973815993001E-2</c:v>
                      </c:pt>
                      <c:pt idx="5" formatCode="General">
                        <c:v>2.4025730880605702E-2</c:v>
                      </c:pt>
                      <c:pt idx="6" formatCode="General">
                        <c:v>3.8525637991049203E-2</c:v>
                      </c:pt>
                      <c:pt idx="7" formatCode="General">
                        <c:v>5.8411591301754599E-2</c:v>
                      </c:pt>
                      <c:pt idx="8" formatCode="General">
                        <c:v>7.5670581906228607E-2</c:v>
                      </c:pt>
                      <c:pt idx="9" formatCode="General">
                        <c:v>9.7998180320413297E-2</c:v>
                      </c:pt>
                      <c:pt idx="10" formatCode="General">
                        <c:v>0.123971130877365</c:v>
                      </c:pt>
                      <c:pt idx="11" formatCode="General">
                        <c:v>0.153226203789014</c:v>
                      </c:pt>
                      <c:pt idx="12" formatCode="General">
                        <c:v>0.185944775126545</c:v>
                      </c:pt>
                      <c:pt idx="13" formatCode="General">
                        <c:v>0.21727466363723399</c:v>
                      </c:pt>
                      <c:pt idx="14" formatCode="General">
                        <c:v>0.248250739116229</c:v>
                      </c:pt>
                      <c:pt idx="15" formatCode="General">
                        <c:v>0.278153343196474</c:v>
                      </c:pt>
                      <c:pt idx="16" formatCode="General">
                        <c:v>0.30726919989609802</c:v>
                      </c:pt>
                      <c:pt idx="17" formatCode="General">
                        <c:v>0.33551842070944599</c:v>
                      </c:pt>
                      <c:pt idx="18" formatCode="General">
                        <c:v>0.36261929609682197</c:v>
                      </c:pt>
                      <c:pt idx="19" formatCode="General">
                        <c:v>0.388176905977344</c:v>
                      </c:pt>
                      <c:pt idx="20" formatCode="General">
                        <c:v>0.41173290554052899</c:v>
                      </c:pt>
                      <c:pt idx="21" formatCode="General">
                        <c:v>0.43279457233860102</c:v>
                      </c:pt>
                      <c:pt idx="22" formatCode="General">
                        <c:v>0.450851413400088</c:v>
                      </c:pt>
                      <c:pt idx="23" formatCode="General">
                        <c:v>0.46880369627964003</c:v>
                      </c:pt>
                      <c:pt idx="24" formatCode="General">
                        <c:v>0.48608126513061101</c:v>
                      </c:pt>
                      <c:pt idx="25" formatCode="General">
                        <c:v>0.504083376654618</c:v>
                      </c:pt>
                      <c:pt idx="26" formatCode="General">
                        <c:v>0.52238269058424402</c:v>
                      </c:pt>
                      <c:pt idx="27" formatCode="General">
                        <c:v>0.54068901464339103</c:v>
                      </c:pt>
                      <c:pt idx="28" formatCode="General">
                        <c:v>0.55883037018915604</c:v>
                      </c:pt>
                      <c:pt idx="29" formatCode="General">
                        <c:v>0.57677939954008295</c:v>
                      </c:pt>
                      <c:pt idx="30" formatCode="General">
                        <c:v>0.59435628746038405</c:v>
                      </c:pt>
                      <c:pt idx="31" formatCode="General">
                        <c:v>0.61147659831712797</c:v>
                      </c:pt>
                      <c:pt idx="32" formatCode="General">
                        <c:v>0.62808951663175805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21-8C47-92C3-A8F248136D8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100*(PY_2/PY_0-1)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DATA!$B$10:$AM$10</c15:sqref>
                        </c15:fullRef>
                        <c15:formulaRef>
                          <c15:sqref>DATA!$G$10:$AM$10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>
                        <c:v>1.5139715008771701E-3</c:v>
                      </c:pt>
                      <c:pt idx="1" formatCode="General">
                        <c:v>7.7124535178718602E-3</c:v>
                      </c:pt>
                      <c:pt idx="2" formatCode="General">
                        <c:v>1.49825485161292E-2</c:v>
                      </c:pt>
                      <c:pt idx="3">
                        <c:v>2.45457218587041E-2</c:v>
                      </c:pt>
                      <c:pt idx="4" formatCode="General">
                        <c:v>3.3374152046428102E-2</c:v>
                      </c:pt>
                      <c:pt idx="5" formatCode="General">
                        <c:v>4.4338007566713203E-2</c:v>
                      </c:pt>
                      <c:pt idx="6" formatCode="General">
                        <c:v>5.9340645200545099E-2</c:v>
                      </c:pt>
                      <c:pt idx="7" formatCode="General">
                        <c:v>8.0499015176460603E-2</c:v>
                      </c:pt>
                      <c:pt idx="8" formatCode="General">
                        <c:v>9.3808612228363203E-2</c:v>
                      </c:pt>
                      <c:pt idx="9" formatCode="General">
                        <c:v>0.11526779140884599</c:v>
                      </c:pt>
                      <c:pt idx="10" formatCode="General">
                        <c:v>0.14197758493623699</c:v>
                      </c:pt>
                      <c:pt idx="11" formatCode="General">
                        <c:v>0.17278877250441699</c:v>
                      </c:pt>
                      <c:pt idx="12" formatCode="General">
                        <c:v>0.20770785195363101</c:v>
                      </c:pt>
                      <c:pt idx="13" formatCode="General">
                        <c:v>0.23760546940965099</c:v>
                      </c:pt>
                      <c:pt idx="14" formatCode="General">
                        <c:v>0.26918994230264998</c:v>
                      </c:pt>
                      <c:pt idx="15" formatCode="General">
                        <c:v>0.30019950642670101</c:v>
                      </c:pt>
                      <c:pt idx="16" formatCode="General">
                        <c:v>0.33071047170920498</c:v>
                      </c:pt>
                      <c:pt idx="17" formatCode="General">
                        <c:v>0.36052832348074598</c:v>
                      </c:pt>
                      <c:pt idx="18" formatCode="General">
                        <c:v>0.38931069995133899</c:v>
                      </c:pt>
                      <c:pt idx="19" formatCode="General">
                        <c:v>0.41663023831006701</c:v>
                      </c:pt>
                      <c:pt idx="20" formatCode="General">
                        <c:v>0.44201121682050298</c:v>
                      </c:pt>
                      <c:pt idx="21" formatCode="General">
                        <c:v>0.46494961538157098</c:v>
                      </c:pt>
                      <c:pt idx="22" formatCode="General">
                        <c:v>0.48492529491779202</c:v>
                      </c:pt>
                      <c:pt idx="23" formatCode="General">
                        <c:v>0.50652005700999603</c:v>
                      </c:pt>
                      <c:pt idx="24" formatCode="General">
                        <c:v>0.52753528058704302</c:v>
                      </c:pt>
                      <c:pt idx="25" formatCode="General">
                        <c:v>0.55023344554325704</c:v>
                      </c:pt>
                      <c:pt idx="26" formatCode="General">
                        <c:v>0.57381340095270505</c:v>
                      </c:pt>
                      <c:pt idx="27" formatCode="General">
                        <c:v>0.59776824926045502</c:v>
                      </c:pt>
                      <c:pt idx="28" formatCode="General">
                        <c:v>0.621824333153009</c:v>
                      </c:pt>
                      <c:pt idx="29" formatCode="General">
                        <c:v>0.64605169142679597</c:v>
                      </c:pt>
                      <c:pt idx="30" formatCode="General">
                        <c:v>0.67016446404299901</c:v>
                      </c:pt>
                      <c:pt idx="31" formatCode="General">
                        <c:v>0.69405248043039602</c:v>
                      </c:pt>
                      <c:pt idx="32" formatCode="General">
                        <c:v>0.71766012389873302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21-8C47-92C3-A8F248136D82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DATA!$A$11</c15:sqref>
                        </c15:formulaRef>
                      </c:ext>
                    </c:extLst>
                    <c:strCache>
                      <c:ptCount val="1"/>
                      <c:pt idx="0">
                        <c:v>100*((W_2/PCH_2)/(W_0/PCH_0)-1)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DATA!$B$11:$AM$11</c15:sqref>
                        </c15:fullRef>
                        <c15:formulaRef>
                          <c15:sqref>DATA!$G$11:$AM$11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4.70680468172002E-3</c:v>
                      </c:pt>
                      <c:pt idx="1" formatCode="General">
                        <c:v>1.77834974683932E-3</c:v>
                      </c:pt>
                      <c:pt idx="2" formatCode="General">
                        <c:v>-5.3588574502771999E-3</c:v>
                      </c:pt>
                      <c:pt idx="3" formatCode="General">
                        <c:v>-1.5136379661706501E-2</c:v>
                      </c:pt>
                      <c:pt idx="4" formatCode="General">
                        <c:v>-2.1938169914503799E-2</c:v>
                      </c:pt>
                      <c:pt idx="5" formatCode="General">
                        <c:v>-2.6357117074238198E-2</c:v>
                      </c:pt>
                      <c:pt idx="6" formatCode="General">
                        <c:v>-2.7605981372902301E-2</c:v>
                      </c:pt>
                      <c:pt idx="7" formatCode="General">
                        <c:v>-2.42226412201174E-2</c:v>
                      </c:pt>
                      <c:pt idx="8" formatCode="General">
                        <c:v>-8.8143685268993101E-3</c:v>
                      </c:pt>
                      <c:pt idx="9" formatCode="General">
                        <c:v>7.8848496463335103E-3</c:v>
                      </c:pt>
                      <c:pt idx="10" formatCode="General">
                        <c:v>2.6495610835097699E-2</c:v>
                      </c:pt>
                      <c:pt idx="11" formatCode="General">
                        <c:v>4.6770615970093098E-2</c:v>
                      </c:pt>
                      <c:pt idx="12" formatCode="General">
                        <c:v>6.7941300221630002E-2</c:v>
                      </c:pt>
                      <c:pt idx="13" formatCode="General">
                        <c:v>8.9723692710319505E-2</c:v>
                      </c:pt>
                      <c:pt idx="14" formatCode="General">
                        <c:v>0.10906322290447</c:v>
                      </c:pt>
                      <c:pt idx="15" formatCode="General">
                        <c:v>0.125499202872214</c:v>
                      </c:pt>
                      <c:pt idx="16" formatCode="General">
                        <c:v>0.13791232848374599</c:v>
                      </c:pt>
                      <c:pt idx="17" formatCode="General">
                        <c:v>0.14597195712731101</c:v>
                      </c:pt>
                      <c:pt idx="18" formatCode="General">
                        <c:v>0.149780655504439</c:v>
                      </c:pt>
                      <c:pt idx="19" formatCode="General">
                        <c:v>0.149623491373929</c:v>
                      </c:pt>
                      <c:pt idx="20" formatCode="General">
                        <c:v>0.14582159004699</c:v>
                      </c:pt>
                      <c:pt idx="21" formatCode="General">
                        <c:v>0.138657041552736</c:v>
                      </c:pt>
                      <c:pt idx="22" formatCode="General">
                        <c:v>0.12834210805858701</c:v>
                      </c:pt>
                      <c:pt idx="23" formatCode="General">
                        <c:v>0.115684845245023</c:v>
                      </c:pt>
                      <c:pt idx="24" formatCode="General">
                        <c:v>0.10316425365224299</c:v>
                      </c:pt>
                      <c:pt idx="25" formatCode="General">
                        <c:v>9.0484343047103594E-2</c:v>
                      </c:pt>
                      <c:pt idx="26" formatCode="General">
                        <c:v>7.8827959066574096E-2</c:v>
                      </c:pt>
                      <c:pt idx="27" formatCode="General">
                        <c:v>6.8680280093036394E-2</c:v>
                      </c:pt>
                      <c:pt idx="28" formatCode="General">
                        <c:v>6.0002543483594899E-2</c:v>
                      </c:pt>
                      <c:pt idx="29" formatCode="General">
                        <c:v>5.2366795968095098E-2</c:v>
                      </c:pt>
                      <c:pt idx="30" formatCode="General">
                        <c:v>4.5397259210844199E-2</c:v>
                      </c:pt>
                      <c:pt idx="31" formatCode="General">
                        <c:v>3.8561022306016199E-2</c:v>
                      </c:pt>
                      <c:pt idx="32" formatCode="General">
                        <c:v>3.13054364952325E-2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21-8C47-92C3-A8F248136D82}"/>
                  </c:ext>
                </c:extLst>
              </c15:ser>
            </c15:filteredLineSeries>
          </c:ext>
        </c:extLst>
      </c:lineChart>
      <c:catAx>
        <c:axId val="1445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0624"/>
        <c:crosses val="autoZero"/>
        <c:auto val="1"/>
        <c:lblAlgn val="ctr"/>
        <c:lblOffset val="100"/>
        <c:noMultiLvlLbl val="0"/>
      </c:catAx>
      <c:valAx>
        <c:axId val="1445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9700189793806535E-2"/>
          <c:y val="8.2319818389636784E-2"/>
          <c:w val="0.9346118248376849"/>
          <c:h val="0.84646272542545087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3C-4A8B-A82B-D93B351C0908}"/>
              </c:ext>
            </c:extLst>
          </c:dPt>
          <c:val>
            <c:numRef>
              <c:f>'DATA PIB por componente'!$U$8:$U$40</c:f>
              <c:numCache>
                <c:formatCode>General</c:formatCode>
                <c:ptCount val="33"/>
                <c:pt idx="0">
                  <c:v>1.5844753857913571E-3</c:v>
                </c:pt>
                <c:pt idx="1">
                  <c:v>2.4941195384260624E-3</c:v>
                </c:pt>
                <c:pt idx="2">
                  <c:v>2.4458844897844619E-3</c:v>
                </c:pt>
                <c:pt idx="3">
                  <c:v>1.4036579778274121E-3</c:v>
                </c:pt>
                <c:pt idx="4">
                  <c:v>1.7869909973000035E-3</c:v>
                </c:pt>
                <c:pt idx="5">
                  <c:v>4.6472301803669042E-3</c:v>
                </c:pt>
                <c:pt idx="6">
                  <c:v>1.1048863652854896E-2</c:v>
                </c:pt>
                <c:pt idx="7">
                  <c:v>2.2504109001630978E-2</c:v>
                </c:pt>
                <c:pt idx="8">
                  <c:v>4.009185663954766E-2</c:v>
                </c:pt>
                <c:pt idx="9">
                  <c:v>5.8790732808039196E-2</c:v>
                </c:pt>
                <c:pt idx="10">
                  <c:v>7.5997886395774178E-2</c:v>
                </c:pt>
                <c:pt idx="11">
                  <c:v>9.0716195381855949E-2</c:v>
                </c:pt>
                <c:pt idx="12">
                  <c:v>0.10259572793268236</c:v>
                </c:pt>
                <c:pt idx="13">
                  <c:v>0.10823160938803432</c:v>
                </c:pt>
                <c:pt idx="14">
                  <c:v>0.1067158116417108</c:v>
                </c:pt>
                <c:pt idx="15">
                  <c:v>9.9759986787671562E-2</c:v>
                </c:pt>
                <c:pt idx="16">
                  <c:v>8.9095103650977198E-2</c:v>
                </c:pt>
                <c:pt idx="17">
                  <c:v>7.6187888132221979E-2</c:v>
                </c:pt>
                <c:pt idx="18">
                  <c:v>6.2186690870961972E-2</c:v>
                </c:pt>
                <c:pt idx="19">
                  <c:v>4.793158875067606E-2</c:v>
                </c:pt>
                <c:pt idx="20">
                  <c:v>3.3989525300073854E-2</c:v>
                </c:pt>
                <c:pt idx="21">
                  <c:v>2.0700113980564459E-2</c:v>
                </c:pt>
                <c:pt idx="22">
                  <c:v>8.22456288471877E-3</c:v>
                </c:pt>
                <c:pt idx="23">
                  <c:v>7.2389035808441012E-5</c:v>
                </c:pt>
                <c:pt idx="24">
                  <c:v>-2.3013478989539434E-3</c:v>
                </c:pt>
                <c:pt idx="25">
                  <c:v>3.6938997238278141E-4</c:v>
                </c:pt>
                <c:pt idx="26">
                  <c:v>6.8081193124202299E-3</c:v>
                </c:pt>
                <c:pt idx="27">
                  <c:v>1.5632850829827034E-2</c:v>
                </c:pt>
                <c:pt idx="28">
                  <c:v>2.5593750759223301E-2</c:v>
                </c:pt>
                <c:pt idx="29">
                  <c:v>3.5481522371599628E-2</c:v>
                </c:pt>
                <c:pt idx="30">
                  <c:v>4.4422622684277345E-2</c:v>
                </c:pt>
                <c:pt idx="31">
                  <c:v>5.1799426089445454E-2</c:v>
                </c:pt>
                <c:pt idx="32">
                  <c:v>5.7235451817492927E-2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C-4A8B-A82B-D93B351C0908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Inversion 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val>
            <c:numRef>
              <c:f>'DATA PIB por componente'!$V$8:$V$40</c:f>
              <c:numCache>
                <c:formatCode>General</c:formatCode>
                <c:ptCount val="33"/>
                <c:pt idx="0">
                  <c:v>-3.690468977799245E-4</c:v>
                </c:pt>
                <c:pt idx="1">
                  <c:v>-2.6801251078434726E-3</c:v>
                </c:pt>
                <c:pt idx="2">
                  <c:v>-5.2099487583517909E-3</c:v>
                </c:pt>
                <c:pt idx="3">
                  <c:v>-6.9082763761169307E-3</c:v>
                </c:pt>
                <c:pt idx="4">
                  <c:v>-7.5528664178321301E-3</c:v>
                </c:pt>
                <c:pt idx="5">
                  <c:v>-6.559569049814363E-3</c:v>
                </c:pt>
                <c:pt idx="6">
                  <c:v>-3.1533482185946396E-3</c:v>
                </c:pt>
                <c:pt idx="7">
                  <c:v>3.8111850683654057E-3</c:v>
                </c:pt>
                <c:pt idx="8">
                  <c:v>1.2094106888661707E-2</c:v>
                </c:pt>
                <c:pt idx="9">
                  <c:v>2.3360331605828552E-2</c:v>
                </c:pt>
                <c:pt idx="10">
                  <c:v>3.5940351151126343E-2</c:v>
                </c:pt>
                <c:pt idx="11">
                  <c:v>4.9204637015720164E-2</c:v>
                </c:pt>
                <c:pt idx="12">
                  <c:v>6.2816778677477675E-2</c:v>
                </c:pt>
                <c:pt idx="13">
                  <c:v>6.7689304160185773E-2</c:v>
                </c:pt>
                <c:pt idx="14">
                  <c:v>7.1708623762136728E-2</c:v>
                </c:pt>
                <c:pt idx="15">
                  <c:v>7.4198649023297064E-2</c:v>
                </c:pt>
                <c:pt idx="16">
                  <c:v>7.508258289632487E-2</c:v>
                </c:pt>
                <c:pt idx="17">
                  <c:v>7.4411561745944654E-2</c:v>
                </c:pt>
                <c:pt idx="18">
                  <c:v>7.2258340615834998E-2</c:v>
                </c:pt>
                <c:pt idx="19">
                  <c:v>6.868300080118328E-2</c:v>
                </c:pt>
                <c:pt idx="20">
                  <c:v>6.3725653978121896E-2</c:v>
                </c:pt>
                <c:pt idx="21">
                  <c:v>5.7408724094785341E-2</c:v>
                </c:pt>
                <c:pt idx="22">
                  <c:v>4.9742845122481338E-2</c:v>
                </c:pt>
                <c:pt idx="23">
                  <c:v>4.7905715048463721E-2</c:v>
                </c:pt>
                <c:pt idx="24">
                  <c:v>4.8645855185935775E-2</c:v>
                </c:pt>
                <c:pt idx="25">
                  <c:v>4.9889190825989561E-2</c:v>
                </c:pt>
                <c:pt idx="26">
                  <c:v>5.1142223556263161E-2</c:v>
                </c:pt>
                <c:pt idx="27">
                  <c:v>5.2224544378019537E-2</c:v>
                </c:pt>
                <c:pt idx="28">
                  <c:v>5.3001201001357828E-2</c:v>
                </c:pt>
                <c:pt idx="29">
                  <c:v>5.333886903442274E-2</c:v>
                </c:pt>
                <c:pt idx="30">
                  <c:v>5.3152673224819195E-2</c:v>
                </c:pt>
                <c:pt idx="31">
                  <c:v>5.2473424823239863E-2</c:v>
                </c:pt>
                <c:pt idx="32">
                  <c:v>5.1459633680389021E-2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3C-4A8B-A82B-D93B351C0908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Balanza comercial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'DATA PIB por componente'!$W$8:$W$40</c:f>
              <c:numCache>
                <c:formatCode>General</c:formatCode>
                <c:ptCount val="33"/>
                <c:pt idx="0">
                  <c:v>1.1472054683505572E-2</c:v>
                </c:pt>
                <c:pt idx="1">
                  <c:v>2.3382184932198128E-2</c:v>
                </c:pt>
                <c:pt idx="2">
                  <c:v>3.2513949394247552E-2</c:v>
                </c:pt>
                <c:pt idx="3">
                  <c:v>3.7513585369760495E-2</c:v>
                </c:pt>
                <c:pt idx="4">
                  <c:v>4.0176772326282084E-2</c:v>
                </c:pt>
                <c:pt idx="5">
                  <c:v>4.0560776333645882E-2</c:v>
                </c:pt>
                <c:pt idx="6">
                  <c:v>3.8876350967736291E-2</c:v>
                </c:pt>
                <c:pt idx="7">
                  <c:v>3.4946418611502848E-2</c:v>
                </c:pt>
                <c:pt idx="8">
                  <c:v>3.1297011430671692E-2</c:v>
                </c:pt>
                <c:pt idx="9">
                  <c:v>2.7357125045677527E-2</c:v>
                </c:pt>
                <c:pt idx="10">
                  <c:v>2.3532461342199221E-2</c:v>
                </c:pt>
                <c:pt idx="11">
                  <c:v>1.9998728344790304E-2</c:v>
                </c:pt>
                <c:pt idx="12">
                  <c:v>1.6702459619341838E-2</c:v>
                </c:pt>
                <c:pt idx="13">
                  <c:v>1.2140506421792615E-2</c:v>
                </c:pt>
                <c:pt idx="14">
                  <c:v>8.3693623328903004E-3</c:v>
                </c:pt>
                <c:pt idx="15">
                  <c:v>5.8617923721089394E-3</c:v>
                </c:pt>
                <c:pt idx="16">
                  <c:v>4.3403976553164775E-3</c:v>
                </c:pt>
                <c:pt idx="17">
                  <c:v>3.5097201395554618E-3</c:v>
                </c:pt>
                <c:pt idx="18">
                  <c:v>3.1303172831494107E-3</c:v>
                </c:pt>
                <c:pt idx="19">
                  <c:v>3.036864166657265E-3</c:v>
                </c:pt>
                <c:pt idx="20">
                  <c:v>3.1366499439303502E-3</c:v>
                </c:pt>
                <c:pt idx="21">
                  <c:v>3.4003397230147653E-3</c:v>
                </c:pt>
                <c:pt idx="22">
                  <c:v>3.8497370479780579E-3</c:v>
                </c:pt>
                <c:pt idx="23">
                  <c:v>3.4729481157939534E-3</c:v>
                </c:pt>
                <c:pt idx="24">
                  <c:v>2.5713387481039267E-3</c:v>
                </c:pt>
                <c:pt idx="25">
                  <c:v>9.529385047411553E-4</c:v>
                </c:pt>
                <c:pt idx="26">
                  <c:v>-1.0783070186419148E-3</c:v>
                </c:pt>
                <c:pt idx="27">
                  <c:v>-3.3450625232686417E-3</c:v>
                </c:pt>
                <c:pt idx="28">
                  <c:v>-5.7102738968563974E-3</c:v>
                </c:pt>
                <c:pt idx="29">
                  <c:v>-8.0219063785605081E-3</c:v>
                </c:pt>
                <c:pt idx="30">
                  <c:v>-1.0128128326855857E-2</c:v>
                </c:pt>
                <c:pt idx="31">
                  <c:v>-1.1950673316157836E-2</c:v>
                </c:pt>
                <c:pt idx="32">
                  <c:v>-1.3465946227965563E-2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f>'DATA PIB por componente'!$A$8:$A$40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'DATA PIB por componente'!$T$8:$T$40</c:f>
              <c:numCache>
                <c:formatCode>0.000000</c:formatCode>
                <c:ptCount val="33"/>
                <c:pt idx="0">
                  <c:v>1.2687552600465501E-2</c:v>
                </c:pt>
                <c:pt idx="1">
                  <c:v>2.3196220927124145E-2</c:v>
                </c:pt>
                <c:pt idx="2">
                  <c:v>2.974988007167223E-2</c:v>
                </c:pt>
                <c:pt idx="3">
                  <c:v>3.2008927642301899E-2</c:v>
                </c:pt>
                <c:pt idx="4">
                  <c:v>3.4410896905745503E-2</c:v>
                </c:pt>
                <c:pt idx="5">
                  <c:v>3.8648442114164183E-2</c:v>
                </c:pt>
                <c:pt idx="6">
                  <c:v>4.6771925182165219E-2</c:v>
                </c:pt>
                <c:pt idx="7">
                  <c:v>6.1261730266637393E-2</c:v>
                </c:pt>
                <c:pt idx="8">
                  <c:v>8.3482953586311304E-2</c:v>
                </c:pt>
                <c:pt idx="9">
                  <c:v>0.10950819777351128</c:v>
                </c:pt>
                <c:pt idx="10">
                  <c:v>0.13547065037105011</c:v>
                </c:pt>
                <c:pt idx="11">
                  <c:v>0.15991952927878472</c:v>
                </c:pt>
                <c:pt idx="12">
                  <c:v>0.18211497388196385</c:v>
                </c:pt>
                <c:pt idx="13">
                  <c:v>0.18806141997000925</c:v>
                </c:pt>
                <c:pt idx="14">
                  <c:v>0.1867938158625071</c:v>
                </c:pt>
                <c:pt idx="15">
                  <c:v>0.17982045995359464</c:v>
                </c:pt>
                <c:pt idx="16">
                  <c:v>0.16851805669630959</c:v>
                </c:pt>
                <c:pt idx="17">
                  <c:v>0.15410919346536822</c:v>
                </c:pt>
                <c:pt idx="18">
                  <c:v>0.13757532265783468</c:v>
                </c:pt>
                <c:pt idx="19">
                  <c:v>0.11965144417487306</c:v>
                </c:pt>
                <c:pt idx="20">
                  <c:v>0.1008518292221261</c:v>
                </c:pt>
                <c:pt idx="21">
                  <c:v>8.1509123373013637E-2</c:v>
                </c:pt>
                <c:pt idx="22">
                  <c:v>6.1817174541300979E-2</c:v>
                </c:pt>
                <c:pt idx="23">
                  <c:v>5.1451060828089368E-2</c:v>
                </c:pt>
                <c:pt idx="24">
                  <c:v>4.891584884105793E-2</c:v>
                </c:pt>
                <c:pt idx="25">
                  <c:v>5.1211497397130046E-2</c:v>
                </c:pt>
                <c:pt idx="26">
                  <c:v>5.6872049213296805E-2</c:v>
                </c:pt>
                <c:pt idx="27">
                  <c:v>6.4512356165469242E-2</c:v>
                </c:pt>
                <c:pt idx="28">
                  <c:v>7.2884677863727099E-2</c:v>
                </c:pt>
                <c:pt idx="29">
                  <c:v>8.0798472594323378E-2</c:v>
                </c:pt>
                <c:pt idx="30">
                  <c:v>8.7447177292387934E-2</c:v>
                </c:pt>
                <c:pt idx="31">
                  <c:v>9.232216811805305E-2</c:v>
                </c:pt>
                <c:pt idx="32">
                  <c:v>9.5229146207875814E-2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Porcentaje de desviacion con respecto al PIB del BAU (%)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2.7394988654964561E-3"/>
              <c:y val="0.249279213568356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6165722700279223"/>
          <c:y val="0.17174865337105155"/>
          <c:w val="0.19312239966404202"/>
          <c:h val="0.1821382344916851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de energía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Sectores'!$W$4:$AA$4</c15:sqref>
                  </c15:fullRef>
                </c:ext>
              </c:extLst>
              <c:f>('Energia-emisiones por Sectores'!$W$4,'Energia-emisiones por Sectores'!$Y$4:$AA$4)</c:f>
              <c:numCache>
                <c:formatCode>0.0%</c:formatCode>
                <c:ptCount val="4"/>
                <c:pt idx="0">
                  <c:v>-6.1911773327150144E-5</c:v>
                </c:pt>
                <c:pt idx="1">
                  <c:v>-6.3048691900036147E-4</c:v>
                </c:pt>
                <c:pt idx="2">
                  <c:v>-3.4621685901922161E-3</c:v>
                </c:pt>
                <c:pt idx="3">
                  <c:v>-7.3347212350056701E-3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6-45C3-9BFA-9250F6A712F4}"/>
            </c:ext>
          </c:extLst>
        </c:ser>
        <c:ser>
          <c:idx val="1"/>
          <c:order val="1"/>
          <c:tx>
            <c:strRef>
              <c:f>'Energia-emisiones por Sectores'!$U$5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Sectores'!$W$5:$AA$5</c15:sqref>
                  </c15:fullRef>
                </c:ext>
              </c:extLst>
              <c:f>('Energia-emisiones por Sectores'!$W$5,'Energia-emisiones por Sectores'!$Y$5:$AA$5)</c:f>
              <c:numCache>
                <c:formatCode>0.0%</c:formatCode>
                <c:ptCount val="4"/>
                <c:pt idx="0">
                  <c:v>-1.6259702861801673E-3</c:v>
                </c:pt>
                <c:pt idx="1">
                  <c:v>-1.6590189414982248E-3</c:v>
                </c:pt>
                <c:pt idx="2">
                  <c:v>-5.221391431181166E-3</c:v>
                </c:pt>
                <c:pt idx="3">
                  <c:v>-1.0531647888926354E-2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6-45C3-9BFA-9250F6A712F4}"/>
            </c:ext>
          </c:extLst>
        </c:ser>
        <c:ser>
          <c:idx val="2"/>
          <c:order val="2"/>
          <c:tx>
            <c:strRef>
              <c:f>'Energia-emisiones por Sectores'!$U$6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Sectores'!$W$6:$AA$6</c15:sqref>
                  </c15:fullRef>
                </c:ext>
              </c:extLst>
              <c:f>('Energia-emisiones por Sectores'!$W$6,'Energia-emisiones por Sectores'!$Y$6:$AA$6)</c:f>
              <c:numCache>
                <c:formatCode>0.0%</c:formatCode>
                <c:ptCount val="4"/>
                <c:pt idx="0">
                  <c:v>1.3046995737964195E-4</c:v>
                </c:pt>
                <c:pt idx="1">
                  <c:v>1.9364390585319136E-4</c:v>
                </c:pt>
                <c:pt idx="2">
                  <c:v>-1.3196534229404921E-3</c:v>
                </c:pt>
                <c:pt idx="3">
                  <c:v>-1.6760340250679961E-3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6-45C3-9BFA-9250F6A712F4}"/>
            </c:ext>
          </c:extLst>
        </c:ser>
        <c:ser>
          <c:idx val="3"/>
          <c:order val="3"/>
          <c:tx>
            <c:strRef>
              <c:f>'Energia-emisiones por Sectores'!$U$7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Sectores'!$W$7:$AA$7</c15:sqref>
                  </c15:fullRef>
                </c:ext>
              </c:extLst>
              <c:f>('Energia-emisiones por Sectores'!$W$7,'Energia-emisiones por Sectores'!$Y$7:$AA$7)</c:f>
              <c:numCache>
                <c:formatCode>0.0%</c:formatCode>
                <c:ptCount val="4"/>
                <c:pt idx="0">
                  <c:v>-2.4822563791306873E-3</c:v>
                </c:pt>
                <c:pt idx="1">
                  <c:v>-5.1490921024635039E-3</c:v>
                </c:pt>
                <c:pt idx="2">
                  <c:v>-9.6756057703493159E-3</c:v>
                </c:pt>
                <c:pt idx="3">
                  <c:v>-2.073549241795869E-2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6-45C3-9BFA-9250F6A712F4}"/>
            </c:ext>
          </c:extLst>
        </c:ser>
        <c:ser>
          <c:idx val="4"/>
          <c:order val="4"/>
          <c:tx>
            <c:strRef>
              <c:f>'Energia-emisiones por Sectores'!$U$8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Sectores'!$W$8:$AA$8</c15:sqref>
                  </c15:fullRef>
                </c:ext>
              </c:extLst>
              <c:f>('Energia-emisiones por Sectores'!$W$8,'Energia-emisiones por Sectores'!$Y$8:$AA$8)</c:f>
              <c:numCache>
                <c:formatCode>0.0%</c:formatCode>
                <c:ptCount val="4"/>
                <c:pt idx="0">
                  <c:v>-7.0369232749625255E-3</c:v>
                </c:pt>
                <c:pt idx="1">
                  <c:v>-2.5748320815492609E-2</c:v>
                </c:pt>
                <c:pt idx="2">
                  <c:v>-3.1951277352248564E-2</c:v>
                </c:pt>
                <c:pt idx="3">
                  <c:v>-4.3345990991041194E-2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6-45C3-9BFA-9250F6A712F4}"/>
            </c:ext>
          </c:extLst>
        </c:ser>
        <c:ser>
          <c:idx val="5"/>
          <c:order val="5"/>
          <c:tx>
            <c:strRef>
              <c:f>'Energia-emisiones por Sectores'!$U$9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Sectores'!$W$9:$AA$9</c15:sqref>
                  </c15:fullRef>
                </c:ext>
              </c:extLst>
              <c:f>('Energia-emisiones por Sectores'!$W$9,'Energia-emisiones por Sectores'!$Y$9:$AA$9)</c:f>
              <c:numCache>
                <c:formatCode>0.0%</c:formatCode>
                <c:ptCount val="4"/>
                <c:pt idx="0">
                  <c:v>-2.368640140663536E-2</c:v>
                </c:pt>
                <c:pt idx="1">
                  <c:v>-0.30417739439595193</c:v>
                </c:pt>
                <c:pt idx="2">
                  <c:v>-0.48585346862131329</c:v>
                </c:pt>
                <c:pt idx="3">
                  <c:v>-0.74130542816723144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6-45C3-9BFA-9250F6A712F4}"/>
            </c:ext>
          </c:extLst>
        </c:ser>
        <c:ser>
          <c:idx val="6"/>
          <c:order val="6"/>
          <c:tx>
            <c:strRef>
              <c:f>'Energia-emisiones por Sectores'!$U$10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Sectores'!$W$10:$AA$10</c15:sqref>
                  </c15:fullRef>
                </c:ext>
              </c:extLst>
              <c:f>('Energia-emisiones por Sectores'!$W$10,'Energia-emisiones por Sectores'!$Y$10:$AA$10)</c:f>
              <c:numCache>
                <c:formatCode>0.0%</c:formatCode>
                <c:ptCount val="4"/>
                <c:pt idx="0">
                  <c:v>6.9875291351051416E-4</c:v>
                </c:pt>
                <c:pt idx="1">
                  <c:v>1.0267213112260531E-3</c:v>
                </c:pt>
                <c:pt idx="2">
                  <c:v>-1.4231763562316813E-3</c:v>
                </c:pt>
                <c:pt idx="3">
                  <c:v>-2.526751312920128E-3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6-45C3-9BFA-9250F6A7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95360"/>
        <c:axId val="145175680"/>
      </c:barChart>
      <c:catAx>
        <c:axId val="1448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5680"/>
        <c:crosses val="autoZero"/>
        <c:auto val="1"/>
        <c:lblAlgn val="ctr"/>
        <c:lblOffset val="100"/>
        <c:noMultiLvlLbl val="0"/>
      </c:catAx>
      <c:valAx>
        <c:axId val="145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7427180918683"/>
          <c:y val="0.12767842183796069"/>
          <c:w val="0.23275066235213324"/>
          <c:h val="0.811809793609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</a:t>
            </a:r>
            <a:r>
              <a:rPr lang="fr-FR" baseline="0"/>
              <a:t> de electricidad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Sectores'!$U$15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Sectores'!$W$15:$AA$15</c15:sqref>
                  </c15:fullRef>
                </c:ext>
              </c:extLst>
              <c:f>('Energia-emisiones por Sectores'!$W$15,'Energia-emisiones por Sectores'!$Y$15:$AA$15)</c:f>
              <c:numCache>
                <c:formatCode>0.0%</c:formatCode>
                <c:ptCount val="4"/>
                <c:pt idx="0">
                  <c:v>-5.1485574542271539E-3</c:v>
                </c:pt>
                <c:pt idx="1">
                  <c:v>-9.8144500937042967E-3</c:v>
                </c:pt>
                <c:pt idx="2">
                  <c:v>-1.6073088433864013E-2</c:v>
                </c:pt>
                <c:pt idx="3">
                  <c:v>-3.4860895774115552E-2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FC1-B336-D22B1672DC66}"/>
            </c:ext>
          </c:extLst>
        </c:ser>
        <c:ser>
          <c:idx val="1"/>
          <c:order val="1"/>
          <c:tx>
            <c:strRef>
              <c:f>'Energia-emisiones por Sectores'!$U$16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Sectores'!$W$16:$AA$16</c15:sqref>
                  </c15:fullRef>
                </c:ext>
              </c:extLst>
              <c:f>('Energia-emisiones por Sectores'!$W$16,'Energia-emisiones por Sectores'!$Y$16:$AA$16)</c:f>
              <c:numCache>
                <c:formatCode>0.0%</c:formatCode>
                <c:ptCount val="4"/>
                <c:pt idx="0">
                  <c:v>-5.2812006906991504E-3</c:v>
                </c:pt>
                <c:pt idx="1">
                  <c:v>-9.6490873883564587E-3</c:v>
                </c:pt>
                <c:pt idx="2">
                  <c:v>-1.6139572602094643E-2</c:v>
                </c:pt>
                <c:pt idx="3">
                  <c:v>-3.4270184772033474E-2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E-4FC1-B336-D22B1672DC66}"/>
            </c:ext>
          </c:extLst>
        </c:ser>
        <c:ser>
          <c:idx val="2"/>
          <c:order val="2"/>
          <c:tx>
            <c:strRef>
              <c:f>'Energia-emisiones por Sectores'!$U$17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Sectores'!$W$17:$AA$17</c15:sqref>
                  </c15:fullRef>
                </c:ext>
              </c:extLst>
              <c:f>('Energia-emisiones por Sectores'!$W$17,'Energia-emisiones por Sectores'!$Y$17:$AA$17)</c:f>
              <c:numCache>
                <c:formatCode>0.0%</c:formatCode>
                <c:ptCount val="4"/>
                <c:pt idx="0">
                  <c:v>-5.9398050321995965E-3</c:v>
                </c:pt>
                <c:pt idx="1">
                  <c:v>-1.0900482487560037E-2</c:v>
                </c:pt>
                <c:pt idx="2">
                  <c:v>-1.7540630568895099E-2</c:v>
                </c:pt>
                <c:pt idx="3">
                  <c:v>-3.687757220478971E-2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E-4FC1-B336-D22B1672DC66}"/>
            </c:ext>
          </c:extLst>
        </c:ser>
        <c:ser>
          <c:idx val="3"/>
          <c:order val="3"/>
          <c:tx>
            <c:strRef>
              <c:f>'Energia-emisiones por Sectores'!$U$18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Sectores'!$W$18:$AA$18</c15:sqref>
                  </c15:fullRef>
                </c:ext>
              </c:extLst>
              <c:f>('Energia-emisiones por Sectores'!$W$18,'Energia-emisiones por Sectores'!$Y$18:$AA$18)</c:f>
              <c:numCache>
                <c:formatCode>0.0%</c:formatCode>
                <c:ptCount val="4"/>
                <c:pt idx="0">
                  <c:v>-5.9796981748665434E-3</c:v>
                </c:pt>
                <c:pt idx="1">
                  <c:v>-1.1617668293310346E-2</c:v>
                </c:pt>
                <c:pt idx="2">
                  <c:v>-1.8314222940766234E-2</c:v>
                </c:pt>
                <c:pt idx="3">
                  <c:v>-3.9872031050929402E-2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E-4FC1-B336-D22B1672DC66}"/>
            </c:ext>
          </c:extLst>
        </c:ser>
        <c:ser>
          <c:idx val="4"/>
          <c:order val="4"/>
          <c:tx>
            <c:strRef>
              <c:f>'Energia-emisiones por Sectores'!$U$19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Sectores'!$W$19:$AA$19</c15:sqref>
                  </c15:fullRef>
                </c:ext>
              </c:extLst>
              <c:f>('Energia-emisiones por Sectores'!$W$19,'Energia-emisiones por Sectores'!$Y$19:$AA$19)</c:f>
              <c:numCache>
                <c:formatCode>0.0%</c:formatCode>
                <c:ptCount val="4"/>
                <c:pt idx="0">
                  <c:v>-7.7370310898772221E-3</c:v>
                </c:pt>
                <c:pt idx="1">
                  <c:v>-7.6735965744127999E-3</c:v>
                </c:pt>
                <c:pt idx="2">
                  <c:v>-1.5025504640564069E-2</c:v>
                </c:pt>
                <c:pt idx="3">
                  <c:v>-3.2855316694630488E-2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E-4FC1-B336-D22B1672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96000"/>
        <c:axId val="145301888"/>
        <c:extLst/>
      </c:barChart>
      <c:catAx>
        <c:axId val="145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1888"/>
        <c:crosses val="autoZero"/>
        <c:auto val="1"/>
        <c:lblAlgn val="ctr"/>
        <c:lblOffset val="100"/>
        <c:noMultiLvlLbl val="0"/>
      </c:catAx>
      <c:valAx>
        <c:axId val="1453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9111361079863"/>
          <c:y val="0.25585417844868841"/>
          <c:w val="0.15512317210348706"/>
          <c:h val="0.6510172416293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Emisiones de CO2 por consumo de energia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Sectores'!$U$24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Sectores'!$W$24:$AA$24</c15:sqref>
                  </c15:fullRef>
                </c:ext>
              </c:extLst>
              <c:f>('Energia-emisiones por Sectores'!$W$24,'Energia-emisiones por Sectores'!$Y$24:$AA$24)</c:f>
              <c:numCache>
                <c:formatCode>0.0%</c:formatCode>
                <c:ptCount val="4"/>
                <c:pt idx="0">
                  <c:v>1.3543297085665262E-3</c:v>
                </c:pt>
                <c:pt idx="1">
                  <c:v>2.0932482573148281E-3</c:v>
                </c:pt>
                <c:pt idx="2">
                  <c:v>4.0314954880349418E-4</c:v>
                </c:pt>
                <c:pt idx="3">
                  <c:v>8.6623362847237928E-4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4-4BA9-A761-00F99E182166}"/>
            </c:ext>
          </c:extLst>
        </c:ser>
        <c:ser>
          <c:idx val="1"/>
          <c:order val="1"/>
          <c:tx>
            <c:strRef>
              <c:f>'Energia-emisiones por Sectores'!$U$25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Sectores'!$W$25:$AA$25</c15:sqref>
                  </c15:fullRef>
                </c:ext>
              </c:extLst>
              <c:f>('Energia-emisiones por Sectores'!$W$25,'Energia-emisiones por Sectores'!$Y$25:$AA$25)</c:f>
              <c:numCache>
                <c:formatCode>0.0%</c:formatCode>
                <c:ptCount val="4"/>
                <c:pt idx="0">
                  <c:v>2.9110262365983353E-4</c:v>
                </c:pt>
                <c:pt idx="1">
                  <c:v>2.5615413535398091E-3</c:v>
                </c:pt>
                <c:pt idx="2">
                  <c:v>8.7244370177486097E-4</c:v>
                </c:pt>
                <c:pt idx="3">
                  <c:v>2.1256768393971281E-3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4-4BA9-A761-00F99E182166}"/>
            </c:ext>
          </c:extLst>
        </c:ser>
        <c:ser>
          <c:idx val="2"/>
          <c:order val="2"/>
          <c:tx>
            <c:strRef>
              <c:f>'Energia-emisiones por Sectores'!$U$26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Sectores'!$W$26:$AA$26</c15:sqref>
                  </c15:fullRef>
                </c:ext>
              </c:extLst>
              <c:f>('Energia-emisiones por Sectores'!$W$26,'Energia-emisiones por Sectores'!$Y$26:$AA$26)</c:f>
              <c:numCache>
                <c:formatCode>0.0%</c:formatCode>
                <c:ptCount val="4"/>
                <c:pt idx="0">
                  <c:v>1.5146348294736711E-4</c:v>
                </c:pt>
                <c:pt idx="1">
                  <c:v>2.4131375235136865E-4</c:v>
                </c:pt>
                <c:pt idx="2">
                  <c:v>-1.2521269350717068E-3</c:v>
                </c:pt>
                <c:pt idx="3">
                  <c:v>-1.5407032587930747E-3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4-4BA9-A761-00F99E182166}"/>
            </c:ext>
          </c:extLst>
        </c:ser>
        <c:ser>
          <c:idx val="3"/>
          <c:order val="3"/>
          <c:tx>
            <c:strRef>
              <c:f>'Energia-emisiones por Sectores'!$U$27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Sectores'!$W$27:$AA$27</c15:sqref>
                  </c15:fullRef>
                </c:ext>
              </c:extLst>
              <c:f>('Energia-emisiones por Sectores'!$W$27,'Energia-emisiones por Sectores'!$Y$27:$AA$27)</c:f>
              <c:numCache>
                <c:formatCode>0.0%</c:formatCode>
                <c:ptCount val="4"/>
                <c:pt idx="0">
                  <c:v>3.8750472054482898E-4</c:v>
                </c:pt>
                <c:pt idx="1">
                  <c:v>5.2558764896804E-4</c:v>
                </c:pt>
                <c:pt idx="2">
                  <c:v>-1.7983297508057383E-3</c:v>
                </c:pt>
                <c:pt idx="3">
                  <c:v>-3.8184324889386501E-3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4-4BA9-A761-00F99E182166}"/>
            </c:ext>
          </c:extLst>
        </c:ser>
        <c:ser>
          <c:idx val="4"/>
          <c:order val="4"/>
          <c:tx>
            <c:strRef>
              <c:f>'Energia-emisiones por Sectores'!$U$28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Sectores'!$W$28:$AA$28</c15:sqref>
                  </c15:fullRef>
                </c:ext>
              </c:extLst>
              <c:f>('Energia-emisiones por Sectores'!$W$28,'Energia-emisiones por Sectores'!$Y$28:$AA$28)</c:f>
              <c:numCache>
                <c:formatCode>0.0%</c:formatCode>
                <c:ptCount val="4"/>
                <c:pt idx="0">
                  <c:v>-7.3337926533963982E-3</c:v>
                </c:pt>
                <c:pt idx="1">
                  <c:v>-2.5639085666664063E-2</c:v>
                </c:pt>
                <c:pt idx="2">
                  <c:v>-3.1537003611465719E-2</c:v>
                </c:pt>
                <c:pt idx="3">
                  <c:v>-4.2307859424708494E-2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4-4BA9-A761-00F99E182166}"/>
            </c:ext>
          </c:extLst>
        </c:ser>
        <c:ser>
          <c:idx val="5"/>
          <c:order val="5"/>
          <c:tx>
            <c:strRef>
              <c:f>'Energia-emisiones por Sectores'!$U$29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Sectores'!$W$29:$AA$29</c15:sqref>
                  </c15:fullRef>
                </c:ext>
              </c:extLst>
              <c:f>('Energia-emisiones por Sectores'!$W$29,'Energia-emisiones por Sectores'!$Y$29:$AA$29)</c:f>
              <c:numCache>
                <c:formatCode>0.0%</c:formatCode>
                <c:ptCount val="4"/>
                <c:pt idx="0">
                  <c:v>-0.1440727984626673</c:v>
                </c:pt>
                <c:pt idx="1">
                  <c:v>-0.39961158790076967</c:v>
                </c:pt>
                <c:pt idx="2">
                  <c:v>-0.54980954220162737</c:v>
                </c:pt>
                <c:pt idx="3">
                  <c:v>-0.74578457140417076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4-4BA9-A761-00F99E182166}"/>
            </c:ext>
          </c:extLst>
        </c:ser>
        <c:ser>
          <c:idx val="6"/>
          <c:order val="6"/>
          <c:tx>
            <c:strRef>
              <c:f>'Energia-emisiones por Sectores'!$U$30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Sectores'!$W$30:$AA$30</c15:sqref>
                  </c15:fullRef>
                </c:ext>
              </c:extLst>
              <c:f>('Energia-emisiones por Sectores'!$W$30,'Energia-emisiones por Sectores'!$Y$30:$AA$30)</c:f>
              <c:numCache>
                <c:formatCode>0.0%</c:formatCode>
                <c:ptCount val="4"/>
                <c:pt idx="0">
                  <c:v>1.8396521680728029E-3</c:v>
                </c:pt>
                <c:pt idx="1">
                  <c:v>2.2934572522192997E-3</c:v>
                </c:pt>
                <c:pt idx="2">
                  <c:v>6.0574770893784269E-4</c:v>
                </c:pt>
                <c:pt idx="3">
                  <c:v>1.834272862741182E-3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4-4BA9-A761-00F99E18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389056"/>
        <c:axId val="145390592"/>
        <c:extLst/>
      </c:barChart>
      <c:catAx>
        <c:axId val="1453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90592"/>
        <c:crosses val="autoZero"/>
        <c:auto val="1"/>
        <c:lblAlgn val="ctr"/>
        <c:lblOffset val="100"/>
        <c:noMultiLvlLbl val="0"/>
      </c:catAx>
      <c:valAx>
        <c:axId val="1453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85858987852"/>
          <c:y val="0.2128527963855264"/>
          <c:w val="0.26728749159062704"/>
          <c:h val="0.76395084942740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privado</a:t>
            </a:r>
            <a:r>
              <a:rPr lang="fr-FR" baseline="0"/>
              <a:t> por producto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23072512721826E-2"/>
          <c:y val="0.185378233034797"/>
          <c:w val="0.66350541565318555"/>
          <c:h val="0.73058811645078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'Consumo por sectores'!$AA$4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sectores'!$AB$4:$AG$4</c15:sqref>
                  </c15:fullRef>
                </c:ext>
              </c:extLst>
              <c:f>('Consumo por sectores'!$AC$4,'Consumo por sectores'!$AE$4:$AG$4)</c:f>
              <c:numCache>
                <c:formatCode>0.0%</c:formatCode>
                <c:ptCount val="4"/>
                <c:pt idx="0">
                  <c:v>1.3348579137373306E-5</c:v>
                </c:pt>
                <c:pt idx="1">
                  <c:v>1.4989671625482703E-3</c:v>
                </c:pt>
                <c:pt idx="2">
                  <c:v>1.174866471518321E-4</c:v>
                </c:pt>
                <c:pt idx="3">
                  <c:v>8.7544879193668379E-4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8-425E-9073-E9C72BE97210}"/>
            </c:ext>
          </c:extLst>
        </c:ser>
        <c:ser>
          <c:idx val="1"/>
          <c:order val="1"/>
          <c:tx>
            <c:strRef>
              <c:f>'Consumo por sectores'!$AA$5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sectores'!$AB$5:$AG$5</c15:sqref>
                  </c15:fullRef>
                </c:ext>
              </c:extLst>
              <c:f>('Consumo por sectores'!$AC$5,'Consumo por sectores'!$AE$5:$AG$5)</c:f>
              <c:numCache>
                <c:formatCode>0.0%</c:formatCode>
                <c:ptCount val="4"/>
                <c:pt idx="0">
                  <c:v>-3.797049755083215E-5</c:v>
                </c:pt>
                <c:pt idx="1">
                  <c:v>1.6907986638590167E-3</c:v>
                </c:pt>
                <c:pt idx="2">
                  <c:v>4.7465714892935829E-4</c:v>
                </c:pt>
                <c:pt idx="3">
                  <c:v>1.2464594536569784E-3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8-425E-9073-E9C72BE97210}"/>
            </c:ext>
          </c:extLst>
        </c:ser>
        <c:ser>
          <c:idx val="2"/>
          <c:order val="2"/>
          <c:tx>
            <c:strRef>
              <c:f>'Consumo por sectores'!$AA$6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sectores'!$AB$6:$AG$6</c15:sqref>
                  </c15:fullRef>
                </c:ext>
              </c:extLst>
              <c:f>('Consumo por sectores'!$AC$6,'Consumo por sectores'!$AE$6:$AG$6)</c:f>
              <c:numCache>
                <c:formatCode>0.0%</c:formatCode>
                <c:ptCount val="4"/>
                <c:pt idx="0">
                  <c:v>2.9014120609471838E-4</c:v>
                </c:pt>
                <c:pt idx="1">
                  <c:v>1.7434973831422784E-3</c:v>
                </c:pt>
                <c:pt idx="2">
                  <c:v>4.5473629538128613E-4</c:v>
                </c:pt>
                <c:pt idx="3">
                  <c:v>1.3393321394203905E-3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8-425E-9073-E9C72BE97210}"/>
            </c:ext>
          </c:extLst>
        </c:ser>
        <c:ser>
          <c:idx val="3"/>
          <c:order val="3"/>
          <c:tx>
            <c:strRef>
              <c:f>'Consumo por sectores'!$AA$7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sectores'!$AB$7:$AG$7</c15:sqref>
                  </c15:fullRef>
                </c:ext>
              </c:extLst>
              <c:f>('Consumo por sectores'!$AC$7,'Consumo por sectores'!$AE$7:$AG$7)</c:f>
              <c:numCache>
                <c:formatCode>0.0%</c:formatCode>
                <c:ptCount val="4"/>
                <c:pt idx="0">
                  <c:v>-1.1070081339270565E-5</c:v>
                </c:pt>
                <c:pt idx="1">
                  <c:v>1.3805974065252968E-3</c:v>
                </c:pt>
                <c:pt idx="2">
                  <c:v>-2.9171873910094348E-4</c:v>
                </c:pt>
                <c:pt idx="3">
                  <c:v>4.4074374458480392E-4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8-425E-9073-E9C72BE97210}"/>
            </c:ext>
          </c:extLst>
        </c:ser>
        <c:ser>
          <c:idx val="4"/>
          <c:order val="4"/>
          <c:tx>
            <c:strRef>
              <c:f>'Consumo por sectores'!$AA$8</c:f>
              <c:strCache>
                <c:ptCount val="1"/>
                <c:pt idx="0">
                  <c:v>Combustible fosiles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sectores'!$AB$8:$AG$8</c15:sqref>
                  </c15:fullRef>
                </c:ext>
              </c:extLst>
              <c:f>('Consumo por sectores'!$AC$8,'Consumo por sectores'!$AE$8:$AG$8)</c:f>
              <c:numCache>
                <c:formatCode>0.0%</c:formatCode>
                <c:ptCount val="4"/>
                <c:pt idx="0">
                  <c:v>1.8351723513496676E-3</c:v>
                </c:pt>
                <c:pt idx="1">
                  <c:v>2.2976566923711417E-3</c:v>
                </c:pt>
                <c:pt idx="2">
                  <c:v>6.0644581454649682E-4</c:v>
                </c:pt>
                <c:pt idx="3">
                  <c:v>1.8355649449119937E-3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8-425E-9073-E9C72BE97210}"/>
            </c:ext>
          </c:extLst>
        </c:ser>
        <c:ser>
          <c:idx val="5"/>
          <c:order val="5"/>
          <c:tx>
            <c:strRef>
              <c:f>'Consumo por sectores'!$AA$9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sectores'!$AB$9:$AG$9</c15:sqref>
                  </c15:fullRef>
                </c:ext>
              </c:extLst>
              <c:f>('Consumo por sectores'!$AC$9,'Consumo por sectores'!$AE$9:$AG$9)</c:f>
              <c:numCache>
                <c:formatCode>0.0%</c:formatCode>
                <c:ptCount val="4"/>
                <c:pt idx="0">
                  <c:v>-7.7370314566782561E-3</c:v>
                </c:pt>
                <c:pt idx="1">
                  <c:v>-7.6735975159494263E-3</c:v>
                </c:pt>
                <c:pt idx="2">
                  <c:v>-1.502550483726206E-2</c:v>
                </c:pt>
                <c:pt idx="3">
                  <c:v>-3.2855319966635266E-2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8-425E-9073-E9C72BE97210}"/>
            </c:ext>
          </c:extLst>
        </c:ser>
        <c:ser>
          <c:idx val="6"/>
          <c:order val="6"/>
          <c:tx>
            <c:strRef>
              <c:f>'Consumo por sectores'!$AA$10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sectores'!$AB$10:$AG$10</c15:sqref>
                  </c15:fullRef>
                </c:ext>
              </c:extLst>
              <c:f>('Consumo por sectores'!$AC$10,'Consumo por sectores'!$AE$10:$AG$10)</c:f>
              <c:numCache>
                <c:formatCode>0.00%</c:formatCode>
                <c:ptCount val="4"/>
                <c:pt idx="0">
                  <c:v>3.6441520341989886E-5</c:v>
                </c:pt>
                <c:pt idx="1">
                  <c:v>1.5587333133506576E-3</c:v>
                </c:pt>
                <c:pt idx="2">
                  <c:v>1.2426943858878658E-4</c:v>
                </c:pt>
                <c:pt idx="3">
                  <c:v>8.4819399809021867E-4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B8-425E-9073-E9C72BE9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475072"/>
        <c:axId val="145476608"/>
        <c:extLst/>
      </c:barChart>
      <c:catAx>
        <c:axId val="145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6608"/>
        <c:crosses val="autoZero"/>
        <c:auto val="1"/>
        <c:lblAlgn val="ctr"/>
        <c:lblOffset val="100"/>
        <c:noMultiLvlLbl val="0"/>
      </c:catAx>
      <c:valAx>
        <c:axId val="145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9265091863514"/>
          <c:y val="0.20080685133481821"/>
          <c:w val="0.19107870562232351"/>
          <c:h val="0.6274944317219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</a:t>
            </a:r>
            <a:r>
              <a:rPr lang="fr-FR" baseline="0"/>
              <a:t> por sectores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'Inversiones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sectores'!$T$4:$Y$4</c15:sqref>
                  </c15:fullRef>
                </c:ext>
              </c:extLst>
              <c:f>'Inversiones por sectores'!$W$4:$Y$4</c:f>
              <c:numCache>
                <c:formatCode>#,##0</c:formatCode>
                <c:ptCount val="3"/>
                <c:pt idx="0">
                  <c:v>91.34102973008703</c:v>
                </c:pt>
                <c:pt idx="1">
                  <c:v>24.544640629988862</c:v>
                </c:pt>
                <c:pt idx="2">
                  <c:v>22.437450780009385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0-471A-90AF-F910B4764681}"/>
            </c:ext>
          </c:extLst>
        </c:ser>
        <c:ser>
          <c:idx val="1"/>
          <c:order val="1"/>
          <c:tx>
            <c:strRef>
              <c:f>'Inversiones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sectores'!$T$5:$Y$5</c15:sqref>
                  </c15:fullRef>
                </c:ext>
              </c:extLst>
              <c:f>'Inversiones por sectores'!$W$5:$Y$5</c:f>
              <c:numCache>
                <c:formatCode>#,##0</c:formatCode>
                <c:ptCount val="3"/>
                <c:pt idx="0">
                  <c:v>606.13303000014275</c:v>
                </c:pt>
                <c:pt idx="1">
                  <c:v>-888.8788999998942</c:v>
                </c:pt>
                <c:pt idx="2">
                  <c:v>-1769.4649599997792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0-471A-90AF-F910B4764681}"/>
            </c:ext>
          </c:extLst>
        </c:ser>
        <c:ser>
          <c:idx val="2"/>
          <c:order val="2"/>
          <c:tx>
            <c:strRef>
              <c:f>'Inversiones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sectores'!$T$6:$Y$6</c15:sqref>
                  </c15:fullRef>
                </c:ext>
              </c:extLst>
              <c:f>'Inversiones por sectores'!$W$6:$Y$6</c:f>
              <c:numCache>
                <c:formatCode>#,##0</c:formatCode>
                <c:ptCount val="3"/>
                <c:pt idx="0">
                  <c:v>-174.44387099990854</c:v>
                </c:pt>
                <c:pt idx="1">
                  <c:v>-810.37758100003703</c:v>
                </c:pt>
                <c:pt idx="2">
                  <c:v>-1242.0117690000334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0-471A-90AF-F910B4764681}"/>
            </c:ext>
          </c:extLst>
        </c:ser>
        <c:ser>
          <c:idx val="3"/>
          <c:order val="3"/>
          <c:tx>
            <c:strRef>
              <c:f>'Inversiones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sectores'!$T$7:$Y$7</c15:sqref>
                  </c15:fullRef>
                </c:ext>
              </c:extLst>
              <c:f>'Inversiones por sectores'!$W$7:$Y$7</c:f>
              <c:numCache>
                <c:formatCode>#,##0</c:formatCode>
                <c:ptCount val="3"/>
                <c:pt idx="0">
                  <c:v>74.150499999523163</c:v>
                </c:pt>
                <c:pt idx="1">
                  <c:v>-3577.1888999994844</c:v>
                </c:pt>
                <c:pt idx="2">
                  <c:v>-5023.6629999997094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0-471A-90AF-F910B4764681}"/>
            </c:ext>
          </c:extLst>
        </c:ser>
        <c:ser>
          <c:idx val="4"/>
          <c:order val="4"/>
          <c:tx>
            <c:strRef>
              <c:f>'Inversiones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sectores'!$T$8:$Y$8</c15:sqref>
                  </c15:fullRef>
                </c:ext>
              </c:extLst>
              <c:f>'Inversiones por sectores'!$W$8:$Y$8</c:f>
              <c:numCache>
                <c:formatCode>#,##0</c:formatCode>
                <c:ptCount val="3"/>
                <c:pt idx="0">
                  <c:v>-10979.301899999962</c:v>
                </c:pt>
                <c:pt idx="1">
                  <c:v>-21202.272210000083</c:v>
                </c:pt>
                <c:pt idx="2">
                  <c:v>-35524.394609999959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0-471A-90AF-F910B4764681}"/>
            </c:ext>
          </c:extLst>
        </c:ser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'Inversiones por sectores'!$W$9:$Y$9</c:f>
              <c:numCache>
                <c:formatCode>#,##0</c:formatCode>
                <c:ptCount val="3"/>
                <c:pt idx="0">
                  <c:v>26799.535222609004</c:v>
                </c:pt>
                <c:pt idx="1">
                  <c:v>43324.092759787221</c:v>
                </c:pt>
                <c:pt idx="2">
                  <c:v>65788.413177147391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60-471A-90AF-F910B4764681}"/>
            </c:ext>
          </c:extLst>
        </c:ser>
        <c:ser>
          <c:idx val="18"/>
          <c:order val="18"/>
          <c:tx>
            <c:strRef>
              <c:f>'Inversiones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sectores'!$T$22:$Y$22</c15:sqref>
                  </c15:fullRef>
                </c:ext>
              </c:extLst>
              <c:f>'Inversiones por sectores'!$W$22:$Y$22</c:f>
              <c:numCache>
                <c:formatCode>#,##0</c:formatCode>
                <c:ptCount val="3"/>
                <c:pt idx="0">
                  <c:v>16417.414011338726</c:v>
                </c:pt>
                <c:pt idx="1">
                  <c:v>16869.919809417799</c:v>
                </c:pt>
                <c:pt idx="2">
                  <c:v>22251.316288933158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960-471A-90AF-F910B476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01984"/>
        <c:axId val="14580352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'Inversiones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sectores'!$T$10:$Y$10</c15:sqref>
                        </c15:fullRef>
                        <c15:formulaRef>
                          <c15:sqref>'Inversiones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1881.5249399999993</c:v>
                      </c:pt>
                      <c:pt idx="1">
                        <c:v>4649.54097</c:v>
                      </c:pt>
                      <c:pt idx="2">
                        <c:v>7734.7968799999981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960-471A-90AF-F910B476468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sectores'!$T$11:$Y$11</c15:sqref>
                        </c15:fullRef>
                        <c15:formulaRef>
                          <c15:sqref>'Inversiones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12471.24763</c:v>
                      </c:pt>
                      <c:pt idx="1">
                        <c:v>48942.55621000001</c:v>
                      </c:pt>
                      <c:pt idx="2">
                        <c:v>84203.137669999996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60-471A-90AF-F910B47646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sectores'!$T$12:$Y$12</c15:sqref>
                        </c15:fullRef>
                        <c15:formulaRef>
                          <c15:sqref>'Inversiones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-33.623405999999932</c:v>
                      </c:pt>
                      <c:pt idx="1">
                        <c:v>-333.93956600000001</c:v>
                      </c:pt>
                      <c:pt idx="2">
                        <c:v>-1012.3330640000001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60-471A-90AF-F910B476468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sectores'!$T$13:$Y$13</c15:sqref>
                        </c15:fullRef>
                        <c15:formulaRef>
                          <c15:sqref>'Inversiones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18064.739180000004</c:v>
                      </c:pt>
                      <c:pt idx="1">
                        <c:v>639.47458000000188</c:v>
                      </c:pt>
                      <c:pt idx="2">
                        <c:v>-22520.863549999995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60-471A-90AF-F910B476468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sectores'!$T$14:$Y$14</c15:sqref>
                        </c15:fullRef>
                        <c15:formulaRef>
                          <c15:sqref>'Inversiones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1011.6270680000002</c:v>
                      </c:pt>
                      <c:pt idx="1">
                        <c:v>1488.489122</c:v>
                      </c:pt>
                      <c:pt idx="2">
                        <c:v>3325.164719718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60-471A-90AF-F910B476468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sectores'!$T$15:$Y$15</c15:sqref>
                        </c15:fullRef>
                        <c15:formulaRef>
                          <c15:sqref>'Inversiones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74.378122899999994</c:v>
                      </c:pt>
                      <c:pt idx="1">
                        <c:v>144.53417150000001</c:v>
                      </c:pt>
                      <c:pt idx="2">
                        <c:v>1724.6290926300001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60-471A-90AF-F910B476468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sectores'!$T$16:$Y$16</c15:sqref>
                        </c15:fullRef>
                        <c15:formulaRef>
                          <c15:sqref>'Inversiones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-61.972256000000016</c:v>
                      </c:pt>
                      <c:pt idx="1">
                        <c:v>-194.13176599999997</c:v>
                      </c:pt>
                      <c:pt idx="2">
                        <c:v>-221.14447509999997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960-471A-90AF-F910B476468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sectores'!$T$17:$Y$17</c15:sqref>
                        </c15:fullRef>
                        <c15:formulaRef>
                          <c15:sqref>'Inversiones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1.3933790000000954</c:v>
                      </c:pt>
                      <c:pt idx="1">
                        <c:v>-111.27925000000005</c:v>
                      </c:pt>
                      <c:pt idx="2">
                        <c:v>18153.193859999999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960-471A-90AF-F910B476468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sectores'!$T$18:$Y$18</c15:sqref>
                        </c15:fullRef>
                        <c15:formulaRef>
                          <c15:sqref>'Inversiones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-1880.50607285</c:v>
                      </c:pt>
                      <c:pt idx="1">
                        <c:v>-1339.8938487923999</c:v>
                      </c:pt>
                      <c:pt idx="2">
                        <c:v>-23.598452657399999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960-471A-90AF-F910B476468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sectores'!$T$19:$Y$19</c15:sqref>
                        </c15:fullRef>
                        <c15:formulaRef>
                          <c15:sqref>'Inversiones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-4729.1795899999997</c:v>
                      </c:pt>
                      <c:pt idx="1">
                        <c:v>-10561.186396000001</c:v>
                      </c:pt>
                      <c:pt idx="2">
                        <c:v>-25574.187085999998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960-471A-90AF-F910B476468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sectores'!$T$20:$Y$20</c15:sqref>
                        </c15:fullRef>
                        <c15:formulaRef>
                          <c15:sqref>'Inversiones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-0.10232849399999999</c:v>
                      </c:pt>
                      <c:pt idx="1">
                        <c:v>-7.0988019999999707E-2</c:v>
                      </c:pt>
                      <c:pt idx="2">
                        <c:v>-0.38218767100000051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960-471A-90AF-F910B476468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sectores'!$T$21:$Y$21</c15:sqref>
                        </c15:fullRef>
                        <c15:formulaRef>
                          <c15:sqref>'Inversiones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8.5560529999999524E-3</c:v>
                      </c:pt>
                      <c:pt idx="1">
                        <c:v>-4.7890040000000966E-4</c:v>
                      </c:pt>
                      <c:pt idx="2">
                        <c:v>-2.2977231000000098E-4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960-471A-90AF-F910B4764681}"/>
                  </c:ext>
                </c:extLst>
              </c15:ser>
            </c15:filteredBarSeries>
          </c:ext>
        </c:extLst>
      </c:barChart>
      <c:catAx>
        <c:axId val="145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3520"/>
        <c:crosses val="autoZero"/>
        <c:auto val="1"/>
        <c:lblAlgn val="ctr"/>
        <c:lblOffset val="100"/>
        <c:noMultiLvlLbl val="0"/>
      </c:catAx>
      <c:valAx>
        <c:axId val="1458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9022959968"/>
          <c:y val="0.14908456008216361"/>
          <c:w val="0.27781450119453199"/>
          <c:h val="0.58333741615631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Inversión</a:t>
            </a:r>
            <a:r>
              <a:rPr lang="fr-FR" baseline="0"/>
              <a:t> por tecnología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29230805608758"/>
          <c:y val="0.16834567901234571"/>
          <c:w val="0.61270587122555631"/>
          <c:h val="0.76251851851851848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('Inversiones por sectores'!$U$9,'Inversiones por sectores'!$W$9:$Y$9)</c:f>
              <c:numCache>
                <c:formatCode>#,##0</c:formatCode>
                <c:ptCount val="4"/>
                <c:pt idx="0">
                  <c:v>1329.7639140000101</c:v>
                </c:pt>
                <c:pt idx="1">
                  <c:v>26799.535222609004</c:v>
                </c:pt>
                <c:pt idx="2">
                  <c:v>43324.092759787221</c:v>
                </c:pt>
                <c:pt idx="3">
                  <c:v>65788.413177147391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D6-42BB-AFC2-6E62C669AE56}"/>
            </c:ext>
          </c:extLst>
        </c:ser>
        <c:ser>
          <c:idx val="6"/>
          <c:order val="6"/>
          <c:tx>
            <c:strRef>
              <c:f>'Inversiones por sectores'!$S$10</c:f>
              <c:strCache>
                <c:ptCount val="1"/>
                <c:pt idx="0">
                  <c:v>Hidroeléctrica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sectores'!$T$10:$Y$10</c15:sqref>
                  </c15:fullRef>
                </c:ext>
              </c:extLst>
              <c:f>('Inversiones por sectores'!$U$10,'Inversiones por sectores'!$W$10:$Y$10)</c:f>
              <c:numCache>
                <c:formatCode>#,##0</c:formatCode>
                <c:ptCount val="4"/>
                <c:pt idx="0">
                  <c:v>747.50648000000001</c:v>
                </c:pt>
                <c:pt idx="1">
                  <c:v>1881.5249399999993</c:v>
                </c:pt>
                <c:pt idx="2">
                  <c:v>4649.54097</c:v>
                </c:pt>
                <c:pt idx="3">
                  <c:v>7734.7968799999981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D6-42BB-AFC2-6E62C669AE56}"/>
            </c:ext>
          </c:extLst>
        </c:ser>
        <c:ser>
          <c:idx val="7"/>
          <c:order val="7"/>
          <c:tx>
            <c:strRef>
              <c:f>'Inversiones por sectores'!$S$11</c:f>
              <c:strCache>
                <c:ptCount val="1"/>
                <c:pt idx="0">
                  <c:v>Eólica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sectores'!$T$11:$Y$11</c15:sqref>
                  </c15:fullRef>
                </c:ext>
              </c:extLst>
              <c:f>('Inversiones por sectores'!$U$11,'Inversiones por sectores'!$W$11:$Y$11)</c:f>
              <c:numCache>
                <c:formatCode>#,##0</c:formatCode>
                <c:ptCount val="4"/>
                <c:pt idx="0">
                  <c:v>597.37199199999986</c:v>
                </c:pt>
                <c:pt idx="1">
                  <c:v>12471.24763</c:v>
                </c:pt>
                <c:pt idx="2">
                  <c:v>48942.55621000001</c:v>
                </c:pt>
                <c:pt idx="3">
                  <c:v>84203.137669999996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D6-42BB-AFC2-6E62C669AE56}"/>
            </c:ext>
          </c:extLst>
        </c:ser>
        <c:ser>
          <c:idx val="8"/>
          <c:order val="8"/>
          <c:tx>
            <c:strRef>
              <c:f>'Inversiones por sectores'!$S$12</c:f>
              <c:strCache>
                <c:ptCount val="1"/>
                <c:pt idx="0">
                  <c:v>Geotérmica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sectores'!$T$12:$Y$12</c15:sqref>
                  </c15:fullRef>
                </c:ext>
              </c:extLst>
              <c:f>('Inversiones por sectores'!$U$12,'Inversiones por sectores'!$W$12:$Y$12)</c:f>
              <c:numCache>
                <c:formatCode>#,##0</c:formatCode>
                <c:ptCount val="4"/>
                <c:pt idx="0">
                  <c:v>48.782058499999948</c:v>
                </c:pt>
                <c:pt idx="1">
                  <c:v>-33.623405999999932</c:v>
                </c:pt>
                <c:pt idx="2">
                  <c:v>-333.93956600000001</c:v>
                </c:pt>
                <c:pt idx="3">
                  <c:v>-1012.3330640000001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D6-42BB-AFC2-6E62C669AE56}"/>
            </c:ext>
          </c:extLst>
        </c:ser>
        <c:ser>
          <c:idx val="9"/>
          <c:order val="9"/>
          <c:tx>
            <c:strRef>
              <c:f>'Inversiones por sectores'!$S$13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sectores'!$T$13:$Y$13</c15:sqref>
                  </c15:fullRef>
                </c:ext>
              </c:extLst>
              <c:f>('Inversiones por sectores'!$U$13,'Inversiones por sectores'!$W$13:$Y$13)</c:f>
              <c:numCache>
                <c:formatCode>#,##0</c:formatCode>
                <c:ptCount val="4"/>
                <c:pt idx="0">
                  <c:v>132.76631560000004</c:v>
                </c:pt>
                <c:pt idx="1">
                  <c:v>18064.739180000004</c:v>
                </c:pt>
                <c:pt idx="2">
                  <c:v>639.47458000000188</c:v>
                </c:pt>
                <c:pt idx="3">
                  <c:v>-22520.863549999995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D6-42BB-AFC2-6E62C669AE56}"/>
            </c:ext>
          </c:extLst>
        </c:ser>
        <c:ser>
          <c:idx val="10"/>
          <c:order val="10"/>
          <c:tx>
            <c:strRef>
              <c:f>'Inversiones por sectores'!$S$14</c:f>
              <c:strCache>
                <c:ptCount val="1"/>
                <c:pt idx="0">
                  <c:v>Cogeneración Eficiente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sectores'!$T$14:$Y$14</c15:sqref>
                  </c15:fullRef>
                </c:ext>
              </c:extLst>
              <c:f>('Inversiones por sectores'!$U$14,'Inversiones por sectores'!$W$14:$Y$14)</c:f>
              <c:numCache>
                <c:formatCode>#,##0</c:formatCode>
                <c:ptCount val="4"/>
                <c:pt idx="0">
                  <c:v>76.48382800000013</c:v>
                </c:pt>
                <c:pt idx="1">
                  <c:v>1011.6270680000002</c:v>
                </c:pt>
                <c:pt idx="2">
                  <c:v>1488.489122</c:v>
                </c:pt>
                <c:pt idx="3">
                  <c:v>3325.164719718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D6-42BB-AFC2-6E62C669AE56}"/>
            </c:ext>
          </c:extLst>
        </c:ser>
        <c:ser>
          <c:idx val="11"/>
          <c:order val="11"/>
          <c:tx>
            <c:strRef>
              <c:f>'Inversiones por sectores'!$S$15</c:f>
              <c:strCache>
                <c:ptCount val="1"/>
                <c:pt idx="0">
                  <c:v>Bioenergía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sectores'!$T$15:$Y$15</c15:sqref>
                  </c15:fullRef>
                </c:ext>
              </c:extLst>
              <c:f>('Inversiones por sectores'!$U$15,'Inversiones por sectores'!$W$15:$Y$15)</c:f>
              <c:numCache>
                <c:formatCode>#,##0</c:formatCode>
                <c:ptCount val="4"/>
                <c:pt idx="0">
                  <c:v>74.272306800000024</c:v>
                </c:pt>
                <c:pt idx="1">
                  <c:v>74.378122899999994</c:v>
                </c:pt>
                <c:pt idx="2">
                  <c:v>144.53417150000001</c:v>
                </c:pt>
                <c:pt idx="3">
                  <c:v>1724.6290926300001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D6-42BB-AFC2-6E62C669AE56}"/>
            </c:ext>
          </c:extLst>
        </c:ser>
        <c:ser>
          <c:idx val="12"/>
          <c:order val="12"/>
          <c:tx>
            <c:strRef>
              <c:f>'Inversiones por sectores'!$S$16</c:f>
              <c:strCache>
                <c:ptCount val="1"/>
                <c:pt idx="0">
                  <c:v>Otras energías limpias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sectores'!$T$16:$Y$16</c15:sqref>
                  </c15:fullRef>
                </c:ext>
              </c:extLst>
              <c:f>('Inversiones por sectores'!$U$16,'Inversiones por sectores'!$W$16:$Y$16)</c:f>
              <c:numCache>
                <c:formatCode>#,##0</c:formatCode>
                <c:ptCount val="4"/>
                <c:pt idx="0">
                  <c:v>60.175565000000006</c:v>
                </c:pt>
                <c:pt idx="1">
                  <c:v>-61.972256000000016</c:v>
                </c:pt>
                <c:pt idx="2">
                  <c:v>-194.13176599999997</c:v>
                </c:pt>
                <c:pt idx="3">
                  <c:v>-221.14447509999997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D6-42BB-AFC2-6E62C669AE56}"/>
            </c:ext>
          </c:extLst>
        </c:ser>
        <c:ser>
          <c:idx val="13"/>
          <c:order val="13"/>
          <c:tx>
            <c:strRef>
              <c:f>'Inversiones por sectores'!$S$17</c:f>
              <c:strCache>
                <c:ptCount val="1"/>
                <c:pt idx="0">
                  <c:v>Nucleoeléctrica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sectores'!$T$17:$Y$17</c15:sqref>
                  </c15:fullRef>
                </c:ext>
              </c:extLst>
              <c:f>('Inversiones por sectores'!$U$17,'Inversiones por sectores'!$W$17:$Y$17)</c:f>
              <c:numCache>
                <c:formatCode>#,##0</c:formatCode>
                <c:ptCount val="4"/>
                <c:pt idx="0">
                  <c:v>139.60933000000023</c:v>
                </c:pt>
                <c:pt idx="1">
                  <c:v>1.3933790000000954</c:v>
                </c:pt>
                <c:pt idx="2">
                  <c:v>-111.27925000000005</c:v>
                </c:pt>
                <c:pt idx="3">
                  <c:v>18153.193859999999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D6-42BB-AFC2-6E62C669AE56}"/>
            </c:ext>
          </c:extLst>
        </c:ser>
        <c:ser>
          <c:idx val="14"/>
          <c:order val="14"/>
          <c:tx>
            <c:strRef>
              <c:f>'Inversiones por sectores'!$S$18</c:f>
              <c:strCache>
                <c:ptCount val="1"/>
                <c:pt idx="0">
                  <c:v>Carboeléctrica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sectores'!$T$18:$Y$18</c15:sqref>
                  </c15:fullRef>
                </c:ext>
              </c:extLst>
              <c:f>('Inversiones por sectores'!$U$18,'Inversiones por sectores'!$W$18:$Y$18)</c:f>
              <c:numCache>
                <c:formatCode>#,##0</c:formatCode>
                <c:ptCount val="4"/>
                <c:pt idx="0">
                  <c:v>-1616.1064919999999</c:v>
                </c:pt>
                <c:pt idx="1">
                  <c:v>-1880.50607285</c:v>
                </c:pt>
                <c:pt idx="2">
                  <c:v>-1339.8938487923999</c:v>
                </c:pt>
                <c:pt idx="3">
                  <c:v>-23.598452657399999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D6-42BB-AFC2-6E62C669AE56}"/>
            </c:ext>
          </c:extLst>
        </c:ser>
        <c:ser>
          <c:idx val="15"/>
          <c:order val="15"/>
          <c:tx>
            <c:strRef>
              <c:f>'Inversiones por sectores'!$S$19</c:f>
              <c:strCache>
                <c:ptCount val="1"/>
                <c:pt idx="0">
                  <c:v>Ciclo combinado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sectores'!$T$19:$Y$19</c15:sqref>
                  </c15:fullRef>
                </c:ext>
              </c:extLst>
              <c:f>('Inversiones por sectores'!$U$19,'Inversiones por sectores'!$W$19:$Y$19)</c:f>
              <c:numCache>
                <c:formatCode>#,##0</c:formatCode>
                <c:ptCount val="4"/>
                <c:pt idx="0">
                  <c:v>1019.3778199999997</c:v>
                </c:pt>
                <c:pt idx="1">
                  <c:v>-4729.1795899999997</c:v>
                </c:pt>
                <c:pt idx="2">
                  <c:v>-10561.186396000001</c:v>
                </c:pt>
                <c:pt idx="3">
                  <c:v>-25574.187085999998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D6-42BB-AFC2-6E62C669AE56}"/>
            </c:ext>
          </c:extLst>
        </c:ser>
        <c:ser>
          <c:idx val="16"/>
          <c:order val="16"/>
          <c:tx>
            <c:strRef>
              <c:f>'Inversiones por sectores'!$S$20</c:f>
              <c:strCache>
                <c:ptCount val="1"/>
                <c:pt idx="0">
                  <c:v>Combustión Interna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sectores'!$T$20:$Y$20</c15:sqref>
                  </c15:fullRef>
                </c:ext>
              </c:extLst>
              <c:f>('Inversiones por sectores'!$U$20,'Inversiones por sectores'!$W$20:$Y$20)</c:f>
              <c:numCache>
                <c:formatCode>#,##0</c:formatCode>
                <c:ptCount val="4"/>
                <c:pt idx="0">
                  <c:v>15.420323399999972</c:v>
                </c:pt>
                <c:pt idx="1">
                  <c:v>-0.10232849399999999</c:v>
                </c:pt>
                <c:pt idx="2">
                  <c:v>-7.0988019999999707E-2</c:v>
                </c:pt>
                <c:pt idx="3">
                  <c:v>-0.38218767100000051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D6-42BB-AFC2-6E62C669AE56}"/>
            </c:ext>
          </c:extLst>
        </c:ser>
        <c:ser>
          <c:idx val="17"/>
          <c:order val="17"/>
          <c:tx>
            <c:strRef>
              <c:f>'Inversiones por sectores'!$S$21</c:f>
              <c:strCache>
                <c:ptCount val="1"/>
                <c:pt idx="0">
                  <c:v>Termoeléctrica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sectores'!$T$21:$Y$21</c15:sqref>
                  </c15:fullRef>
                </c:ext>
              </c:extLst>
              <c:f>('Inversiones por sectores'!$U$21,'Inversiones por sectores'!$W$21:$Y$21)</c:f>
              <c:numCache>
                <c:formatCode>#,##0</c:formatCode>
                <c:ptCount val="4"/>
                <c:pt idx="0">
                  <c:v>34.104386699999964</c:v>
                </c:pt>
                <c:pt idx="1">
                  <c:v>8.5560529999999524E-3</c:v>
                </c:pt>
                <c:pt idx="2">
                  <c:v>-4.7890040000000966E-4</c:v>
                </c:pt>
                <c:pt idx="3">
                  <c:v>-2.2977231000000098E-4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ED6-42BB-AFC2-6E62C669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49760"/>
        <c:axId val="14615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sectores'!$T$4:$Y$4</c15:sqref>
                        </c15:fullRef>
                        <c15:formulaRef>
                          <c15:sqref>('Inversiones por sectores'!$U$4,'Inversiones por sectores'!$W$4:$Y$4)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-2.2175436100005754</c:v>
                      </c:pt>
                      <c:pt idx="1">
                        <c:v>91.34102973008703</c:v>
                      </c:pt>
                      <c:pt idx="2">
                        <c:v>24.544640629988862</c:v>
                      </c:pt>
                      <c:pt idx="3">
                        <c:v>22.437450780009385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D6-42BB-AFC2-6E62C669AE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sectores'!$T$5:$Y$5</c15:sqref>
                        </c15:fullRef>
                        <c15:formulaRef>
                          <c15:sqref>('Inversiones por sectores'!$U$5,'Inversiones por sectores'!$W$5:$Y$5)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-57.707855000044219</c:v>
                      </c:pt>
                      <c:pt idx="1">
                        <c:v>606.13303000014275</c:v>
                      </c:pt>
                      <c:pt idx="2">
                        <c:v>-888.8788999998942</c:v>
                      </c:pt>
                      <c:pt idx="3">
                        <c:v>-1769.4649599997792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D6-42BB-AFC2-6E62C669AE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sectores'!$T$6:$Y$6</c15:sqref>
                        </c15:fullRef>
                        <c15:formulaRef>
                          <c15:sqref>('Inversiones por sectores'!$U$6,'Inversiones por sectores'!$W$6:$Y$6)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-59.698481500003254</c:v>
                      </c:pt>
                      <c:pt idx="1">
                        <c:v>-174.44387099990854</c:v>
                      </c:pt>
                      <c:pt idx="2">
                        <c:v>-810.37758100003703</c:v>
                      </c:pt>
                      <c:pt idx="3">
                        <c:v>-1242.0117690000334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D6-42BB-AFC2-6E62C669AE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sectores'!$T$7:$Y$7</c15:sqref>
                        </c15:fullRef>
                        <c15:formulaRef>
                          <c15:sqref>('Inversiones por sectores'!$U$7,'Inversiones por sectores'!$W$7:$Y$7)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-473.67840000009164</c:v>
                      </c:pt>
                      <c:pt idx="1">
                        <c:v>74.150499999523163</c:v>
                      </c:pt>
                      <c:pt idx="2">
                        <c:v>-3577.1888999994844</c:v>
                      </c:pt>
                      <c:pt idx="3">
                        <c:v>-5023.6629999997094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D6-42BB-AFC2-6E62C669AE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sectores'!$T$8:$Y$8</c15:sqref>
                        </c15:fullRef>
                        <c15:formulaRef>
                          <c15:sqref>('Inversiones por sectores'!$U$8,'Inversiones por sectores'!$W$8:$Y$8)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-1767.3171099999454</c:v>
                      </c:pt>
                      <c:pt idx="1">
                        <c:v>-10979.301899999962</c:v>
                      </c:pt>
                      <c:pt idx="2">
                        <c:v>-21202.272210000083</c:v>
                      </c:pt>
                      <c:pt idx="3">
                        <c:v>-35524.394609999959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D6-42BB-AFC2-6E62C669AE56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sectores'!$T$22:$Y$22</c15:sqref>
                        </c15:fullRef>
                        <c15:formulaRef>
                          <c15:sqref>('Inversiones por sectores'!$U$22,'Inversiones por sectores'!$W$22:$Y$22)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-1030.855476109311</c:v>
                      </c:pt>
                      <c:pt idx="1">
                        <c:v>16417.414011338726</c:v>
                      </c:pt>
                      <c:pt idx="2">
                        <c:v>16869.919809417799</c:v>
                      </c:pt>
                      <c:pt idx="3">
                        <c:v>22251.316288933158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ED6-42BB-AFC2-6E62C669AE56}"/>
                  </c:ext>
                </c:extLst>
              </c15:ser>
            </c15:filteredBarSeries>
          </c:ext>
        </c:extLst>
      </c:barChart>
      <c:catAx>
        <c:axId val="1461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51296"/>
        <c:crosses val="autoZero"/>
        <c:auto val="1"/>
        <c:lblAlgn val="ctr"/>
        <c:lblOffset val="100"/>
        <c:noMultiLvlLbl val="0"/>
      </c:catAx>
      <c:valAx>
        <c:axId val="146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6631671041129"/>
          <c:y val="5.0533835444482485E-2"/>
          <c:w val="0.27453368328958883"/>
          <c:h val="0.92669705760464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8"/>
          <c:order val="18"/>
          <c:tx>
            <c:strRef>
              <c:f>'Inversiones por sectores'!$S$48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'Inversiones por sectores'!$T$29:$V$29</c:f>
              <c:strCache>
                <c:ptCount val="3"/>
                <c:pt idx="0">
                  <c:v>2018-2030</c:v>
                </c:pt>
                <c:pt idx="1">
                  <c:v>2031-2040</c:v>
                </c:pt>
                <c:pt idx="2">
                  <c:v>2041-2050</c:v>
                </c:pt>
              </c:strCache>
            </c:strRef>
          </c:cat>
          <c:val>
            <c:numRef>
              <c:f>'Inversiones por sectores'!$T$48:$V$48</c:f>
              <c:numCache>
                <c:formatCode>#,##0</c:formatCode>
                <c:ptCount val="3"/>
                <c:pt idx="0">
                  <c:v>3109.5815333714709</c:v>
                </c:pt>
                <c:pt idx="1">
                  <c:v>20316.290443928912</c:v>
                </c:pt>
                <c:pt idx="2">
                  <c:v>19991.572072994895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E4-4E68-AB66-579B1242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84064"/>
        <c:axId val="146185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sectores'!$S$30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'Inversiones por sectores'!$T$30:$V$30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20.948669463847182</c:v>
                      </c:pt>
                      <c:pt idx="1">
                        <c:v>86.030690725019667</c:v>
                      </c:pt>
                      <c:pt idx="2">
                        <c:v>-2.9182959973695688E-2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E4-4E68-AB66-579B1242A0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sectores'!$S$31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sectores'!$T$31:$V$31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75.809228230733424</c:v>
                      </c:pt>
                      <c:pt idx="1">
                        <c:v>141.26649400009774</c:v>
                      </c:pt>
                      <c:pt idx="2">
                        <c:v>-1616.6735050000716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E4-4E68-AB66-579B1242A0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sectores'!$S$32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sectores'!$T$32:$V$32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-112.42021800001385</c:v>
                      </c:pt>
                      <c:pt idx="1">
                        <c:v>-447.3468339999672</c:v>
                      </c:pt>
                      <c:pt idx="2">
                        <c:v>-1113.6644552000798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E4-4E68-AB66-579B1242A09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sectores'!$S$33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sectores'!$T$33:$V$33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-504.09566923091188</c:v>
                      </c:pt>
                      <c:pt idx="1">
                        <c:v>-1219.9985699998215</c:v>
                      </c:pt>
                      <c:pt idx="2">
                        <c:v>-5014.9541400000453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E4-4E68-AB66-579B1242A0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sectores'!$S$34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sectores'!$T$34:$V$34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-4764.4755361537682</c:v>
                      </c:pt>
                      <c:pt idx="1">
                        <c:v>-16869.393499000114</c:v>
                      </c:pt>
                      <c:pt idx="2">
                        <c:v>-28316.536496000132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E4-4E68-AB66-579B1242A0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sectores'!$S$35</c15:sqref>
                        </c15:formulaRef>
                      </c:ext>
                    </c:extLst>
                    <c:strCache>
                      <c:ptCount val="1"/>
                      <c:pt idx="0">
                        <c:v>Generación de electricidad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sectores'!$T$35:$V$35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8393.8150590618534</c:v>
                      </c:pt>
                      <c:pt idx="1">
                        <c:v>38625.732162203145</c:v>
                      </c:pt>
                      <c:pt idx="2">
                        <c:v>56053.42985215463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E4-4E68-AB66-579B1242A0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sectores'!$S$36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sectores'!$T$36:$V$36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794.2089415384653</c:v>
                      </c:pt>
                      <c:pt idx="1">
                        <c:v>3474.5060569999932</c:v>
                      </c:pt>
                      <c:pt idx="2">
                        <c:v>6511.8728420000043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E4-4E68-AB66-579B1242A0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sectores'!$S$37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sectores'!$T$37:$V$37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3696.0788854615375</c:v>
                      </c:pt>
                      <c:pt idx="1">
                        <c:v>29963.845175999995</c:v>
                      </c:pt>
                      <c:pt idx="2">
                        <c:v>69886.573344000004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E4-4E68-AB66-579B1242A0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sectores'!$S$38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sectores'!$T$38:$V$38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26.326040184615522</c:v>
                      </c:pt>
                      <c:pt idx="1">
                        <c:v>-180.06989500000009</c:v>
                      </c:pt>
                      <c:pt idx="2">
                        <c:v>-691.42678469999964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E4-4E68-AB66-579B1242A0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sectores'!$S$39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sectores'!$T$39:$V$39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5733.706150923078</c:v>
                      </c:pt>
                      <c:pt idx="1">
                        <c:v>13689.993936000006</c:v>
                      </c:pt>
                      <c:pt idx="2">
                        <c:v>-10964.274734000006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E4-4E68-AB66-579B1242A0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sectores'!$S$40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sectores'!$T$40:$V$40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250.71642606153841</c:v>
                      </c:pt>
                      <c:pt idx="1">
                        <c:v>1403.4917760000008</c:v>
                      </c:pt>
                      <c:pt idx="2">
                        <c:v>3745.2819508951006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E4-4E68-AB66-579B1242A0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sectores'!$S$41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sectores'!$T$41:$V$41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90.30383892307691</c:v>
                      </c:pt>
                      <c:pt idx="1">
                        <c:v>127.78323469000009</c:v>
                      </c:pt>
                      <c:pt idx="2">
                        <c:v>883.32071499200015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E4-4E68-AB66-579B1242A0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sectores'!$S$42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sectores'!$T$42:$V$42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25.409755338461309</c:v>
                      </c:pt>
                      <c:pt idx="1">
                        <c:v>-159.24110350000024</c:v>
                      </c:pt>
                      <c:pt idx="2">
                        <c:v>-218.80536157999984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E4-4E68-AB66-579B1242A0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sectores'!$S$43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sectores'!$T$43:$V$43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73.980918923078207</c:v>
                      </c:pt>
                      <c:pt idx="1">
                        <c:v>-50.747285100000227</c:v>
                      </c:pt>
                      <c:pt idx="2">
                        <c:v>6085.3750244999992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E4-4E68-AB66-579B1242A0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sectores'!$S$44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sectores'!$T$44:$V$44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-1918.9862863838466</c:v>
                      </c:pt>
                      <c:pt idx="1">
                        <c:v>-1592.3291634774403</c:v>
                      </c:pt>
                      <c:pt idx="2">
                        <c:v>-327.61070045323004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E4-4E68-AB66-579B1242A0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sectores'!$S$45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sectores'!$T$45:$V$45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-396.67489307691903</c:v>
                      </c:pt>
                      <c:pt idx="1">
                        <c:v>-8051.4277684000008</c:v>
                      </c:pt>
                      <c:pt idx="2">
                        <c:v>-18856.687693799999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E4-4E68-AB66-579B1242A0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sectores'!$S$46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sectores'!$T$46:$V$46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5.2282005991538654</c:v>
                      </c:pt>
                      <c:pt idx="1">
                        <c:v>-7.462382820000002E-2</c:v>
                      </c:pt>
                      <c:pt idx="2">
                        <c:v>-0.18838340800000086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E4-4E68-AB66-579B1242A0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sectores'!$S$47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sectores'!$T$47:$V$47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13.517080569615473</c:v>
                      </c:pt>
                      <c:pt idx="1">
                        <c:v>1.8218188099999866E-3</c:v>
                      </c:pt>
                      <c:pt idx="2">
                        <c:v>-3.6629123099998773E-4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E4-4E68-AB66-579B1242A095}"/>
                  </c:ext>
                </c:extLst>
              </c15:ser>
            </c15:filteredBarSeries>
          </c:ext>
        </c:extLst>
      </c:barChart>
      <c:catAx>
        <c:axId val="1461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5600"/>
        <c:crosses val="autoZero"/>
        <c:auto val="1"/>
        <c:lblAlgn val="ctr"/>
        <c:lblOffset val="100"/>
        <c:noMultiLvlLbl val="0"/>
      </c:catAx>
      <c:valAx>
        <c:axId val="1461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sector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606410386546985E-2"/>
          <c:y val="0.13100226368552068"/>
          <c:w val="0.89779851295433577"/>
          <c:h val="0.70626622777059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sectores'!$T$30:$T$48</c15:sqref>
                  </c15:fullRef>
                </c:ext>
              </c:extLst>
              <c:f>('Inversiones por sectores'!$T$30:$T$35,'Inversiones por sectores'!$T$48)</c:f>
              <c:numCache>
                <c:formatCode>#,##0</c:formatCode>
                <c:ptCount val="7"/>
                <c:pt idx="0">
                  <c:v>20.948669463847182</c:v>
                </c:pt>
                <c:pt idx="1">
                  <c:v>75.809228230733424</c:v>
                </c:pt>
                <c:pt idx="2">
                  <c:v>-112.42021800001385</c:v>
                </c:pt>
                <c:pt idx="3">
                  <c:v>-504.09566923091188</c:v>
                </c:pt>
                <c:pt idx="4">
                  <c:v>-4764.4755361537682</c:v>
                </c:pt>
                <c:pt idx="5">
                  <c:v>8393.8150590618534</c:v>
                </c:pt>
                <c:pt idx="6">
                  <c:v>3109.5815333714709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5-447B-B261-6F318882EFFF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sectores'!$U$30:$U$48</c15:sqref>
                  </c15:fullRef>
                </c:ext>
              </c:extLst>
              <c:f>('Inversiones por sectores'!$U$30:$U$35,'Inversiones por sectores'!$U$48)</c:f>
              <c:numCache>
                <c:formatCode>#,##0</c:formatCode>
                <c:ptCount val="7"/>
                <c:pt idx="0">
                  <c:v>86.030690725019667</c:v>
                </c:pt>
                <c:pt idx="1">
                  <c:v>141.26649400009774</c:v>
                </c:pt>
                <c:pt idx="2">
                  <c:v>-447.3468339999672</c:v>
                </c:pt>
                <c:pt idx="3">
                  <c:v>-1219.9985699998215</c:v>
                </c:pt>
                <c:pt idx="4">
                  <c:v>-16869.393499000114</c:v>
                </c:pt>
                <c:pt idx="5">
                  <c:v>38625.732162203145</c:v>
                </c:pt>
                <c:pt idx="6">
                  <c:v>20316.290443928912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5-447B-B261-6F318882EFFF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sectores'!$V$30:$V$48</c15:sqref>
                  </c15:fullRef>
                </c:ext>
              </c:extLst>
              <c:f>('Inversiones por sectores'!$V$30:$V$35,'Inversiones por sectores'!$V$48)</c:f>
              <c:numCache>
                <c:formatCode>#,##0</c:formatCode>
                <c:ptCount val="7"/>
                <c:pt idx="0">
                  <c:v>-2.9182959973695688E-2</c:v>
                </c:pt>
                <c:pt idx="1">
                  <c:v>-1616.6735050000716</c:v>
                </c:pt>
                <c:pt idx="2">
                  <c:v>-1113.6644552000798</c:v>
                </c:pt>
                <c:pt idx="3">
                  <c:v>-5014.9541400000453</c:v>
                </c:pt>
                <c:pt idx="4">
                  <c:v>-28316.536496000132</c:v>
                </c:pt>
                <c:pt idx="5">
                  <c:v>56053.42985215463</c:v>
                </c:pt>
                <c:pt idx="6">
                  <c:v>19991.572072994895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5-447B-B261-6F318882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248832"/>
        <c:axId val="146250368"/>
      </c:barChart>
      <c:catAx>
        <c:axId val="14624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50368"/>
        <c:crosses val="autoZero"/>
        <c:auto val="1"/>
        <c:lblAlgn val="ctr"/>
        <c:lblOffset val="100"/>
        <c:noMultiLvlLbl val="0"/>
      </c:catAx>
      <c:valAx>
        <c:axId val="14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tipo de tecnología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sectores'!$T$49:$T$51</c:f>
              <c:numCache>
                <c:formatCode>#,##0</c:formatCode>
                <c:ptCount val="3"/>
                <c:pt idx="0">
                  <c:v>10616.750038430779</c:v>
                </c:pt>
                <c:pt idx="1">
                  <c:v>73.980918923078207</c:v>
                </c:pt>
                <c:pt idx="2">
                  <c:v>-2296.915898291998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2-4312-A68E-8DFF9A5BBFBC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sectores'!$U$49:$U$51</c:f>
              <c:numCache>
                <c:formatCode>#,##0</c:formatCode>
                <c:ptCount val="3"/>
                <c:pt idx="0">
                  <c:v>48320.309181189979</c:v>
                </c:pt>
                <c:pt idx="1">
                  <c:v>-50.747285100000227</c:v>
                </c:pt>
                <c:pt idx="2">
                  <c:v>-9643.8297338868288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2-4312-A68E-8DFF9A5BBFBC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sectores'!$V$49:$V$51</c:f>
              <c:numCache>
                <c:formatCode>#,##0</c:formatCode>
                <c:ptCount val="3"/>
                <c:pt idx="0">
                  <c:v>69152.541971607105</c:v>
                </c:pt>
                <c:pt idx="1">
                  <c:v>6085.3750244999992</c:v>
                </c:pt>
                <c:pt idx="2">
                  <c:v>-19184.487143952461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2-4312-A68E-8DFF9A5B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355712"/>
        <c:axId val="146357248"/>
      </c:barChart>
      <c:catAx>
        <c:axId val="1463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57248"/>
        <c:crosses val="autoZero"/>
        <c:auto val="1"/>
        <c:lblAlgn val="ctr"/>
        <c:lblOffset val="100"/>
        <c:noMultiLvlLbl val="0"/>
      </c:catAx>
      <c:valAx>
        <c:axId val="146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 Main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'!$I$40:$I$43</c:f>
              <c:numCache>
                <c:formatCode>#,##0</c:formatCode>
                <c:ptCount val="4"/>
                <c:pt idx="0">
                  <c:v>81101.788335695863</c:v>
                </c:pt>
                <c:pt idx="1">
                  <c:v>151591.02162021399</c:v>
                </c:pt>
                <c:pt idx="2">
                  <c:v>252313.49876534939</c:v>
                </c:pt>
                <c:pt idx="3">
                  <c:v>310726.02604544908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6-42D9-8066-9698D9983FE3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'!$J$40:$J$43</c:f>
              <c:numCache>
                <c:formatCode>#,##0</c:formatCode>
                <c:ptCount val="4"/>
                <c:pt idx="0">
                  <c:v>55115.909261219007</c:v>
                </c:pt>
                <c:pt idx="1">
                  <c:v>71416.257286974986</c:v>
                </c:pt>
                <c:pt idx="2">
                  <c:v>141482.43374682419</c:v>
                </c:pt>
                <c:pt idx="3">
                  <c:v>202890.35269200761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6-42D9-8066-9698D9983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'!$M$40:$M$43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1-4927-9117-EE0A69304359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'!$N$40:$N$43</c:f>
              <c:numCache>
                <c:formatCode>#,##0</c:formatCode>
                <c:ptCount val="4"/>
                <c:pt idx="0">
                  <c:v>61806.341107986998</c:v>
                </c:pt>
                <c:pt idx="1">
                  <c:v>98215.792509583989</c:v>
                </c:pt>
                <c:pt idx="2">
                  <c:v>184806.52650661141</c:v>
                </c:pt>
                <c:pt idx="3">
                  <c:v>268678.765869155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1-4927-9117-EE0A6930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04416"/>
        <c:axId val="146605952"/>
      </c:barChart>
      <c:catAx>
        <c:axId val="1466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5952"/>
        <c:crosses val="autoZero"/>
        <c:auto val="1"/>
        <c:lblAlgn val="ctr"/>
        <c:lblOffset val="100"/>
        <c:noMultiLvlLbl val="0"/>
      </c:catAx>
      <c:valAx>
        <c:axId val="1466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441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Deviation in % from main scenario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Balmorel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'!$T$40:$T$43</c:f>
              <c:numCache>
                <c:formatCode>0%</c:formatCode>
                <c:ptCount val="4"/>
                <c:pt idx="0">
                  <c:v>0.33264364681874053</c:v>
                </c:pt>
                <c:pt idx="1">
                  <c:v>0.51007380542471448</c:v>
                </c:pt>
                <c:pt idx="2">
                  <c:v>0.45946279995212852</c:v>
                </c:pt>
                <c:pt idx="3">
                  <c:v>0.82641451529985843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AF0-B8BF-482E06624640}"/>
            </c:ext>
          </c:extLst>
        </c:ser>
        <c:ser>
          <c:idx val="1"/>
          <c:order val="1"/>
          <c:tx>
            <c:v>ThreeME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'!$U$40:$U$43</c:f>
              <c:numCache>
                <c:formatCode>0%</c:formatCode>
                <c:ptCount val="4"/>
                <c:pt idx="0">
                  <c:v>0.12138839649835105</c:v>
                </c:pt>
                <c:pt idx="1">
                  <c:v>0.37525818687080298</c:v>
                </c:pt>
                <c:pt idx="2">
                  <c:v>0.30621534852385662</c:v>
                </c:pt>
                <c:pt idx="3">
                  <c:v>0.32425599494627411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B-4AF0-B8BF-482E0662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7584"/>
        <c:axId val="146646144"/>
      </c:scatterChart>
      <c:valAx>
        <c:axId val="1466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255468066491689"/>
          <c:y val="0.25170731707317073"/>
          <c:w val="0.74391339636762266"/>
          <c:h val="0.53424675574089819"/>
        </c:manualLayout>
      </c:layout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'!$R$40:$R$43</c:f>
              <c:numCache>
                <c:formatCode>#,##0</c:formatCode>
                <c:ptCount val="4"/>
                <c:pt idx="0">
                  <c:v>26977.994635507464</c:v>
                </c:pt>
                <c:pt idx="1">
                  <c:v>77322.609266042709</c:v>
                </c:pt>
                <c:pt idx="2">
                  <c:v>115928.66660844535</c:v>
                </c:pt>
                <c:pt idx="3">
                  <c:v>256788.498205401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88B-90A6-D6F942FA7588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'!$S$40:$S$43</c:f>
              <c:numCache>
                <c:formatCode>#,##0</c:formatCode>
                <c:ptCount val="4"/>
                <c:pt idx="0">
                  <c:v>6690.4318467679914</c:v>
                </c:pt>
                <c:pt idx="1">
                  <c:v>26799.535222609004</c:v>
                </c:pt>
                <c:pt idx="2">
                  <c:v>43324.092759787221</c:v>
                </c:pt>
                <c:pt idx="3">
                  <c:v>65788.413177147391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5216"/>
        <c:axId val="146759680"/>
      </c:barChart>
      <c:lineChart>
        <c:grouping val="standard"/>
        <c:varyColors val="0"/>
        <c:ser>
          <c:idx val="2"/>
          <c:order val="2"/>
          <c:tx>
            <c:v>Balmorel (%)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'!$T$40:$T$43</c:f>
              <c:numCache>
                <c:formatCode>0%</c:formatCode>
                <c:ptCount val="4"/>
                <c:pt idx="0">
                  <c:v>0.33264364681874053</c:v>
                </c:pt>
                <c:pt idx="1">
                  <c:v>0.51007380542471448</c:v>
                </c:pt>
                <c:pt idx="2">
                  <c:v>0.45946279995212852</c:v>
                </c:pt>
                <c:pt idx="3">
                  <c:v>0.82641451529985843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D-488B-90A6-D6F942FA7588}"/>
            </c:ext>
          </c:extLst>
        </c:ser>
        <c:ser>
          <c:idx val="3"/>
          <c:order val="3"/>
          <c:tx>
            <c:v>ThreeME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'!$U$40:$U$43</c:f>
              <c:numCache>
                <c:formatCode>0%</c:formatCode>
                <c:ptCount val="4"/>
                <c:pt idx="0">
                  <c:v>0.12138839649835105</c:v>
                </c:pt>
                <c:pt idx="1">
                  <c:v>0.37525818687080298</c:v>
                </c:pt>
                <c:pt idx="2">
                  <c:v>0.30621534852385662</c:v>
                </c:pt>
                <c:pt idx="3">
                  <c:v>0.32425599494627411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2752"/>
        <c:axId val="146761216"/>
      </c:lineChart>
      <c:catAx>
        <c:axId val="1467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59680"/>
        <c:crosses val="autoZero"/>
        <c:auto val="1"/>
        <c:lblAlgn val="ctr"/>
        <c:lblOffset val="100"/>
        <c:noMultiLvlLbl val="0"/>
      </c:catAx>
      <c:valAx>
        <c:axId val="1467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écart au</a:t>
                </a:r>
                <a:r>
                  <a:rPr lang="en-GB" b="0" baseline="0"/>
                  <a:t> scénario Main</a:t>
                </a:r>
                <a:endParaRPr lang="en-GB" b="0"/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45216"/>
        <c:crosses val="autoZero"/>
        <c:crossBetween val="between"/>
        <c:majorUnit val="100000"/>
      </c:valAx>
      <c:valAx>
        <c:axId val="1467612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2752"/>
        <c:crosses val="max"/>
        <c:crossBetween val="between"/>
      </c:valAx>
      <c:catAx>
        <c:axId val="14676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10751876268759"/>
          <c:y val="4.1640961366890945E-2"/>
          <c:w val="0.58073771308237587"/>
          <c:h val="0.935471010180627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'compare Balmorel-ThreeME '!$B$4</c:f>
              <c:strCache>
                <c:ptCount val="1"/>
                <c:pt idx="0">
                  <c:v>Hydro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'!$E$4:$L$4</c:f>
              <c:numCache>
                <c:formatCode>#,##0</c:formatCode>
                <c:ptCount val="8"/>
                <c:pt idx="0">
                  <c:v>13774.074344116949</c:v>
                </c:pt>
                <c:pt idx="1">
                  <c:v>12740.18777</c:v>
                </c:pt>
                <c:pt idx="2">
                  <c:v>20896.520345735102</c:v>
                </c:pt>
                <c:pt idx="3">
                  <c:v>13972.69173</c:v>
                </c:pt>
                <c:pt idx="4">
                  <c:v>21902.730995219823</c:v>
                </c:pt>
                <c:pt idx="5">
                  <c:v>15956.42402</c:v>
                </c:pt>
                <c:pt idx="6">
                  <c:v>32210.921248774015</c:v>
                </c:pt>
                <c:pt idx="7">
                  <c:v>19106.815470000001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AD0-9046-C2F815F1C3EF}"/>
            </c:ext>
          </c:extLst>
        </c:ser>
        <c:ser>
          <c:idx val="1"/>
          <c:order val="1"/>
          <c:tx>
            <c:strRef>
              <c:f>'compare Balmorel-ThreeME '!$B$5</c:f>
              <c:strCache>
                <c:ptCount val="1"/>
                <c:pt idx="0">
                  <c:v>Wind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'!$E$5:$L$5</c:f>
              <c:numCache>
                <c:formatCode>#,##0</c:formatCode>
                <c:ptCount val="8"/>
                <c:pt idx="0">
                  <c:v>20940.472167261898</c:v>
                </c:pt>
                <c:pt idx="1">
                  <c:v>7272.4518619999999</c:v>
                </c:pt>
                <c:pt idx="2">
                  <c:v>48439.498974079273</c:v>
                </c:pt>
                <c:pt idx="3">
                  <c:v>13904.312169999999</c:v>
                </c:pt>
                <c:pt idx="4">
                  <c:v>85199.912016860166</c:v>
                </c:pt>
                <c:pt idx="5">
                  <c:v>32583.75072</c:v>
                </c:pt>
                <c:pt idx="6">
                  <c:v>90594.249095126725</c:v>
                </c:pt>
                <c:pt idx="7">
                  <c:v>48580.345529999999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8-4AD0-9046-C2F815F1C3EF}"/>
            </c:ext>
          </c:extLst>
        </c:ser>
        <c:ser>
          <c:idx val="2"/>
          <c:order val="2"/>
          <c:tx>
            <c:strRef>
              <c:f>'compare Balmorel-ThreeME '!$B$6</c:f>
              <c:strCache>
                <c:ptCount val="1"/>
                <c:pt idx="0">
                  <c:v>Geothermal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'!$E$6:$L$6</c:f>
              <c:numCache>
                <c:formatCode>#,##0</c:formatCode>
                <c:ptCount val="8"/>
                <c:pt idx="0">
                  <c:v>4115.9383293566925</c:v>
                </c:pt>
                <c:pt idx="1">
                  <c:v>1475.1705790000001</c:v>
                </c:pt>
                <c:pt idx="2">
                  <c:v>2334.794906230848</c:v>
                </c:pt>
                <c:pt idx="3">
                  <c:v>1724.890269</c:v>
                </c:pt>
                <c:pt idx="4">
                  <c:v>3492.033459329753</c:v>
                </c:pt>
                <c:pt idx="5">
                  <c:v>2259.7709810000001</c:v>
                </c:pt>
                <c:pt idx="6">
                  <c:v>4836.060048243603</c:v>
                </c:pt>
                <c:pt idx="7">
                  <c:v>2810.890699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8-4AD0-9046-C2F815F1C3EF}"/>
            </c:ext>
          </c:extLst>
        </c:ser>
        <c:ser>
          <c:idx val="3"/>
          <c:order val="3"/>
          <c:tx>
            <c:strRef>
              <c:f>'compare Balmorel-ThreeME '!$B$7</c:f>
              <c:strCache>
                <c:ptCount val="1"/>
                <c:pt idx="0">
                  <c:v>Solar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'!$E$7:$L$7</c:f>
              <c:numCache>
                <c:formatCode>#,##0</c:formatCode>
                <c:ptCount val="8"/>
                <c:pt idx="0">
                  <c:v>19302.643761081323</c:v>
                </c:pt>
                <c:pt idx="1">
                  <c:v>9272.8655199999994</c:v>
                </c:pt>
                <c:pt idx="2">
                  <c:v>17686.933719671288</c:v>
                </c:pt>
                <c:pt idx="3">
                  <c:v>14341.110979999999</c:v>
                </c:pt>
                <c:pt idx="4">
                  <c:v>108832.30459387641</c:v>
                </c:pt>
                <c:pt idx="5">
                  <c:v>63136.055119999997</c:v>
                </c:pt>
                <c:pt idx="6">
                  <c:v>96433.151328563312</c:v>
                </c:pt>
                <c:pt idx="7">
                  <c:v>99526.01367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8-4AD0-9046-C2F815F1C3EF}"/>
            </c:ext>
          </c:extLst>
        </c:ser>
        <c:ser>
          <c:idx val="4"/>
          <c:order val="4"/>
          <c:tx>
            <c:strRef>
              <c:f>'compare Balmorel-ThreeME '!$B$8</c:f>
              <c:strCache>
                <c:ptCount val="1"/>
                <c:pt idx="0">
                  <c:v>Cogeneration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'!$E$8:$L$8</c:f>
              <c:numCache>
                <c:formatCode>#,##0</c:formatCode>
                <c:ptCount val="8"/>
                <c:pt idx="0">
                  <c:v>6344.0447024477053</c:v>
                </c:pt>
                <c:pt idx="1">
                  <c:v>2218.5707969999999</c:v>
                </c:pt>
                <c:pt idx="2">
                  <c:v>2694.110346778215</c:v>
                </c:pt>
                <c:pt idx="3">
                  <c:v>2656.3523209999998</c:v>
                </c:pt>
                <c:pt idx="4">
                  <c:v>4731.9067431094345</c:v>
                </c:pt>
                <c:pt idx="5">
                  <c:v>3304.886939</c:v>
                </c:pt>
                <c:pt idx="6">
                  <c:v>-20042.719274630032</c:v>
                </c:pt>
                <c:pt idx="7">
                  <c:v>1.1493252819999999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8-4AD0-9046-C2F815F1C3EF}"/>
            </c:ext>
          </c:extLst>
        </c:ser>
        <c:ser>
          <c:idx val="5"/>
          <c:order val="5"/>
          <c:tx>
            <c:strRef>
              <c:f>'compare Balmorel-ThreeME '!$B$9</c:f>
              <c:strCache>
                <c:ptCount val="1"/>
                <c:pt idx="0">
                  <c:v>Bioenergy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'!$E$9:$L$9</c:f>
              <c:numCache>
                <c:formatCode>#,##0</c:formatCode>
                <c:ptCount val="8"/>
                <c:pt idx="0">
                  <c:v>736.06374663342501</c:v>
                </c:pt>
                <c:pt idx="1">
                  <c:v>890.10570089999999</c:v>
                </c:pt>
                <c:pt idx="2">
                  <c:v>-1091.7770366230416</c:v>
                </c:pt>
                <c:pt idx="3">
                  <c:v>896.68598640000005</c:v>
                </c:pt>
                <c:pt idx="4">
                  <c:v>-1232.0571234255149</c:v>
                </c:pt>
                <c:pt idx="5">
                  <c:v>357.26134930000001</c:v>
                </c:pt>
                <c:pt idx="6">
                  <c:v>-1181.0827380392293</c:v>
                </c:pt>
                <c:pt idx="7">
                  <c:v>29.779659370000001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8-4AD0-9046-C2F815F1C3EF}"/>
            </c:ext>
          </c:extLst>
        </c:ser>
        <c:ser>
          <c:idx val="6"/>
          <c:order val="6"/>
          <c:tx>
            <c:strRef>
              <c:f>'compare Balmorel-ThreeME '!$B$10</c:f>
              <c:strCache>
                <c:ptCount val="1"/>
                <c:pt idx="0">
                  <c:v>Other clean energy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'!$E$10:$L$10</c:f>
              <c:numCache>
                <c:formatCode>#,##0</c:formatCode>
                <c:ptCount val="8"/>
                <c:pt idx="0">
                  <c:v>1245.9900862514453</c:v>
                </c:pt>
                <c:pt idx="1">
                  <c:v>2686.5622979999998</c:v>
                </c:pt>
                <c:pt idx="2">
                  <c:v>550.33131309882958</c:v>
                </c:pt>
                <c:pt idx="3">
                  <c:v>3148.3999509999999</c:v>
                </c:pt>
                <c:pt idx="4">
                  <c:v>-816.76819902244688</c:v>
                </c:pt>
                <c:pt idx="5">
                  <c:v>1366.8313949999999</c:v>
                </c:pt>
                <c:pt idx="6">
                  <c:v>29.277483244289609</c:v>
                </c:pt>
                <c:pt idx="7">
                  <c:v>702.57178199999998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8-4AD0-9046-C2F815F1C3EF}"/>
            </c:ext>
          </c:extLst>
        </c:ser>
        <c:ser>
          <c:idx val="7"/>
          <c:order val="7"/>
          <c:tx>
            <c:strRef>
              <c:f>'compare Balmorel-ThreeME '!$B$11</c:f>
              <c:strCache>
                <c:ptCount val="1"/>
                <c:pt idx="0">
                  <c:v>Nuclear 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'!$E$11:$L$11</c:f>
              <c:numCache>
                <c:formatCode>#,##0</c:formatCode>
                <c:ptCount val="8"/>
                <c:pt idx="0">
                  <c:v>3099.1669724876429</c:v>
                </c:pt>
                <c:pt idx="1">
                  <c:v>2197.0337279999999</c:v>
                </c:pt>
                <c:pt idx="2">
                  <c:v>2679.2827331037151</c:v>
                </c:pt>
                <c:pt idx="3">
                  <c:v>2039.5594129999999</c:v>
                </c:pt>
                <c:pt idx="4">
                  <c:v>4261.9556552387212</c:v>
                </c:pt>
                <c:pt idx="5">
                  <c:v>2050.2954110000001</c:v>
                </c:pt>
                <c:pt idx="6">
                  <c:v>6267.7808537493611</c:v>
                </c:pt>
                <c:pt idx="7">
                  <c:v>2282.8829099999998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8-4AD0-9046-C2F815F1C3EF}"/>
            </c:ext>
          </c:extLst>
        </c:ser>
        <c:ser>
          <c:idx val="8"/>
          <c:order val="8"/>
          <c:tx>
            <c:strRef>
              <c:f>'compare Balmorel-ThreeME '!$B$12</c:f>
              <c:strCache>
                <c:ptCount val="1"/>
                <c:pt idx="0">
                  <c:v>Carboelectric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'!$E$12:$L$12</c:f>
              <c:numCache>
                <c:formatCode>#,##0</c:formatCode>
                <c:ptCount val="8"/>
                <c:pt idx="0">
                  <c:v>3406.7093550491418</c:v>
                </c:pt>
                <c:pt idx="1">
                  <c:v>2460.8840559999999</c:v>
                </c:pt>
                <c:pt idx="2">
                  <c:v>-4383.3931426428016</c:v>
                </c:pt>
                <c:pt idx="3">
                  <c:v>1901.0780540000001</c:v>
                </c:pt>
                <c:pt idx="4">
                  <c:v>-1635.4486981422242</c:v>
                </c:pt>
                <c:pt idx="5">
                  <c:v>1340.1380959999999</c:v>
                </c:pt>
                <c:pt idx="6">
                  <c:v>-21557.458477755496</c:v>
                </c:pt>
                <c:pt idx="7">
                  <c:v>23.62332391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8-4AD0-9046-C2F815F1C3EF}"/>
            </c:ext>
          </c:extLst>
        </c:ser>
        <c:ser>
          <c:idx val="9"/>
          <c:order val="9"/>
          <c:tx>
            <c:strRef>
              <c:f>'compare Balmorel-ThreeME '!$B$13</c:f>
              <c:strCache>
                <c:ptCount val="1"/>
                <c:pt idx="0">
                  <c:v>Combined cycle and turbogas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'!$E$13:$L$13</c:f>
              <c:numCache>
                <c:formatCode>#,##0</c:formatCode>
                <c:ptCount val="8"/>
                <c:pt idx="0">
                  <c:v>26502.992342538993</c:v>
                </c:pt>
                <c:pt idx="1">
                  <c:v>13879.843010000001</c:v>
                </c:pt>
                <c:pt idx="2">
                  <c:v>80023.840536042029</c:v>
                </c:pt>
                <c:pt idx="3">
                  <c:v>16825.46931</c:v>
                </c:pt>
                <c:pt idx="4">
                  <c:v>27058.101418748181</c:v>
                </c:pt>
                <c:pt idx="5">
                  <c:v>19122.905330000001</c:v>
                </c:pt>
                <c:pt idx="6">
                  <c:v>122396.60438751582</c:v>
                </c:pt>
                <c:pt idx="7">
                  <c:v>29820.679039999999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8-4AD0-9046-C2F815F1C3EF}"/>
            </c:ext>
          </c:extLst>
        </c:ser>
        <c:ser>
          <c:idx val="10"/>
          <c:order val="10"/>
          <c:tx>
            <c:strRef>
              <c:f>'compare Balmorel-ThreeME '!$B$14</c:f>
              <c:strCache>
                <c:ptCount val="1"/>
                <c:pt idx="0">
                  <c:v>Internal Combustion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'!$E$14:$L$14</c:f>
              <c:numCache>
                <c:formatCode>#,##0</c:formatCode>
                <c:ptCount val="8"/>
                <c:pt idx="0">
                  <c:v>5051.5453798655635</c:v>
                </c:pt>
                <c:pt idx="1">
                  <c:v>15.95290601</c:v>
                </c:pt>
                <c:pt idx="2">
                  <c:v>-18141.366354265283</c:v>
                </c:pt>
                <c:pt idx="3">
                  <c:v>4.5299651000000001</c:v>
                </c:pt>
                <c:pt idx="4">
                  <c:v>832.22950773850903</c:v>
                </c:pt>
                <c:pt idx="5">
                  <c:v>4.0229348629999997</c:v>
                </c:pt>
                <c:pt idx="6">
                  <c:v>930.66042348853796</c:v>
                </c:pt>
                <c:pt idx="7">
                  <c:v>5.5919517000000001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D8-4AD0-9046-C2F815F1C3EF}"/>
            </c:ext>
          </c:extLst>
        </c:ser>
        <c:ser>
          <c:idx val="11"/>
          <c:order val="11"/>
          <c:tx>
            <c:strRef>
              <c:f>'compare Balmorel-ThreeME '!$B$15</c:f>
              <c:strCache>
                <c:ptCount val="1"/>
                <c:pt idx="0">
                  <c:v>Termoelectric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'!$E$15:$L$15</c:f>
              <c:numCache>
                <c:formatCode>#,##0</c:formatCode>
                <c:ptCount val="8"/>
                <c:pt idx="0">
                  <c:v>-23417.852851394906</c:v>
                </c:pt>
                <c:pt idx="1">
                  <c:v>6.2810343089999998</c:v>
                </c:pt>
                <c:pt idx="2">
                  <c:v>-97.75472099416217</c:v>
                </c:pt>
                <c:pt idx="3">
                  <c:v>1.1771374750000001</c:v>
                </c:pt>
                <c:pt idx="4">
                  <c:v>-313.40160418146991</c:v>
                </c:pt>
                <c:pt idx="5">
                  <c:v>9.1450661200000005E-2</c:v>
                </c:pt>
                <c:pt idx="6">
                  <c:v>-191.41833283177886</c:v>
                </c:pt>
                <c:pt idx="7">
                  <c:v>9.3307456800000004E-3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D8-4AD0-9046-C2F815F1C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55168"/>
        <c:axId val="131895296"/>
      </c:barChart>
      <c:catAx>
        <c:axId val="13165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1895296"/>
        <c:crosses val="autoZero"/>
        <c:auto val="1"/>
        <c:lblAlgn val="ctr"/>
        <c:lblOffset val="100"/>
        <c:noMultiLvlLbl val="0"/>
      </c:catAx>
      <c:valAx>
        <c:axId val="1318952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13165516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1815814752570362"/>
          <c:y val="6.4266851426762611E-2"/>
          <c:w val="0.26354039078448527"/>
          <c:h val="0.84598425196850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Empleo</a:t>
            </a:r>
            <a:r>
              <a:rPr lang="fr-FR" sz="1200" baseline="0"/>
              <a:t> por sectores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'Empleo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sectores'!$T$4:$Y$4</c15:sqref>
                  </c15:fullRef>
                </c:ext>
              </c:extLst>
              <c:f>'Empleo por sectores'!$W$4:$Y$4</c:f>
              <c:numCache>
                <c:formatCode>#,##0</c:formatCode>
                <c:ptCount val="3"/>
                <c:pt idx="0">
                  <c:v>9235.3703999985009</c:v>
                </c:pt>
                <c:pt idx="1">
                  <c:v>-3814.3405000008643</c:v>
                </c:pt>
                <c:pt idx="2">
                  <c:v>-4309.9967000000179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351-45DB-88A7-41CBCE31C5F7}"/>
            </c:ext>
          </c:extLst>
        </c:ser>
        <c:ser>
          <c:idx val="1"/>
          <c:order val="1"/>
          <c:tx>
            <c:strRef>
              <c:f>'Empleo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sectores'!$T$5:$Y$5</c15:sqref>
                  </c15:fullRef>
                </c:ext>
              </c:extLst>
              <c:f>'Empleo por sectores'!$W$5:$Y$5</c:f>
              <c:numCache>
                <c:formatCode>#,##0</c:formatCode>
                <c:ptCount val="3"/>
                <c:pt idx="0">
                  <c:v>34905.736169997603</c:v>
                </c:pt>
                <c:pt idx="1">
                  <c:v>30028.980919998139</c:v>
                </c:pt>
                <c:pt idx="2">
                  <c:v>30111.484049998224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351-45DB-88A7-41CBCE31C5F7}"/>
            </c:ext>
          </c:extLst>
        </c:ser>
        <c:ser>
          <c:idx val="2"/>
          <c:order val="2"/>
          <c:tx>
            <c:strRef>
              <c:f>'Empleo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sectores'!$T$6:$Y$6</c15:sqref>
                  </c15:fullRef>
                </c:ext>
              </c:extLst>
              <c:f>'Empleo por sectores'!$W$6:$Y$6</c:f>
              <c:numCache>
                <c:formatCode>#,##0</c:formatCode>
                <c:ptCount val="3"/>
                <c:pt idx="0">
                  <c:v>-86.818109999876469</c:v>
                </c:pt>
                <c:pt idx="1">
                  <c:v>-5354.1381500000134</c:v>
                </c:pt>
                <c:pt idx="2">
                  <c:v>-6753.345350000076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1-45DB-88A7-41CBCE31C5F7}"/>
            </c:ext>
          </c:extLst>
        </c:ser>
        <c:ser>
          <c:idx val="3"/>
          <c:order val="3"/>
          <c:tx>
            <c:strRef>
              <c:f>'Empleo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sectores'!$T$7:$Y$7</c15:sqref>
                  </c15:fullRef>
                </c:ext>
              </c:extLst>
              <c:f>'Empleo por sectores'!$W$7:$Y$7</c:f>
              <c:numCache>
                <c:formatCode>#,##0</c:formatCode>
                <c:ptCount val="3"/>
                <c:pt idx="0">
                  <c:v>8480.1689999997616</c:v>
                </c:pt>
                <c:pt idx="1">
                  <c:v>-54069.869999997318</c:v>
                </c:pt>
                <c:pt idx="2">
                  <c:v>-60117.875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1-45DB-88A7-41CBCE31C5F7}"/>
            </c:ext>
          </c:extLst>
        </c:ser>
        <c:ser>
          <c:idx val="4"/>
          <c:order val="4"/>
          <c:tx>
            <c:strRef>
              <c:f>'Empleo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sectores'!$T$8:$Y$8</c15:sqref>
                  </c15:fullRef>
                </c:ext>
              </c:extLst>
              <c:f>'Empleo por sectores'!$W$8:$Y$8</c:f>
              <c:numCache>
                <c:formatCode>#,##0</c:formatCode>
                <c:ptCount val="3"/>
                <c:pt idx="0">
                  <c:v>6909.0086100000044</c:v>
                </c:pt>
                <c:pt idx="1">
                  <c:v>10296.764079999979</c:v>
                </c:pt>
                <c:pt idx="2">
                  <c:v>15371.267050000009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1-45DB-88A7-41CBCE31C5F7}"/>
            </c:ext>
          </c:extLst>
        </c:ser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140249.36768212495</c:v>
                </c:pt>
                <c:pt idx="1">
                  <c:v>43500.077314549941</c:v>
                </c:pt>
                <c:pt idx="2">
                  <c:v>-14009.292720824014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1-45DB-88A7-41CBCE31C5F7}"/>
            </c:ext>
          </c:extLst>
        </c:ser>
        <c:ser>
          <c:idx val="18"/>
          <c:order val="18"/>
          <c:tx>
            <c:strRef>
              <c:f>'Empleo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sectores'!$T$22:$Y$22</c15:sqref>
                  </c15:fullRef>
                </c:ext>
              </c:extLst>
              <c:f>'Empleo por sectores'!$W$22:$Y$22</c:f>
              <c:numCache>
                <c:formatCode>#,##0</c:formatCode>
                <c:ptCount val="3"/>
                <c:pt idx="0">
                  <c:v>199692.8337521106</c:v>
                </c:pt>
                <c:pt idx="1">
                  <c:v>20587.473664537072</c:v>
                </c:pt>
                <c:pt idx="2">
                  <c:v>-39707.758670836687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51-45DB-88A7-41CBCE31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895616"/>
        <c:axId val="14689715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'Empleo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sectores'!$T$10:$Y$10</c15:sqref>
                        </c15:fullRef>
                        <c15:formulaRef>
                          <c15:sqref>'Empleo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2571.9074800000017</c:v>
                      </c:pt>
                      <c:pt idx="1">
                        <c:v>4506.9722399999991</c:v>
                      </c:pt>
                      <c:pt idx="2">
                        <c:v>5036.8066399999989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351-45DB-88A7-41CBCE31C5F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sectores'!$T$11:$Y$11</c15:sqref>
                        </c15:fullRef>
                        <c15:formulaRef>
                          <c15:sqref>'Empleo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16611.473910000001</c:v>
                      </c:pt>
                      <c:pt idx="1">
                        <c:v>42771.547369999906</c:v>
                      </c:pt>
                      <c:pt idx="2">
                        <c:v>53106.106190000006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51-45DB-88A7-41CBCE31C5F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sectores'!$T$12:$Y$12</c15:sqref>
                        </c15:fullRef>
                        <c15:formulaRef>
                          <c15:sqref>'Empleo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-136.07660800000031</c:v>
                      </c:pt>
                      <c:pt idx="1">
                        <c:v>-615.7657449999997</c:v>
                      </c:pt>
                      <c:pt idx="2">
                        <c:v>-1320.0447989999998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51-45DB-88A7-41CBCE31C5F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sectores'!$T$13:$Y$13</c15:sqref>
                        </c15:fullRef>
                        <c15:formulaRef>
                          <c15:sqref>'Empleo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139820.7175</c:v>
                      </c:pt>
                      <c:pt idx="1">
                        <c:v>22415.588099999994</c:v>
                      </c:pt>
                      <c:pt idx="2">
                        <c:v>-51893.725600000005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51-45DB-88A7-41CBCE31C5F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sectores'!$T$14:$Y$14</c15:sqref>
                        </c15:fullRef>
                        <c15:formulaRef>
                          <c15:sqref>'Empleo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618.45360199999982</c:v>
                      </c:pt>
                      <c:pt idx="1">
                        <c:v>573.20441400000004</c:v>
                      </c:pt>
                      <c:pt idx="2">
                        <c:v>1376.5505740860001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51-45DB-88A7-41CBCE31C5F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sectores'!$T$15:$Y$15</c15:sqref>
                        </c15:fullRef>
                        <c15:formulaRef>
                          <c15:sqref>'Empleo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316.837219</c:v>
                      </c:pt>
                      <c:pt idx="1">
                        <c:v>639.83578500000021</c:v>
                      </c:pt>
                      <c:pt idx="2">
                        <c:v>7111.5300100000004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51-45DB-88A7-41CBCE31C5F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sectores'!$T$16:$Y$16</c15:sqref>
                        </c15:fullRef>
                        <c15:formulaRef>
                          <c15:sqref>'Empleo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-14.589598000000024</c:v>
                      </c:pt>
                      <c:pt idx="1">
                        <c:v>-47.887915899999996</c:v>
                      </c:pt>
                      <c:pt idx="2">
                        <c:v>-63.773542399999968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51-45DB-88A7-41CBCE31C5F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sectores'!$T$17:$Y$17</c15:sqref>
                        </c15:fullRef>
                        <c15:formulaRef>
                          <c15:sqref>'Empleo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-27.726928000000044</c:v>
                      </c:pt>
                      <c:pt idx="1">
                        <c:v>-131.45791700000018</c:v>
                      </c:pt>
                      <c:pt idx="2">
                        <c:v>12525.997517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51-45DB-88A7-41CBCE31C5F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sectores'!$T$18:$Y$18</c15:sqref>
                        </c15:fullRef>
                        <c15:formulaRef>
                          <c15:sqref>'Empleo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-7843.3010798999994</c:v>
                      </c:pt>
                      <c:pt idx="1">
                        <c:v>-5411.9002826200003</c:v>
                      </c:pt>
                      <c:pt idx="2">
                        <c:v>-165.30770675999997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51-45DB-88A7-41CBCE31C5F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sectores'!$T$19:$Y$19</c15:sqref>
                        </c15:fullRef>
                        <c15:formulaRef>
                          <c15:sqref>'Empleo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-11667.836669999997</c:v>
                      </c:pt>
                      <c:pt idx="1">
                        <c:v>-21199.27908</c:v>
                      </c:pt>
                      <c:pt idx="2">
                        <c:v>-39720.357629999999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51-45DB-88A7-41CBCE31C5F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sectores'!$T$20:$Y$20</c15:sqref>
                        </c15:fullRef>
                        <c15:formulaRef>
                          <c15:sqref>'Empleo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-0.29136811200000956</c:v>
                      </c:pt>
                      <c:pt idx="1">
                        <c:v>-0.44936995000000124</c:v>
                      </c:pt>
                      <c:pt idx="2">
                        <c:v>-2.630837249999999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51-45DB-88A7-41CBCE31C5F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sectores'!$T$21:$Y$21</c15:sqref>
                        </c15:fullRef>
                        <c15:formulaRef>
                          <c15:sqref>'Empleo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-0.1997768630000003</c:v>
                      </c:pt>
                      <c:pt idx="1">
                        <c:v>-0.33028398000000081</c:v>
                      </c:pt>
                      <c:pt idx="2">
                        <c:v>-0.44353650000000044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51-45DB-88A7-41CBCE31C5F7}"/>
                  </c:ext>
                </c:extLst>
              </c15:ser>
            </c15:filteredBarSeries>
          </c:ext>
        </c:extLst>
      </c:barChart>
      <c:catAx>
        <c:axId val="14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97152"/>
        <c:crosses val="autoZero"/>
        <c:auto val="1"/>
        <c:lblAlgn val="ctr"/>
        <c:lblOffset val="100"/>
        <c:noMultiLvlLbl val="0"/>
      </c:catAx>
      <c:valAx>
        <c:axId val="146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45857266644144"/>
          <c:y val="0.13525289538956789"/>
          <c:w val="0.24123198818567046"/>
          <c:h val="0.64771753694553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Empleos</a:t>
            </a:r>
            <a:r>
              <a:rPr lang="fr-FR" sz="1100" baseline="0"/>
              <a:t> de la generación de electricidad por tecnología </a:t>
            </a:r>
            <a:endParaRPr lang="fr-FR" sz="1100"/>
          </a:p>
        </c:rich>
      </c:tx>
      <c:layout>
        <c:manualLayout>
          <c:xMode val="edge"/>
          <c:yMode val="edge"/>
          <c:x val="0.10828239690377686"/>
          <c:y val="4.4593072413531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140249.36768212495</c:v>
                </c:pt>
                <c:pt idx="1">
                  <c:v>43500.077314549941</c:v>
                </c:pt>
                <c:pt idx="2">
                  <c:v>-14009.292720824014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EC-4DDA-A8C3-71B53597A08D}"/>
            </c:ext>
          </c:extLst>
        </c:ser>
        <c:ser>
          <c:idx val="6"/>
          <c:order val="6"/>
          <c:tx>
            <c:strRef>
              <c:f>'Empleo por sectores'!$S$10</c:f>
              <c:strCache>
                <c:ptCount val="1"/>
                <c:pt idx="0">
                  <c:v>Hidroeléctrica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sectores'!$T$10:$Y$10</c15:sqref>
                  </c15:fullRef>
                </c:ext>
              </c:extLst>
              <c:f>'Empleo por sectores'!$W$10:$Y$10</c:f>
              <c:numCache>
                <c:formatCode>#,##0</c:formatCode>
                <c:ptCount val="3"/>
                <c:pt idx="0">
                  <c:v>2571.9074800000017</c:v>
                </c:pt>
                <c:pt idx="1">
                  <c:v>4506.9722399999991</c:v>
                </c:pt>
                <c:pt idx="2">
                  <c:v>5036.8066399999989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CEC-4DDA-A8C3-71B53597A08D}"/>
            </c:ext>
          </c:extLst>
        </c:ser>
        <c:ser>
          <c:idx val="7"/>
          <c:order val="7"/>
          <c:tx>
            <c:strRef>
              <c:f>'Empleo por sectores'!$S$11</c:f>
              <c:strCache>
                <c:ptCount val="1"/>
                <c:pt idx="0">
                  <c:v>Eólica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sectores'!$T$11:$Y$11</c15:sqref>
                  </c15:fullRef>
                </c:ext>
              </c:extLst>
              <c:f>'Empleo por sectores'!$W$11:$Y$11</c:f>
              <c:numCache>
                <c:formatCode>#,##0</c:formatCode>
                <c:ptCount val="3"/>
                <c:pt idx="0">
                  <c:v>16611.473910000001</c:v>
                </c:pt>
                <c:pt idx="1">
                  <c:v>42771.547369999906</c:v>
                </c:pt>
                <c:pt idx="2">
                  <c:v>53106.106190000006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EC-4DDA-A8C3-71B53597A08D}"/>
            </c:ext>
          </c:extLst>
        </c:ser>
        <c:ser>
          <c:idx val="8"/>
          <c:order val="8"/>
          <c:tx>
            <c:strRef>
              <c:f>'Empleo por sectores'!$S$12</c:f>
              <c:strCache>
                <c:ptCount val="1"/>
                <c:pt idx="0">
                  <c:v>Geotérmica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sectores'!$T$12:$Y$12</c15:sqref>
                  </c15:fullRef>
                </c:ext>
              </c:extLst>
              <c:f>'Empleo por sectores'!$W$12:$Y$12</c:f>
              <c:numCache>
                <c:formatCode>#,##0</c:formatCode>
                <c:ptCount val="3"/>
                <c:pt idx="0">
                  <c:v>-136.07660800000031</c:v>
                </c:pt>
                <c:pt idx="1">
                  <c:v>-615.7657449999997</c:v>
                </c:pt>
                <c:pt idx="2">
                  <c:v>-1320.0447989999998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EC-4DDA-A8C3-71B53597A08D}"/>
            </c:ext>
          </c:extLst>
        </c:ser>
        <c:ser>
          <c:idx val="9"/>
          <c:order val="9"/>
          <c:tx>
            <c:strRef>
              <c:f>'Empleo por sectores'!$S$13</c:f>
              <c:strCache>
                <c:ptCount val="1"/>
                <c:pt idx="0">
                  <c:v>Solar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sectores'!$T$13:$Y$13</c15:sqref>
                  </c15:fullRef>
                </c:ext>
              </c:extLst>
              <c:f>'Empleo por sectores'!$W$13:$Y$13</c:f>
              <c:numCache>
                <c:formatCode>#,##0</c:formatCode>
                <c:ptCount val="3"/>
                <c:pt idx="0">
                  <c:v>139820.7175</c:v>
                </c:pt>
                <c:pt idx="1">
                  <c:v>22415.588099999994</c:v>
                </c:pt>
                <c:pt idx="2">
                  <c:v>-51893.725600000005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EC-4DDA-A8C3-71B53597A08D}"/>
            </c:ext>
          </c:extLst>
        </c:ser>
        <c:ser>
          <c:idx val="10"/>
          <c:order val="10"/>
          <c:tx>
            <c:strRef>
              <c:f>'Empleo por sectores'!$S$14</c:f>
              <c:strCache>
                <c:ptCount val="1"/>
                <c:pt idx="0">
                  <c:v>Cogeneración Eficiente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sectores'!$T$14:$Y$14</c15:sqref>
                  </c15:fullRef>
                </c:ext>
              </c:extLst>
              <c:f>'Empleo por sectores'!$W$14:$Y$14</c:f>
              <c:numCache>
                <c:formatCode>#,##0</c:formatCode>
                <c:ptCount val="3"/>
                <c:pt idx="0">
                  <c:v>618.45360199999982</c:v>
                </c:pt>
                <c:pt idx="1">
                  <c:v>573.20441400000004</c:v>
                </c:pt>
                <c:pt idx="2">
                  <c:v>1376.5505740860001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EC-4DDA-A8C3-71B53597A08D}"/>
            </c:ext>
          </c:extLst>
        </c:ser>
        <c:ser>
          <c:idx val="11"/>
          <c:order val="11"/>
          <c:tx>
            <c:strRef>
              <c:f>'Empleo por sectores'!$S$15</c:f>
              <c:strCache>
                <c:ptCount val="1"/>
                <c:pt idx="0">
                  <c:v>Bioenergía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sectores'!$T$15:$Y$15</c15:sqref>
                  </c15:fullRef>
                </c:ext>
              </c:extLst>
              <c:f>'Empleo por sectores'!$W$15:$Y$15</c:f>
              <c:numCache>
                <c:formatCode>#,##0</c:formatCode>
                <c:ptCount val="3"/>
                <c:pt idx="0">
                  <c:v>316.837219</c:v>
                </c:pt>
                <c:pt idx="1">
                  <c:v>639.83578500000021</c:v>
                </c:pt>
                <c:pt idx="2">
                  <c:v>7111.5300100000004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EC-4DDA-A8C3-71B53597A08D}"/>
            </c:ext>
          </c:extLst>
        </c:ser>
        <c:ser>
          <c:idx val="12"/>
          <c:order val="12"/>
          <c:tx>
            <c:strRef>
              <c:f>'Empleo por sectores'!$S$16</c:f>
              <c:strCache>
                <c:ptCount val="1"/>
                <c:pt idx="0">
                  <c:v>Otras energías limpias 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sectores'!$T$16:$Y$16</c15:sqref>
                  </c15:fullRef>
                </c:ext>
              </c:extLst>
              <c:f>'Empleo por sectores'!$W$16:$Y$16</c:f>
              <c:numCache>
                <c:formatCode>#,##0</c:formatCode>
                <c:ptCount val="3"/>
                <c:pt idx="0">
                  <c:v>-14.589598000000024</c:v>
                </c:pt>
                <c:pt idx="1">
                  <c:v>-47.887915899999996</c:v>
                </c:pt>
                <c:pt idx="2">
                  <c:v>-63.773542399999968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EC-4DDA-A8C3-71B53597A08D}"/>
            </c:ext>
          </c:extLst>
        </c:ser>
        <c:ser>
          <c:idx val="13"/>
          <c:order val="13"/>
          <c:tx>
            <c:strRef>
              <c:f>'Empleo por sectores'!$S$17</c:f>
              <c:strCache>
                <c:ptCount val="1"/>
                <c:pt idx="0">
                  <c:v>Nucleoeléctrica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sectores'!$T$17:$Y$17</c15:sqref>
                  </c15:fullRef>
                </c:ext>
              </c:extLst>
              <c:f>'Empleo por sectores'!$W$17:$Y$17</c:f>
              <c:numCache>
                <c:formatCode>#,##0</c:formatCode>
                <c:ptCount val="3"/>
                <c:pt idx="0">
                  <c:v>-27.726928000000044</c:v>
                </c:pt>
                <c:pt idx="1">
                  <c:v>-131.45791700000018</c:v>
                </c:pt>
                <c:pt idx="2">
                  <c:v>12525.997517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EC-4DDA-A8C3-71B53597A08D}"/>
            </c:ext>
          </c:extLst>
        </c:ser>
        <c:ser>
          <c:idx val="14"/>
          <c:order val="14"/>
          <c:tx>
            <c:strRef>
              <c:f>'Empleo por sectores'!$S$18</c:f>
              <c:strCache>
                <c:ptCount val="1"/>
                <c:pt idx="0">
                  <c:v>Carboeléctrica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sectores'!$T$18:$Y$18</c15:sqref>
                  </c15:fullRef>
                </c:ext>
              </c:extLst>
              <c:f>'Empleo por sectores'!$W$18:$Y$18</c:f>
              <c:numCache>
                <c:formatCode>#,##0</c:formatCode>
                <c:ptCount val="3"/>
                <c:pt idx="0">
                  <c:v>-7843.3010798999994</c:v>
                </c:pt>
                <c:pt idx="1">
                  <c:v>-5411.9002826200003</c:v>
                </c:pt>
                <c:pt idx="2">
                  <c:v>-165.30770675999997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EC-4DDA-A8C3-71B53597A08D}"/>
            </c:ext>
          </c:extLst>
        </c:ser>
        <c:ser>
          <c:idx val="15"/>
          <c:order val="15"/>
          <c:tx>
            <c:strRef>
              <c:f>'Empleo por sectores'!$S$19</c:f>
              <c:strCache>
                <c:ptCount val="1"/>
                <c:pt idx="0">
                  <c:v>Ciclo combinado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sectores'!$T$19:$Y$19</c15:sqref>
                  </c15:fullRef>
                </c:ext>
              </c:extLst>
              <c:f>'Empleo por sectores'!$W$19:$Y$19</c:f>
              <c:numCache>
                <c:formatCode>#,##0</c:formatCode>
                <c:ptCount val="3"/>
                <c:pt idx="0">
                  <c:v>-11667.836669999997</c:v>
                </c:pt>
                <c:pt idx="1">
                  <c:v>-21199.27908</c:v>
                </c:pt>
                <c:pt idx="2">
                  <c:v>-39720.357629999999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EC-4DDA-A8C3-71B53597A08D}"/>
            </c:ext>
          </c:extLst>
        </c:ser>
        <c:ser>
          <c:idx val="16"/>
          <c:order val="16"/>
          <c:tx>
            <c:strRef>
              <c:f>'Empleo por sectores'!$S$20</c:f>
              <c:strCache>
                <c:ptCount val="1"/>
                <c:pt idx="0">
                  <c:v>Combustión Interna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sectores'!$T$20:$Y$20</c15:sqref>
                  </c15:fullRef>
                </c:ext>
              </c:extLst>
              <c:f>'Empleo por sectores'!$W$20:$Y$20</c:f>
              <c:numCache>
                <c:formatCode>#,##0</c:formatCode>
                <c:ptCount val="3"/>
                <c:pt idx="0">
                  <c:v>-0.29136811200000956</c:v>
                </c:pt>
                <c:pt idx="1">
                  <c:v>-0.44936995000000124</c:v>
                </c:pt>
                <c:pt idx="2">
                  <c:v>-2.630837249999999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EC-4DDA-A8C3-71B53597A08D}"/>
            </c:ext>
          </c:extLst>
        </c:ser>
        <c:ser>
          <c:idx val="17"/>
          <c:order val="17"/>
          <c:tx>
            <c:strRef>
              <c:f>'Empleo por sectores'!$S$21</c:f>
              <c:strCache>
                <c:ptCount val="1"/>
                <c:pt idx="0">
                  <c:v>Termoeléctrica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sectores'!$T$21:$Y$21</c15:sqref>
                  </c15:fullRef>
                </c:ext>
              </c:extLst>
              <c:f>'Empleo por sectores'!$W$21:$Y$21</c:f>
              <c:numCache>
                <c:formatCode>#,##0</c:formatCode>
                <c:ptCount val="3"/>
                <c:pt idx="0">
                  <c:v>-0.1997768630000003</c:v>
                </c:pt>
                <c:pt idx="1">
                  <c:v>-0.33028398000000081</c:v>
                </c:pt>
                <c:pt idx="2">
                  <c:v>-0.44353650000000044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EC-4DDA-A8C3-71B53597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0624"/>
        <c:axId val="147212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'Empleo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sectores'!$T$4:$Y$4</c15:sqref>
                        </c15:fullRef>
                        <c15:formulaRef>
                          <c15:sqref>'Empleo por sectores'!$W$4:$Y$4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9235.3703999985009</c:v>
                      </c:pt>
                      <c:pt idx="1">
                        <c:v>-3814.3405000008643</c:v>
                      </c:pt>
                      <c:pt idx="2">
                        <c:v>-4309.9967000000179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CEC-4DDA-A8C3-71B53597A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sectores'!$T$5:$Y$5</c15:sqref>
                        </c15:fullRef>
                        <c15:formulaRef>
                          <c15:sqref>'Empleo por sectores'!$W$5:$Y$5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34905.736169997603</c:v>
                      </c:pt>
                      <c:pt idx="1">
                        <c:v>30028.980919998139</c:v>
                      </c:pt>
                      <c:pt idx="2">
                        <c:v>30111.484049998224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EC-4DDA-A8C3-71B53597A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sectores'!$T$6:$Y$6</c15:sqref>
                        </c15:fullRef>
                        <c15:formulaRef>
                          <c15:sqref>'Empleo por sectores'!$W$6:$Y$6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-86.818109999876469</c:v>
                      </c:pt>
                      <c:pt idx="1">
                        <c:v>-5354.1381500000134</c:v>
                      </c:pt>
                      <c:pt idx="2">
                        <c:v>-6753.345350000076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EC-4DDA-A8C3-71B53597A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sectores'!$T$7:$Y$7</c15:sqref>
                        </c15:fullRef>
                        <c15:formulaRef>
                          <c15:sqref>'Empleo por sectores'!$W$7:$Y$7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8480.1689999997616</c:v>
                      </c:pt>
                      <c:pt idx="1">
                        <c:v>-54069.869999997318</c:v>
                      </c:pt>
                      <c:pt idx="2">
                        <c:v>-60117.875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C-4DDA-A8C3-71B53597A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sectores'!$T$8:$Y$8</c15:sqref>
                        </c15:fullRef>
                        <c15:formulaRef>
                          <c15:sqref>'Empleo por sectores'!$W$8:$Y$8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6909.0086100000044</c:v>
                      </c:pt>
                      <c:pt idx="1">
                        <c:v>10296.764079999979</c:v>
                      </c:pt>
                      <c:pt idx="2">
                        <c:v>15371.267050000009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EC-4DDA-A8C3-71B53597A08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sectores'!$T$22:$Y$22</c15:sqref>
                        </c15:fullRef>
                        <c15:formulaRef>
                          <c15:sqref>'Empleo por sectores'!$W$22:$Y$22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199692.8337521106</c:v>
                      </c:pt>
                      <c:pt idx="1">
                        <c:v>20587.473664537072</c:v>
                      </c:pt>
                      <c:pt idx="2">
                        <c:v>-39707.758670836687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EC-4DDA-A8C3-71B53597A08D}"/>
                  </c:ext>
                </c:extLst>
              </c15:ser>
            </c15:filteredBarSeries>
          </c:ext>
        </c:extLst>
      </c:barChart>
      <c:catAx>
        <c:axId val="147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2160"/>
        <c:crosses val="autoZero"/>
        <c:auto val="1"/>
        <c:lblAlgn val="ctr"/>
        <c:lblOffset val="100"/>
        <c:noMultiLvlLbl val="0"/>
      </c:catAx>
      <c:valAx>
        <c:axId val="1472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9665465545607"/>
          <c:y val="2.8229521597092116E-2"/>
          <c:w val="0.25203363138929669"/>
          <c:h val="0.9598690438402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GDP "Scenario CO2 CAP"</a:t>
            </a:r>
          </a:p>
          <a:p>
            <a:pPr>
              <a:defRPr/>
            </a:pPr>
            <a:r>
              <a:rPr lang="en-GB" sz="1200"/>
              <a:t>(</a:t>
            </a:r>
            <a:r>
              <a:rPr lang="en-GB" sz="1200" b="0"/>
              <a:t>percent deviation from BAU</a:t>
            </a:r>
            <a:r>
              <a:rPr lang="en-GB" sz="1200"/>
              <a:t>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100*(GDP_2/GDP_0-1)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DATA!$B$2:$AM$2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1.26875526004655E-2</c:v>
                </c:pt>
                <c:pt idx="6" formatCode="General">
                  <c:v>2.31962209271241E-2</c:v>
                </c:pt>
                <c:pt idx="7" formatCode="General">
                  <c:v>2.9749880071672199E-2</c:v>
                </c:pt>
                <c:pt idx="8" formatCode="General">
                  <c:v>3.2008927642301899E-2</c:v>
                </c:pt>
                <c:pt idx="9" formatCode="General">
                  <c:v>3.4410896905745503E-2</c:v>
                </c:pt>
                <c:pt idx="10" formatCode="General">
                  <c:v>3.86484421141641E-2</c:v>
                </c:pt>
                <c:pt idx="11" formatCode="General">
                  <c:v>4.6771925182165199E-2</c:v>
                </c:pt>
                <c:pt idx="12" formatCode="General">
                  <c:v>6.1261730266637303E-2</c:v>
                </c:pt>
                <c:pt idx="13" formatCode="General">
                  <c:v>8.3482953586311304E-2</c:v>
                </c:pt>
                <c:pt idx="14" formatCode="General">
                  <c:v>0.10950819777351101</c:v>
                </c:pt>
                <c:pt idx="15" formatCode="General">
                  <c:v>0.13547065037104999</c:v>
                </c:pt>
                <c:pt idx="16" formatCode="General">
                  <c:v>0.159919529278784</c:v>
                </c:pt>
                <c:pt idx="17" formatCode="General">
                  <c:v>0.18211497388196299</c:v>
                </c:pt>
                <c:pt idx="18" formatCode="General">
                  <c:v>0.188061419970009</c:v>
                </c:pt>
                <c:pt idx="19" formatCode="General">
                  <c:v>0.18679381586250701</c:v>
                </c:pt>
                <c:pt idx="20" formatCode="General">
                  <c:v>0.179820459953594</c:v>
                </c:pt>
                <c:pt idx="21" formatCode="General">
                  <c:v>0.16851805669630901</c:v>
                </c:pt>
                <c:pt idx="22" formatCode="General">
                  <c:v>0.154109193465368</c:v>
                </c:pt>
                <c:pt idx="23" formatCode="General">
                  <c:v>0.13757532265783401</c:v>
                </c:pt>
                <c:pt idx="24" formatCode="General">
                  <c:v>0.119651444174873</c:v>
                </c:pt>
                <c:pt idx="25" formatCode="General">
                  <c:v>0.100851829222126</c:v>
                </c:pt>
                <c:pt idx="26" formatCode="General">
                  <c:v>8.1509123373013595E-2</c:v>
                </c:pt>
                <c:pt idx="27" formatCode="General">
                  <c:v>6.1817174541300902E-2</c:v>
                </c:pt>
                <c:pt idx="28" formatCode="General">
                  <c:v>5.1451060828089298E-2</c:v>
                </c:pt>
                <c:pt idx="29" formatCode="General">
                  <c:v>4.8915848841057902E-2</c:v>
                </c:pt>
                <c:pt idx="30" formatCode="General">
                  <c:v>5.1211497397129997E-2</c:v>
                </c:pt>
                <c:pt idx="31" formatCode="General">
                  <c:v>5.6872049213296798E-2</c:v>
                </c:pt>
                <c:pt idx="32" formatCode="General">
                  <c:v>6.4512356165469201E-2</c:v>
                </c:pt>
                <c:pt idx="33" formatCode="General">
                  <c:v>7.2884677863727099E-2</c:v>
                </c:pt>
                <c:pt idx="34" formatCode="General">
                  <c:v>8.0798472594323295E-2</c:v>
                </c:pt>
                <c:pt idx="35" formatCode="General">
                  <c:v>8.7447177292387906E-2</c:v>
                </c:pt>
                <c:pt idx="36" formatCode="General">
                  <c:v>9.2322168118052994E-2</c:v>
                </c:pt>
                <c:pt idx="37" formatCode="General">
                  <c:v>9.5229146207875801E-2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4-9B4B-871A-EBA57D34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61312"/>
        <c:axId val="147262848"/>
      </c:lineChart>
      <c:catAx>
        <c:axId val="1472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62848"/>
        <c:crosses val="autoZero"/>
        <c:auto val="1"/>
        <c:lblAlgn val="ctr"/>
        <c:lblOffset val="100"/>
        <c:noMultiLvlLbl val="0"/>
      </c:catAx>
      <c:valAx>
        <c:axId val="147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6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Emisiones de CO2 de sector electrico (Mt</a:t>
            </a:r>
            <a:r>
              <a:rPr lang="en-US" sz="1400" b="0" baseline="0"/>
              <a:t> CO2 eq</a:t>
            </a:r>
            <a:r>
              <a:rPr lang="en-US" sz="1400" b="0"/>
              <a:t>) </a:t>
            </a:r>
            <a:r>
              <a:rPr lang="en-US" sz="1400" b="0" baseline="0"/>
              <a:t> </a:t>
            </a:r>
            <a:endParaRPr lang="en-US" sz="1400" b="0"/>
          </a:p>
        </c:rich>
      </c:tx>
      <c:layout>
        <c:manualLayout>
          <c:xMode val="edge"/>
          <c:yMode val="edge"/>
          <c:x val="0.12774330582486013"/>
          <c:y val="3.231049366545583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45846342001467"/>
          <c:y val="0.17727408672140496"/>
          <c:w val="0.76025540076721165"/>
          <c:h val="0.60113808690580339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ENR_EMS_ELEC!$C$15:$I$15</c15:sqref>
                  </c15:fullRef>
                </c:ext>
              </c:extLst>
              <c:f>ENR_EMS_ELEC!$E$15:$I$15</c:f>
              <c:numCache>
                <c:formatCode>#,##0</c:formatCode>
                <c:ptCount val="5"/>
                <c:pt idx="0">
                  <c:v>120595.99722549997</c:v>
                </c:pt>
                <c:pt idx="1">
                  <c:v>114067.99293291001</c:v>
                </c:pt>
                <c:pt idx="2">
                  <c:v>116300.70253072999</c:v>
                </c:pt>
                <c:pt idx="3">
                  <c:v>111729.10836843999</c:v>
                </c:pt>
                <c:pt idx="4">
                  <c:v>125537.332207314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0-9448-ADC5-5EF93EB54DBB}"/>
            </c:ext>
          </c:extLst>
        </c:ser>
        <c:ser>
          <c:idx val="1"/>
          <c:order val="1"/>
          <c:tx>
            <c:v>CO2 CAP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ENR_EMS_ELEC!$C$17:$I$17</c15:sqref>
                  </c15:fullRef>
                </c:ext>
              </c:extLst>
              <c:f>ENR_EMS_ELEC!$E$17:$I$17</c:f>
              <c:numCache>
                <c:formatCode>#,##0</c:formatCode>
                <c:ptCount val="5"/>
                <c:pt idx="0">
                  <c:v>103221.3944</c:v>
                </c:pt>
                <c:pt idx="1">
                  <c:v>84572.932159999997</c:v>
                </c:pt>
                <c:pt idx="2">
                  <c:v>69825.594099999988</c:v>
                </c:pt>
                <c:pt idx="3">
                  <c:v>50299.37846</c:v>
                </c:pt>
                <c:pt idx="4">
                  <c:v>31913.526710000002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24288"/>
        <c:axId val="147334272"/>
      </c:barChart>
      <c:lineChart>
        <c:grouping val="standard"/>
        <c:varyColors val="0"/>
        <c:ser>
          <c:idx val="2"/>
          <c:order val="2"/>
          <c:tx>
            <c:v>Deviación con respecto al BAU</c:v>
          </c:tx>
          <c:marker>
            <c:symbol val="none"/>
          </c:marker>
          <c:dLbls>
            <c:dLbl>
              <c:idx val="0"/>
              <c:layout>
                <c:manualLayout>
                  <c:x val="-5.8602665051483947E-2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F7B0-9448-ADC5-5EF93EB54DBB}"/>
                </c:ext>
              </c:extLst>
            </c:dLbl>
            <c:dLbl>
              <c:idx val="1"/>
              <c:layout>
                <c:manualLayout>
                  <c:x val="-4.83462547950737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F7B0-9448-ADC5-5EF93EB54DBB}"/>
                </c:ext>
              </c:extLst>
            </c:dLbl>
            <c:dLbl>
              <c:idx val="2"/>
              <c:layout>
                <c:manualLayout>
                  <c:x val="-6.6294972743791647E-2"/>
                  <c:y val="-0.111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F7B0-9448-ADC5-5EF93EB54DBB}"/>
                </c:ext>
              </c:extLst>
            </c:dLbl>
            <c:dLbl>
              <c:idx val="3"/>
              <c:layout>
                <c:manualLayout>
                  <c:x val="-4.5782152230971221E-2"/>
                  <c:y val="-0.111111111111111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F7B0-9448-ADC5-5EF93EB54DB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ENR_EMS_ELEC!$C$18:$I$18</c15:sqref>
                  </c15:fullRef>
                </c:ext>
              </c:extLst>
              <c:f>ENR_EMS_ELEC!$E$18:$I$18</c:f>
              <c:numCache>
                <c:formatCode>0.00%</c:formatCode>
                <c:ptCount val="5"/>
                <c:pt idx="0">
                  <c:v>-0.14407279864365274</c:v>
                </c:pt>
                <c:pt idx="1">
                  <c:v>-0.25857438195005122</c:v>
                </c:pt>
                <c:pt idx="2">
                  <c:v>-0.39961158805940955</c:v>
                </c:pt>
                <c:pt idx="3">
                  <c:v>-0.54980954207446253</c:v>
                </c:pt>
                <c:pt idx="4">
                  <c:v>-0.74578457141898169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ENR_EMS_ELEC!$D$18</c15:sqref>
                  <c15:dLbl>
                    <c:idx val="-1"/>
                    <c:layout>
                      <c:manualLayout>
                        <c:x val="-6.8859075307894202E-2"/>
                        <c:y val="-6.01851851851852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F51D-4F59-996A-C861956B9A3D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7984"/>
        <c:axId val="147336192"/>
      </c:lineChart>
      <c:catAx>
        <c:axId val="1473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34272"/>
        <c:crosses val="autoZero"/>
        <c:auto val="1"/>
        <c:lblAlgn val="ctr"/>
        <c:lblOffset val="100"/>
        <c:noMultiLvlLbl val="0"/>
      </c:catAx>
      <c:valAx>
        <c:axId val="14733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24288"/>
        <c:crosses val="autoZero"/>
        <c:crossBetween val="between"/>
        <c:dispUnits>
          <c:builtInUnit val="thousands"/>
        </c:dispUnits>
      </c:valAx>
      <c:valAx>
        <c:axId val="147336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47337984"/>
        <c:crosses val="max"/>
        <c:crossBetween val="between"/>
      </c:valAx>
      <c:catAx>
        <c:axId val="1473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361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300908540278618"/>
          <c:y val="0.88850503062117236"/>
          <c:w val="0.72643956744276927"/>
          <c:h val="7.7609070325436791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Final Consumption of electricity (Twh)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088079615048119"/>
          <c:w val="0.63379024496937886"/>
          <c:h val="0.60576771653543304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ENER!$C$4:$H$4</c:f>
              <c:numCache>
                <c:formatCode>General</c:formatCode>
                <c:ptCount val="6"/>
                <c:pt idx="0">
                  <c:v>2013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cat>
          <c:val>
            <c:numRef>
              <c:f>ENER!$C$15:$H$15</c:f>
              <c:numCache>
                <c:formatCode>#,##0</c:formatCode>
                <c:ptCount val="6"/>
                <c:pt idx="0">
                  <c:v>237211.6275</c:v>
                </c:pt>
                <c:pt idx="1">
                  <c:v>263902.27230000001</c:v>
                </c:pt>
                <c:pt idx="2">
                  <c:v>296959.95529999997</c:v>
                </c:pt>
                <c:pt idx="3">
                  <c:v>341099.79629999999</c:v>
                </c:pt>
                <c:pt idx="4">
                  <c:v>439656.16979999997</c:v>
                </c:pt>
                <c:pt idx="5">
                  <c:v>557847.01320000004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2-4544-937D-F6D718EC10DB}"/>
            </c:ext>
          </c:extLst>
        </c:ser>
        <c:ser>
          <c:idx val="1"/>
          <c:order val="1"/>
          <c:tx>
            <c:v>CO2 CAP</c:v>
          </c:tx>
          <c:invertIfNegative val="0"/>
          <c:val>
            <c:numRef>
              <c:f>ENER!$C$16:$H$16</c:f>
              <c:numCache>
                <c:formatCode>#,##0</c:formatCode>
                <c:ptCount val="6"/>
                <c:pt idx="0">
                  <c:v>237211.6275</c:v>
                </c:pt>
                <c:pt idx="1">
                  <c:v>262343.61119999998</c:v>
                </c:pt>
                <c:pt idx="2">
                  <c:v>293754.45250000001</c:v>
                </c:pt>
                <c:pt idx="3">
                  <c:v>337891.0074</c:v>
                </c:pt>
                <c:pt idx="4">
                  <c:v>432576.69929999998</c:v>
                </c:pt>
                <c:pt idx="5">
                  <c:v>538580.68689999997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2-4544-937D-F6D718EC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80480"/>
        <c:axId val="147382272"/>
      </c:barChart>
      <c:catAx>
        <c:axId val="147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82272"/>
        <c:crosses val="autoZero"/>
        <c:auto val="1"/>
        <c:lblAlgn val="ctr"/>
        <c:lblOffset val="100"/>
        <c:noMultiLvlLbl val="0"/>
      </c:catAx>
      <c:valAx>
        <c:axId val="147382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80480"/>
        <c:crosses val="autoZero"/>
        <c:crossBetween val="between"/>
        <c:dispUnits>
          <c:builtInUnit val="thousands"/>
        </c:dispUnits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Final electricity consumption by sector (Twh)</a:t>
            </a:r>
          </a:p>
        </c:rich>
      </c:tx>
      <c:layout>
        <c:manualLayout>
          <c:xMode val="edge"/>
          <c:yMode val="edge"/>
          <c:x val="0.15229855643044621"/>
          <c:y val="1.8518518518518517E-2"/>
        </c:manualLayout>
      </c:layout>
      <c:overlay val="0"/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v>CO2 CAP 2050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ENER!$H$27:$H$32</c:f>
              <c:numCache>
                <c:formatCode>#,##0</c:formatCode>
                <c:ptCount val="6"/>
                <c:pt idx="0">
                  <c:v>23070.67151</c:v>
                </c:pt>
                <c:pt idx="1">
                  <c:v>333014.07429999998</c:v>
                </c:pt>
                <c:pt idx="2">
                  <c:v>2768.5838159999998</c:v>
                </c:pt>
                <c:pt idx="3">
                  <c:v>53460.007210000003</c:v>
                </c:pt>
                <c:pt idx="4">
                  <c:v>126267.35</c:v>
                </c:pt>
                <c:pt idx="5">
                  <c:v>538580.68683600007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5-1B47-ACF0-F9F17C5A187C}"/>
            </c:ext>
          </c:extLst>
        </c:ser>
        <c:ser>
          <c:idx val="1"/>
          <c:order val="1"/>
          <c:tx>
            <c:v>MAIN 2050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ENER!$H$19:$H$24</c:f>
              <c:numCache>
                <c:formatCode>#,##0</c:formatCode>
                <c:ptCount val="6"/>
                <c:pt idx="0">
                  <c:v>23903.98587</c:v>
                </c:pt>
                <c:pt idx="1">
                  <c:v>344831.51400000002</c:v>
                </c:pt>
                <c:pt idx="2">
                  <c:v>2874.591782</c:v>
                </c:pt>
                <c:pt idx="3">
                  <c:v>55680.085299999999</c:v>
                </c:pt>
                <c:pt idx="4">
                  <c:v>130556.83620000001</c:v>
                </c:pt>
                <c:pt idx="5">
                  <c:v>557847.01315199991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65-1B47-ACF0-F9F17C5A187C}"/>
            </c:ext>
          </c:extLst>
        </c:ser>
        <c:ser>
          <c:idx val="0"/>
          <c:order val="2"/>
          <c:tx>
            <c:v>MAIN 2013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ENER!$C$19:$C$24</c:f>
              <c:numCache>
                <c:formatCode>#,##0</c:formatCode>
                <c:ptCount val="6"/>
                <c:pt idx="0">
                  <c:v>10285.555549999999</c:v>
                </c:pt>
                <c:pt idx="1">
                  <c:v>147495.55559999999</c:v>
                </c:pt>
                <c:pt idx="2">
                  <c:v>1235.5164030000001</c:v>
                </c:pt>
                <c:pt idx="3">
                  <c:v>23979.722229999999</c:v>
                </c:pt>
                <c:pt idx="4">
                  <c:v>54215.277779999997</c:v>
                </c:pt>
                <c:pt idx="5">
                  <c:v>237211.62756299996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65-1B47-ACF0-F9F17C5A1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672064"/>
        <c:axId val="147686144"/>
      </c:barChart>
      <c:catAx>
        <c:axId val="14767206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7686144"/>
        <c:crosses val="autoZero"/>
        <c:auto val="1"/>
        <c:lblAlgn val="ctr"/>
        <c:lblOffset val="100"/>
        <c:noMultiLvlLbl val="0"/>
      </c:catAx>
      <c:valAx>
        <c:axId val="147686144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147672064"/>
        <c:crosses val="autoZero"/>
        <c:crossBetween val="between"/>
        <c:dispUnits>
          <c:builtInUnit val="thousands"/>
        </c:dispUnits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Total</a:t>
            </a:r>
            <a:r>
              <a:rPr lang="en-GB" sz="1400" baseline="0"/>
              <a:t> CO2 Emissions</a:t>
            </a:r>
          </a:p>
          <a:p>
            <a:pPr>
              <a:defRPr/>
            </a:pPr>
            <a:r>
              <a:rPr lang="en-GB" sz="1400" baseline="0"/>
              <a:t>(Percent deviation from BAU)</a:t>
            </a:r>
            <a:endParaRPr lang="en-GB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DATA!$A$16</c:f>
              <c:strCache>
                <c:ptCount val="1"/>
                <c:pt idx="0">
                  <c:v>100*(DEBT_G_VAL_2/(PGDP_2*GDP_2)-DEBT_G_VAL_0/(PGDP_0*GDP_0))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DATA!$B$16:$AM$16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-4.9071569595993099E-3</c:v>
                </c:pt>
                <c:pt idx="6" formatCode="General">
                  <c:v>-1.43293823273826E-2</c:v>
                </c:pt>
                <c:pt idx="7" formatCode="General">
                  <c:v>-2.84224667277732E-2</c:v>
                </c:pt>
                <c:pt idx="8" formatCode="General">
                  <c:v>-4.9886223998035703E-2</c:v>
                </c:pt>
                <c:pt idx="9" formatCode="General">
                  <c:v>-7.7276202529702395E-2</c:v>
                </c:pt>
                <c:pt idx="10" formatCode="General">
                  <c:v>-0.11498445419372801</c:v>
                </c:pt>
                <c:pt idx="11" formatCode="General">
                  <c:v>-0.170255423817816</c:v>
                </c:pt>
                <c:pt idx="12" formatCode="General">
                  <c:v>-0.25453481831936797</c:v>
                </c:pt>
                <c:pt idx="13" formatCode="General">
                  <c:v>-0.36585509062853599</c:v>
                </c:pt>
                <c:pt idx="14" formatCode="General">
                  <c:v>-0.50633151299139201</c:v>
                </c:pt>
                <c:pt idx="15" formatCode="General">
                  <c:v>-0.67376386796252896</c:v>
                </c:pt>
                <c:pt idx="16" formatCode="General">
                  <c:v>-0.86345731525735403</c:v>
                </c:pt>
                <c:pt idx="17" formatCode="General">
                  <c:v>-1.0723532474063</c:v>
                </c:pt>
                <c:pt idx="18" formatCode="General">
                  <c:v>-1.27611206051335</c:v>
                </c:pt>
                <c:pt idx="19" formatCode="General">
                  <c:v>-1.4722588897037501</c:v>
                </c:pt>
                <c:pt idx="20" formatCode="General">
                  <c:v>-1.6542475180592999</c:v>
                </c:pt>
                <c:pt idx="21" formatCode="General">
                  <c:v>-1.8184239394592701</c:v>
                </c:pt>
                <c:pt idx="22" formatCode="General">
                  <c:v>-1.9623470688178299</c:v>
                </c:pt>
                <c:pt idx="23" formatCode="General">
                  <c:v>-2.0841937351336601</c:v>
                </c:pt>
                <c:pt idx="24" formatCode="General">
                  <c:v>-2.18243219747642</c:v>
                </c:pt>
                <c:pt idx="25" formatCode="General">
                  <c:v>-2.2556509786181702</c:v>
                </c:pt>
                <c:pt idx="26" formatCode="General">
                  <c:v>-2.3024733674401001</c:v>
                </c:pt>
                <c:pt idx="27" formatCode="General">
                  <c:v>-2.3215242473564199</c:v>
                </c:pt>
                <c:pt idx="28" formatCode="General">
                  <c:v>-2.3227432133184198</c:v>
                </c:pt>
                <c:pt idx="29" formatCode="General">
                  <c:v>-2.3159456468993702</c:v>
                </c:pt>
                <c:pt idx="30" formatCode="General">
                  <c:v>-2.3045572071316598</c:v>
                </c:pt>
                <c:pt idx="31" formatCode="General">
                  <c:v>-2.2909773171019499</c:v>
                </c:pt>
                <c:pt idx="32" formatCode="General">
                  <c:v>-2.2759988480383502</c:v>
                </c:pt>
                <c:pt idx="33" formatCode="General">
                  <c:v>-2.2590710487811498</c:v>
                </c:pt>
                <c:pt idx="34" formatCode="General">
                  <c:v>-2.2399254462191101</c:v>
                </c:pt>
                <c:pt idx="35" formatCode="General">
                  <c:v>-2.2173513094207999</c:v>
                </c:pt>
                <c:pt idx="36" formatCode="General">
                  <c:v>-2.1897443264807599</c:v>
                </c:pt>
                <c:pt idx="37" formatCode="General">
                  <c:v>-2.1554199736223598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F-D349-9B50-A1C59777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85216"/>
        <c:axId val="147786752"/>
      </c:lineChart>
      <c:catAx>
        <c:axId val="1477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609601</xdr:colOff>
      <xdr:row>1</xdr:row>
      <xdr:rowOff>1</xdr:rowOff>
    </xdr:from>
    <xdr:to>
      <xdr:col>17</xdr:col>
      <xdr:colOff>88901</xdr:colOff>
      <xdr:row>15</xdr:row>
      <xdr:rowOff>127001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257175</xdr:colOff>
      <xdr:row>46</xdr:row>
      <xdr:rowOff>104775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34</xdr:row>
      <xdr:rowOff>133350</xdr:rowOff>
    </xdr:from>
    <xdr:to>
      <xdr:col>13</xdr:col>
      <xdr:colOff>590550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33</xdr:row>
      <xdr:rowOff>190499</xdr:rowOff>
    </xdr:from>
    <xdr:to>
      <xdr:col>20</xdr:col>
      <xdr:colOff>1476376</xdr:colOff>
      <xdr:row>46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13</xdr:row>
      <xdr:rowOff>66675</xdr:rowOff>
    </xdr:from>
    <xdr:to>
      <xdr:col>7</xdr:col>
      <xdr:colOff>276225</xdr:colOff>
      <xdr:row>28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54</xdr:row>
      <xdr:rowOff>38100</xdr:rowOff>
    </xdr:from>
    <xdr:to>
      <xdr:col>5</xdr:col>
      <xdr:colOff>714375</xdr:colOff>
      <xdr:row>67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54</xdr:row>
      <xdr:rowOff>28575</xdr:rowOff>
    </xdr:from>
    <xdr:to>
      <xdr:col>12</xdr:col>
      <xdr:colOff>400050</xdr:colOff>
      <xdr:row>67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695325</xdr:colOff>
      <xdr:row>53</xdr:row>
      <xdr:rowOff>180975</xdr:rowOff>
    </xdr:from>
    <xdr:to>
      <xdr:col>18</xdr:col>
      <xdr:colOff>1747837</xdr:colOff>
      <xdr:row>68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676276</xdr:colOff>
      <xdr:row>54</xdr:row>
      <xdr:rowOff>0</xdr:rowOff>
    </xdr:from>
    <xdr:to>
      <xdr:col>26</xdr:col>
      <xdr:colOff>600076</xdr:colOff>
      <xdr:row>69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1171575</xdr:colOff>
      <xdr:row>53</xdr:row>
      <xdr:rowOff>114300</xdr:rowOff>
    </xdr:from>
    <xdr:to>
      <xdr:col>32</xdr:col>
      <xdr:colOff>638175</xdr:colOff>
      <xdr:row>69</xdr:row>
      <xdr:rowOff>171450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45</xdr:row>
      <xdr:rowOff>52387</xdr:rowOff>
    </xdr:from>
    <xdr:to>
      <xdr:col>12</xdr:col>
      <xdr:colOff>752475</xdr:colOff>
      <xdr:row>59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20</xdr:col>
      <xdr:colOff>0</xdr:colOff>
      <xdr:row>59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485775</xdr:colOff>
      <xdr:row>45</xdr:row>
      <xdr:rowOff>42862</xdr:rowOff>
    </xdr:from>
    <xdr:to>
      <xdr:col>26</xdr:col>
      <xdr:colOff>485775</xdr:colOff>
      <xdr:row>59</xdr:row>
      <xdr:rowOff>119062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657224</xdr:colOff>
      <xdr:row>61</xdr:row>
      <xdr:rowOff>171449</xdr:rowOff>
    </xdr:from>
    <xdr:to>
      <xdr:col>20</xdr:col>
      <xdr:colOff>666750</xdr:colOff>
      <xdr:row>77</xdr:row>
      <xdr:rowOff>9525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390525</xdr:colOff>
      <xdr:row>0</xdr:row>
      <xdr:rowOff>152401</xdr:rowOff>
    </xdr:from>
    <xdr:to>
      <xdr:col>21</xdr:col>
      <xdr:colOff>133350</xdr:colOff>
      <xdr:row>17</xdr:row>
      <xdr:rowOff>152400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0.95315</cdr:x>
      <cdr:y>0.28472</cdr:y>
    </cdr:from>
    <cdr:to>
      <cdr:x>0.97514</cdr:x>
      <cdr:y>0.61324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5038727" y="781050"/>
          <a:ext cx="116236" cy="9011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/>
        <a:lstStyle xmlns:a="http://schemas.openxmlformats.org/drawingml/2006/main"/>
        <a:p xmlns:a="http://schemas.openxmlformats.org/drawingml/2006/main">
          <a:r>
            <a:rPr lang="en-GB" sz="1100"/>
            <a:t>ec</a:t>
          </a:r>
        </a:p>
      </cdr:txBody>
    </cdr:sp>
  </cdr:relSizeAnchor>
  <cdr:relSizeAnchor xmlns:cdr="http://schemas.openxmlformats.org/drawingml/2006/chartDrawing">
    <cdr:from>
      <cdr:x>0.93618</cdr:x>
      <cdr:y>0.13164</cdr:y>
    </cdr:from>
    <cdr:to>
      <cdr:x>0.98302</cdr:x>
      <cdr:y>0.82609</cdr:y>
    </cdr:to>
    <cdr:sp macro="" textlink="">
      <cdr:nvSpPr>
        <cdr:cNvPr id="3" name="ZoneTexte 2"/>
        <cdr:cNvSpPr txBox="1"/>
      </cdr:nvSpPr>
      <cdr:spPr>
        <a:xfrm xmlns:a="http://schemas.openxmlformats.org/drawingml/2006/main">
          <a:off x="5252155" y="347331"/>
          <a:ext cx="262821" cy="18322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/>
        <a:lstStyle xmlns:a="http://schemas.openxmlformats.org/drawingml/2006/main"/>
        <a:p xmlns:a="http://schemas.openxmlformats.org/drawingml/2006/main">
          <a:r>
            <a:rPr lang="en-GB" sz="1100"/>
            <a:t>écart</a:t>
          </a:r>
          <a:r>
            <a:rPr lang="en-GB" sz="1100" baseline="0"/>
            <a:t> en % au scénario Main</a:t>
          </a:r>
          <a:endParaRPr lang="en-GB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26</xdr:row>
      <xdr:rowOff>9524</xdr:rowOff>
    </xdr:from>
    <xdr:to>
      <xdr:col>6</xdr:col>
      <xdr:colOff>361950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228600</xdr:colOff>
      <xdr:row>40</xdr:row>
      <xdr:rowOff>180976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</xdr:row>
      <xdr:rowOff>42862</xdr:rowOff>
    </xdr:from>
    <xdr:to>
      <xdr:col>6</xdr:col>
      <xdr:colOff>52387</xdr:colOff>
      <xdr:row>15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33</xdr:row>
      <xdr:rowOff>0</xdr:rowOff>
    </xdr:from>
    <xdr:to>
      <xdr:col>12</xdr:col>
      <xdr:colOff>723900</xdr:colOff>
      <xdr:row>48</xdr:row>
      <xdr:rowOff>101600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</xdr:colOff>
      <xdr:row>17</xdr:row>
      <xdr:rowOff>100012</xdr:rowOff>
    </xdr:from>
    <xdr:to>
      <xdr:col>6</xdr:col>
      <xdr:colOff>52387</xdr:colOff>
      <xdr:row>31</xdr:row>
      <xdr:rowOff>176212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338137</xdr:colOff>
      <xdr:row>17</xdr:row>
      <xdr:rowOff>100012</xdr:rowOff>
    </xdr:from>
    <xdr:to>
      <xdr:col>12</xdr:col>
      <xdr:colOff>338137</xdr:colOff>
      <xdr:row>31</xdr:row>
      <xdr:rowOff>176212</xdr:rowOff>
    </xdr:to>
    <xdr:graphicFrame macro="">
      <xdr:nvGraphicFramePr>
        <xdr:cNvPr id="5" name="Graphique 2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34</xdr:row>
      <xdr:rowOff>4762</xdr:rowOff>
    </xdr:from>
    <xdr:to>
      <xdr:col>6</xdr:col>
      <xdr:colOff>0</xdr:colOff>
      <xdr:row>48</xdr:row>
      <xdr:rowOff>80962</xdr:rowOff>
    </xdr:to>
    <xdr:graphicFrame macro="">
      <xdr:nvGraphicFramePr>
        <xdr:cNvPr id="6" name="Graphique 3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ocuments/Github/ThreeMe-Mex/data/database/FRAMING%20MACRO_SCEN-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Scenario"/>
      <sheetName val="Energy prices"/>
      <sheetName val="MACRO "/>
      <sheetName val="polynomial regression"/>
      <sheetName val="ELEC-Balmorel finaldraft_2020"/>
      <sheetName val="ELEC-Balmorel finaldraft_2025"/>
      <sheetName val="Capacity and generation"/>
      <sheetName val="Graph"/>
      <sheetName val="Investment cost "/>
      <sheetName val="Main - Capital trajectory"/>
      <sheetName val="CO2Cap - Capital trajectory"/>
      <sheetName val="Hypotheses"/>
      <sheetName val="GDP for 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6">
          <cell r="C96">
            <v>11142.27738</v>
          </cell>
          <cell r="N96">
            <v>13774.074344116949</v>
          </cell>
          <cell r="S96">
            <v>20896.520345735102</v>
          </cell>
          <cell r="AC96">
            <v>21902.730995219823</v>
          </cell>
          <cell r="AM96">
            <v>32210.921248774015</v>
          </cell>
        </row>
        <row r="97">
          <cell r="C97">
            <v>3446.2568030000002</v>
          </cell>
          <cell r="N97">
            <v>20940.472167261898</v>
          </cell>
          <cell r="S97">
            <v>48439.498974079273</v>
          </cell>
          <cell r="AC97">
            <v>85199.912016860166</v>
          </cell>
          <cell r="AM97">
            <v>90594.249095126725</v>
          </cell>
        </row>
        <row r="98">
          <cell r="C98">
            <v>645.73984959999996</v>
          </cell>
          <cell r="N98">
            <v>4115.9383293566925</v>
          </cell>
          <cell r="S98">
            <v>2334.794906230848</v>
          </cell>
          <cell r="AC98">
            <v>3492.033459329753</v>
          </cell>
          <cell r="AM98">
            <v>4836.060048243603</v>
          </cell>
        </row>
        <row r="99">
          <cell r="C99">
            <v>78.543101179999894</v>
          </cell>
          <cell r="N99">
            <v>19302.643761081323</v>
          </cell>
          <cell r="S99">
            <v>17686.933719671288</v>
          </cell>
          <cell r="AC99">
            <v>108832.30459387641</v>
          </cell>
          <cell r="AM99">
            <v>96433.151328563312</v>
          </cell>
        </row>
        <row r="100">
          <cell r="C100">
            <v>358.418091</v>
          </cell>
          <cell r="N100">
            <v>6344.0447024477053</v>
          </cell>
          <cell r="S100">
            <v>2694.110346778215</v>
          </cell>
          <cell r="AC100">
            <v>4731.9067431094345</v>
          </cell>
          <cell r="AM100">
            <v>-20042.719274630032</v>
          </cell>
        </row>
        <row r="101">
          <cell r="C101">
            <v>555.13000959999999</v>
          </cell>
          <cell r="N101">
            <v>736.06374663342501</v>
          </cell>
          <cell r="S101">
            <v>-1091.7770366230416</v>
          </cell>
          <cell r="AC101">
            <v>-1232.0571234255149</v>
          </cell>
          <cell r="AM101">
            <v>-1181.0827380392293</v>
          </cell>
        </row>
        <row r="102">
          <cell r="C102">
            <v>0.81652291210000005</v>
          </cell>
          <cell r="N102">
            <v>1245.9900862514453</v>
          </cell>
          <cell r="S102">
            <v>550.33131309882958</v>
          </cell>
          <cell r="AC102">
            <v>-816.76819902244688</v>
          </cell>
          <cell r="AM102">
            <v>29.277483244289609</v>
          </cell>
        </row>
        <row r="103">
          <cell r="C103">
            <v>2599.5452319999999</v>
          </cell>
          <cell r="N103">
            <v>3099.1669724876429</v>
          </cell>
          <cell r="S103">
            <v>2679.2827331037151</v>
          </cell>
          <cell r="AC103">
            <v>4261.9556552387212</v>
          </cell>
          <cell r="AM103">
            <v>6267.7808537493611</v>
          </cell>
        </row>
        <row r="104">
          <cell r="C104">
            <v>2865.7188430000001</v>
          </cell>
          <cell r="N104">
            <v>3406.7093550491418</v>
          </cell>
          <cell r="S104">
            <v>-4383.3931426428016</v>
          </cell>
          <cell r="AC104">
            <v>-1635.4486981422242</v>
          </cell>
          <cell r="AM104">
            <v>-21557.458477755496</v>
          </cell>
        </row>
        <row r="105">
          <cell r="C105">
            <v>12277.976909999999</v>
          </cell>
          <cell r="N105">
            <v>26502.992342538993</v>
          </cell>
          <cell r="S105">
            <v>80023.840536042029</v>
          </cell>
          <cell r="AC105">
            <v>27058.101418748181</v>
          </cell>
          <cell r="AM105">
            <v>122396.60438751582</v>
          </cell>
        </row>
        <row r="106">
          <cell r="C106">
            <v>534.55244570000002</v>
          </cell>
          <cell r="N106">
            <v>5051.5453798655635</v>
          </cell>
          <cell r="S106">
            <v>-18141.366354265283</v>
          </cell>
          <cell r="AC106">
            <v>832.22950773850903</v>
          </cell>
          <cell r="AM106">
            <v>930.66042348853796</v>
          </cell>
        </row>
        <row r="107">
          <cell r="C107">
            <v>5922.4816419999997</v>
          </cell>
          <cell r="N107">
            <v>-23417.852851394906</v>
          </cell>
          <cell r="S107">
            <v>-97.75472099416217</v>
          </cell>
          <cell r="AC107">
            <v>-313.40160418146991</v>
          </cell>
          <cell r="AM107">
            <v>-191.41833283177886</v>
          </cell>
        </row>
      </sheetData>
      <sheetData sheetId="10">
        <row r="96">
          <cell r="C96">
            <v>11142.27738</v>
          </cell>
          <cell r="N96">
            <v>14768.299420453124</v>
          </cell>
          <cell r="S96">
            <v>26848.073952858591</v>
          </cell>
          <cell r="AC96">
            <v>33646.764991778808</v>
          </cell>
          <cell r="AM96">
            <v>36611.433453243539</v>
          </cell>
        </row>
        <row r="97">
          <cell r="C97">
            <v>3446.2568030000002</v>
          </cell>
          <cell r="N97">
            <v>30698.802080886897</v>
          </cell>
          <cell r="S97">
            <v>102980.63113553045</v>
          </cell>
          <cell r="AC97">
            <v>246053.8082411924</v>
          </cell>
          <cell r="AM97">
            <v>243886.79207272938</v>
          </cell>
        </row>
        <row r="98">
          <cell r="C98">
            <v>645.73984959999996</v>
          </cell>
          <cell r="N98">
            <v>4413.0304603750974</v>
          </cell>
          <cell r="S98">
            <v>2007.6256223879416</v>
          </cell>
          <cell r="AC98">
            <v>3466.0456566811599</v>
          </cell>
          <cell r="AM98">
            <v>3525.6701668724313</v>
          </cell>
        </row>
        <row r="99">
          <cell r="C99">
            <v>78.543101179999894</v>
          </cell>
          <cell r="N99">
            <v>33549.615244044639</v>
          </cell>
          <cell r="S99">
            <v>56465.058787794362</v>
          </cell>
          <cell r="AC99">
            <v>77388.206659973919</v>
          </cell>
          <cell r="AM99">
            <v>50385.408304892007</v>
          </cell>
        </row>
        <row r="100">
          <cell r="C100">
            <v>358.418091</v>
          </cell>
          <cell r="N100">
            <v>6801.9635557218744</v>
          </cell>
          <cell r="S100">
            <v>9337.0190540032727</v>
          </cell>
          <cell r="AC100">
            <v>9525.278099706351</v>
          </cell>
          <cell r="AM100">
            <v>3272.2384641983758</v>
          </cell>
        </row>
        <row r="101">
          <cell r="C101">
            <v>555.13000959999999</v>
          </cell>
          <cell r="N101">
            <v>812.67100097620448</v>
          </cell>
          <cell r="S101">
            <v>-913.5380445915639</v>
          </cell>
          <cell r="AC101">
            <v>-879.23098809407975</v>
          </cell>
          <cell r="AM101">
            <v>6220.3640377445481</v>
          </cell>
        </row>
        <row r="102">
          <cell r="C102">
            <v>0.81652291210000005</v>
          </cell>
          <cell r="N102">
            <v>1335.9267714811547</v>
          </cell>
          <cell r="S102">
            <v>473.21468880674792</v>
          </cell>
          <cell r="AC102">
            <v>-810.68978911800207</v>
          </cell>
          <cell r="AM102">
            <v>21.344389483540134</v>
          </cell>
        </row>
        <row r="103">
          <cell r="C103">
            <v>2599.5452319999999</v>
          </cell>
          <cell r="N103">
            <v>3322.8676323520299</v>
          </cell>
          <cell r="S103">
            <v>2303.841185470179</v>
          </cell>
          <cell r="AC103">
            <v>4230.2380718434415</v>
          </cell>
          <cell r="AM103">
            <v>211324.82368020044</v>
          </cell>
        </row>
        <row r="104">
          <cell r="C104">
            <v>2865.7188430000001</v>
          </cell>
          <cell r="N104">
            <v>3652.6087007300762</v>
          </cell>
          <cell r="S104">
            <v>-3769.1586368825101</v>
          </cell>
          <cell r="AC104">
            <v>-13796.14112372067</v>
          </cell>
          <cell r="AM104">
            <v>-6015.1768841946077</v>
          </cell>
        </row>
        <row r="105">
          <cell r="C105">
            <v>12277.976909999999</v>
          </cell>
          <cell r="N105">
            <v>28416.002170030762</v>
          </cell>
          <cell r="S105">
            <v>48864.179351140934</v>
          </cell>
          <cell r="AC105">
            <v>8922.5726868140682</v>
          </cell>
          <cell r="AM105">
            <v>17746.064949605781</v>
          </cell>
        </row>
        <row r="106">
          <cell r="C106">
            <v>534.55244570000002</v>
          </cell>
          <cell r="N106">
            <v>5416.1704693952724</v>
          </cell>
          <cell r="S106">
            <v>-15599.259626938914</v>
          </cell>
          <cell r="AC106">
            <v>826.03603437769107</v>
          </cell>
          <cell r="AM106">
            <v>659.32646700044052</v>
          </cell>
        </row>
        <row r="107">
          <cell r="C107">
            <v>5922.4816419999997</v>
          </cell>
          <cell r="N107">
            <v>-25108.17453524379</v>
          </cell>
          <cell r="S107">
            <v>-84.056583322809473</v>
          </cell>
          <cell r="AC107">
            <v>-330.72316764025834</v>
          </cell>
          <cell r="AM107">
            <v>-123.76485092579017</v>
          </cell>
        </row>
      </sheetData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workbookViewId="0">
      <selection sqref="A1:AM140"/>
    </sheetView>
  </sheetViews>
  <sheetFormatPr baseColWidth="10" defaultRowHeight="15" x14ac:dyDescent="0.25"/>
  <cols>
    <col min="1" max="1" width="53.85546875" customWidth="1"/>
  </cols>
  <sheetData>
    <row r="1" spans="1:39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0</v>
      </c>
      <c r="B2">
        <v>0</v>
      </c>
      <c r="C2" s="11">
        <v>0</v>
      </c>
      <c r="D2" s="11">
        <v>0</v>
      </c>
      <c r="E2" s="11">
        <v>0</v>
      </c>
      <c r="F2" s="11">
        <v>0</v>
      </c>
      <c r="G2">
        <v>1.26875526004655E-2</v>
      </c>
      <c r="H2">
        <v>2.31962209271241E-2</v>
      </c>
      <c r="I2">
        <v>2.9749880071672199E-2</v>
      </c>
      <c r="J2">
        <v>3.2008927642301899E-2</v>
      </c>
      <c r="K2">
        <v>3.4410896905745503E-2</v>
      </c>
      <c r="L2">
        <v>3.86484421141641E-2</v>
      </c>
      <c r="M2">
        <v>4.6771925182165199E-2</v>
      </c>
      <c r="N2">
        <v>6.1261730266637303E-2</v>
      </c>
      <c r="O2">
        <v>8.3482953586311304E-2</v>
      </c>
      <c r="P2">
        <v>0.10950819777351101</v>
      </c>
      <c r="Q2">
        <v>0.13547065037104999</v>
      </c>
      <c r="R2">
        <v>0.159919529278784</v>
      </c>
      <c r="S2">
        <v>0.18211497388196299</v>
      </c>
      <c r="T2">
        <v>0.188061419970009</v>
      </c>
      <c r="U2">
        <v>0.18679381586250701</v>
      </c>
      <c r="V2">
        <v>0.179820459953594</v>
      </c>
      <c r="W2">
        <v>0.16851805669630901</v>
      </c>
      <c r="X2">
        <v>0.154109193465368</v>
      </c>
      <c r="Y2">
        <v>0.13757532265783401</v>
      </c>
      <c r="Z2">
        <v>0.119651444174873</v>
      </c>
      <c r="AA2">
        <v>0.100851829222126</v>
      </c>
      <c r="AB2">
        <v>8.1509123373013595E-2</v>
      </c>
      <c r="AC2">
        <v>6.1817174541300902E-2</v>
      </c>
      <c r="AD2">
        <v>5.1451060828089298E-2</v>
      </c>
      <c r="AE2">
        <v>4.8915848841057902E-2</v>
      </c>
      <c r="AF2">
        <v>5.1211497397129997E-2</v>
      </c>
      <c r="AG2">
        <v>5.6872049213296798E-2</v>
      </c>
      <c r="AH2">
        <v>6.4512356165469201E-2</v>
      </c>
      <c r="AI2">
        <v>7.2884677863727099E-2</v>
      </c>
      <c r="AJ2">
        <v>8.0798472594323295E-2</v>
      </c>
      <c r="AK2">
        <v>8.7447177292387906E-2</v>
      </c>
      <c r="AL2">
        <v>9.2322168118052994E-2</v>
      </c>
      <c r="AM2">
        <v>9.5229146207875801E-2</v>
      </c>
    </row>
    <row r="3" spans="1:39" x14ac:dyDescent="0.25">
      <c r="A3" t="s">
        <v>1</v>
      </c>
      <c r="B3">
        <v>0</v>
      </c>
      <c r="C3" s="11">
        <v>0</v>
      </c>
      <c r="D3" s="11">
        <v>0</v>
      </c>
      <c r="E3" s="11">
        <v>0</v>
      </c>
      <c r="F3" s="11">
        <v>0</v>
      </c>
      <c r="G3">
        <v>-8.2916064771953995E-3</v>
      </c>
      <c r="H3">
        <v>-1.57294500822691E-2</v>
      </c>
      <c r="I3" s="11">
        <v>-2.1527481397165499E-2</v>
      </c>
      <c r="J3">
        <v>-2.5738272347652899E-2</v>
      </c>
      <c r="K3">
        <v>-2.8119051422337199E-2</v>
      </c>
      <c r="L3">
        <v>-2.7896384258485601E-2</v>
      </c>
      <c r="M3">
        <v>-2.41903276528843E-2</v>
      </c>
      <c r="N3">
        <v>-1.56437937293585E-2</v>
      </c>
      <c r="O3">
        <v>-4.8309844016602901E-3</v>
      </c>
      <c r="P3">
        <v>5.0637940731013097E-3</v>
      </c>
      <c r="Q3">
        <v>1.3262744968289801E-2</v>
      </c>
      <c r="R3">
        <v>1.8831903804072899E-2</v>
      </c>
      <c r="S3">
        <v>2.1401719085090101E-2</v>
      </c>
      <c r="T3">
        <v>2.07726492806426E-2</v>
      </c>
      <c r="U3">
        <v>1.3173565453428101E-2</v>
      </c>
      <c r="V3">
        <v>5.4459350571356402E-4</v>
      </c>
      <c r="W3">
        <v>-1.5532711300980599E-2</v>
      </c>
      <c r="X3">
        <v>-3.3599777686543701E-2</v>
      </c>
      <c r="Y3">
        <v>-5.2484664374319298E-2</v>
      </c>
      <c r="Z3">
        <v>-7.1313098476211104E-2</v>
      </c>
      <c r="AA3">
        <v>-8.9479876855047505E-2</v>
      </c>
      <c r="AB3">
        <v>-0.106605587667696</v>
      </c>
      <c r="AC3">
        <v>-0.12248719179181999</v>
      </c>
      <c r="AD3">
        <v>-0.13385906468279499</v>
      </c>
      <c r="AE3">
        <v>-0.139844417458068</v>
      </c>
      <c r="AF3">
        <v>-0.14089892098071399</v>
      </c>
      <c r="AG3">
        <v>-0.138066871485542</v>
      </c>
      <c r="AH3">
        <v>-0.13272451363167601</v>
      </c>
      <c r="AI3">
        <v>-0.12612774407361099</v>
      </c>
      <c r="AJ3">
        <v>-0.119442208242359</v>
      </c>
      <c r="AK3">
        <v>-0.113466684492791</v>
      </c>
      <c r="AL3">
        <v>-0.108747794044117</v>
      </c>
      <c r="AM3">
        <v>-0.10555861784340401</v>
      </c>
    </row>
    <row r="4" spans="1:39" x14ac:dyDescent="0.25">
      <c r="A4" t="s">
        <v>2</v>
      </c>
      <c r="B4">
        <v>0</v>
      </c>
      <c r="C4" s="11">
        <v>0</v>
      </c>
      <c r="D4" s="11">
        <v>0</v>
      </c>
      <c r="E4" s="11">
        <v>0</v>
      </c>
      <c r="F4" s="11">
        <v>0</v>
      </c>
      <c r="G4" s="11">
        <v>2.3542407224352801E-3</v>
      </c>
      <c r="H4">
        <v>3.7094658817959899E-3</v>
      </c>
      <c r="I4">
        <v>3.6441455397495598E-3</v>
      </c>
      <c r="J4">
        <v>2.0957259160070399E-3</v>
      </c>
      <c r="K4">
        <v>2.6745682495166101E-3</v>
      </c>
      <c r="L4" s="11">
        <v>6.9745539949428396E-3</v>
      </c>
      <c r="M4">
        <v>1.6630807084405601E-2</v>
      </c>
      <c r="N4">
        <v>3.3974237231615398E-2</v>
      </c>
      <c r="O4">
        <v>6.0666212537219197E-2</v>
      </c>
      <c r="P4">
        <v>8.9112275919678297E-2</v>
      </c>
      <c r="Q4">
        <v>0.115330306842209</v>
      </c>
      <c r="R4">
        <v>0.137768946727301</v>
      </c>
      <c r="S4">
        <v>0.15587334025286501</v>
      </c>
      <c r="T4">
        <v>0.164412346385578</v>
      </c>
      <c r="U4">
        <v>0.162045044930136</v>
      </c>
      <c r="V4">
        <v>0.15139997739201899</v>
      </c>
      <c r="W4">
        <v>0.13513430080567199</v>
      </c>
      <c r="X4">
        <v>0.115488143962205</v>
      </c>
      <c r="Y4">
        <v>9.4208077045254607E-2</v>
      </c>
      <c r="Z4">
        <v>7.2568316954102402E-2</v>
      </c>
      <c r="AA4">
        <v>5.1427398063874599E-2</v>
      </c>
      <c r="AB4">
        <v>3.1299085664837599E-2</v>
      </c>
      <c r="AC4">
        <v>1.24269322015146E-2</v>
      </c>
      <c r="AD4">
        <v>1.0925426876529001E-4</v>
      </c>
      <c r="AE4">
        <v>-3.4681300603578401E-3</v>
      </c>
      <c r="AF4">
        <v>5.5565782981492596E-4</v>
      </c>
      <c r="AG4">
        <v>1.0220186324017E-2</v>
      </c>
      <c r="AH4">
        <v>2.3416442472834399E-2</v>
      </c>
      <c r="AI4">
        <v>3.82511719368539E-2</v>
      </c>
      <c r="AJ4">
        <v>5.2912877619837297E-2</v>
      </c>
      <c r="AK4">
        <v>6.6103596670097298E-2</v>
      </c>
      <c r="AL4">
        <v>7.6918924362656599E-2</v>
      </c>
      <c r="AM4">
        <v>8.4819387040857494E-2</v>
      </c>
    </row>
    <row r="5" spans="1:39" x14ac:dyDescent="0.25">
      <c r="A5" t="s">
        <v>3</v>
      </c>
      <c r="B5">
        <v>0</v>
      </c>
      <c r="C5" s="11">
        <v>0</v>
      </c>
      <c r="D5" s="11">
        <v>0</v>
      </c>
      <c r="E5" s="11">
        <v>0</v>
      </c>
      <c r="F5" s="11">
        <v>0</v>
      </c>
      <c r="G5">
        <v>-1.7392141312133601E-3</v>
      </c>
      <c r="H5">
        <v>-1.2630420267722899E-2</v>
      </c>
      <c r="I5">
        <v>-2.4552597355664799E-2</v>
      </c>
      <c r="J5" s="11">
        <v>-3.2569451219632797E-2</v>
      </c>
      <c r="K5">
        <v>-3.5632772519766903E-2</v>
      </c>
      <c r="L5" s="11">
        <v>-3.0967863843633901E-2</v>
      </c>
      <c r="M5">
        <v>-1.4895118306879E-2</v>
      </c>
      <c r="N5">
        <v>1.80079903528973E-2</v>
      </c>
      <c r="O5">
        <v>5.71851371848675E-2</v>
      </c>
      <c r="P5">
        <v>0.1104667085561</v>
      </c>
      <c r="Q5">
        <v>0.169942851293614</v>
      </c>
      <c r="R5">
        <v>0.23263662965402601</v>
      </c>
      <c r="S5">
        <v>0.29695903780453398</v>
      </c>
      <c r="T5">
        <v>0.31990707825313403</v>
      </c>
      <c r="U5">
        <v>0.33882377442482298</v>
      </c>
      <c r="V5">
        <v>0.350508358513068</v>
      </c>
      <c r="W5">
        <v>0.354601215212757</v>
      </c>
      <c r="X5">
        <v>0.35134576736994799</v>
      </c>
      <c r="Y5">
        <v>0.34108968983566001</v>
      </c>
      <c r="Z5">
        <v>0.32412276484774499</v>
      </c>
      <c r="AA5">
        <v>0.30064139542511598</v>
      </c>
      <c r="AB5">
        <v>0.27075870594226398</v>
      </c>
      <c r="AC5">
        <v>0.23453202846155299</v>
      </c>
      <c r="AD5">
        <v>0.22592228718962801</v>
      </c>
      <c r="AE5">
        <v>0.22943620137496601</v>
      </c>
      <c r="AF5">
        <v>0.235327388322703</v>
      </c>
      <c r="AG5">
        <v>0.241282604872217</v>
      </c>
      <c r="AH5">
        <v>0.246455566682524</v>
      </c>
      <c r="AI5">
        <v>0.25020907157971001</v>
      </c>
      <c r="AJ5">
        <v>0.25191209164767597</v>
      </c>
      <c r="AK5">
        <v>0.25115302868621198</v>
      </c>
      <c r="AL5">
        <v>0.24807235062387301</v>
      </c>
      <c r="AM5">
        <v>0.243411811250271</v>
      </c>
    </row>
    <row r="6" spans="1:39" x14ac:dyDescent="0.25">
      <c r="A6" t="s">
        <v>4</v>
      </c>
      <c r="B6">
        <v>0</v>
      </c>
      <c r="C6" s="11">
        <v>0</v>
      </c>
      <c r="D6" s="11">
        <v>0</v>
      </c>
      <c r="E6" s="11">
        <v>0</v>
      </c>
      <c r="F6" s="11">
        <v>0</v>
      </c>
      <c r="G6">
        <v>-1.95672441918315E-3</v>
      </c>
      <c r="H6">
        <v>-1.41346391099639E-2</v>
      </c>
      <c r="I6">
        <v>-2.7456967890726599E-2</v>
      </c>
      <c r="J6">
        <v>-3.6409065419729103E-2</v>
      </c>
      <c r="K6">
        <v>-3.9819139510499597E-2</v>
      </c>
      <c r="L6">
        <v>-3.4600640841542199E-2</v>
      </c>
      <c r="M6">
        <v>-1.6654472283184001E-2</v>
      </c>
      <c r="N6">
        <v>2.00724339393554E-2</v>
      </c>
      <c r="O6">
        <v>6.3883057803493196E-2</v>
      </c>
      <c r="P6">
        <v>0.123480750648608</v>
      </c>
      <c r="Q6">
        <v>0.190004524545517</v>
      </c>
      <c r="R6">
        <v>0.26010680772172701</v>
      </c>
      <c r="S6">
        <v>0.33199602565285802</v>
      </c>
      <c r="T6">
        <v>0.35754422303073602</v>
      </c>
      <c r="U6">
        <v>0.378487097362945</v>
      </c>
      <c r="V6">
        <v>0.391274433544053</v>
      </c>
      <c r="W6">
        <v>0.39552630970873798</v>
      </c>
      <c r="X6">
        <v>0.39153094026274099</v>
      </c>
      <c r="Y6">
        <v>0.37968754011932199</v>
      </c>
      <c r="Z6">
        <v>0.36032673048813602</v>
      </c>
      <c r="AA6">
        <v>0.333672573511689</v>
      </c>
      <c r="AB6">
        <v>0.29985520252855402</v>
      </c>
      <c r="AC6">
        <v>0.25894237274188803</v>
      </c>
      <c r="AD6">
        <v>0.248978422649304</v>
      </c>
      <c r="AE6">
        <v>0.25262958934699697</v>
      </c>
      <c r="AF6">
        <v>0.25895150964894098</v>
      </c>
      <c r="AG6">
        <v>0.26532799241638599</v>
      </c>
      <c r="AH6">
        <v>0.27080192545307902</v>
      </c>
      <c r="AI6">
        <v>0.274660361147471</v>
      </c>
      <c r="AJ6">
        <v>0.27620105471179901</v>
      </c>
      <c r="AK6">
        <v>0.27496794961909798</v>
      </c>
      <c r="AL6">
        <v>0.27112457352700398</v>
      </c>
      <c r="AM6">
        <v>0.26550815644110698</v>
      </c>
    </row>
    <row r="7" spans="1:39" x14ac:dyDescent="0.25">
      <c r="A7" t="s">
        <v>5</v>
      </c>
      <c r="B7">
        <v>0</v>
      </c>
      <c r="C7" s="11">
        <v>0</v>
      </c>
      <c r="D7" s="11">
        <v>0</v>
      </c>
      <c r="E7" s="11">
        <v>0</v>
      </c>
      <c r="F7" s="11">
        <v>0</v>
      </c>
      <c r="G7">
        <v>1.34158209925683E-3</v>
      </c>
      <c r="H7">
        <v>2.3432140201284902E-3</v>
      </c>
      <c r="I7">
        <v>2.10465943788484E-3</v>
      </c>
      <c r="J7" s="11">
        <v>2.6223562161753402E-4</v>
      </c>
      <c r="K7">
        <v>-2.7906935677113301E-3</v>
      </c>
      <c r="L7" s="11">
        <v>-6.9624825726477503E-3</v>
      </c>
      <c r="M7">
        <v>-1.2341376967262001E-2</v>
      </c>
      <c r="N7">
        <v>-1.9241870811925701E-2</v>
      </c>
      <c r="O7">
        <v>-2.65772778122896E-2</v>
      </c>
      <c r="P7">
        <v>-3.4860620356125201E-2</v>
      </c>
      <c r="Q7">
        <v>-4.4326587689946802E-2</v>
      </c>
      <c r="R7">
        <v>-5.5121021264581398E-2</v>
      </c>
      <c r="S7">
        <v>-6.73933327843379E-2</v>
      </c>
      <c r="T7">
        <v>-8.0684139402042998E-2</v>
      </c>
      <c r="U7">
        <v>-9.46642418582999E-2</v>
      </c>
      <c r="V7">
        <v>-0.108950713576294</v>
      </c>
      <c r="W7">
        <v>-0.12333335245608899</v>
      </c>
      <c r="X7">
        <v>-0.13767054089549499</v>
      </c>
      <c r="Y7">
        <v>-0.15183425687549301</v>
      </c>
      <c r="Z7">
        <v>-0.16568523531193999</v>
      </c>
      <c r="AA7">
        <v>-0.17906428766023499</v>
      </c>
      <c r="AB7">
        <v>-0.191791071901314</v>
      </c>
      <c r="AC7">
        <v>-0.20366633119288599</v>
      </c>
      <c r="AD7">
        <v>-0.21495611027884101</v>
      </c>
      <c r="AE7">
        <v>-0.225630354762484</v>
      </c>
      <c r="AF7">
        <v>-0.23595275239549601</v>
      </c>
      <c r="AG7">
        <v>-0.246114549516329</v>
      </c>
      <c r="AH7">
        <v>-0.256243488401386</v>
      </c>
      <c r="AI7">
        <v>-0.26641097113809797</v>
      </c>
      <c r="AJ7">
        <v>-0.27666196156033102</v>
      </c>
      <c r="AK7">
        <v>-0.28699036822228402</v>
      </c>
      <c r="AL7">
        <v>-0.29736890513923903</v>
      </c>
      <c r="AM7">
        <v>-0.30776165824915003</v>
      </c>
    </row>
    <row r="8" spans="1:39" x14ac:dyDescent="0.25">
      <c r="A8" t="s">
        <v>6</v>
      </c>
      <c r="B8">
        <v>0</v>
      </c>
      <c r="C8" s="11">
        <v>0</v>
      </c>
      <c r="D8" s="11">
        <v>0</v>
      </c>
      <c r="E8" s="11">
        <v>0</v>
      </c>
      <c r="F8" s="11">
        <v>0</v>
      </c>
      <c r="G8">
        <v>-3.4845484948164897E-2</v>
      </c>
      <c r="H8">
        <v>-7.1430889419499197E-2</v>
      </c>
      <c r="I8">
        <v>-0.1005259535507</v>
      </c>
      <c r="J8" s="11">
        <v>-0.118377536047853</v>
      </c>
      <c r="K8">
        <v>-0.13016231097467901</v>
      </c>
      <c r="L8">
        <v>-0.135866434749742</v>
      </c>
      <c r="M8">
        <v>-0.136178911659501</v>
      </c>
      <c r="N8">
        <v>-0.13078371024277599</v>
      </c>
      <c r="O8">
        <v>-0.126618826776459</v>
      </c>
      <c r="P8">
        <v>-0.122221813540779</v>
      </c>
      <c r="Q8">
        <v>-0.119298963389014</v>
      </c>
      <c r="R8">
        <v>-0.118579926401207</v>
      </c>
      <c r="S8">
        <v>-0.120039907053093</v>
      </c>
      <c r="T8">
        <v>-0.118338244195792</v>
      </c>
      <c r="U8">
        <v>-0.119797513386843</v>
      </c>
      <c r="V8">
        <v>-0.12556661908091901</v>
      </c>
      <c r="W8">
        <v>-0.134553607057774</v>
      </c>
      <c r="X8">
        <v>-0.14567024910870899</v>
      </c>
      <c r="Y8">
        <v>-0.15801790949716499</v>
      </c>
      <c r="Z8">
        <v>-0.17092364818380701</v>
      </c>
      <c r="AA8">
        <v>-0.18392881552176099</v>
      </c>
      <c r="AB8">
        <v>-0.19675975393220699</v>
      </c>
      <c r="AC8">
        <v>-0.20929158037809001</v>
      </c>
      <c r="AD8">
        <v>-0.218431998695611</v>
      </c>
      <c r="AE8">
        <v>-0.225005421440405</v>
      </c>
      <c r="AF8">
        <v>-0.22873706753301301</v>
      </c>
      <c r="AG8">
        <v>-0.23083745344308901</v>
      </c>
      <c r="AH8">
        <v>-0.232038599675576</v>
      </c>
      <c r="AI8">
        <v>-0.23287935183024999</v>
      </c>
      <c r="AJ8">
        <v>-0.233927098444108</v>
      </c>
      <c r="AK8">
        <v>-0.23564760500408499</v>
      </c>
      <c r="AL8">
        <v>-0.238270485444391</v>
      </c>
      <c r="AM8">
        <v>-0.241837824364798</v>
      </c>
    </row>
    <row r="9" spans="1:39" x14ac:dyDescent="0.25">
      <c r="A9" t="s">
        <v>7</v>
      </c>
      <c r="B9">
        <v>0</v>
      </c>
      <c r="C9" s="11">
        <v>0</v>
      </c>
      <c r="D9" s="11">
        <v>0</v>
      </c>
      <c r="E9" s="11">
        <v>0</v>
      </c>
      <c r="F9" s="11">
        <v>0</v>
      </c>
      <c r="G9">
        <v>-5.8574854711612697E-3</v>
      </c>
      <c r="H9">
        <v>-6.4224671199597499E-3</v>
      </c>
      <c r="I9" s="11">
        <v>-3.0736906834416501E-3</v>
      </c>
      <c r="J9">
        <v>4.6626351244194401E-3</v>
      </c>
      <c r="K9" s="11">
        <v>1.3133973815993001E-2</v>
      </c>
      <c r="L9">
        <v>2.4025730880605702E-2</v>
      </c>
      <c r="M9">
        <v>3.8525637991049203E-2</v>
      </c>
      <c r="N9">
        <v>5.8411591301754599E-2</v>
      </c>
      <c r="O9">
        <v>7.5670581906228607E-2</v>
      </c>
      <c r="P9">
        <v>9.7998180320413297E-2</v>
      </c>
      <c r="Q9">
        <v>0.123971130877365</v>
      </c>
      <c r="R9">
        <v>0.153226203789014</v>
      </c>
      <c r="S9">
        <v>0.185944775126545</v>
      </c>
      <c r="T9">
        <v>0.21727466363723399</v>
      </c>
      <c r="U9">
        <v>0.248250739116229</v>
      </c>
      <c r="V9">
        <v>0.278153343196474</v>
      </c>
      <c r="W9">
        <v>0.30726919989609802</v>
      </c>
      <c r="X9">
        <v>0.33551842070944599</v>
      </c>
      <c r="Y9">
        <v>0.36261929609682197</v>
      </c>
      <c r="Z9">
        <v>0.388176905977344</v>
      </c>
      <c r="AA9">
        <v>0.41173290554052899</v>
      </c>
      <c r="AB9">
        <v>0.43279457233860102</v>
      </c>
      <c r="AC9">
        <v>0.450851413400088</v>
      </c>
      <c r="AD9">
        <v>0.46880369627964003</v>
      </c>
      <c r="AE9">
        <v>0.48608126513061101</v>
      </c>
      <c r="AF9">
        <v>0.504083376654618</v>
      </c>
      <c r="AG9">
        <v>0.52238269058424402</v>
      </c>
      <c r="AH9">
        <v>0.54068901464339103</v>
      </c>
      <c r="AI9">
        <v>0.55883037018915604</v>
      </c>
      <c r="AJ9">
        <v>0.57677939954008295</v>
      </c>
      <c r="AK9">
        <v>0.59435628746038405</v>
      </c>
      <c r="AL9">
        <v>0.61147659831712797</v>
      </c>
      <c r="AM9">
        <v>0.62808951663175805</v>
      </c>
    </row>
    <row r="10" spans="1:39" x14ac:dyDescent="0.25">
      <c r="A10" t="s">
        <v>8</v>
      </c>
      <c r="B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1.5139715008771701E-3</v>
      </c>
      <c r="H10">
        <v>7.7124535178718602E-3</v>
      </c>
      <c r="I10">
        <v>1.49825485161292E-2</v>
      </c>
      <c r="J10" s="11">
        <v>2.45457218587041E-2</v>
      </c>
      <c r="K10">
        <v>3.3374152046428102E-2</v>
      </c>
      <c r="L10">
        <v>4.4338007566713203E-2</v>
      </c>
      <c r="M10">
        <v>5.9340645200545099E-2</v>
      </c>
      <c r="N10">
        <v>8.0499015176460603E-2</v>
      </c>
      <c r="O10">
        <v>9.3808612228363203E-2</v>
      </c>
      <c r="P10">
        <v>0.11526779140884599</v>
      </c>
      <c r="Q10">
        <v>0.14197758493623699</v>
      </c>
      <c r="R10">
        <v>0.17278877250441699</v>
      </c>
      <c r="S10">
        <v>0.20770785195363101</v>
      </c>
      <c r="T10">
        <v>0.23760546940965099</v>
      </c>
      <c r="U10">
        <v>0.26918994230264998</v>
      </c>
      <c r="V10">
        <v>0.30019950642670101</v>
      </c>
      <c r="W10">
        <v>0.33071047170920498</v>
      </c>
      <c r="X10">
        <v>0.36052832348074598</v>
      </c>
      <c r="Y10">
        <v>0.38931069995133899</v>
      </c>
      <c r="Z10">
        <v>0.41663023831006701</v>
      </c>
      <c r="AA10">
        <v>0.44201121682050298</v>
      </c>
      <c r="AB10">
        <v>0.46494961538157098</v>
      </c>
      <c r="AC10">
        <v>0.48492529491779202</v>
      </c>
      <c r="AD10">
        <v>0.50652005700999603</v>
      </c>
      <c r="AE10">
        <v>0.52753528058704302</v>
      </c>
      <c r="AF10">
        <v>0.55023344554325704</v>
      </c>
      <c r="AG10">
        <v>0.57381340095270505</v>
      </c>
      <c r="AH10">
        <v>0.59776824926045502</v>
      </c>
      <c r="AI10">
        <v>0.621824333153009</v>
      </c>
      <c r="AJ10">
        <v>0.64605169142679597</v>
      </c>
      <c r="AK10">
        <v>0.67016446404299901</v>
      </c>
      <c r="AL10">
        <v>0.69405248043039602</v>
      </c>
      <c r="AM10">
        <v>0.71766012389873302</v>
      </c>
    </row>
    <row r="11" spans="1:39" x14ac:dyDescent="0.25">
      <c r="A11" t="s">
        <v>9</v>
      </c>
      <c r="B11">
        <v>0</v>
      </c>
      <c r="C11" s="11">
        <v>0</v>
      </c>
      <c r="D11" s="11">
        <v>0</v>
      </c>
      <c r="E11" s="11">
        <v>0</v>
      </c>
      <c r="F11" s="11">
        <v>0</v>
      </c>
      <c r="G11">
        <v>4.70680468172002E-3</v>
      </c>
      <c r="H11">
        <v>1.77834974683932E-3</v>
      </c>
      <c r="I11">
        <v>-5.3588574502771999E-3</v>
      </c>
      <c r="J11">
        <v>-1.5136379661706501E-2</v>
      </c>
      <c r="K11">
        <v>-2.1938169914503799E-2</v>
      </c>
      <c r="L11">
        <v>-2.6357117074238198E-2</v>
      </c>
      <c r="M11">
        <v>-2.7605981372902301E-2</v>
      </c>
      <c r="N11">
        <v>-2.42226412201174E-2</v>
      </c>
      <c r="O11">
        <v>-8.8143685268993101E-3</v>
      </c>
      <c r="P11">
        <v>7.8848496463335103E-3</v>
      </c>
      <c r="Q11">
        <v>2.6495610835097699E-2</v>
      </c>
      <c r="R11">
        <v>4.6770615970093098E-2</v>
      </c>
      <c r="S11">
        <v>6.7941300221630002E-2</v>
      </c>
      <c r="T11">
        <v>8.9723692710319505E-2</v>
      </c>
      <c r="U11">
        <v>0.10906322290447</v>
      </c>
      <c r="V11">
        <v>0.125499202872214</v>
      </c>
      <c r="W11">
        <v>0.13791232848374599</v>
      </c>
      <c r="X11">
        <v>0.14597195712731101</v>
      </c>
      <c r="Y11">
        <v>0.149780655504439</v>
      </c>
      <c r="Z11">
        <v>0.149623491373929</v>
      </c>
      <c r="AA11">
        <v>0.14582159004699</v>
      </c>
      <c r="AB11">
        <v>0.138657041552736</v>
      </c>
      <c r="AC11">
        <v>0.12834210805858701</v>
      </c>
      <c r="AD11">
        <v>0.115684845245023</v>
      </c>
      <c r="AE11">
        <v>0.10316425365224299</v>
      </c>
      <c r="AF11">
        <v>9.0484343047103594E-2</v>
      </c>
      <c r="AG11">
        <v>7.8827959066574096E-2</v>
      </c>
      <c r="AH11">
        <v>6.8680280093036394E-2</v>
      </c>
      <c r="AI11">
        <v>6.0002543483594899E-2</v>
      </c>
      <c r="AJ11">
        <v>5.2366795968095098E-2</v>
      </c>
      <c r="AK11">
        <v>4.5397259210844199E-2</v>
      </c>
      <c r="AL11">
        <v>3.8561022306016199E-2</v>
      </c>
      <c r="AM11">
        <v>3.13054364952325E-2</v>
      </c>
    </row>
    <row r="12" spans="1:39" x14ac:dyDescent="0.25">
      <c r="A12" t="s">
        <v>10</v>
      </c>
      <c r="B12">
        <v>0</v>
      </c>
      <c r="C12" s="11">
        <v>0</v>
      </c>
      <c r="D12" s="11">
        <v>0</v>
      </c>
      <c r="E12" s="11">
        <v>0</v>
      </c>
      <c r="F12" s="11">
        <v>0</v>
      </c>
      <c r="G12">
        <v>7.6996254032124503E-3</v>
      </c>
      <c r="H12">
        <v>5.9911881722829402E-3</v>
      </c>
      <c r="I12">
        <v>-1.8010534996060199E-3</v>
      </c>
      <c r="J12">
        <v>-1.21675413305877E-2</v>
      </c>
      <c r="K12">
        <v>-1.73733982814172E-2</v>
      </c>
      <c r="L12">
        <v>-1.47858041683157E-2</v>
      </c>
      <c r="M12">
        <v>1.08382389678585E-3</v>
      </c>
      <c r="N12">
        <v>3.8143368778631399E-2</v>
      </c>
      <c r="O12">
        <v>9.7542787712145904E-2</v>
      </c>
      <c r="P12">
        <v>0.15595745982388501</v>
      </c>
      <c r="Q12">
        <v>0.21132727446597699</v>
      </c>
      <c r="R12">
        <v>0.26262400188903301</v>
      </c>
      <c r="S12">
        <v>0.30920921459431899</v>
      </c>
      <c r="T12">
        <v>0.333987849520611</v>
      </c>
      <c r="U12">
        <v>0.34059737320084599</v>
      </c>
      <c r="V12">
        <v>0.33468911048357702</v>
      </c>
      <c r="W12">
        <v>0.31847237138533602</v>
      </c>
      <c r="X12">
        <v>0.29338672133265498</v>
      </c>
      <c r="Y12">
        <v>0.26047376167541703</v>
      </c>
      <c r="Z12">
        <v>0.22052030131085501</v>
      </c>
      <c r="AA12">
        <v>0.17412721713641</v>
      </c>
      <c r="AB12">
        <v>0.121755248314281</v>
      </c>
      <c r="AC12">
        <v>6.3760120999845002E-2</v>
      </c>
      <c r="AD12">
        <v>2.0242973536865799E-2</v>
      </c>
      <c r="AE12">
        <v>-1.3722848075814399E-2</v>
      </c>
      <c r="AF12">
        <v>-4.0834162548253297E-2</v>
      </c>
      <c r="AG12">
        <v>-6.3000238939436806E-2</v>
      </c>
      <c r="AH12">
        <v>-8.1946715524039399E-2</v>
      </c>
      <c r="AI12">
        <v>-9.9132052832329107E-2</v>
      </c>
      <c r="AJ12">
        <v>-0.115877516617701</v>
      </c>
      <c r="AK12">
        <v>-0.13316488658686701</v>
      </c>
      <c r="AL12">
        <v>-0.15192153107215201</v>
      </c>
      <c r="AM12">
        <v>-0.172990466003208</v>
      </c>
    </row>
    <row r="13" spans="1:3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-1637.5900000035699</v>
      </c>
      <c r="H13">
        <v>-4454.8900000005897</v>
      </c>
      <c r="I13">
        <v>-7220.5800000056597</v>
      </c>
      <c r="J13">
        <v>-8680.5099999979102</v>
      </c>
      <c r="K13">
        <v>-7577.1199999973096</v>
      </c>
      <c r="L13">
        <v>-2030.8599999994001</v>
      </c>
      <c r="M13">
        <v>10728.280000001099</v>
      </c>
      <c r="N13">
        <v>34755.100000001403</v>
      </c>
      <c r="O13">
        <v>64774.649999998503</v>
      </c>
      <c r="P13">
        <v>97598.820000000298</v>
      </c>
      <c r="Q13">
        <v>130375.57</v>
      </c>
      <c r="R13">
        <v>161426.82999999801</v>
      </c>
      <c r="S13">
        <v>189874.920000001</v>
      </c>
      <c r="T13">
        <v>202746.51999999501</v>
      </c>
      <c r="U13">
        <v>204228.670000001</v>
      </c>
      <c r="V13">
        <v>196716.92999999199</v>
      </c>
      <c r="W13">
        <v>182043.83999998801</v>
      </c>
      <c r="X13">
        <v>161667.49000000901</v>
      </c>
      <c r="Y13">
        <v>136741.76000000499</v>
      </c>
      <c r="Z13">
        <v>108155.359999999</v>
      </c>
      <c r="AA13">
        <v>76566.600000008897</v>
      </c>
      <c r="AB13">
        <v>42440.599999994003</v>
      </c>
      <c r="AC13">
        <v>6088.9099999964201</v>
      </c>
      <c r="AD13">
        <v>-20957.150000005899</v>
      </c>
      <c r="AE13">
        <v>-38633.760000005299</v>
      </c>
      <c r="AF13">
        <v>-48869.540000006498</v>
      </c>
      <c r="AG13">
        <v>-53843.2700000107</v>
      </c>
      <c r="AH13">
        <v>-55485.239999994599</v>
      </c>
      <c r="AI13">
        <v>-55407.299999996998</v>
      </c>
      <c r="AJ13">
        <v>-54977.529999986298</v>
      </c>
      <c r="AK13">
        <v>-55289.339999988602</v>
      </c>
      <c r="AL13">
        <v>-57133.239999994599</v>
      </c>
      <c r="AM13">
        <v>-60997.789999991597</v>
      </c>
    </row>
    <row r="14" spans="1:39" x14ac:dyDescent="0.25">
      <c r="A14" t="s">
        <v>12</v>
      </c>
      <c r="B14">
        <v>0</v>
      </c>
      <c r="C14" s="11">
        <v>0</v>
      </c>
      <c r="D14" s="11">
        <v>0</v>
      </c>
      <c r="E14" s="11">
        <v>0</v>
      </c>
      <c r="F14" s="11">
        <v>0</v>
      </c>
      <c r="G14">
        <v>1.82584999999999E-3</v>
      </c>
      <c r="H14">
        <v>4.6414699999996999E-3</v>
      </c>
      <c r="I14">
        <v>7.0497500000002399E-3</v>
      </c>
      <c r="J14">
        <v>7.9033499999998907E-3</v>
      </c>
      <c r="K14">
        <v>6.1750100000000597E-3</v>
      </c>
      <c r="L14">
        <v>2.3881999999947299E-4</v>
      </c>
      <c r="M14">
        <v>-1.2305330000000199E-2</v>
      </c>
      <c r="N14">
        <v>-3.4936000000000002E-2</v>
      </c>
      <c r="O14">
        <v>-6.1077639999999801E-2</v>
      </c>
      <c r="P14">
        <v>-8.7902380000000294E-2</v>
      </c>
      <c r="Q14">
        <v>-0.11320238000000001</v>
      </c>
      <c r="R14">
        <v>-0.13603877</v>
      </c>
      <c r="S14">
        <v>-0.15612129999999899</v>
      </c>
      <c r="T14">
        <v>-0.16093888000000001</v>
      </c>
      <c r="U14">
        <v>-0.15705840999999901</v>
      </c>
      <c r="V14">
        <v>-0.147129329999999</v>
      </c>
      <c r="W14">
        <v>-0.13271321</v>
      </c>
      <c r="X14">
        <v>-0.114881099999999</v>
      </c>
      <c r="Y14">
        <v>-9.441107E-2</v>
      </c>
      <c r="Z14">
        <v>-7.186642E-2</v>
      </c>
      <c r="AA14">
        <v>-4.7640880000000101E-2</v>
      </c>
      <c r="AB14">
        <v>-2.1994690000000001E-2</v>
      </c>
      <c r="AC14">
        <v>4.91152000000015E-3</v>
      </c>
      <c r="AD14">
        <v>2.2359480000000001E-2</v>
      </c>
      <c r="AE14">
        <v>3.2121760000000298E-2</v>
      </c>
      <c r="AF14">
        <v>3.6716539999999902E-2</v>
      </c>
      <c r="AG14">
        <v>3.8164879999999998E-2</v>
      </c>
      <c r="AH14" s="11">
        <v>3.7936819999999899E-2</v>
      </c>
      <c r="AI14">
        <v>3.7118428999999897E-2</v>
      </c>
      <c r="AJ14">
        <v>3.6579558999999998E-2</v>
      </c>
      <c r="AK14">
        <v>3.6974894000000001E-2</v>
      </c>
      <c r="AL14">
        <v>3.8733964000000003E-2</v>
      </c>
      <c r="AM14">
        <v>4.2073546199999999E-2</v>
      </c>
    </row>
    <row r="15" spans="1:39" x14ac:dyDescent="0.25">
      <c r="A15" t="s">
        <v>13</v>
      </c>
      <c r="B15">
        <v>0</v>
      </c>
      <c r="C15" s="11">
        <v>0</v>
      </c>
      <c r="D15" s="11">
        <v>0</v>
      </c>
      <c r="E15" s="11">
        <v>0</v>
      </c>
      <c r="F15" s="11">
        <v>0</v>
      </c>
      <c r="G15">
        <v>7.9477530294871906E-3</v>
      </c>
      <c r="H15">
        <v>2.0227955543892999E-2</v>
      </c>
      <c r="I15">
        <v>3.32655747513406E-2</v>
      </c>
      <c r="J15">
        <v>4.4699668724346102E-2</v>
      </c>
      <c r="K15">
        <v>5.4767638649515497E-2</v>
      </c>
      <c r="L15">
        <v>6.3582438692509596E-2</v>
      </c>
      <c r="M15">
        <v>7.1507195692869702E-2</v>
      </c>
      <c r="N15">
        <v>7.8803570656848301E-2</v>
      </c>
      <c r="O15">
        <v>8.1137739297088299E-2</v>
      </c>
      <c r="P15">
        <v>8.4963403146079003E-2</v>
      </c>
      <c r="Q15">
        <v>9.0173770563149902E-2</v>
      </c>
      <c r="R15">
        <v>9.6830465297766594E-2</v>
      </c>
      <c r="S15">
        <v>0.104884724550234</v>
      </c>
      <c r="T15" s="11">
        <v>0.11047281071403101</v>
      </c>
      <c r="U15">
        <v>0.11648613366558901</v>
      </c>
      <c r="V15">
        <v>0.123279040968651</v>
      </c>
      <c r="W15">
        <v>0.13061104976075</v>
      </c>
      <c r="X15">
        <v>0.13815967022685999</v>
      </c>
      <c r="Y15">
        <v>0.14561256086475799</v>
      </c>
      <c r="Z15">
        <v>0.15270212520527801</v>
      </c>
      <c r="AA15">
        <v>0.15921595290764001</v>
      </c>
      <c r="AB15">
        <v>0.164995405414118</v>
      </c>
      <c r="AC15">
        <v>0.16992925473091799</v>
      </c>
      <c r="AD15">
        <v>0.16858594567493601</v>
      </c>
      <c r="AE15">
        <v>0.167986507590871</v>
      </c>
      <c r="AF15">
        <v>0.167615601624623</v>
      </c>
      <c r="AG15">
        <v>0.167514312117342</v>
      </c>
      <c r="AH15">
        <v>0.167604556297378</v>
      </c>
      <c r="AI15">
        <v>0.16780071696719001</v>
      </c>
      <c r="AJ15">
        <v>0.16808257728088299</v>
      </c>
      <c r="AK15">
        <v>0.168457420584574</v>
      </c>
      <c r="AL15">
        <v>0.16887879534361899</v>
      </c>
      <c r="AM15">
        <v>0.16928051337803099</v>
      </c>
    </row>
    <row r="16" spans="1:39" x14ac:dyDescent="0.25">
      <c r="A16" t="s">
        <v>228</v>
      </c>
      <c r="B16">
        <v>0</v>
      </c>
      <c r="C16" s="11">
        <v>0</v>
      </c>
      <c r="D16" s="11">
        <v>0</v>
      </c>
      <c r="E16" s="11">
        <v>0</v>
      </c>
      <c r="F16" s="11">
        <v>0</v>
      </c>
      <c r="G16">
        <v>-4.9071569595993099E-3</v>
      </c>
      <c r="H16">
        <v>-1.43293823273826E-2</v>
      </c>
      <c r="I16">
        <v>-2.84224667277732E-2</v>
      </c>
      <c r="J16">
        <v>-4.9886223998035703E-2</v>
      </c>
      <c r="K16">
        <v>-7.7276202529702395E-2</v>
      </c>
      <c r="L16">
        <v>-0.11498445419372801</v>
      </c>
      <c r="M16">
        <v>-0.170255423817816</v>
      </c>
      <c r="N16">
        <v>-0.25453481831936797</v>
      </c>
      <c r="O16">
        <v>-0.36585509062853599</v>
      </c>
      <c r="P16">
        <v>-0.50633151299139201</v>
      </c>
      <c r="Q16">
        <v>-0.67376386796252896</v>
      </c>
      <c r="R16">
        <v>-0.86345731525735403</v>
      </c>
      <c r="S16">
        <v>-1.0723532474063</v>
      </c>
      <c r="T16">
        <v>-1.27611206051335</v>
      </c>
      <c r="U16">
        <v>-1.4722588897037501</v>
      </c>
      <c r="V16">
        <v>-1.6542475180592999</v>
      </c>
      <c r="W16">
        <v>-1.8184239394592701</v>
      </c>
      <c r="X16">
        <v>-1.9623470688178299</v>
      </c>
      <c r="Y16">
        <v>-2.0841937351336601</v>
      </c>
      <c r="Z16">
        <v>-2.18243219747642</v>
      </c>
      <c r="AA16">
        <v>-2.2556509786181702</v>
      </c>
      <c r="AB16">
        <v>-2.3024733674401001</v>
      </c>
      <c r="AC16">
        <v>-2.3215242473564199</v>
      </c>
      <c r="AD16">
        <v>-2.3227432133184198</v>
      </c>
      <c r="AE16">
        <v>-2.3159456468993702</v>
      </c>
      <c r="AF16">
        <v>-2.3045572071316598</v>
      </c>
      <c r="AG16">
        <v>-2.2909773171019499</v>
      </c>
      <c r="AH16">
        <v>-2.2759988480383502</v>
      </c>
      <c r="AI16">
        <v>-2.2590710487811498</v>
      </c>
      <c r="AJ16">
        <v>-2.2399254462191101</v>
      </c>
      <c r="AK16">
        <v>-2.2173513094207999</v>
      </c>
      <c r="AL16">
        <v>-2.1897443264807599</v>
      </c>
      <c r="AM16">
        <v>-2.1554199736223598</v>
      </c>
    </row>
    <row r="17" spans="1:39" x14ac:dyDescent="0.25">
      <c r="A17" t="s">
        <v>229</v>
      </c>
      <c r="B17">
        <v>0</v>
      </c>
      <c r="C17" s="11">
        <v>0</v>
      </c>
      <c r="D17" s="11">
        <v>0</v>
      </c>
      <c r="E17" s="11">
        <v>0</v>
      </c>
      <c r="F17" s="11">
        <v>0</v>
      </c>
      <c r="G17" s="11">
        <v>-2.2796099999999801E-3</v>
      </c>
      <c r="H17">
        <v>-5.0182000000002702E-3</v>
      </c>
      <c r="I17">
        <v>-9.2990699999999996E-3</v>
      </c>
      <c r="J17">
        <v>-1.683606E-2</v>
      </c>
      <c r="K17">
        <v>-2.32273299999998E-2</v>
      </c>
      <c r="L17">
        <v>-3.3127339999999797E-2</v>
      </c>
      <c r="M17">
        <v>-4.9566069999999997E-2</v>
      </c>
      <c r="N17">
        <v>-7.670304E-2</v>
      </c>
      <c r="O17">
        <v>-0.108720239999999</v>
      </c>
      <c r="P17">
        <v>-0.14065211999999999</v>
      </c>
      <c r="Q17">
        <v>-0.17444113999999999</v>
      </c>
      <c r="R17">
        <v>-0.20595501999999899</v>
      </c>
      <c r="S17">
        <v>-0.23604534999999899</v>
      </c>
      <c r="T17">
        <v>-0.25136180000000002</v>
      </c>
      <c r="U17">
        <v>-0.25864599999999899</v>
      </c>
      <c r="V17">
        <v>-0.25873858999999999</v>
      </c>
      <c r="W17">
        <v>-0.25389339999999899</v>
      </c>
      <c r="X17">
        <v>-0.245247189999999</v>
      </c>
      <c r="Y17">
        <v>-0.23340743999999999</v>
      </c>
      <c r="Z17">
        <v>-0.21867432000000001</v>
      </c>
      <c r="AA17">
        <v>-0.20117043000000001</v>
      </c>
      <c r="AB17">
        <v>-0.18091790999999999</v>
      </c>
      <c r="AC17">
        <v>-0.15788614000000001</v>
      </c>
      <c r="AD17">
        <v>-0.14154691999999999</v>
      </c>
      <c r="AE17">
        <v>-0.13009878</v>
      </c>
      <c r="AF17">
        <v>-0.12278818</v>
      </c>
      <c r="AG17">
        <v>-0.11850288</v>
      </c>
      <c r="AH17">
        <v>-0.11567569</v>
      </c>
      <c r="AI17">
        <v>-0.11294053999999901</v>
      </c>
      <c r="AJ17">
        <v>-0.1106352</v>
      </c>
      <c r="AK17">
        <v>-0.10743910999999901</v>
      </c>
      <c r="AL17">
        <v>-0.10293040000000001</v>
      </c>
      <c r="AM17">
        <v>-9.6815299999999896E-2</v>
      </c>
    </row>
    <row r="18" spans="1:39" x14ac:dyDescent="0.25">
      <c r="A18" t="s">
        <v>14</v>
      </c>
      <c r="B18">
        <v>0</v>
      </c>
      <c r="C18">
        <v>0</v>
      </c>
      <c r="D18">
        <v>0</v>
      </c>
      <c r="E18">
        <v>0</v>
      </c>
      <c r="F18" s="11">
        <v>0</v>
      </c>
      <c r="G18">
        <v>-1.3640374284486101</v>
      </c>
      <c r="H18">
        <v>-2.6334419215948102</v>
      </c>
      <c r="I18">
        <v>-3.6005183488840098</v>
      </c>
      <c r="J18">
        <v>-4.2852906664163504</v>
      </c>
      <c r="K18">
        <v>-4.8067898463914798</v>
      </c>
      <c r="L18">
        <v>-5.2242514346868401</v>
      </c>
      <c r="M18">
        <v>-5.6102027404530004</v>
      </c>
      <c r="N18">
        <v>-6.0258875218945898</v>
      </c>
      <c r="O18">
        <v>-6.5130845654473104</v>
      </c>
      <c r="P18">
        <v>-7.0311909670520896</v>
      </c>
      <c r="Q18">
        <v>-7.59795114989954</v>
      </c>
      <c r="R18">
        <v>-8.2075444034584493</v>
      </c>
      <c r="S18">
        <v>-8.8479347946724403</v>
      </c>
      <c r="T18">
        <v>-9.1156297122191994</v>
      </c>
      <c r="U18">
        <v>-9.3244502921683399</v>
      </c>
      <c r="V18">
        <v>-9.5154777197932798</v>
      </c>
      <c r="W18">
        <v>-9.6860229163401002</v>
      </c>
      <c r="X18">
        <v>-9.8327429964756803</v>
      </c>
      <c r="Y18">
        <v>-9.9525628115984706</v>
      </c>
      <c r="Z18">
        <v>-10.042785140471</v>
      </c>
      <c r="AA18">
        <v>-10.1011272327325</v>
      </c>
      <c r="AB18">
        <v>-10.1257595216667</v>
      </c>
      <c r="AC18">
        <v>-10.1153379172769</v>
      </c>
      <c r="AD18">
        <v>-9.7977632392703295</v>
      </c>
      <c r="AE18">
        <v>-9.6978117003811892</v>
      </c>
      <c r="AF18">
        <v>-9.7673809718500095</v>
      </c>
      <c r="AG18">
        <v>-9.9529121914601006</v>
      </c>
      <c r="AH18">
        <v>-10.2113447896916</v>
      </c>
      <c r="AI18">
        <v>-10.5125609344898</v>
      </c>
      <c r="AJ18">
        <v>-10.836796916999701</v>
      </c>
      <c r="AK18">
        <v>-11.1714732815073</v>
      </c>
      <c r="AL18">
        <v>-11.5075815875704</v>
      </c>
      <c r="AM18">
        <v>-11.839084749936299</v>
      </c>
    </row>
    <row r="19" spans="1:39" x14ac:dyDescent="0.25">
      <c r="A19" t="s">
        <v>142</v>
      </c>
      <c r="B19">
        <v>16277187.08</v>
      </c>
      <c r="C19">
        <v>16751961.35</v>
      </c>
      <c r="D19">
        <v>17233489.32</v>
      </c>
      <c r="E19">
        <v>17719394.129999999</v>
      </c>
      <c r="F19">
        <v>18214909.870000001</v>
      </c>
      <c r="G19">
        <v>18724178.530000001</v>
      </c>
      <c r="H19">
        <v>19247273.140000001</v>
      </c>
      <c r="I19">
        <v>19786298.25</v>
      </c>
      <c r="J19">
        <v>20341137.550000001</v>
      </c>
      <c r="K19">
        <v>20913927.41</v>
      </c>
      <c r="L19">
        <v>21505498.140000001</v>
      </c>
      <c r="M19">
        <v>22116301.52</v>
      </c>
      <c r="N19">
        <v>22746468.210000001</v>
      </c>
      <c r="O19">
        <v>23394476.550000001</v>
      </c>
      <c r="P19">
        <v>24055934.199999999</v>
      </c>
      <c r="Q19">
        <v>24733069.420000002</v>
      </c>
      <c r="R19">
        <v>25426231.670000002</v>
      </c>
      <c r="S19">
        <v>26135396.219999999</v>
      </c>
      <c r="T19">
        <v>26854003.34</v>
      </c>
      <c r="U19">
        <v>27585040.629999999</v>
      </c>
      <c r="V19">
        <v>28328161.329999998</v>
      </c>
      <c r="W19">
        <v>29084224.539999999</v>
      </c>
      <c r="X19">
        <v>29853747.829999998</v>
      </c>
      <c r="Y19">
        <v>30637086.059999999</v>
      </c>
      <c r="Z19">
        <v>31434530.739999998</v>
      </c>
      <c r="AA19">
        <v>32246346.199999999</v>
      </c>
      <c r="AB19">
        <v>33072813.059999999</v>
      </c>
      <c r="AC19">
        <v>33914264.369999997</v>
      </c>
      <c r="AD19">
        <v>34770458.979999997</v>
      </c>
      <c r="AE19">
        <v>35638244.890000001</v>
      </c>
      <c r="AF19">
        <v>36519670.289999999</v>
      </c>
      <c r="AG19">
        <v>37416059.899999999</v>
      </c>
      <c r="AH19">
        <v>38329029.460000001</v>
      </c>
      <c r="AI19">
        <v>39260638.640000001</v>
      </c>
      <c r="AJ19">
        <v>40215129.020000003</v>
      </c>
      <c r="AK19">
        <v>41193988.32</v>
      </c>
      <c r="AL19">
        <v>42200969.490000002</v>
      </c>
      <c r="AM19">
        <v>43240333.07</v>
      </c>
    </row>
    <row r="20" spans="1:39" x14ac:dyDescent="0.25">
      <c r="A20" t="s">
        <v>143</v>
      </c>
      <c r="B20">
        <v>16277187.08</v>
      </c>
      <c r="C20">
        <v>16751961.35</v>
      </c>
      <c r="D20">
        <v>17233489.32</v>
      </c>
      <c r="E20">
        <v>17719394.129999999</v>
      </c>
      <c r="F20">
        <v>18214909.870000001</v>
      </c>
      <c r="G20">
        <v>18726554.170000002</v>
      </c>
      <c r="H20">
        <v>19251737.780000001</v>
      </c>
      <c r="I20">
        <v>19792184.649999999</v>
      </c>
      <c r="J20">
        <v>20347648.530000001</v>
      </c>
      <c r="K20">
        <v>20921124.079999998</v>
      </c>
      <c r="L20">
        <v>21513809.68</v>
      </c>
      <c r="M20">
        <v>22126645.739999998</v>
      </c>
      <c r="N20">
        <v>22760403.09</v>
      </c>
      <c r="O20">
        <v>23414006.949999999</v>
      </c>
      <c r="P20">
        <v>24082277.420000002</v>
      </c>
      <c r="Q20">
        <v>24766575.469999999</v>
      </c>
      <c r="R20">
        <v>25466893.18</v>
      </c>
      <c r="S20">
        <v>26182992.690000001</v>
      </c>
      <c r="T20">
        <v>26904505.359999999</v>
      </c>
      <c r="U20">
        <v>27636567.780000001</v>
      </c>
      <c r="V20">
        <v>28379101.16</v>
      </c>
      <c r="W20">
        <v>29133236.710000001</v>
      </c>
      <c r="X20">
        <v>29899755.199999999</v>
      </c>
      <c r="Y20">
        <v>30679235.129999999</v>
      </c>
      <c r="Z20">
        <v>31472142.609999999</v>
      </c>
      <c r="AA20">
        <v>32278867.23</v>
      </c>
      <c r="AB20">
        <v>33099770.420000002</v>
      </c>
      <c r="AC20">
        <v>33935229.210000001</v>
      </c>
      <c r="AD20">
        <v>34788348.75</v>
      </c>
      <c r="AE20">
        <v>35655677.640000001</v>
      </c>
      <c r="AF20">
        <v>36538372.560000002</v>
      </c>
      <c r="AG20">
        <v>37437339.18</v>
      </c>
      <c r="AH20">
        <v>38353756.420000002</v>
      </c>
      <c r="AI20">
        <v>39289253.630000003</v>
      </c>
      <c r="AJ20">
        <v>40247622.229999997</v>
      </c>
      <c r="AK20">
        <v>41230011.299999997</v>
      </c>
      <c r="AL20">
        <v>42239930.340000004</v>
      </c>
      <c r="AM20">
        <v>43281510.469999999</v>
      </c>
    </row>
    <row r="21" spans="1:39" x14ac:dyDescent="0.25">
      <c r="A21" t="s">
        <v>15</v>
      </c>
      <c r="B21">
        <v>121.58713299999999</v>
      </c>
      <c r="C21">
        <v>124.9479517</v>
      </c>
      <c r="D21">
        <v>127.7386089</v>
      </c>
      <c r="E21">
        <v>132.54104960000001</v>
      </c>
      <c r="F21">
        <v>136.9607426</v>
      </c>
      <c r="G21">
        <v>141.15902389999999</v>
      </c>
      <c r="H21">
        <v>144.65723940000001</v>
      </c>
      <c r="I21">
        <v>147.6491929</v>
      </c>
      <c r="J21">
        <v>150.2828475</v>
      </c>
      <c r="K21">
        <v>152.78809899999999</v>
      </c>
      <c r="L21">
        <v>155.18493319999999</v>
      </c>
      <c r="M21">
        <v>157.4631196</v>
      </c>
      <c r="N21">
        <v>159.6409937</v>
      </c>
      <c r="O21">
        <v>161.90239209999999</v>
      </c>
      <c r="P21">
        <v>164.91621989999999</v>
      </c>
      <c r="Q21">
        <v>168.1719186</v>
      </c>
      <c r="R21">
        <v>171.6839684</v>
      </c>
      <c r="S21">
        <v>175.42026949999999</v>
      </c>
      <c r="T21">
        <v>179.32751049999999</v>
      </c>
      <c r="U21">
        <v>183.3902636</v>
      </c>
      <c r="V21">
        <v>187.5786847</v>
      </c>
      <c r="W21">
        <v>191.87543529999999</v>
      </c>
      <c r="X21">
        <v>196.26759250000001</v>
      </c>
      <c r="Y21">
        <v>200.74635749999999</v>
      </c>
      <c r="Z21">
        <v>205.30614270000001</v>
      </c>
      <c r="AA21">
        <v>209.94363580000001</v>
      </c>
      <c r="AB21">
        <v>214.65717939999999</v>
      </c>
      <c r="AC21">
        <v>219.44640140000001</v>
      </c>
      <c r="AD21">
        <v>224.52347370000001</v>
      </c>
      <c r="AE21">
        <v>230.3693232</v>
      </c>
      <c r="AF21">
        <v>236.58187860000001</v>
      </c>
      <c r="AG21">
        <v>243.1469572</v>
      </c>
      <c r="AH21">
        <v>250.02764160000001</v>
      </c>
      <c r="AI21">
        <v>257.19662099999999</v>
      </c>
      <c r="AJ21">
        <v>264.64346369999998</v>
      </c>
      <c r="AK21">
        <v>272.36291949999998</v>
      </c>
      <c r="AL21">
        <v>280.36034990000002</v>
      </c>
      <c r="AM21">
        <v>288.64951059999999</v>
      </c>
    </row>
    <row r="22" spans="1:39" x14ac:dyDescent="0.25">
      <c r="A22" t="s">
        <v>16</v>
      </c>
      <c r="B22">
        <v>411.05060300000002</v>
      </c>
      <c r="C22">
        <v>422.47144279999998</v>
      </c>
      <c r="D22">
        <v>432.87281489999998</v>
      </c>
      <c r="E22">
        <v>450.44664649999999</v>
      </c>
      <c r="F22">
        <v>467.42569479999997</v>
      </c>
      <c r="G22">
        <v>478.97795669999999</v>
      </c>
      <c r="H22">
        <v>489.18204730000002</v>
      </c>
      <c r="I22">
        <v>497.90349500000002</v>
      </c>
      <c r="J22">
        <v>505.35715900000002</v>
      </c>
      <c r="K22">
        <v>511.70847989999999</v>
      </c>
      <c r="L22">
        <v>517.32758999999999</v>
      </c>
      <c r="M22">
        <v>522.36247590000005</v>
      </c>
      <c r="N22">
        <v>526.96403520000001</v>
      </c>
      <c r="O22">
        <v>532.29560770000001</v>
      </c>
      <c r="P22">
        <v>541.67313950000005</v>
      </c>
      <c r="Q22">
        <v>551.71871839999994</v>
      </c>
      <c r="R22">
        <v>562.47627720000003</v>
      </c>
      <c r="S22">
        <v>573.88316929999996</v>
      </c>
      <c r="T22">
        <v>585.65699989999996</v>
      </c>
      <c r="U22">
        <v>597.86854100000005</v>
      </c>
      <c r="V22">
        <v>610.39310790000002</v>
      </c>
      <c r="W22">
        <v>623.20212770000001</v>
      </c>
      <c r="X22">
        <v>636.27204400000005</v>
      </c>
      <c r="Y22">
        <v>649.58000860000004</v>
      </c>
      <c r="Z22">
        <v>663.10618250000005</v>
      </c>
      <c r="AA22">
        <v>676.83495440000002</v>
      </c>
      <c r="AB22">
        <v>690.75567469999999</v>
      </c>
      <c r="AC22">
        <v>704.86283709999998</v>
      </c>
      <c r="AD22">
        <v>720.53411310000001</v>
      </c>
      <c r="AE22">
        <v>739.15346079999995</v>
      </c>
      <c r="AF22">
        <v>758.9847168</v>
      </c>
      <c r="AG22">
        <v>779.98736410000004</v>
      </c>
      <c r="AH22">
        <v>802.02357310000002</v>
      </c>
      <c r="AI22">
        <v>825.00029210000002</v>
      </c>
      <c r="AJ22">
        <v>848.91240749999997</v>
      </c>
      <c r="AK22">
        <v>873.76087749999999</v>
      </c>
      <c r="AL22">
        <v>899.58404829999995</v>
      </c>
      <c r="AM22">
        <v>926.4575969</v>
      </c>
    </row>
    <row r="23" spans="1:39" x14ac:dyDescent="0.25">
      <c r="A23" t="s">
        <v>17</v>
      </c>
      <c r="B23">
        <v>1245.3447020000001</v>
      </c>
      <c r="C23">
        <v>1281.8606279999999</v>
      </c>
      <c r="D23">
        <v>1319.6164679999999</v>
      </c>
      <c r="E23">
        <v>1365.1222110000001</v>
      </c>
      <c r="F23">
        <v>1408.4447</v>
      </c>
      <c r="G23">
        <v>1448.400525</v>
      </c>
      <c r="H23">
        <v>1484.910384</v>
      </c>
      <c r="I23">
        <v>1505.101032</v>
      </c>
      <c r="J23">
        <v>1518.6555069999999</v>
      </c>
      <c r="K23">
        <v>1528.4989869999999</v>
      </c>
      <c r="L23">
        <v>1536.6548889999999</v>
      </c>
      <c r="M23">
        <v>1543.4667400000001</v>
      </c>
      <c r="N23">
        <v>1549.19812</v>
      </c>
      <c r="O23">
        <v>1558.56727</v>
      </c>
      <c r="P23">
        <v>1583.639727</v>
      </c>
      <c r="Q23">
        <v>1612.6576170000001</v>
      </c>
      <c r="R23">
        <v>1644.2267890000001</v>
      </c>
      <c r="S23">
        <v>1677.725864</v>
      </c>
      <c r="T23">
        <v>1712.3729760000001</v>
      </c>
      <c r="U23">
        <v>1748.029456</v>
      </c>
      <c r="V23">
        <v>1784.5169960000001</v>
      </c>
      <c r="W23">
        <v>1821.736823</v>
      </c>
      <c r="X23">
        <v>1859.6155269999999</v>
      </c>
      <c r="Y23">
        <v>1898.100019</v>
      </c>
      <c r="Z23">
        <v>1937.155264</v>
      </c>
      <c r="AA23">
        <v>1976.7608970000001</v>
      </c>
      <c r="AB23">
        <v>2016.909265</v>
      </c>
      <c r="AC23">
        <v>2057.604315</v>
      </c>
      <c r="AD23">
        <v>2103.101001</v>
      </c>
      <c r="AE23">
        <v>2163.2935859999998</v>
      </c>
      <c r="AF23">
        <v>2228.5521659999999</v>
      </c>
      <c r="AG23">
        <v>2297.7278710000001</v>
      </c>
      <c r="AH23">
        <v>2370.4070270000002</v>
      </c>
      <c r="AI23">
        <v>2446.4009900000001</v>
      </c>
      <c r="AJ23">
        <v>2525.740444</v>
      </c>
      <c r="AK23">
        <v>2608.428257</v>
      </c>
      <c r="AL23">
        <v>2694.616262</v>
      </c>
      <c r="AM23">
        <v>2784.5552320000002</v>
      </c>
    </row>
    <row r="24" spans="1:39" x14ac:dyDescent="0.25">
      <c r="A24" t="s">
        <v>18</v>
      </c>
      <c r="B24">
        <v>82.998924400000007</v>
      </c>
      <c r="C24">
        <v>85.758965099999998</v>
      </c>
      <c r="D24">
        <v>88.595253549999995</v>
      </c>
      <c r="E24">
        <v>92.072553189999894</v>
      </c>
      <c r="F24">
        <v>95.507920929999997</v>
      </c>
      <c r="G24">
        <v>98.17291822</v>
      </c>
      <c r="H24">
        <v>100.584999</v>
      </c>
      <c r="I24">
        <v>102.68781370000001</v>
      </c>
      <c r="J24">
        <v>104.5455493</v>
      </c>
      <c r="K24">
        <v>106.2587673</v>
      </c>
      <c r="L24">
        <v>107.8454931</v>
      </c>
      <c r="M24">
        <v>109.3067636</v>
      </c>
      <c r="N24">
        <v>110.657731</v>
      </c>
      <c r="O24">
        <v>112.08787289999999</v>
      </c>
      <c r="P24">
        <v>114.1749363</v>
      </c>
      <c r="Q24">
        <v>116.3669489</v>
      </c>
      <c r="R24">
        <v>118.71259259999999</v>
      </c>
      <c r="S24">
        <v>121.2096988</v>
      </c>
      <c r="T24">
        <v>123.8048434</v>
      </c>
      <c r="U24">
        <v>126.5168589</v>
      </c>
      <c r="V24">
        <v>129.31882830000001</v>
      </c>
      <c r="W24">
        <v>132.20222039999999</v>
      </c>
      <c r="X24">
        <v>135.15980709999999</v>
      </c>
      <c r="Y24">
        <v>138.1855415</v>
      </c>
      <c r="Z24">
        <v>141.27484939999999</v>
      </c>
      <c r="AA24">
        <v>144.4245847</v>
      </c>
      <c r="AB24">
        <v>147.63297230000001</v>
      </c>
      <c r="AC24">
        <v>150.89952829999999</v>
      </c>
      <c r="AD24">
        <v>154.46881189999999</v>
      </c>
      <c r="AE24">
        <v>158.52835909999999</v>
      </c>
      <c r="AF24">
        <v>162.85998900000001</v>
      </c>
      <c r="AG24">
        <v>167.48320770000001</v>
      </c>
      <c r="AH24">
        <v>172.37162860000001</v>
      </c>
      <c r="AI24">
        <v>177.50268650000001</v>
      </c>
      <c r="AJ24">
        <v>182.87173580000001</v>
      </c>
      <c r="AK24">
        <v>188.47526930000001</v>
      </c>
      <c r="AL24">
        <v>194.31927250000001</v>
      </c>
      <c r="AM24">
        <v>200.4182342</v>
      </c>
    </row>
    <row r="25" spans="1:39" x14ac:dyDescent="0.25">
      <c r="A25" t="s">
        <v>19</v>
      </c>
      <c r="B25">
        <v>7.5365014899999999E-2</v>
      </c>
      <c r="C25">
        <v>7.7730777599999995E-2</v>
      </c>
      <c r="D25">
        <v>7.9778308300000003E-2</v>
      </c>
      <c r="E25">
        <v>8.3083354499999998E-2</v>
      </c>
      <c r="F25">
        <v>8.5808672399999994E-2</v>
      </c>
      <c r="G25">
        <v>8.82827063E-2</v>
      </c>
      <c r="H25">
        <v>9.0336020700000005E-2</v>
      </c>
      <c r="I25">
        <v>9.2162778900000006E-2</v>
      </c>
      <c r="J25">
        <v>9.3829567500000002E-2</v>
      </c>
      <c r="K25">
        <v>9.5467918700000001E-2</v>
      </c>
      <c r="L25">
        <v>9.7089252200000004E-2</v>
      </c>
      <c r="M25">
        <v>9.8689493500000003E-2</v>
      </c>
      <c r="N25">
        <v>0.1002844621</v>
      </c>
      <c r="O25">
        <v>0.1019266107</v>
      </c>
      <c r="P25">
        <v>0.1040004194</v>
      </c>
      <c r="Q25">
        <v>0.1061730666</v>
      </c>
      <c r="R25">
        <v>0.10845405079999999</v>
      </c>
      <c r="S25">
        <v>0.11082811319999999</v>
      </c>
      <c r="T25">
        <v>0.11327439240000001</v>
      </c>
      <c r="U25">
        <v>0.1157854794</v>
      </c>
      <c r="V25">
        <v>0.11834629989999999</v>
      </c>
      <c r="W25">
        <v>0.1209507551</v>
      </c>
      <c r="X25">
        <v>0.1235956778</v>
      </c>
      <c r="Y25">
        <v>0.12628010440000001</v>
      </c>
      <c r="Z25">
        <v>0.1290044652</v>
      </c>
      <c r="AA25">
        <v>0.131769944</v>
      </c>
      <c r="AB25">
        <v>0.13457813969999999</v>
      </c>
      <c r="AC25">
        <v>0.13743092840000001</v>
      </c>
      <c r="AD25">
        <v>0.14063238510000001</v>
      </c>
      <c r="AE25">
        <v>0.14439268860000001</v>
      </c>
      <c r="AF25">
        <v>0.1484174949</v>
      </c>
      <c r="AG25">
        <v>0.15267812159999999</v>
      </c>
      <c r="AH25">
        <v>0.15714258659999999</v>
      </c>
      <c r="AI25">
        <v>0.16179110699999999</v>
      </c>
      <c r="AJ25">
        <v>0.16661831320000001</v>
      </c>
      <c r="AK25">
        <v>0.17162404910000001</v>
      </c>
      <c r="AL25">
        <v>0.1768160131</v>
      </c>
      <c r="AM25">
        <v>0.1822078141</v>
      </c>
    </row>
    <row r="26" spans="1:39" x14ac:dyDescent="0.25">
      <c r="A26" t="s">
        <v>20</v>
      </c>
      <c r="B26">
        <v>594.8122535</v>
      </c>
      <c r="C26">
        <v>610.06759680000005</v>
      </c>
      <c r="D26">
        <v>625.35071240000002</v>
      </c>
      <c r="E26">
        <v>647.82542120000005</v>
      </c>
      <c r="F26">
        <v>669.88682870000002</v>
      </c>
      <c r="G26">
        <v>686.9876117</v>
      </c>
      <c r="H26">
        <v>703.63484080000001</v>
      </c>
      <c r="I26">
        <v>719.88527829999998</v>
      </c>
      <c r="J26">
        <v>735.61848880000002</v>
      </c>
      <c r="K26">
        <v>749.55177649999996</v>
      </c>
      <c r="L26">
        <v>763.18253609999999</v>
      </c>
      <c r="M26">
        <v>776.67008599999997</v>
      </c>
      <c r="N26">
        <v>790.11037220000003</v>
      </c>
      <c r="O26">
        <v>803.33975359999999</v>
      </c>
      <c r="P26">
        <v>820.97381050000001</v>
      </c>
      <c r="Q26">
        <v>838.78745860000004</v>
      </c>
      <c r="R26">
        <v>856.95348769999998</v>
      </c>
      <c r="S26">
        <v>875.50414569999998</v>
      </c>
      <c r="T26">
        <v>894.16335070000002</v>
      </c>
      <c r="U26">
        <v>913.09795889999998</v>
      </c>
      <c r="V26">
        <v>932.20679700000005</v>
      </c>
      <c r="W26">
        <v>951.50131729999998</v>
      </c>
      <c r="X26">
        <v>970.99217060000001</v>
      </c>
      <c r="Y26">
        <v>990.6838583</v>
      </c>
      <c r="Z26">
        <v>1010.578432</v>
      </c>
      <c r="AA26">
        <v>1030.677702</v>
      </c>
      <c r="AB26">
        <v>1050.9850550000001</v>
      </c>
      <c r="AC26">
        <v>1071.5066240000001</v>
      </c>
      <c r="AD26">
        <v>1094.5673790000001</v>
      </c>
      <c r="AE26">
        <v>1122.917952</v>
      </c>
      <c r="AF26">
        <v>1153.056871</v>
      </c>
      <c r="AG26">
        <v>1184.779783</v>
      </c>
      <c r="AH26">
        <v>1217.9005239999999</v>
      </c>
      <c r="AI26">
        <v>1252.3129610000001</v>
      </c>
      <c r="AJ26">
        <v>1288.039282</v>
      </c>
      <c r="AK26">
        <v>1325.0921450000001</v>
      </c>
      <c r="AL26">
        <v>1363.5487680000001</v>
      </c>
      <c r="AM26">
        <v>1403.5357289999999</v>
      </c>
    </row>
    <row r="27" spans="1:39" x14ac:dyDescent="0.25">
      <c r="A27" t="s">
        <v>21</v>
      </c>
      <c r="B27">
        <v>1.1275404570000001</v>
      </c>
      <c r="C27">
        <v>1.166550073</v>
      </c>
      <c r="D27">
        <v>1.208599784</v>
      </c>
      <c r="E27">
        <v>1.2569952680000001</v>
      </c>
      <c r="F27">
        <v>1.2998330769999999</v>
      </c>
      <c r="G27">
        <v>1.338175363</v>
      </c>
      <c r="H27">
        <v>1.373591942</v>
      </c>
      <c r="I27">
        <v>1.401039275</v>
      </c>
      <c r="J27">
        <v>1.424937098</v>
      </c>
      <c r="K27">
        <v>1.4425991419999999</v>
      </c>
      <c r="L27">
        <v>1.4590825730000001</v>
      </c>
      <c r="M27">
        <v>1.474987579</v>
      </c>
      <c r="N27">
        <v>1.490637432</v>
      </c>
      <c r="O27">
        <v>1.5075269019999999</v>
      </c>
      <c r="P27">
        <v>1.5346344519999999</v>
      </c>
      <c r="Q27">
        <v>1.56399417</v>
      </c>
      <c r="R27">
        <v>1.5949667670000001</v>
      </c>
      <c r="S27">
        <v>1.627162963</v>
      </c>
      <c r="T27">
        <v>1.6601948200000001</v>
      </c>
      <c r="U27">
        <v>1.6938872899999999</v>
      </c>
      <c r="V27">
        <v>1.7280778029999999</v>
      </c>
      <c r="W27">
        <v>1.762686977</v>
      </c>
      <c r="X27">
        <v>1.7976791889999999</v>
      </c>
      <c r="Y27">
        <v>1.833050512</v>
      </c>
      <c r="Z27">
        <v>1.8688158619999999</v>
      </c>
      <c r="AA27">
        <v>1.90499945</v>
      </c>
      <c r="AB27">
        <v>1.9416299450000001</v>
      </c>
      <c r="AC27">
        <v>1.978738863</v>
      </c>
      <c r="AD27">
        <v>2.0228864770000001</v>
      </c>
      <c r="AE27">
        <v>2.0802896560000002</v>
      </c>
      <c r="AF27">
        <v>2.1433350149999999</v>
      </c>
      <c r="AG27">
        <v>2.2108867010000002</v>
      </c>
      <c r="AH27">
        <v>2.2823175409999998</v>
      </c>
      <c r="AI27">
        <v>2.3572702149999998</v>
      </c>
      <c r="AJ27">
        <v>2.4356326789999998</v>
      </c>
      <c r="AK27">
        <v>2.51737615</v>
      </c>
      <c r="AL27">
        <v>2.602619309</v>
      </c>
      <c r="AM27">
        <v>2.6915900389999998</v>
      </c>
    </row>
    <row r="28" spans="1:39" x14ac:dyDescent="0.25">
      <c r="A28" t="s">
        <v>22</v>
      </c>
      <c r="B28">
        <v>11.097</v>
      </c>
      <c r="C28">
        <v>11.493203919999999</v>
      </c>
      <c r="D28">
        <v>11.94593605</v>
      </c>
      <c r="E28">
        <v>12.51734218</v>
      </c>
      <c r="F28">
        <v>12.998031750000001</v>
      </c>
      <c r="G28">
        <v>13.327625899999999</v>
      </c>
      <c r="H28">
        <v>13.6059404</v>
      </c>
      <c r="I28">
        <v>13.840961160000001</v>
      </c>
      <c r="J28">
        <v>14.042000120000001</v>
      </c>
      <c r="K28">
        <v>14.221642259999999</v>
      </c>
      <c r="L28">
        <v>14.383991610000001</v>
      </c>
      <c r="M28">
        <v>14.531352760000001</v>
      </c>
      <c r="N28">
        <v>14.667836319999999</v>
      </c>
      <c r="O28">
        <v>14.82409212</v>
      </c>
      <c r="P28">
        <v>15.069260359999999</v>
      </c>
      <c r="Q28">
        <v>15.325352779999999</v>
      </c>
      <c r="R28">
        <v>15.59674302</v>
      </c>
      <c r="S28">
        <v>15.88236852</v>
      </c>
      <c r="T28">
        <v>16.17699812</v>
      </c>
      <c r="U28">
        <v>16.482046130000001</v>
      </c>
      <c r="V28">
        <v>16.793854450000001</v>
      </c>
      <c r="W28">
        <v>17.11141937</v>
      </c>
      <c r="X28">
        <v>17.434204510000001</v>
      </c>
      <c r="Y28">
        <v>17.761960810000001</v>
      </c>
      <c r="Z28">
        <v>18.094635390000001</v>
      </c>
      <c r="AA28">
        <v>18.43229814</v>
      </c>
      <c r="AB28">
        <v>18.775105839999998</v>
      </c>
      <c r="AC28">
        <v>19.123289419999999</v>
      </c>
      <c r="AD28">
        <v>19.563605379999998</v>
      </c>
      <c r="AE28">
        <v>20.100028309999999</v>
      </c>
      <c r="AF28">
        <v>20.693061650000001</v>
      </c>
      <c r="AG28">
        <v>21.338084420000001</v>
      </c>
      <c r="AH28">
        <v>22.02745728</v>
      </c>
      <c r="AI28">
        <v>22.755858140000001</v>
      </c>
      <c r="AJ28">
        <v>23.52121983</v>
      </c>
      <c r="AK28">
        <v>24.323020410000002</v>
      </c>
      <c r="AL28">
        <v>25.162154650000002</v>
      </c>
      <c r="AM28">
        <v>26.040918770000001</v>
      </c>
    </row>
    <row r="29" spans="1:39" x14ac:dyDescent="0.25">
      <c r="A29" t="s">
        <v>23</v>
      </c>
      <c r="B29">
        <v>37.027999999999999</v>
      </c>
      <c r="C29">
        <v>37.974121750000002</v>
      </c>
      <c r="D29">
        <v>38.388134559999997</v>
      </c>
      <c r="E29">
        <v>39.079187259999998</v>
      </c>
      <c r="F29">
        <v>39.512495659999999</v>
      </c>
      <c r="G29">
        <v>40.003683170000002</v>
      </c>
      <c r="H29">
        <v>40.51124145</v>
      </c>
      <c r="I29">
        <v>41.129021829999999</v>
      </c>
      <c r="J29">
        <v>41.849809229999998</v>
      </c>
      <c r="K29">
        <v>42.687845950000003</v>
      </c>
      <c r="L29">
        <v>43.609119720000002</v>
      </c>
      <c r="M29">
        <v>44.579071509999999</v>
      </c>
      <c r="N29">
        <v>45.578481689999997</v>
      </c>
      <c r="O29">
        <v>46.681567399999999</v>
      </c>
      <c r="P29">
        <v>47.983007290000003</v>
      </c>
      <c r="Q29">
        <v>49.313003649999999</v>
      </c>
      <c r="R29">
        <v>50.673608020000003</v>
      </c>
      <c r="S29">
        <v>52.060618699999999</v>
      </c>
      <c r="T29">
        <v>53.475243560000003</v>
      </c>
      <c r="U29">
        <v>54.917859810000003</v>
      </c>
      <c r="V29">
        <v>56.384361640000002</v>
      </c>
      <c r="W29">
        <v>57.873757550000001</v>
      </c>
      <c r="X29">
        <v>59.385732969999999</v>
      </c>
      <c r="Y29">
        <v>60.920603929999999</v>
      </c>
      <c r="Z29">
        <v>62.479099439999999</v>
      </c>
      <c r="AA29">
        <v>64.062137660000005</v>
      </c>
      <c r="AB29">
        <v>65.670695739999999</v>
      </c>
      <c r="AC29">
        <v>67.305749770000006</v>
      </c>
      <c r="AD29">
        <v>68.911134250000003</v>
      </c>
      <c r="AE29">
        <v>70.645341680000001</v>
      </c>
      <c r="AF29">
        <v>72.414082289999996</v>
      </c>
      <c r="AG29">
        <v>74.230611370000005</v>
      </c>
      <c r="AH29">
        <v>76.092405299999996</v>
      </c>
      <c r="AI29">
        <v>77.995468689999996</v>
      </c>
      <c r="AJ29">
        <v>79.941325829999997</v>
      </c>
      <c r="AK29">
        <v>81.930713510000004</v>
      </c>
      <c r="AL29">
        <v>83.966717880000004</v>
      </c>
      <c r="AM29">
        <v>86.054349139999999</v>
      </c>
    </row>
    <row r="30" spans="1:39" x14ac:dyDescent="0.25">
      <c r="A30" t="s">
        <v>24</v>
      </c>
      <c r="B30">
        <v>530.9840001</v>
      </c>
      <c r="C30">
        <v>544.53201920000004</v>
      </c>
      <c r="D30">
        <v>551.52737049999996</v>
      </c>
      <c r="E30">
        <v>559.94656110000005</v>
      </c>
      <c r="F30">
        <v>567.93490039999995</v>
      </c>
      <c r="G30">
        <v>573.73083770000005</v>
      </c>
      <c r="H30">
        <v>582.25139469999999</v>
      </c>
      <c r="I30">
        <v>593.34518479999997</v>
      </c>
      <c r="J30">
        <v>606.41711450000003</v>
      </c>
      <c r="K30">
        <v>620.91846099999998</v>
      </c>
      <c r="L30">
        <v>636.54505129999995</v>
      </c>
      <c r="M30">
        <v>652.8750043</v>
      </c>
      <c r="N30">
        <v>669.62650489999999</v>
      </c>
      <c r="O30">
        <v>687.15475619999995</v>
      </c>
      <c r="P30">
        <v>708.29488960000003</v>
      </c>
      <c r="Q30">
        <v>729.06941519999998</v>
      </c>
      <c r="R30">
        <v>749.7923816</v>
      </c>
      <c r="S30">
        <v>770.60180519999994</v>
      </c>
      <c r="T30">
        <v>791.40318209999998</v>
      </c>
      <c r="U30">
        <v>812.46250989999999</v>
      </c>
      <c r="V30">
        <v>833.71333440000001</v>
      </c>
      <c r="W30">
        <v>855.19922429999997</v>
      </c>
      <c r="X30">
        <v>876.94889049999995</v>
      </c>
      <c r="Y30">
        <v>898.97673580000003</v>
      </c>
      <c r="Z30">
        <v>921.29007709999996</v>
      </c>
      <c r="AA30">
        <v>943.89321570000004</v>
      </c>
      <c r="AB30">
        <v>966.79012760000001</v>
      </c>
      <c r="AC30">
        <v>989.98586599999999</v>
      </c>
      <c r="AD30">
        <v>1012.551452</v>
      </c>
      <c r="AE30">
        <v>1036.5454400000001</v>
      </c>
      <c r="AF30">
        <v>1060.5201520000001</v>
      </c>
      <c r="AG30">
        <v>1084.8931279999999</v>
      </c>
      <c r="AH30">
        <v>1109.699525</v>
      </c>
      <c r="AI30">
        <v>1134.9246009999999</v>
      </c>
      <c r="AJ30">
        <v>1160.656968</v>
      </c>
      <c r="AK30">
        <v>1186.929046</v>
      </c>
      <c r="AL30">
        <v>1213.8081119999999</v>
      </c>
      <c r="AM30">
        <v>1241.39345</v>
      </c>
    </row>
    <row r="31" spans="1:39" x14ac:dyDescent="0.25">
      <c r="A31" t="s">
        <v>25</v>
      </c>
      <c r="B31">
        <v>4.4478590499999999</v>
      </c>
      <c r="C31">
        <v>4.5465942210000003</v>
      </c>
      <c r="D31">
        <v>4.6073916820000003</v>
      </c>
      <c r="E31">
        <v>4.6511162209999997</v>
      </c>
      <c r="F31">
        <v>4.6915161530000002</v>
      </c>
      <c r="G31">
        <v>4.7485748010000002</v>
      </c>
      <c r="H31">
        <v>4.8273341319999998</v>
      </c>
      <c r="I31">
        <v>4.9110078619999999</v>
      </c>
      <c r="J31">
        <v>5.004420337</v>
      </c>
      <c r="K31">
        <v>5.0978916559999998</v>
      </c>
      <c r="L31">
        <v>5.2009123940000004</v>
      </c>
      <c r="M31">
        <v>5.310688538</v>
      </c>
      <c r="N31">
        <v>5.4247493090000001</v>
      </c>
      <c r="O31">
        <v>5.5494854</v>
      </c>
      <c r="P31">
        <v>5.7076423060000003</v>
      </c>
      <c r="Q31">
        <v>5.8705416929999998</v>
      </c>
      <c r="R31">
        <v>6.0364785640000003</v>
      </c>
      <c r="S31">
        <v>6.2047946659999997</v>
      </c>
      <c r="T31">
        <v>6.3757134569999998</v>
      </c>
      <c r="U31">
        <v>6.5491504239999996</v>
      </c>
      <c r="V31">
        <v>6.7248931580000004</v>
      </c>
      <c r="W31">
        <v>6.9028930199999996</v>
      </c>
      <c r="X31">
        <v>7.0831713120000002</v>
      </c>
      <c r="Y31">
        <v>7.2658157110000001</v>
      </c>
      <c r="Z31">
        <v>7.450952816</v>
      </c>
      <c r="AA31">
        <v>7.6387215040000003</v>
      </c>
      <c r="AB31">
        <v>7.8292582770000001</v>
      </c>
      <c r="AC31">
        <v>8.022691902</v>
      </c>
      <c r="AD31">
        <v>8.2100586470000003</v>
      </c>
      <c r="AE31">
        <v>8.4245661599999995</v>
      </c>
      <c r="AF31">
        <v>8.6446752849999999</v>
      </c>
      <c r="AG31">
        <v>8.8706067760000007</v>
      </c>
      <c r="AH31">
        <v>9.1022691570000003</v>
      </c>
      <c r="AI31">
        <v>9.3394129639999903</v>
      </c>
      <c r="AJ31">
        <v>9.5823560289999996</v>
      </c>
      <c r="AK31">
        <v>9.8312101940000005</v>
      </c>
      <c r="AL31">
        <v>10.0863871</v>
      </c>
      <c r="AM31">
        <v>10.348530419999999</v>
      </c>
    </row>
    <row r="32" spans="1:39" x14ac:dyDescent="0.25">
      <c r="A32" t="s">
        <v>26</v>
      </c>
      <c r="B32">
        <v>86.327000040000001</v>
      </c>
      <c r="C32">
        <v>88.282659890000005</v>
      </c>
      <c r="D32">
        <v>89.585865409999997</v>
      </c>
      <c r="E32">
        <v>90.839813460000002</v>
      </c>
      <c r="F32">
        <v>91.835055449999999</v>
      </c>
      <c r="G32">
        <v>92.518066250000004</v>
      </c>
      <c r="H32">
        <v>93.567220079999998</v>
      </c>
      <c r="I32">
        <v>94.990270659999894</v>
      </c>
      <c r="J32">
        <v>96.695421080000003</v>
      </c>
      <c r="K32">
        <v>98.661696500000005</v>
      </c>
      <c r="L32">
        <v>100.8094858</v>
      </c>
      <c r="M32">
        <v>103.05597299999999</v>
      </c>
      <c r="N32">
        <v>105.3471759</v>
      </c>
      <c r="O32">
        <v>107.8841779</v>
      </c>
      <c r="P32">
        <v>110.9984769</v>
      </c>
      <c r="Q32">
        <v>114.10439890000001</v>
      </c>
      <c r="R32">
        <v>117.2438946</v>
      </c>
      <c r="S32">
        <v>120.4295644</v>
      </c>
      <c r="T32">
        <v>123.6358223</v>
      </c>
      <c r="U32">
        <v>126.9050033</v>
      </c>
      <c r="V32">
        <v>130.22722899999999</v>
      </c>
      <c r="W32">
        <v>133.60920089999999</v>
      </c>
      <c r="X32">
        <v>137.05481649999999</v>
      </c>
      <c r="Y32">
        <v>140.56585860000001</v>
      </c>
      <c r="Z32">
        <v>144.14336059999999</v>
      </c>
      <c r="AA32">
        <v>147.7883199</v>
      </c>
      <c r="AB32">
        <v>151.50216230000001</v>
      </c>
      <c r="AC32">
        <v>155.28696389999999</v>
      </c>
      <c r="AD32">
        <v>159.095506</v>
      </c>
      <c r="AE32">
        <v>163.1499776</v>
      </c>
      <c r="AF32">
        <v>167.28929919999999</v>
      </c>
      <c r="AG32">
        <v>171.5767452</v>
      </c>
      <c r="AH32">
        <v>176.0104255</v>
      </c>
      <c r="AI32">
        <v>180.58215269999999</v>
      </c>
      <c r="AJ32">
        <v>185.30540360000001</v>
      </c>
      <c r="AK32">
        <v>190.18157170000001</v>
      </c>
      <c r="AL32">
        <v>195.2227279</v>
      </c>
      <c r="AM32">
        <v>200.44830709999999</v>
      </c>
    </row>
    <row r="33" spans="1:39" x14ac:dyDescent="0.25">
      <c r="A33" t="s">
        <v>27</v>
      </c>
      <c r="B33">
        <v>10285.555549999999</v>
      </c>
      <c r="C33">
        <v>10548.36715</v>
      </c>
      <c r="D33">
        <v>10663.370709999999</v>
      </c>
      <c r="E33">
        <v>10855.3298</v>
      </c>
      <c r="F33">
        <v>10975.693240000001</v>
      </c>
      <c r="G33">
        <v>11112.13421</v>
      </c>
      <c r="H33">
        <v>11253.12262</v>
      </c>
      <c r="I33">
        <v>11424.728289999999</v>
      </c>
      <c r="J33">
        <v>11624.94701</v>
      </c>
      <c r="K33">
        <v>11857.734990000001</v>
      </c>
      <c r="L33">
        <v>12113.64437</v>
      </c>
      <c r="M33">
        <v>12383.075419999999</v>
      </c>
      <c r="N33">
        <v>12660.68936</v>
      </c>
      <c r="O33">
        <v>12967.102059999999</v>
      </c>
      <c r="P33">
        <v>13328.613139999999</v>
      </c>
      <c r="Q33">
        <v>13698.056570000001</v>
      </c>
      <c r="R33">
        <v>14076.00223</v>
      </c>
      <c r="S33">
        <v>14461.28297</v>
      </c>
      <c r="T33">
        <v>14854.23432</v>
      </c>
      <c r="U33">
        <v>15254.96106</v>
      </c>
      <c r="V33">
        <v>15662.322679999999</v>
      </c>
      <c r="W33">
        <v>16076.04376</v>
      </c>
      <c r="X33">
        <v>16496.036940000002</v>
      </c>
      <c r="Y33">
        <v>16922.38998</v>
      </c>
      <c r="Z33">
        <v>17355.305400000001</v>
      </c>
      <c r="AA33">
        <v>17795.038240000002</v>
      </c>
      <c r="AB33">
        <v>18241.859929999999</v>
      </c>
      <c r="AC33">
        <v>18696.0416</v>
      </c>
      <c r="AD33">
        <v>19141.981739999999</v>
      </c>
      <c r="AE33">
        <v>19623.706020000001</v>
      </c>
      <c r="AF33">
        <v>20115.022860000001</v>
      </c>
      <c r="AG33">
        <v>20619.614269999998</v>
      </c>
      <c r="AH33">
        <v>21136.77925</v>
      </c>
      <c r="AI33">
        <v>21665.40797</v>
      </c>
      <c r="AJ33">
        <v>22205.923839999999</v>
      </c>
      <c r="AK33">
        <v>22758.53153</v>
      </c>
      <c r="AL33">
        <v>23324.088299999999</v>
      </c>
      <c r="AM33">
        <v>23903.98587</v>
      </c>
    </row>
    <row r="34" spans="1:39" x14ac:dyDescent="0.25">
      <c r="A34" t="s">
        <v>28</v>
      </c>
      <c r="B34">
        <v>147495.55559999999</v>
      </c>
      <c r="C34">
        <v>151258.89420000001</v>
      </c>
      <c r="D34">
        <v>153202.04740000001</v>
      </c>
      <c r="E34">
        <v>155540.7114</v>
      </c>
      <c r="F34">
        <v>157759.69459999999</v>
      </c>
      <c r="G34">
        <v>159369.6771</v>
      </c>
      <c r="H34">
        <v>161736.49849999999</v>
      </c>
      <c r="I34">
        <v>164818.10690000001</v>
      </c>
      <c r="J34">
        <v>168449.1985</v>
      </c>
      <c r="K34">
        <v>172477.35029999999</v>
      </c>
      <c r="L34">
        <v>176818.0698</v>
      </c>
      <c r="M34">
        <v>181354.1679</v>
      </c>
      <c r="N34">
        <v>186007.36249999999</v>
      </c>
      <c r="O34">
        <v>190876.32120000001</v>
      </c>
      <c r="P34">
        <v>196748.58040000001</v>
      </c>
      <c r="Q34">
        <v>202519.28200000001</v>
      </c>
      <c r="R34">
        <v>208275.66159999999</v>
      </c>
      <c r="S34">
        <v>214056.057</v>
      </c>
      <c r="T34">
        <v>219834.21720000001</v>
      </c>
      <c r="U34">
        <v>225684.03049999999</v>
      </c>
      <c r="V34">
        <v>231587.0373</v>
      </c>
      <c r="W34">
        <v>237555.3401</v>
      </c>
      <c r="X34">
        <v>243596.91399999999</v>
      </c>
      <c r="Y34">
        <v>249715.76</v>
      </c>
      <c r="Z34">
        <v>255913.91029999999</v>
      </c>
      <c r="AA34">
        <v>262192.55989999999</v>
      </c>
      <c r="AB34">
        <v>268552.81319999998</v>
      </c>
      <c r="AC34">
        <v>274996.07390000002</v>
      </c>
      <c r="AD34">
        <v>281264.29220000003</v>
      </c>
      <c r="AE34">
        <v>287929.28899999999</v>
      </c>
      <c r="AF34">
        <v>294588.93119999999</v>
      </c>
      <c r="AG34">
        <v>301359.2023</v>
      </c>
      <c r="AH34">
        <v>308249.86800000002</v>
      </c>
      <c r="AI34">
        <v>315256.83350000001</v>
      </c>
      <c r="AJ34">
        <v>322404.7132</v>
      </c>
      <c r="AK34">
        <v>329702.51270000002</v>
      </c>
      <c r="AL34">
        <v>337168.92</v>
      </c>
      <c r="AM34">
        <v>344831.51400000002</v>
      </c>
    </row>
    <row r="35" spans="1:39" x14ac:dyDescent="0.25">
      <c r="A35" t="s">
        <v>29</v>
      </c>
      <c r="B35">
        <v>1235.5164030000001</v>
      </c>
      <c r="C35">
        <v>1262.942839</v>
      </c>
      <c r="D35">
        <v>1279.831023</v>
      </c>
      <c r="E35">
        <v>1291.9767280000001</v>
      </c>
      <c r="F35">
        <v>1303.1989309999999</v>
      </c>
      <c r="G35">
        <v>1319.048556</v>
      </c>
      <c r="H35">
        <v>1340.926148</v>
      </c>
      <c r="I35">
        <v>1364.16885</v>
      </c>
      <c r="J35">
        <v>1390.1167600000001</v>
      </c>
      <c r="K35">
        <v>1416.0810160000001</v>
      </c>
      <c r="L35">
        <v>1444.697887</v>
      </c>
      <c r="M35">
        <v>1475.1912609999999</v>
      </c>
      <c r="N35">
        <v>1506.874808</v>
      </c>
      <c r="O35">
        <v>1541.5237219999999</v>
      </c>
      <c r="P35">
        <v>1585.4561960000001</v>
      </c>
      <c r="Q35">
        <v>1630.7060260000001</v>
      </c>
      <c r="R35">
        <v>1676.7996009999999</v>
      </c>
      <c r="S35">
        <v>1723.5540739999999</v>
      </c>
      <c r="T35">
        <v>1771.031516</v>
      </c>
      <c r="U35">
        <v>1819.208451</v>
      </c>
      <c r="V35">
        <v>1868.025877</v>
      </c>
      <c r="W35">
        <v>1917.4702830000001</v>
      </c>
      <c r="X35">
        <v>1967.547587</v>
      </c>
      <c r="Y35">
        <v>2018.282142</v>
      </c>
      <c r="Z35">
        <v>2069.7091150000001</v>
      </c>
      <c r="AA35">
        <v>2121.867084</v>
      </c>
      <c r="AB35">
        <v>2174.7939660000002</v>
      </c>
      <c r="AC35">
        <v>2228.5255280000001</v>
      </c>
      <c r="AD35">
        <v>2280.5718459999998</v>
      </c>
      <c r="AE35">
        <v>2340.157267</v>
      </c>
      <c r="AF35">
        <v>2401.2986900000001</v>
      </c>
      <c r="AG35">
        <v>2464.0574379999998</v>
      </c>
      <c r="AH35">
        <v>2528.4080990000002</v>
      </c>
      <c r="AI35">
        <v>2594.281379</v>
      </c>
      <c r="AJ35">
        <v>2661.7655639999998</v>
      </c>
      <c r="AK35">
        <v>2730.8917200000001</v>
      </c>
      <c r="AL35">
        <v>2801.7741940000001</v>
      </c>
      <c r="AM35">
        <v>2874.591782</v>
      </c>
    </row>
    <row r="36" spans="1:39" x14ac:dyDescent="0.25">
      <c r="A36" t="s">
        <v>30</v>
      </c>
      <c r="B36">
        <v>23979.722229999999</v>
      </c>
      <c r="C36">
        <v>24522.961080000001</v>
      </c>
      <c r="D36">
        <v>24884.962609999999</v>
      </c>
      <c r="E36">
        <v>25233.28152</v>
      </c>
      <c r="F36">
        <v>25509.73762</v>
      </c>
      <c r="G36">
        <v>25699.46285</v>
      </c>
      <c r="H36">
        <v>25990.894469999999</v>
      </c>
      <c r="I36">
        <v>26386.186290000001</v>
      </c>
      <c r="J36">
        <v>26859.839189999999</v>
      </c>
      <c r="K36">
        <v>27406.0268</v>
      </c>
      <c r="L36">
        <v>28002.63494</v>
      </c>
      <c r="M36">
        <v>28626.659159999999</v>
      </c>
      <c r="N36">
        <v>29263.10442</v>
      </c>
      <c r="O36">
        <v>29967.8272</v>
      </c>
      <c r="P36">
        <v>30832.910250000001</v>
      </c>
      <c r="Q36">
        <v>31695.666359999999</v>
      </c>
      <c r="R36">
        <v>32567.748510000001</v>
      </c>
      <c r="S36">
        <v>33452.656779999998</v>
      </c>
      <c r="T36">
        <v>34343.283960000001</v>
      </c>
      <c r="U36">
        <v>35251.389790000001</v>
      </c>
      <c r="V36">
        <v>36174.230280000003</v>
      </c>
      <c r="W36">
        <v>37113.666929999999</v>
      </c>
      <c r="X36">
        <v>38070.782350000001</v>
      </c>
      <c r="Y36">
        <v>39046.071839999997</v>
      </c>
      <c r="Z36">
        <v>40039.822399999997</v>
      </c>
      <c r="AA36">
        <v>41052.311079999999</v>
      </c>
      <c r="AB36">
        <v>42083.933980000002</v>
      </c>
      <c r="AC36">
        <v>43135.267740000003</v>
      </c>
      <c r="AD36">
        <v>44193.196120000001</v>
      </c>
      <c r="AE36">
        <v>45319.43823</v>
      </c>
      <c r="AF36">
        <v>46469.249790000002</v>
      </c>
      <c r="AG36">
        <v>47660.207000000002</v>
      </c>
      <c r="AH36">
        <v>48891.784870000003</v>
      </c>
      <c r="AI36">
        <v>50161.709089999997</v>
      </c>
      <c r="AJ36">
        <v>51473.72322</v>
      </c>
      <c r="AK36">
        <v>52828.214370000002</v>
      </c>
      <c r="AL36">
        <v>54228.535519999998</v>
      </c>
      <c r="AM36">
        <v>55680.085299999999</v>
      </c>
    </row>
    <row r="37" spans="1:39" x14ac:dyDescent="0.25">
      <c r="A37" t="s">
        <v>144</v>
      </c>
      <c r="B37">
        <v>54215.277779999997</v>
      </c>
      <c r="C37">
        <v>55109.015659999997</v>
      </c>
      <c r="D37">
        <v>55948.997170000002</v>
      </c>
      <c r="E37">
        <v>56673.906949999997</v>
      </c>
      <c r="F37">
        <v>57090.800929999998</v>
      </c>
      <c r="G37">
        <v>57732.194909999998</v>
      </c>
      <c r="H37">
        <v>58669.147299999997</v>
      </c>
      <c r="I37">
        <v>59909.082000000002</v>
      </c>
      <c r="J37">
        <v>61359.891029999999</v>
      </c>
      <c r="K37">
        <v>62909.375059999998</v>
      </c>
      <c r="L37">
        <v>64473.47335</v>
      </c>
      <c r="M37">
        <v>66013.856830000004</v>
      </c>
      <c r="N37">
        <v>67521.924270000003</v>
      </c>
      <c r="O37">
        <v>69445.501300000004</v>
      </c>
      <c r="P37">
        <v>71412.93303</v>
      </c>
      <c r="Q37">
        <v>73388.265759999995</v>
      </c>
      <c r="R37">
        <v>75380.986239999998</v>
      </c>
      <c r="S37">
        <v>77406.245460000006</v>
      </c>
      <c r="T37">
        <v>79506.342510000002</v>
      </c>
      <c r="U37">
        <v>81668.061360000007</v>
      </c>
      <c r="V37">
        <v>83881.451190000007</v>
      </c>
      <c r="W37">
        <v>86139.432509999999</v>
      </c>
      <c r="X37">
        <v>88438.962199999994</v>
      </c>
      <c r="Y37">
        <v>90780.070659999998</v>
      </c>
      <c r="Z37">
        <v>93164.465379999994</v>
      </c>
      <c r="AA37">
        <v>95594.467900000003</v>
      </c>
      <c r="AB37">
        <v>98072.386589999995</v>
      </c>
      <c r="AC37">
        <v>100600.2611</v>
      </c>
      <c r="AD37">
        <v>103196.43700000001</v>
      </c>
      <c r="AE37">
        <v>105836.4181</v>
      </c>
      <c r="AF37">
        <v>108589.5107</v>
      </c>
      <c r="AG37">
        <v>111465.82829999999</v>
      </c>
      <c r="AH37">
        <v>114447.6433</v>
      </c>
      <c r="AI37">
        <v>117514.162</v>
      </c>
      <c r="AJ37">
        <v>120657.9164</v>
      </c>
      <c r="AK37">
        <v>123876.8434</v>
      </c>
      <c r="AL37">
        <v>127173.8855</v>
      </c>
      <c r="AM37">
        <v>130556.83620000001</v>
      </c>
    </row>
    <row r="38" spans="1:39" x14ac:dyDescent="0.25">
      <c r="A38" t="s">
        <v>31</v>
      </c>
      <c r="B38">
        <v>121.58713299999999</v>
      </c>
      <c r="C38">
        <v>124.9479517</v>
      </c>
      <c r="D38">
        <v>127.7386089</v>
      </c>
      <c r="E38">
        <v>132.54104960000001</v>
      </c>
      <c r="F38">
        <v>136.9607426</v>
      </c>
      <c r="G38">
        <v>141.2056355</v>
      </c>
      <c r="H38">
        <v>144.7997416</v>
      </c>
      <c r="I38">
        <v>147.84927110000001</v>
      </c>
      <c r="J38">
        <v>150.5041793</v>
      </c>
      <c r="K38">
        <v>153.0045183</v>
      </c>
      <c r="L38">
        <v>155.39284309999999</v>
      </c>
      <c r="M38">
        <v>157.66246240000001</v>
      </c>
      <c r="N38">
        <v>159.83891539999999</v>
      </c>
      <c r="O38">
        <v>162.09514429999999</v>
      </c>
      <c r="P38">
        <v>165.15445130000001</v>
      </c>
      <c r="Q38">
        <v>168.45462409999999</v>
      </c>
      <c r="R38">
        <v>172.0090932</v>
      </c>
      <c r="S38">
        <v>175.78737910000001</v>
      </c>
      <c r="T38">
        <v>179.70787300000001</v>
      </c>
      <c r="U38">
        <v>183.77709659999999</v>
      </c>
      <c r="V38">
        <v>187.95143250000001</v>
      </c>
      <c r="W38">
        <v>192.2234052</v>
      </c>
      <c r="X38">
        <v>196.58299460000001</v>
      </c>
      <c r="Y38">
        <v>201.02334529999999</v>
      </c>
      <c r="Z38">
        <v>205.5403187</v>
      </c>
      <c r="AA38">
        <v>210.13166419999999</v>
      </c>
      <c r="AB38">
        <v>214.7964551</v>
      </c>
      <c r="AC38">
        <v>219.53476889999999</v>
      </c>
      <c r="AD38">
        <v>224.56395330000001</v>
      </c>
      <c r="AE38">
        <v>230.37249739999999</v>
      </c>
      <c r="AF38">
        <v>236.5818179</v>
      </c>
      <c r="AG38">
        <v>243.1620997</v>
      </c>
      <c r="AH38">
        <v>250.07165639999999</v>
      </c>
      <c r="AI38">
        <v>257.27920069999999</v>
      </c>
      <c r="AJ38">
        <v>264.77035319999999</v>
      </c>
      <c r="AK38">
        <v>272.53419459999998</v>
      </c>
      <c r="AL38">
        <v>280.57336559999999</v>
      </c>
      <c r="AM38">
        <v>288.8993476</v>
      </c>
    </row>
    <row r="39" spans="1:39" x14ac:dyDescent="0.25">
      <c r="A39" t="s">
        <v>32</v>
      </c>
      <c r="B39">
        <v>411.05060300000002</v>
      </c>
      <c r="C39">
        <v>422.47144279999998</v>
      </c>
      <c r="D39">
        <v>432.87281489999998</v>
      </c>
      <c r="E39">
        <v>450.44664649999999</v>
      </c>
      <c r="F39">
        <v>467.42569479999997</v>
      </c>
      <c r="G39">
        <v>479.33988290000002</v>
      </c>
      <c r="H39">
        <v>489.61383890000002</v>
      </c>
      <c r="I39">
        <v>498.33847450000002</v>
      </c>
      <c r="J39">
        <v>505.86226490000001</v>
      </c>
      <c r="K39">
        <v>512.29237160000002</v>
      </c>
      <c r="L39">
        <v>518.02680469999996</v>
      </c>
      <c r="M39">
        <v>523.18208619999996</v>
      </c>
      <c r="N39">
        <v>527.91112829999997</v>
      </c>
      <c r="O39">
        <v>533.13737560000004</v>
      </c>
      <c r="P39">
        <v>542.84559109999998</v>
      </c>
      <c r="Q39">
        <v>553.14410469999996</v>
      </c>
      <c r="R39">
        <v>564.09055049999995</v>
      </c>
      <c r="S39">
        <v>575.67912209999997</v>
      </c>
      <c r="T39">
        <v>587.39773319999995</v>
      </c>
      <c r="U39">
        <v>599.74428999999998</v>
      </c>
      <c r="V39">
        <v>612.29359999999997</v>
      </c>
      <c r="W39">
        <v>625.07641279999996</v>
      </c>
      <c r="X39">
        <v>638.09081990000004</v>
      </c>
      <c r="Y39">
        <v>651.3243903</v>
      </c>
      <c r="Z39">
        <v>664.76200419999998</v>
      </c>
      <c r="AA39">
        <v>678.38956299999995</v>
      </c>
      <c r="AB39">
        <v>692.19605590000003</v>
      </c>
      <c r="AC39">
        <v>706.17453890000002</v>
      </c>
      <c r="AD39">
        <v>721.72550769999998</v>
      </c>
      <c r="AE39">
        <v>740.4005727</v>
      </c>
      <c r="AF39">
        <v>760.40958750000004</v>
      </c>
      <c r="AG39">
        <v>781.57769929999995</v>
      </c>
      <c r="AH39">
        <v>803.78780759999995</v>
      </c>
      <c r="AI39">
        <v>826.97468370000001</v>
      </c>
      <c r="AJ39">
        <v>851.14948149999998</v>
      </c>
      <c r="AK39">
        <v>876.29059070000005</v>
      </c>
      <c r="AL39">
        <v>902.43517789999999</v>
      </c>
      <c r="AM39">
        <v>929.65608940000004</v>
      </c>
    </row>
    <row r="40" spans="1:39" x14ac:dyDescent="0.25">
      <c r="A40" t="s">
        <v>33</v>
      </c>
      <c r="B40">
        <v>1245.3447020000001</v>
      </c>
      <c r="C40">
        <v>1281.8606279999999</v>
      </c>
      <c r="D40">
        <v>1319.6164679999999</v>
      </c>
      <c r="E40">
        <v>1365.1222110000001</v>
      </c>
      <c r="F40">
        <v>1408.4447</v>
      </c>
      <c r="G40">
        <v>1448.4059769999999</v>
      </c>
      <c r="H40">
        <v>1484.9560449999999</v>
      </c>
      <c r="I40">
        <v>1505.3285470000001</v>
      </c>
      <c r="J40">
        <v>1519.8701309999999</v>
      </c>
      <c r="K40">
        <v>1529.6154039999999</v>
      </c>
      <c r="L40">
        <v>1537.547648</v>
      </c>
      <c r="M40">
        <v>1544.13804</v>
      </c>
      <c r="N40">
        <v>1549.710558</v>
      </c>
      <c r="O40">
        <v>1558.949296</v>
      </c>
      <c r="P40">
        <v>1583.9970049999999</v>
      </c>
      <c r="Q40">
        <v>1613.019307</v>
      </c>
      <c r="R40">
        <v>1644.6059660000001</v>
      </c>
      <c r="S40">
        <v>1678.1177640000001</v>
      </c>
      <c r="T40">
        <v>1712.8054090000001</v>
      </c>
      <c r="U40">
        <v>1748.334445</v>
      </c>
      <c r="V40">
        <v>1784.5895210000001</v>
      </c>
      <c r="W40">
        <v>1821.517961</v>
      </c>
      <c r="X40">
        <v>1859.060279</v>
      </c>
      <c r="Y40">
        <v>1897.1748849999999</v>
      </c>
      <c r="Z40">
        <v>1935.8361420000001</v>
      </c>
      <c r="AA40">
        <v>1975.0306880000001</v>
      </c>
      <c r="AB40">
        <v>2014.755494</v>
      </c>
      <c r="AC40">
        <v>2055.0169850000002</v>
      </c>
      <c r="AD40">
        <v>2100.0514429999998</v>
      </c>
      <c r="AE40">
        <v>2159.718867</v>
      </c>
      <c r="AF40">
        <v>2224.6515530000001</v>
      </c>
      <c r="AG40">
        <v>2293.662554</v>
      </c>
      <c r="AH40">
        <v>2366.2853949999999</v>
      </c>
      <c r="AI40">
        <v>2442.2790100000002</v>
      </c>
      <c r="AJ40">
        <v>2521.6289240000001</v>
      </c>
      <c r="AK40">
        <v>2604.3031660000001</v>
      </c>
      <c r="AL40">
        <v>2690.4309560000002</v>
      </c>
      <c r="AM40">
        <v>2780.247202</v>
      </c>
    </row>
    <row r="41" spans="1:39" x14ac:dyDescent="0.25">
      <c r="A41" t="s">
        <v>34</v>
      </c>
      <c r="B41">
        <v>82.998924400000007</v>
      </c>
      <c r="C41">
        <v>85.758965099999998</v>
      </c>
      <c r="D41">
        <v>88.595253549999995</v>
      </c>
      <c r="E41">
        <v>92.072553189999894</v>
      </c>
      <c r="F41">
        <v>95.507920929999997</v>
      </c>
      <c r="G41">
        <v>98.234065169999994</v>
      </c>
      <c r="H41">
        <v>100.65631279999999</v>
      </c>
      <c r="I41">
        <v>102.743759</v>
      </c>
      <c r="J41">
        <v>104.58887900000001</v>
      </c>
      <c r="K41">
        <v>106.2878901</v>
      </c>
      <c r="L41">
        <v>107.8672301</v>
      </c>
      <c r="M41">
        <v>109.31897119999999</v>
      </c>
      <c r="N41">
        <v>110.6555437</v>
      </c>
      <c r="O41">
        <v>112.04256239999999</v>
      </c>
      <c r="P41">
        <v>114.1802464</v>
      </c>
      <c r="Q41">
        <v>116.40428369999999</v>
      </c>
      <c r="R41">
        <v>118.7634843</v>
      </c>
      <c r="S41">
        <v>121.2656179</v>
      </c>
      <c r="T41">
        <v>123.8352685</v>
      </c>
      <c r="U41">
        <v>126.5615221</v>
      </c>
      <c r="V41">
        <v>129.35122609999999</v>
      </c>
      <c r="W41">
        <v>132.20811219999999</v>
      </c>
      <c r="X41">
        <v>135.12978100000001</v>
      </c>
      <c r="Y41">
        <v>138.11288569999999</v>
      </c>
      <c r="Z41">
        <v>141.15443350000001</v>
      </c>
      <c r="AA41">
        <v>144.2521988</v>
      </c>
      <c r="AB41">
        <v>147.40490639999999</v>
      </c>
      <c r="AC41">
        <v>150.61229359999999</v>
      </c>
      <c r="AD41">
        <v>154.11334289999999</v>
      </c>
      <c r="AE41">
        <v>158.1282415</v>
      </c>
      <c r="AF41">
        <v>162.4332034</v>
      </c>
      <c r="AG41">
        <v>167.01749749999999</v>
      </c>
      <c r="AH41">
        <v>171.85803619999999</v>
      </c>
      <c r="AI41">
        <v>176.93807839999999</v>
      </c>
      <c r="AJ41">
        <v>182.2558741</v>
      </c>
      <c r="AK41">
        <v>187.80327019999999</v>
      </c>
      <c r="AL41">
        <v>193.58589860000001</v>
      </c>
      <c r="AM41">
        <v>199.61702439999999</v>
      </c>
    </row>
    <row r="42" spans="1:39" x14ac:dyDescent="0.25">
      <c r="A42" t="s">
        <v>35</v>
      </c>
      <c r="B42">
        <v>7.5365014899999999E-2</v>
      </c>
      <c r="C42">
        <v>7.7730777599999995E-2</v>
      </c>
      <c r="D42">
        <v>7.9778308300000003E-2</v>
      </c>
      <c r="E42">
        <v>8.3083354499999998E-2</v>
      </c>
      <c r="F42">
        <v>8.5808672399999994E-2</v>
      </c>
      <c r="G42">
        <v>8.8265559899999999E-2</v>
      </c>
      <c r="H42">
        <v>9.0323994800000001E-2</v>
      </c>
      <c r="I42">
        <v>9.2146412299999994E-2</v>
      </c>
      <c r="J42">
        <v>9.3808436800000006E-2</v>
      </c>
      <c r="K42">
        <v>9.5444094500000007E-2</v>
      </c>
      <c r="L42">
        <v>9.7075240800000004E-2</v>
      </c>
      <c r="M42">
        <v>9.86964746E-2</v>
      </c>
      <c r="N42">
        <v>0.10032565</v>
      </c>
      <c r="O42">
        <v>0.1020085867</v>
      </c>
      <c r="P42">
        <v>0.1041552614</v>
      </c>
      <c r="Q42">
        <v>0.1063966494</v>
      </c>
      <c r="R42">
        <v>0.108740111</v>
      </c>
      <c r="S42">
        <v>0.1111713042</v>
      </c>
      <c r="T42">
        <v>0.11363900709999999</v>
      </c>
      <c r="U42">
        <v>0.11615766800000001</v>
      </c>
      <c r="V42">
        <v>0.1187091898</v>
      </c>
      <c r="W42">
        <v>0.1212965471</v>
      </c>
      <c r="X42">
        <v>0.1239196806</v>
      </c>
      <c r="Y42">
        <v>0.1265793127</v>
      </c>
      <c r="Z42">
        <v>0.129276841</v>
      </c>
      <c r="AA42">
        <v>0.13201398249999999</v>
      </c>
      <c r="AB42">
        <v>0.13479258089999999</v>
      </c>
      <c r="AC42">
        <v>0.1376145567</v>
      </c>
      <c r="AD42">
        <v>0.14080986340000001</v>
      </c>
      <c r="AE42">
        <v>0.14457846029999999</v>
      </c>
      <c r="AF42">
        <v>0.1486307161</v>
      </c>
      <c r="AG42">
        <v>0.1529238275</v>
      </c>
      <c r="AH42">
        <v>0.15742182020000001</v>
      </c>
      <c r="AI42">
        <v>0.1621031074</v>
      </c>
      <c r="AJ42">
        <v>0.16696119270000001</v>
      </c>
      <c r="AK42">
        <v>0.17199381159999999</v>
      </c>
      <c r="AL42">
        <v>0.1772082556</v>
      </c>
      <c r="AM42">
        <v>0.1826177628</v>
      </c>
    </row>
    <row r="43" spans="1:39" x14ac:dyDescent="0.25">
      <c r="A43" t="s">
        <v>36</v>
      </c>
      <c r="B43">
        <v>594.8122535</v>
      </c>
      <c r="C43">
        <v>610.06759680000005</v>
      </c>
      <c r="D43">
        <v>625.35071240000002</v>
      </c>
      <c r="E43">
        <v>647.82542120000005</v>
      </c>
      <c r="F43">
        <v>669.88682870000002</v>
      </c>
      <c r="G43">
        <v>687.09814649999998</v>
      </c>
      <c r="H43">
        <v>703.56482519999997</v>
      </c>
      <c r="I43">
        <v>719.63902329999996</v>
      </c>
      <c r="J43">
        <v>735.35345649999999</v>
      </c>
      <c r="K43">
        <v>749.33982249999997</v>
      </c>
      <c r="L43">
        <v>763.12869929999999</v>
      </c>
      <c r="M43">
        <v>776.83129499999995</v>
      </c>
      <c r="N43">
        <v>790.53343140000004</v>
      </c>
      <c r="O43">
        <v>803.84008640000002</v>
      </c>
      <c r="P43">
        <v>822.00344289999998</v>
      </c>
      <c r="Q43">
        <v>840.22453280000002</v>
      </c>
      <c r="R43">
        <v>858.68044380000003</v>
      </c>
      <c r="S43">
        <v>877.46079220000001</v>
      </c>
      <c r="T43">
        <v>896.03907530000004</v>
      </c>
      <c r="U43">
        <v>914.98849299999995</v>
      </c>
      <c r="V43">
        <v>933.9630555</v>
      </c>
      <c r="W43">
        <v>953.06527930000004</v>
      </c>
      <c r="X43">
        <v>972.33882610000001</v>
      </c>
      <c r="Y43">
        <v>991.80410670000003</v>
      </c>
      <c r="Z43">
        <v>1011.47087</v>
      </c>
      <c r="AA43">
        <v>1031.344204</v>
      </c>
      <c r="AB43">
        <v>1051.428285</v>
      </c>
      <c r="AC43">
        <v>1071.7286469999999</v>
      </c>
      <c r="AD43">
        <v>1094.66192</v>
      </c>
      <c r="AE43">
        <v>1123.1061910000001</v>
      </c>
      <c r="AF43">
        <v>1153.4742429999999</v>
      </c>
      <c r="AG43">
        <v>1185.3910149999999</v>
      </c>
      <c r="AH43">
        <v>1218.679944</v>
      </c>
      <c r="AI43">
        <v>1253.2619420000001</v>
      </c>
      <c r="AJ43">
        <v>1289.1787079999999</v>
      </c>
      <c r="AK43">
        <v>1326.424133</v>
      </c>
      <c r="AL43">
        <v>1365.0784779999999</v>
      </c>
      <c r="AM43">
        <v>1405.267431</v>
      </c>
    </row>
    <row r="44" spans="1:39" x14ac:dyDescent="0.25">
      <c r="A44" t="s">
        <v>37</v>
      </c>
      <c r="B44">
        <v>1.1275404570000001</v>
      </c>
      <c r="C44">
        <v>1.166550073</v>
      </c>
      <c r="D44">
        <v>1.208599784</v>
      </c>
      <c r="E44">
        <v>1.2569952680000001</v>
      </c>
      <c r="F44">
        <v>1.2998330769999999</v>
      </c>
      <c r="G44">
        <v>1.3377372839999999</v>
      </c>
      <c r="H44">
        <v>1.3726893360000001</v>
      </c>
      <c r="I44">
        <v>1.399889033</v>
      </c>
      <c r="J44">
        <v>1.424211388</v>
      </c>
      <c r="K44">
        <v>1.4417831780000001</v>
      </c>
      <c r="L44">
        <v>1.458237768</v>
      </c>
      <c r="M44">
        <v>1.4742364109999999</v>
      </c>
      <c r="N44">
        <v>1.4901482619999999</v>
      </c>
      <c r="O44">
        <v>1.507465646</v>
      </c>
      <c r="P44">
        <v>1.5351472610000001</v>
      </c>
      <c r="Q44">
        <v>1.5650849069999999</v>
      </c>
      <c r="R44">
        <v>1.596605091</v>
      </c>
      <c r="S44">
        <v>1.629295121</v>
      </c>
      <c r="T44">
        <v>1.662602414</v>
      </c>
      <c r="U44">
        <v>1.696254224</v>
      </c>
      <c r="V44">
        <v>1.7302356590000001</v>
      </c>
      <c r="W44">
        <v>1.7645549519999999</v>
      </c>
      <c r="X44">
        <v>1.799206887</v>
      </c>
      <c r="Y44">
        <v>1.834206437</v>
      </c>
      <c r="Z44">
        <v>1.869580698</v>
      </c>
      <c r="AA44">
        <v>1.9053611479999999</v>
      </c>
      <c r="AB44">
        <v>1.941579932</v>
      </c>
      <c r="AC44">
        <v>1.978269101</v>
      </c>
      <c r="AD44">
        <v>2.0222285699999998</v>
      </c>
      <c r="AE44">
        <v>2.0794983349999998</v>
      </c>
      <c r="AF44">
        <v>2.142645414</v>
      </c>
      <c r="AG44">
        <v>2.2104369250000002</v>
      </c>
      <c r="AH44">
        <v>2.2821692929999999</v>
      </c>
      <c r="AI44">
        <v>2.3574276790000002</v>
      </c>
      <c r="AJ44">
        <v>2.4360587439999999</v>
      </c>
      <c r="AK44">
        <v>2.5180064010000001</v>
      </c>
      <c r="AL44">
        <v>2.6033752190000001</v>
      </c>
      <c r="AM44">
        <v>2.6923843110000001</v>
      </c>
    </row>
    <row r="45" spans="1:39" x14ac:dyDescent="0.25">
      <c r="A45" t="s">
        <v>38</v>
      </c>
      <c r="B45">
        <v>11.097</v>
      </c>
      <c r="C45">
        <v>11.493203919999999</v>
      </c>
      <c r="D45">
        <v>11.94593605</v>
      </c>
      <c r="E45">
        <v>12.51734218</v>
      </c>
      <c r="F45">
        <v>12.998031750000001</v>
      </c>
      <c r="G45">
        <v>13.32927653</v>
      </c>
      <c r="H45">
        <v>13.60092929</v>
      </c>
      <c r="I45">
        <v>13.82798442</v>
      </c>
      <c r="J45">
        <v>14.024769579999999</v>
      </c>
      <c r="K45">
        <v>14.20259635</v>
      </c>
      <c r="L45">
        <v>14.366122600000001</v>
      </c>
      <c r="M45">
        <v>14.51588065</v>
      </c>
      <c r="N45">
        <v>14.655209859999999</v>
      </c>
      <c r="O45">
        <v>14.810983370000001</v>
      </c>
      <c r="P45">
        <v>15.067966180000001</v>
      </c>
      <c r="Q45">
        <v>15.33285057</v>
      </c>
      <c r="R45">
        <v>15.60993809</v>
      </c>
      <c r="S45">
        <v>15.89955756</v>
      </c>
      <c r="T45">
        <v>16.192858940000001</v>
      </c>
      <c r="U45">
        <v>16.501097390000002</v>
      </c>
      <c r="V45">
        <v>16.812218869999999</v>
      </c>
      <c r="W45">
        <v>17.127084459999999</v>
      </c>
      <c r="X45">
        <v>17.445939880000001</v>
      </c>
      <c r="Y45">
        <v>17.768971319999999</v>
      </c>
      <c r="Z45">
        <v>18.096372670000001</v>
      </c>
      <c r="AA45">
        <v>18.428347479999999</v>
      </c>
      <c r="AB45">
        <v>18.76511361</v>
      </c>
      <c r="AC45">
        <v>19.10691495</v>
      </c>
      <c r="AD45">
        <v>19.542013730000001</v>
      </c>
      <c r="AE45">
        <v>20.076900940000002</v>
      </c>
      <c r="AF45">
        <v>20.670392769999999</v>
      </c>
      <c r="AG45">
        <v>21.313626989999999</v>
      </c>
      <c r="AH45">
        <v>21.99934034</v>
      </c>
      <c r="AI45">
        <v>22.723071310000002</v>
      </c>
      <c r="AJ45">
        <v>23.483296370000001</v>
      </c>
      <c r="AK45">
        <v>24.27904302</v>
      </c>
      <c r="AL45">
        <v>25.111289299999999</v>
      </c>
      <c r="AM45">
        <v>25.982273320000001</v>
      </c>
    </row>
    <row r="46" spans="1:39" x14ac:dyDescent="0.25">
      <c r="A46" t="s">
        <v>39</v>
      </c>
      <c r="B46">
        <v>37.027999999999999</v>
      </c>
      <c r="C46">
        <v>37.974121750000002</v>
      </c>
      <c r="D46">
        <v>38.388134559999997</v>
      </c>
      <c r="E46">
        <v>39.079187259999998</v>
      </c>
      <c r="F46">
        <v>39.512495659999999</v>
      </c>
      <c r="G46">
        <v>39.951317459999999</v>
      </c>
      <c r="H46">
        <v>40.384763409999998</v>
      </c>
      <c r="I46">
        <v>40.91726671</v>
      </c>
      <c r="J46">
        <v>41.558208579999999</v>
      </c>
      <c r="K46">
        <v>42.329567390000001</v>
      </c>
      <c r="L46">
        <v>43.198211569999998</v>
      </c>
      <c r="M46">
        <v>44.121164720000003</v>
      </c>
      <c r="N46">
        <v>45.072648839999999</v>
      </c>
      <c r="O46">
        <v>46.167040290000003</v>
      </c>
      <c r="P46">
        <v>47.483002730000003</v>
      </c>
      <c r="Q46">
        <v>48.821955780000003</v>
      </c>
      <c r="R46">
        <v>50.179712049999999</v>
      </c>
      <c r="S46">
        <v>51.549672340000001</v>
      </c>
      <c r="T46">
        <v>52.959468219999998</v>
      </c>
      <c r="U46">
        <v>54.394751040000003</v>
      </c>
      <c r="V46">
        <v>55.840175690000002</v>
      </c>
      <c r="W46">
        <v>57.294262949999997</v>
      </c>
      <c r="X46">
        <v>58.75617733</v>
      </c>
      <c r="Y46">
        <v>60.226506299999997</v>
      </c>
      <c r="Z46">
        <v>61.706664080000003</v>
      </c>
      <c r="AA46">
        <v>63.198410590000002</v>
      </c>
      <c r="AB46">
        <v>64.703577460000005</v>
      </c>
      <c r="AC46">
        <v>66.223938500000003</v>
      </c>
      <c r="AD46">
        <v>67.723055479999999</v>
      </c>
      <c r="AE46">
        <v>69.347481680000001</v>
      </c>
      <c r="AF46">
        <v>70.990560869999996</v>
      </c>
      <c r="AG46">
        <v>72.653086149999893</v>
      </c>
      <c r="AH46">
        <v>74.332657249999997</v>
      </c>
      <c r="AI46">
        <v>76.029045830000001</v>
      </c>
      <c r="AJ46">
        <v>77.745590780000001</v>
      </c>
      <c r="AK46">
        <v>79.485000009999894</v>
      </c>
      <c r="AL46">
        <v>81.252473870000003</v>
      </c>
      <c r="AM46">
        <v>83.054417430000001</v>
      </c>
    </row>
    <row r="47" spans="1:39" x14ac:dyDescent="0.25">
      <c r="A47" t="s">
        <v>40</v>
      </c>
      <c r="B47">
        <v>530.9840001</v>
      </c>
      <c r="C47">
        <v>544.53201920000004</v>
      </c>
      <c r="D47">
        <v>551.52737049999996</v>
      </c>
      <c r="E47">
        <v>559.94656110000005</v>
      </c>
      <c r="F47">
        <v>567.93490039999995</v>
      </c>
      <c r="G47">
        <v>573.28711740000006</v>
      </c>
      <c r="H47">
        <v>580.52092919999996</v>
      </c>
      <c r="I47">
        <v>590.21160989999998</v>
      </c>
      <c r="J47">
        <v>602.13565640000002</v>
      </c>
      <c r="K47">
        <v>615.76012590000005</v>
      </c>
      <c r="L47">
        <v>630.74598100000003</v>
      </c>
      <c r="M47">
        <v>646.49724249999997</v>
      </c>
      <c r="N47">
        <v>662.60503489999996</v>
      </c>
      <c r="O47">
        <v>679.76985920000004</v>
      </c>
      <c r="P47">
        <v>701.22777559999997</v>
      </c>
      <c r="Q47">
        <v>722.13094950000004</v>
      </c>
      <c r="R47">
        <v>742.72021819999998</v>
      </c>
      <c r="S47">
        <v>763.16620120000005</v>
      </c>
      <c r="T47">
        <v>783.63604290000001</v>
      </c>
      <c r="U47">
        <v>804.63469499999997</v>
      </c>
      <c r="V47">
        <v>825.56585140000004</v>
      </c>
      <c r="W47">
        <v>846.50777660000006</v>
      </c>
      <c r="X47">
        <v>867.50148620000004</v>
      </c>
      <c r="Y47">
        <v>888.57373789999997</v>
      </c>
      <c r="Z47">
        <v>909.74446769999997</v>
      </c>
      <c r="AA47">
        <v>931.03018959999997</v>
      </c>
      <c r="AB47">
        <v>952.44621619999998</v>
      </c>
      <c r="AC47">
        <v>974.00791709999999</v>
      </c>
      <c r="AD47">
        <v>995.00270609999995</v>
      </c>
      <c r="AE47">
        <v>1017.549445</v>
      </c>
      <c r="AF47">
        <v>1039.8709690000001</v>
      </c>
      <c r="AG47">
        <v>1062.086663</v>
      </c>
      <c r="AH47">
        <v>1084.28846</v>
      </c>
      <c r="AI47">
        <v>1106.5747060000001</v>
      </c>
      <c r="AJ47">
        <v>1129.0989119999999</v>
      </c>
      <c r="AK47">
        <v>1151.9137129999999</v>
      </c>
      <c r="AL47">
        <v>1175.1242709999999</v>
      </c>
      <c r="AM47">
        <v>1198.850668</v>
      </c>
    </row>
    <row r="48" spans="1:39" x14ac:dyDescent="0.25">
      <c r="A48" t="s">
        <v>41</v>
      </c>
      <c r="B48">
        <v>4.4478590499999999</v>
      </c>
      <c r="C48">
        <v>4.5465942210000003</v>
      </c>
      <c r="D48">
        <v>4.6073916820000003</v>
      </c>
      <c r="E48">
        <v>4.6511162209999997</v>
      </c>
      <c r="F48">
        <v>4.6915161530000002</v>
      </c>
      <c r="G48">
        <v>4.7414519679999998</v>
      </c>
      <c r="H48">
        <v>4.809216749</v>
      </c>
      <c r="I48">
        <v>4.8818374310000001</v>
      </c>
      <c r="J48">
        <v>4.9708072799999998</v>
      </c>
      <c r="K48">
        <v>5.0564288719999997</v>
      </c>
      <c r="L48">
        <v>5.1525849250000002</v>
      </c>
      <c r="M48">
        <v>5.256048818</v>
      </c>
      <c r="N48">
        <v>5.3636533039999996</v>
      </c>
      <c r="O48">
        <v>5.4869924619999999</v>
      </c>
      <c r="P48">
        <v>5.6452681389999997</v>
      </c>
      <c r="Q48">
        <v>5.8077988009999997</v>
      </c>
      <c r="R48">
        <v>5.9721258400000004</v>
      </c>
      <c r="S48">
        <v>6.1371594119999999</v>
      </c>
      <c r="T48">
        <v>6.3071240040000003</v>
      </c>
      <c r="U48">
        <v>6.47872191</v>
      </c>
      <c r="V48">
        <v>6.6512120049999996</v>
      </c>
      <c r="W48">
        <v>6.8243774520000002</v>
      </c>
      <c r="X48">
        <v>6.9981448210000003</v>
      </c>
      <c r="Y48">
        <v>7.1726200430000002</v>
      </c>
      <c r="Z48">
        <v>7.3480047690000001</v>
      </c>
      <c r="AA48">
        <v>7.5245351610000002</v>
      </c>
      <c r="AB48">
        <v>7.7024485120000001</v>
      </c>
      <c r="AC48">
        <v>7.8819688259999996</v>
      </c>
      <c r="AD48">
        <v>8.0562770459999999</v>
      </c>
      <c r="AE48">
        <v>8.2566121129999903</v>
      </c>
      <c r="AF48">
        <v>8.4604797909999903</v>
      </c>
      <c r="AG48">
        <v>8.6669759010000007</v>
      </c>
      <c r="AH48">
        <v>8.8759005250000005</v>
      </c>
      <c r="AI48">
        <v>9.0873058970000002</v>
      </c>
      <c r="AJ48">
        <v>9.3016203819999994</v>
      </c>
      <c r="AK48">
        <v>9.519205006</v>
      </c>
      <c r="AL48">
        <v>9.740697827</v>
      </c>
      <c r="AM48">
        <v>9.9669017360000005</v>
      </c>
    </row>
    <row r="49" spans="1:39" x14ac:dyDescent="0.25">
      <c r="A49" t="s">
        <v>42</v>
      </c>
      <c r="B49">
        <v>86.327000040000001</v>
      </c>
      <c r="C49">
        <v>88.282659890000005</v>
      </c>
      <c r="D49">
        <v>89.585865409999997</v>
      </c>
      <c r="E49">
        <v>90.839813460000002</v>
      </c>
      <c r="F49">
        <v>91.835055449999999</v>
      </c>
      <c r="G49">
        <v>92.422742549999995</v>
      </c>
      <c r="H49">
        <v>93.24769895</v>
      </c>
      <c r="I49">
        <v>94.422257490000007</v>
      </c>
      <c r="J49">
        <v>95.916381740000006</v>
      </c>
      <c r="K49">
        <v>97.716693579999998</v>
      </c>
      <c r="L49">
        <v>99.738888579999994</v>
      </c>
      <c r="M49">
        <v>101.8700436</v>
      </c>
      <c r="N49">
        <v>104.0334557</v>
      </c>
      <c r="O49">
        <v>106.50950880000001</v>
      </c>
      <c r="P49">
        <v>109.6701604</v>
      </c>
      <c r="Q49">
        <v>112.7943641</v>
      </c>
      <c r="R49">
        <v>115.9094877</v>
      </c>
      <c r="S49">
        <v>119.0304537</v>
      </c>
      <c r="T49">
        <v>122.19164309999999</v>
      </c>
      <c r="U49">
        <v>125.4544946</v>
      </c>
      <c r="V49">
        <v>128.72803010000001</v>
      </c>
      <c r="W49">
        <v>132.02249180000001</v>
      </c>
      <c r="X49">
        <v>135.34282830000001</v>
      </c>
      <c r="Y49">
        <v>138.6924028</v>
      </c>
      <c r="Z49">
        <v>142.07411769999999</v>
      </c>
      <c r="AA49">
        <v>145.49088660000001</v>
      </c>
      <c r="AB49">
        <v>148.94594559999999</v>
      </c>
      <c r="AC49">
        <v>152.44300380000001</v>
      </c>
      <c r="AD49">
        <v>155.97034769999999</v>
      </c>
      <c r="AE49">
        <v>159.7514113</v>
      </c>
      <c r="AF49">
        <v>163.57315840000001</v>
      </c>
      <c r="AG49">
        <v>167.45000580000001</v>
      </c>
      <c r="AH49">
        <v>171.3870828</v>
      </c>
      <c r="AI49">
        <v>175.39369909999999</v>
      </c>
      <c r="AJ49">
        <v>179.49296279999999</v>
      </c>
      <c r="AK49">
        <v>183.69022369999999</v>
      </c>
      <c r="AL49">
        <v>188.00373429999999</v>
      </c>
      <c r="AM49">
        <v>192.45602589999999</v>
      </c>
    </row>
    <row r="50" spans="1:39" x14ac:dyDescent="0.25">
      <c r="A50" t="s">
        <v>43</v>
      </c>
      <c r="B50">
        <v>10285.555549999999</v>
      </c>
      <c r="C50">
        <v>10548.36715</v>
      </c>
      <c r="D50">
        <v>10663.370709999999</v>
      </c>
      <c r="E50">
        <v>10855.3298</v>
      </c>
      <c r="F50">
        <v>10975.693240000001</v>
      </c>
      <c r="G50">
        <v>11097.588180000001</v>
      </c>
      <c r="H50">
        <v>11217.98984</v>
      </c>
      <c r="I50">
        <v>11365.90742</v>
      </c>
      <c r="J50">
        <v>11543.946830000001</v>
      </c>
      <c r="K50">
        <v>11758.213159999999</v>
      </c>
      <c r="L50">
        <v>11999.503220000001</v>
      </c>
      <c r="M50">
        <v>12255.87909</v>
      </c>
      <c r="N50">
        <v>12520.18023</v>
      </c>
      <c r="O50">
        <v>12824.17786</v>
      </c>
      <c r="P50">
        <v>13189.72298</v>
      </c>
      <c r="Q50">
        <v>13561.65438</v>
      </c>
      <c r="R50">
        <v>13938.8089</v>
      </c>
      <c r="S50">
        <v>14319.353429999999</v>
      </c>
      <c r="T50">
        <v>14710.963390000001</v>
      </c>
      <c r="U50">
        <v>15109.65307</v>
      </c>
      <c r="V50">
        <v>15511.15991</v>
      </c>
      <c r="W50">
        <v>15915.073039999999</v>
      </c>
      <c r="X50">
        <v>16321.16037</v>
      </c>
      <c r="Y50">
        <v>16729.585080000001</v>
      </c>
      <c r="Z50">
        <v>17140.740020000001</v>
      </c>
      <c r="AA50">
        <v>17555.11405</v>
      </c>
      <c r="AB50">
        <v>17973.215960000001</v>
      </c>
      <c r="AC50">
        <v>18395.53847</v>
      </c>
      <c r="AD50">
        <v>18811.959859999999</v>
      </c>
      <c r="AE50">
        <v>19263.18936</v>
      </c>
      <c r="AF50">
        <v>19719.60024</v>
      </c>
      <c r="AG50">
        <v>20181.412820000001</v>
      </c>
      <c r="AH50">
        <v>20647.960350000001</v>
      </c>
      <c r="AI50">
        <v>21119.179400000001</v>
      </c>
      <c r="AJ50">
        <v>21595.997439999999</v>
      </c>
      <c r="AK50">
        <v>22079.166669999999</v>
      </c>
      <c r="AL50">
        <v>22570.13163</v>
      </c>
      <c r="AM50">
        <v>23070.67151</v>
      </c>
    </row>
    <row r="51" spans="1:39" x14ac:dyDescent="0.25">
      <c r="A51" t="s">
        <v>44</v>
      </c>
      <c r="B51">
        <v>147495.55559999999</v>
      </c>
      <c r="C51">
        <v>151258.89420000001</v>
      </c>
      <c r="D51">
        <v>153202.04740000001</v>
      </c>
      <c r="E51">
        <v>155540.7114</v>
      </c>
      <c r="F51">
        <v>157759.69459999999</v>
      </c>
      <c r="G51">
        <v>159246.4215</v>
      </c>
      <c r="H51">
        <v>161255.8137</v>
      </c>
      <c r="I51">
        <v>163947.66940000001</v>
      </c>
      <c r="J51">
        <v>167259.90460000001</v>
      </c>
      <c r="K51">
        <v>171044.47940000001</v>
      </c>
      <c r="L51">
        <v>175207.2169</v>
      </c>
      <c r="M51">
        <v>179582.5674</v>
      </c>
      <c r="N51">
        <v>184056.9541</v>
      </c>
      <c r="O51">
        <v>188824.96090000001</v>
      </c>
      <c r="P51">
        <v>194785.4932</v>
      </c>
      <c r="Q51">
        <v>200591.93040000001</v>
      </c>
      <c r="R51">
        <v>206311.17170000001</v>
      </c>
      <c r="S51">
        <v>211990.61139999999</v>
      </c>
      <c r="T51">
        <v>217676.67860000001</v>
      </c>
      <c r="U51">
        <v>223509.63750000001</v>
      </c>
      <c r="V51">
        <v>229323.84760000001</v>
      </c>
      <c r="W51">
        <v>235141.0491</v>
      </c>
      <c r="X51">
        <v>240972.63510000001</v>
      </c>
      <c r="Y51">
        <v>246826.03829999999</v>
      </c>
      <c r="Z51">
        <v>252706.7966</v>
      </c>
      <c r="AA51">
        <v>258619.49710000001</v>
      </c>
      <c r="AB51">
        <v>264568.3934</v>
      </c>
      <c r="AC51">
        <v>270557.7548</v>
      </c>
      <c r="AD51">
        <v>276389.64059999998</v>
      </c>
      <c r="AE51">
        <v>282652.62349999999</v>
      </c>
      <c r="AF51">
        <v>288853.04680000001</v>
      </c>
      <c r="AG51">
        <v>295024.07290000003</v>
      </c>
      <c r="AH51">
        <v>301191.23879999999</v>
      </c>
      <c r="AI51">
        <v>307381.8627</v>
      </c>
      <c r="AJ51">
        <v>313638.58659999998</v>
      </c>
      <c r="AK51">
        <v>319976.03149999998</v>
      </c>
      <c r="AL51">
        <v>326423.40850000002</v>
      </c>
      <c r="AM51">
        <v>333014.07429999998</v>
      </c>
    </row>
    <row r="52" spans="1:39" x14ac:dyDescent="0.25">
      <c r="A52" t="s">
        <v>45</v>
      </c>
      <c r="B52">
        <v>1235.5164030000001</v>
      </c>
      <c r="C52">
        <v>1262.942839</v>
      </c>
      <c r="D52">
        <v>1279.831023</v>
      </c>
      <c r="E52">
        <v>1291.9767280000001</v>
      </c>
      <c r="F52">
        <v>1303.1989309999999</v>
      </c>
      <c r="G52">
        <v>1317.0699910000001</v>
      </c>
      <c r="H52">
        <v>1335.893542</v>
      </c>
      <c r="I52">
        <v>1356.065953</v>
      </c>
      <c r="J52">
        <v>1380.7798</v>
      </c>
      <c r="K52">
        <v>1404.5635749999999</v>
      </c>
      <c r="L52">
        <v>1431.27359</v>
      </c>
      <c r="M52">
        <v>1460.0135600000001</v>
      </c>
      <c r="N52">
        <v>1489.9036960000001</v>
      </c>
      <c r="O52">
        <v>1524.164573</v>
      </c>
      <c r="P52">
        <v>1568.1300389999999</v>
      </c>
      <c r="Q52">
        <v>1613.2774449999999</v>
      </c>
      <c r="R52">
        <v>1658.923845</v>
      </c>
      <c r="S52">
        <v>1704.7665030000001</v>
      </c>
      <c r="T52">
        <v>1751.9788900000001</v>
      </c>
      <c r="U52">
        <v>1799.6449749999999</v>
      </c>
      <c r="V52">
        <v>1847.55889</v>
      </c>
      <c r="W52">
        <v>1895.6604030000001</v>
      </c>
      <c r="X52">
        <v>1943.9291169999999</v>
      </c>
      <c r="Y52">
        <v>1992.394456</v>
      </c>
      <c r="Z52">
        <v>2041.1124359999999</v>
      </c>
      <c r="AA52">
        <v>2090.1486559999998</v>
      </c>
      <c r="AB52">
        <v>2139.569031</v>
      </c>
      <c r="AC52">
        <v>2189.4357850000001</v>
      </c>
      <c r="AD52">
        <v>2237.8547349999999</v>
      </c>
      <c r="AE52">
        <v>2293.503365</v>
      </c>
      <c r="AF52">
        <v>2350.1332750000001</v>
      </c>
      <c r="AG52">
        <v>2407.4933059999998</v>
      </c>
      <c r="AH52">
        <v>2465.527924</v>
      </c>
      <c r="AI52">
        <v>2524.2516380000002</v>
      </c>
      <c r="AJ52">
        <v>2583.7834389999998</v>
      </c>
      <c r="AK52">
        <v>2644.2236130000001</v>
      </c>
      <c r="AL52">
        <v>2705.749397</v>
      </c>
      <c r="AM52">
        <v>2768.5838159999998</v>
      </c>
    </row>
    <row r="53" spans="1:39" x14ac:dyDescent="0.25">
      <c r="A53" t="s">
        <v>46</v>
      </c>
      <c r="B53">
        <v>23979.722229999999</v>
      </c>
      <c r="C53">
        <v>24522.961080000001</v>
      </c>
      <c r="D53">
        <v>24884.962609999999</v>
      </c>
      <c r="E53">
        <v>25233.28152</v>
      </c>
      <c r="F53">
        <v>25509.73762</v>
      </c>
      <c r="G53">
        <v>25672.984039999999</v>
      </c>
      <c r="H53">
        <v>25902.138599999998</v>
      </c>
      <c r="I53">
        <v>26228.404859999999</v>
      </c>
      <c r="J53">
        <v>26643.43937</v>
      </c>
      <c r="K53">
        <v>27143.526000000002</v>
      </c>
      <c r="L53">
        <v>27705.24683</v>
      </c>
      <c r="M53">
        <v>28297.234329999999</v>
      </c>
      <c r="N53">
        <v>28898.182140000001</v>
      </c>
      <c r="O53">
        <v>29585.97466</v>
      </c>
      <c r="P53">
        <v>30463.933440000001</v>
      </c>
      <c r="Q53">
        <v>31331.767800000001</v>
      </c>
      <c r="R53">
        <v>32197.07993</v>
      </c>
      <c r="S53">
        <v>33064.014909999998</v>
      </c>
      <c r="T53">
        <v>33942.123090000001</v>
      </c>
      <c r="U53">
        <v>34848.470719999998</v>
      </c>
      <c r="V53">
        <v>35757.78613</v>
      </c>
      <c r="W53">
        <v>36672.914400000001</v>
      </c>
      <c r="X53">
        <v>37595.230080000001</v>
      </c>
      <c r="Y53">
        <v>38525.667430000001</v>
      </c>
      <c r="Z53">
        <v>39465.032679999997</v>
      </c>
      <c r="AA53">
        <v>40414.135170000001</v>
      </c>
      <c r="AB53">
        <v>41373.873780000002</v>
      </c>
      <c r="AC53">
        <v>42345.278830000003</v>
      </c>
      <c r="AD53">
        <v>43325.096590000001</v>
      </c>
      <c r="AE53">
        <v>44375.392030000003</v>
      </c>
      <c r="AF53">
        <v>45436.988449999997</v>
      </c>
      <c r="AG53">
        <v>46513.890500000001</v>
      </c>
      <c r="AH53">
        <v>47607.522989999998</v>
      </c>
      <c r="AI53">
        <v>48720.471980000002</v>
      </c>
      <c r="AJ53">
        <v>49859.156340000001</v>
      </c>
      <c r="AK53">
        <v>51025.062149999998</v>
      </c>
      <c r="AL53">
        <v>52223.259510000004</v>
      </c>
      <c r="AM53">
        <v>53460.007210000003</v>
      </c>
    </row>
    <row r="54" spans="1:39" x14ac:dyDescent="0.25">
      <c r="A54" t="s">
        <v>145</v>
      </c>
      <c r="B54">
        <v>54215.277779999997</v>
      </c>
      <c r="C54">
        <v>55109.015659999997</v>
      </c>
      <c r="D54">
        <v>55948.997170000002</v>
      </c>
      <c r="E54">
        <v>56673.906949999997</v>
      </c>
      <c r="F54">
        <v>57090.800929999998</v>
      </c>
      <c r="G54">
        <v>57605.328979999998</v>
      </c>
      <c r="H54">
        <v>58361.602700000003</v>
      </c>
      <c r="I54">
        <v>59445.563569999998</v>
      </c>
      <c r="J54">
        <v>60786.991540000003</v>
      </c>
      <c r="K54">
        <v>62278.727319999998</v>
      </c>
      <c r="L54">
        <v>63812.943679999997</v>
      </c>
      <c r="M54">
        <v>65324.682569999997</v>
      </c>
      <c r="N54">
        <v>66789.23229</v>
      </c>
      <c r="O54">
        <v>68781.689119999995</v>
      </c>
      <c r="P54">
        <v>70824.149040000004</v>
      </c>
      <c r="Q54">
        <v>72837.712199999994</v>
      </c>
      <c r="R54">
        <v>74827.45306</v>
      </c>
      <c r="S54">
        <v>76812.261159999995</v>
      </c>
      <c r="T54">
        <v>78924.859920000003</v>
      </c>
      <c r="U54">
        <v>81080.823090000005</v>
      </c>
      <c r="V54">
        <v>83257.79969</v>
      </c>
      <c r="W54">
        <v>85448.413430000001</v>
      </c>
      <c r="X54">
        <v>87653.84001</v>
      </c>
      <c r="Y54">
        <v>89879.120670000004</v>
      </c>
      <c r="Z54">
        <v>92130.265400000004</v>
      </c>
      <c r="AA54">
        <v>94412.782500000001</v>
      </c>
      <c r="AB54">
        <v>96731.127569999997</v>
      </c>
      <c r="AC54">
        <v>99088.691409999999</v>
      </c>
      <c r="AD54">
        <v>101546.19010000001</v>
      </c>
      <c r="AE54">
        <v>104053.26179999999</v>
      </c>
      <c r="AF54">
        <v>106623.0757</v>
      </c>
      <c r="AG54">
        <v>109256.0867</v>
      </c>
      <c r="AH54">
        <v>111948.2975</v>
      </c>
      <c r="AI54">
        <v>114695.8778</v>
      </c>
      <c r="AJ54">
        <v>117497.1116</v>
      </c>
      <c r="AK54">
        <v>120355.4979</v>
      </c>
      <c r="AL54">
        <v>123276.2944</v>
      </c>
      <c r="AM54">
        <v>126267.35</v>
      </c>
    </row>
    <row r="55" spans="1:39" x14ac:dyDescent="0.25">
      <c r="A55" t="s">
        <v>47</v>
      </c>
      <c r="B55">
        <v>4625.557656</v>
      </c>
      <c r="C55">
        <v>4753.1658580000003</v>
      </c>
      <c r="D55">
        <v>4887.5337650000001</v>
      </c>
      <c r="E55">
        <v>5057.1560170000002</v>
      </c>
      <c r="F55">
        <v>5211.8186180000002</v>
      </c>
      <c r="G55">
        <v>5337.8151669999997</v>
      </c>
      <c r="H55">
        <v>5451.4766440000003</v>
      </c>
      <c r="I55">
        <v>5543.102038</v>
      </c>
      <c r="J55">
        <v>5626.6463169999997</v>
      </c>
      <c r="K55">
        <v>5705.1653649999998</v>
      </c>
      <c r="L55">
        <v>5782.1406619999998</v>
      </c>
      <c r="M55">
        <v>5857.6538259999998</v>
      </c>
      <c r="N55">
        <v>5931.9731590000001</v>
      </c>
      <c r="O55">
        <v>6021.8175700000002</v>
      </c>
      <c r="P55">
        <v>6147.4120819999998</v>
      </c>
      <c r="Q55">
        <v>6282.3511769999996</v>
      </c>
      <c r="R55">
        <v>6424.8171990000001</v>
      </c>
      <c r="S55">
        <v>6573.4259300000003</v>
      </c>
      <c r="T55">
        <v>6726.2483679999996</v>
      </c>
      <c r="U55">
        <v>6883.0815780000003</v>
      </c>
      <c r="V55">
        <v>7042.9850720000004</v>
      </c>
      <c r="W55">
        <v>7205.6289269999997</v>
      </c>
      <c r="X55">
        <v>7370.8475980000003</v>
      </c>
      <c r="Y55">
        <v>7538.5758649999998</v>
      </c>
      <c r="Z55">
        <v>7708.8124029999999</v>
      </c>
      <c r="AA55">
        <v>7881.5917410000002</v>
      </c>
      <c r="AB55">
        <v>8056.9704270000002</v>
      </c>
      <c r="AC55">
        <v>8235.02281699999</v>
      </c>
      <c r="AD55">
        <v>8431.6580109999995</v>
      </c>
      <c r="AE55">
        <v>8660.8330260000002</v>
      </c>
      <c r="AF55">
        <v>8904.2754879999902</v>
      </c>
      <c r="AG55">
        <v>9160.0480650000009</v>
      </c>
      <c r="AH55">
        <v>9426.5526399999999</v>
      </c>
      <c r="AI55">
        <v>9702.8089839999902</v>
      </c>
      <c r="AJ55">
        <v>9988.7518400000008</v>
      </c>
      <c r="AK55">
        <v>10284.48756</v>
      </c>
      <c r="AL55">
        <v>10590.567719999999</v>
      </c>
      <c r="AM55">
        <v>10907.900460000001</v>
      </c>
    </row>
    <row r="56" spans="1:39" x14ac:dyDescent="0.25">
      <c r="A56" t="s">
        <v>48</v>
      </c>
      <c r="B56">
        <v>4625.557656</v>
      </c>
      <c r="C56">
        <v>4753.1658580000003</v>
      </c>
      <c r="D56">
        <v>4887.5337650000001</v>
      </c>
      <c r="E56">
        <v>5057.1560170000002</v>
      </c>
      <c r="F56">
        <v>5211.8186180000002</v>
      </c>
      <c r="G56">
        <v>5338.5523819999999</v>
      </c>
      <c r="H56">
        <v>5451.163665</v>
      </c>
      <c r="I56">
        <v>5541.089489</v>
      </c>
      <c r="J56">
        <v>5623.7675509999999</v>
      </c>
      <c r="K56">
        <v>5700.6215419999999</v>
      </c>
      <c r="L56">
        <v>5776.283504</v>
      </c>
      <c r="M56">
        <v>5850.7412709999999</v>
      </c>
      <c r="N56">
        <v>5924.2322109999996</v>
      </c>
      <c r="O56">
        <v>6013.9815490000001</v>
      </c>
      <c r="P56">
        <v>6141.6619149999997</v>
      </c>
      <c r="Q56">
        <v>6278.2437239999999</v>
      </c>
      <c r="R56">
        <v>6421.7308439999997</v>
      </c>
      <c r="S56">
        <v>6570.8409179999999</v>
      </c>
      <c r="T56">
        <v>6723.4501710000004</v>
      </c>
      <c r="U56">
        <v>6880.1692210000001</v>
      </c>
      <c r="V56">
        <v>7038.9572559999997</v>
      </c>
      <c r="W56">
        <v>7199.809604</v>
      </c>
      <c r="X56">
        <v>7362.701215</v>
      </c>
      <c r="Y56">
        <v>7527.6621279999999</v>
      </c>
      <c r="Z56">
        <v>7694.759634</v>
      </c>
      <c r="AA56">
        <v>7864.0773650000001</v>
      </c>
      <c r="AB56">
        <v>8035.7055899999996</v>
      </c>
      <c r="AC56">
        <v>8209.7401960000007</v>
      </c>
      <c r="AD56">
        <v>8402.5614050000004</v>
      </c>
      <c r="AE56">
        <v>8628.7857010000007</v>
      </c>
      <c r="AF56">
        <v>8869.7390460000006</v>
      </c>
      <c r="AG56">
        <v>9122.620782</v>
      </c>
      <c r="AH56">
        <v>9385.7985420000005</v>
      </c>
      <c r="AI56">
        <v>9658.377262</v>
      </c>
      <c r="AJ56">
        <v>9940.28557</v>
      </c>
      <c r="AK56">
        <v>10231.53026</v>
      </c>
      <c r="AL56">
        <v>10532.65654</v>
      </c>
      <c r="AM56">
        <v>10844.554400000001</v>
      </c>
    </row>
    <row r="57" spans="1:39" x14ac:dyDescent="0.25">
      <c r="A57" t="s">
        <v>49</v>
      </c>
      <c r="B57">
        <v>237211.6275</v>
      </c>
      <c r="C57">
        <v>242702.18100000001</v>
      </c>
      <c r="D57">
        <v>245979.2089</v>
      </c>
      <c r="E57">
        <v>249595.2064</v>
      </c>
      <c r="F57">
        <v>252639.12530000001</v>
      </c>
      <c r="G57">
        <v>255232.5177</v>
      </c>
      <c r="H57">
        <v>258990.58910000001</v>
      </c>
      <c r="I57">
        <v>263902.27230000001</v>
      </c>
      <c r="J57">
        <v>269683.99249999999</v>
      </c>
      <c r="K57">
        <v>276066.56809999997</v>
      </c>
      <c r="L57">
        <v>282852.52029999997</v>
      </c>
      <c r="M57">
        <v>289852.95049999998</v>
      </c>
      <c r="N57">
        <v>296959.95529999997</v>
      </c>
      <c r="O57">
        <v>304798.27549999999</v>
      </c>
      <c r="P57">
        <v>313908.49310000002</v>
      </c>
      <c r="Q57">
        <v>322931.9767</v>
      </c>
      <c r="R57">
        <v>331977.19809999998</v>
      </c>
      <c r="S57">
        <v>341099.79629999999</v>
      </c>
      <c r="T57">
        <v>350309.10960000003</v>
      </c>
      <c r="U57">
        <v>359677.65120000002</v>
      </c>
      <c r="V57">
        <v>369173.0674</v>
      </c>
      <c r="W57">
        <v>378801.95360000001</v>
      </c>
      <c r="X57">
        <v>388570.24310000002</v>
      </c>
      <c r="Y57">
        <v>398482.57459999999</v>
      </c>
      <c r="Z57">
        <v>408543.21260000003</v>
      </c>
      <c r="AA57">
        <v>418756.24420000002</v>
      </c>
      <c r="AB57">
        <v>429125.78769999999</v>
      </c>
      <c r="AC57">
        <v>439656.16979999997</v>
      </c>
      <c r="AD57">
        <v>450076.47899999999</v>
      </c>
      <c r="AE57">
        <v>461049.0086</v>
      </c>
      <c r="AF57">
        <v>472164.01319999999</v>
      </c>
      <c r="AG57">
        <v>483568.9093</v>
      </c>
      <c r="AH57">
        <v>495254.48359999998</v>
      </c>
      <c r="AI57">
        <v>507192.39399999997</v>
      </c>
      <c r="AJ57">
        <v>519404.04220000003</v>
      </c>
      <c r="AK57">
        <v>531896.99369999999</v>
      </c>
      <c r="AL57">
        <v>544697.20360000001</v>
      </c>
      <c r="AM57">
        <v>557847.01320000004</v>
      </c>
    </row>
    <row r="58" spans="1:39" x14ac:dyDescent="0.25">
      <c r="A58" t="s">
        <v>50</v>
      </c>
      <c r="B58">
        <v>237211.6275</v>
      </c>
      <c r="C58">
        <v>242702.18100000001</v>
      </c>
      <c r="D58">
        <v>245979.2089</v>
      </c>
      <c r="E58">
        <v>249595.2064</v>
      </c>
      <c r="F58">
        <v>252639.12530000001</v>
      </c>
      <c r="G58">
        <v>254939.3927</v>
      </c>
      <c r="H58">
        <v>258073.43830000001</v>
      </c>
      <c r="I58">
        <v>262343.61119999998</v>
      </c>
      <c r="J58">
        <v>267615.06209999998</v>
      </c>
      <c r="K58">
        <v>273629.50949999999</v>
      </c>
      <c r="L58">
        <v>280156.18430000002</v>
      </c>
      <c r="M58">
        <v>286920.37689999997</v>
      </c>
      <c r="N58">
        <v>293754.45250000001</v>
      </c>
      <c r="O58">
        <v>301540.96710000001</v>
      </c>
      <c r="P58">
        <v>310831.42869999999</v>
      </c>
      <c r="Q58">
        <v>319936.34220000001</v>
      </c>
      <c r="R58">
        <v>328933.4375</v>
      </c>
      <c r="S58">
        <v>337891.0074</v>
      </c>
      <c r="T58">
        <v>347006.60389999999</v>
      </c>
      <c r="U58">
        <v>356348.22940000001</v>
      </c>
      <c r="V58">
        <v>365698.15220000001</v>
      </c>
      <c r="W58">
        <v>375073.1103</v>
      </c>
      <c r="X58">
        <v>384486.79460000002</v>
      </c>
      <c r="Y58">
        <v>393952.80599999998</v>
      </c>
      <c r="Z58">
        <v>403483.94709999999</v>
      </c>
      <c r="AA58">
        <v>413091.67749999999</v>
      </c>
      <c r="AB58">
        <v>422786.17969999998</v>
      </c>
      <c r="AC58">
        <v>432576.69929999998</v>
      </c>
      <c r="AD58">
        <v>442310.74190000002</v>
      </c>
      <c r="AE58">
        <v>452637.97009999998</v>
      </c>
      <c r="AF58">
        <v>462982.84450000001</v>
      </c>
      <c r="AG58">
        <v>473382.95620000002</v>
      </c>
      <c r="AH58">
        <v>483860.54759999999</v>
      </c>
      <c r="AI58">
        <v>494441.64360000001</v>
      </c>
      <c r="AJ58">
        <v>505174.63530000002</v>
      </c>
      <c r="AK58">
        <v>516079.98180000001</v>
      </c>
      <c r="AL58">
        <v>527198.84349999996</v>
      </c>
      <c r="AM58">
        <v>538580.68689999997</v>
      </c>
    </row>
    <row r="59" spans="1:39" x14ac:dyDescent="0.25">
      <c r="A59" t="s">
        <v>57</v>
      </c>
      <c r="B59">
        <v>1269.6992749999999</v>
      </c>
      <c r="C59">
        <v>1306.929529</v>
      </c>
      <c r="D59">
        <v>1358.817178</v>
      </c>
      <c r="E59">
        <v>1419.7049959999999</v>
      </c>
      <c r="F59">
        <v>1471.4918250000001</v>
      </c>
      <c r="G59">
        <v>1511.2692850000001</v>
      </c>
      <c r="H59">
        <v>1540.8430080000001</v>
      </c>
      <c r="I59">
        <v>1563.3205680000001</v>
      </c>
      <c r="J59">
        <v>1583.630527</v>
      </c>
      <c r="K59">
        <v>1603.6407280000001</v>
      </c>
      <c r="L59">
        <v>1623.6145429999999</v>
      </c>
      <c r="M59">
        <v>1643.6673860000001</v>
      </c>
      <c r="N59">
        <v>1663.8995930000001</v>
      </c>
      <c r="O59">
        <v>1692.6251609999999</v>
      </c>
      <c r="P59">
        <v>1726.834484</v>
      </c>
      <c r="Q59">
        <v>1765.4901620000001</v>
      </c>
      <c r="R59">
        <v>1807.4859180000001</v>
      </c>
      <c r="S59">
        <v>1851.9289249999999</v>
      </c>
      <c r="T59">
        <v>1898.305243</v>
      </c>
      <c r="U59">
        <v>1946.06699</v>
      </c>
      <c r="V59">
        <v>1994.8675330000001</v>
      </c>
      <c r="W59">
        <v>2044.502653</v>
      </c>
      <c r="X59">
        <v>2094.8945859999999</v>
      </c>
      <c r="Y59">
        <v>2146.047454</v>
      </c>
      <c r="Z59">
        <v>2198.0059759999999</v>
      </c>
      <c r="AA59">
        <v>2250.8285989999999</v>
      </c>
      <c r="AB59">
        <v>2304.5734510000002</v>
      </c>
      <c r="AC59">
        <v>2359.2938039999999</v>
      </c>
      <c r="AD59">
        <v>2423.276621</v>
      </c>
      <c r="AE59">
        <v>2493.4397680000002</v>
      </c>
      <c r="AF59">
        <v>2568.5046349999998</v>
      </c>
      <c r="AG59">
        <v>2647.3975580000001</v>
      </c>
      <c r="AH59">
        <v>2729.3709410000001</v>
      </c>
      <c r="AI59">
        <v>2813.9980850000002</v>
      </c>
      <c r="AJ59">
        <v>2901.1109029999998</v>
      </c>
      <c r="AK59">
        <v>2990.7807979999998</v>
      </c>
      <c r="AL59">
        <v>3083.1828310000001</v>
      </c>
      <c r="AM59">
        <v>3178.5828299999998</v>
      </c>
    </row>
    <row r="60" spans="1:39" x14ac:dyDescent="0.25">
      <c r="A60" t="s">
        <v>58</v>
      </c>
      <c r="B60">
        <v>33.802999999999997</v>
      </c>
      <c r="C60">
        <v>34.664407490000002</v>
      </c>
      <c r="D60">
        <v>35.7832632</v>
      </c>
      <c r="E60">
        <v>37.042976529999997</v>
      </c>
      <c r="F60">
        <v>38.216380610000002</v>
      </c>
      <c r="G60">
        <v>39.256698569999998</v>
      </c>
      <c r="H60">
        <v>40.228136280000001</v>
      </c>
      <c r="I60">
        <v>41.172314489999998</v>
      </c>
      <c r="J60">
        <v>42.133098609999998</v>
      </c>
      <c r="K60">
        <v>43.119171979999997</v>
      </c>
      <c r="L60">
        <v>44.121440620000001</v>
      </c>
      <c r="M60">
        <v>45.141602599999999</v>
      </c>
      <c r="N60">
        <v>46.187715410000003</v>
      </c>
      <c r="O60">
        <v>47.292175800000003</v>
      </c>
      <c r="P60">
        <v>48.421294699999997</v>
      </c>
      <c r="Q60">
        <v>49.607717690000001</v>
      </c>
      <c r="R60">
        <v>50.860088869999998</v>
      </c>
      <c r="S60">
        <v>52.17423153</v>
      </c>
      <c r="T60">
        <v>53.554183930000001</v>
      </c>
      <c r="U60">
        <v>54.980247650000003</v>
      </c>
      <c r="V60">
        <v>56.43980432</v>
      </c>
      <c r="W60">
        <v>57.926260689999999</v>
      </c>
      <c r="X60">
        <v>59.437516629999998</v>
      </c>
      <c r="Y60">
        <v>60.974066190000002</v>
      </c>
      <c r="Z60">
        <v>62.537535630000001</v>
      </c>
      <c r="AA60">
        <v>64.129820699999996</v>
      </c>
      <c r="AB60">
        <v>65.752680679999997</v>
      </c>
      <c r="AC60">
        <v>67.407635319999997</v>
      </c>
      <c r="AD60">
        <v>69.184162490000006</v>
      </c>
      <c r="AE60">
        <v>71.029434899999998</v>
      </c>
      <c r="AF60">
        <v>72.95996993</v>
      </c>
      <c r="AG60">
        <v>74.975602319999894</v>
      </c>
      <c r="AH60">
        <v>77.068247009999894</v>
      </c>
      <c r="AI60">
        <v>79.229809810000006</v>
      </c>
      <c r="AJ60">
        <v>81.455580459999894</v>
      </c>
      <c r="AK60">
        <v>83.746091550000003</v>
      </c>
      <c r="AL60">
        <v>86.104664619999994</v>
      </c>
      <c r="AM60">
        <v>88.53736189</v>
      </c>
    </row>
    <row r="61" spans="1:39" x14ac:dyDescent="0.25">
      <c r="A61" t="s">
        <v>59</v>
      </c>
      <c r="B61">
        <v>195.17500000000001</v>
      </c>
      <c r="C61">
        <v>198.39245639999999</v>
      </c>
      <c r="D61">
        <v>201.41638979999999</v>
      </c>
      <c r="E61">
        <v>204.02606499999999</v>
      </c>
      <c r="F61">
        <v>205.52688330000001</v>
      </c>
      <c r="G61">
        <v>207.83590169999999</v>
      </c>
      <c r="H61">
        <v>211.20893029999999</v>
      </c>
      <c r="I61">
        <v>215.67269519999999</v>
      </c>
      <c r="J61">
        <v>220.8956077</v>
      </c>
      <c r="K61">
        <v>226.47375020000001</v>
      </c>
      <c r="L61">
        <v>232.10450399999999</v>
      </c>
      <c r="M61">
        <v>237.64988460000001</v>
      </c>
      <c r="N61">
        <v>243.0789274</v>
      </c>
      <c r="O61">
        <v>250.00380469999999</v>
      </c>
      <c r="P61">
        <v>257.0865589</v>
      </c>
      <c r="Q61">
        <v>264.19775670000001</v>
      </c>
      <c r="R61">
        <v>271.37155050000001</v>
      </c>
      <c r="S61">
        <v>278.6624837</v>
      </c>
      <c r="T61">
        <v>286.22283299999998</v>
      </c>
      <c r="U61">
        <v>294.00502089999998</v>
      </c>
      <c r="V61">
        <v>301.97322430000003</v>
      </c>
      <c r="W61">
        <v>310.10195709999999</v>
      </c>
      <c r="X61">
        <v>318.38026389999999</v>
      </c>
      <c r="Y61">
        <v>326.80825440000001</v>
      </c>
      <c r="Z61">
        <v>335.39207540000001</v>
      </c>
      <c r="AA61">
        <v>344.1400845</v>
      </c>
      <c r="AB61">
        <v>353.06059169999997</v>
      </c>
      <c r="AC61">
        <v>362.16093979999999</v>
      </c>
      <c r="AD61">
        <v>371.50717320000001</v>
      </c>
      <c r="AE61">
        <v>381.01110499999999</v>
      </c>
      <c r="AF61">
        <v>390.92223849999999</v>
      </c>
      <c r="AG61">
        <v>401.27698199999998</v>
      </c>
      <c r="AH61">
        <v>412.01151590000001</v>
      </c>
      <c r="AI61">
        <v>423.05098329999998</v>
      </c>
      <c r="AJ61">
        <v>434.36849890000002</v>
      </c>
      <c r="AK61">
        <v>445.95663630000001</v>
      </c>
      <c r="AL61">
        <v>457.82598780000001</v>
      </c>
      <c r="AM61">
        <v>470.00461030000002</v>
      </c>
    </row>
    <row r="62" spans="1:39" x14ac:dyDescent="0.25">
      <c r="A62" t="s">
        <v>60</v>
      </c>
      <c r="B62">
        <v>1269.6992749999999</v>
      </c>
      <c r="C62">
        <v>1306.929529</v>
      </c>
      <c r="D62">
        <v>1358.817178</v>
      </c>
      <c r="E62">
        <v>1419.7049959999999</v>
      </c>
      <c r="F62">
        <v>1471.4918250000001</v>
      </c>
      <c r="G62">
        <v>1512.486058</v>
      </c>
      <c r="H62">
        <v>1543.2371840000001</v>
      </c>
      <c r="I62">
        <v>1566.284316</v>
      </c>
      <c r="J62">
        <v>1586.5185389999999</v>
      </c>
      <c r="K62">
        <v>1606.1674</v>
      </c>
      <c r="L62">
        <v>1625.7122569999999</v>
      </c>
      <c r="M62">
        <v>1645.4418330000001</v>
      </c>
      <c r="N62">
        <v>1665.582277</v>
      </c>
      <c r="O62">
        <v>1694.563009</v>
      </c>
      <c r="P62">
        <v>1729.2228270000001</v>
      </c>
      <c r="Q62">
        <v>1768.440204</v>
      </c>
      <c r="R62">
        <v>1811.040923</v>
      </c>
      <c r="S62">
        <v>1856.0785860000001</v>
      </c>
      <c r="T62">
        <v>1902.6974499999999</v>
      </c>
      <c r="U62">
        <v>1950.4189220000001</v>
      </c>
      <c r="V62">
        <v>1999.0210300000001</v>
      </c>
      <c r="W62">
        <v>2048.3636700000002</v>
      </c>
      <c r="X62">
        <v>2098.4044250000002</v>
      </c>
      <c r="Y62">
        <v>2149.1686079999999</v>
      </c>
      <c r="Z62">
        <v>2200.7148659999998</v>
      </c>
      <c r="AA62">
        <v>2253.11112</v>
      </c>
      <c r="AB62">
        <v>2306.4215100000001</v>
      </c>
      <c r="AC62">
        <v>2360.7022510000002</v>
      </c>
      <c r="AD62">
        <v>2424.1617820000001</v>
      </c>
      <c r="AE62">
        <v>2494.131989</v>
      </c>
      <c r="AF62">
        <v>2569.4016310000002</v>
      </c>
      <c r="AG62">
        <v>2648.8271749999999</v>
      </c>
      <c r="AH62">
        <v>2731.538638</v>
      </c>
      <c r="AI62">
        <v>2816.9936619999999</v>
      </c>
      <c r="AJ62">
        <v>2904.9305159999999</v>
      </c>
      <c r="AK62">
        <v>2995.3611879999999</v>
      </c>
      <c r="AL62">
        <v>3088.4231799999998</v>
      </c>
      <c r="AM62">
        <v>3184.3616740000002</v>
      </c>
    </row>
    <row r="63" spans="1:39" x14ac:dyDescent="0.25">
      <c r="A63" t="s">
        <v>61</v>
      </c>
      <c r="B63">
        <v>33.802999999999997</v>
      </c>
      <c r="C63">
        <v>34.664407490000002</v>
      </c>
      <c r="D63">
        <v>35.7832632</v>
      </c>
      <c r="E63">
        <v>37.042976529999997</v>
      </c>
      <c r="F63">
        <v>38.216380610000002</v>
      </c>
      <c r="G63">
        <v>39.24552319</v>
      </c>
      <c r="H63">
        <v>40.207397569999998</v>
      </c>
      <c r="I63">
        <v>41.149077869999999</v>
      </c>
      <c r="J63">
        <v>42.113088300000001</v>
      </c>
      <c r="K63">
        <v>43.10807724</v>
      </c>
      <c r="L63">
        <v>44.124322859999999</v>
      </c>
      <c r="M63">
        <v>45.16441288</v>
      </c>
      <c r="N63">
        <v>46.238644499999999</v>
      </c>
      <c r="O63">
        <v>47.386136309999998</v>
      </c>
      <c r="P63">
        <v>48.55793852</v>
      </c>
      <c r="Q63">
        <v>49.781503610000001</v>
      </c>
      <c r="R63">
        <v>51.064724439999999</v>
      </c>
      <c r="S63">
        <v>52.404005650000002</v>
      </c>
      <c r="T63">
        <v>53.77448777</v>
      </c>
      <c r="U63">
        <v>55.177318370000002</v>
      </c>
      <c r="V63">
        <v>56.612879599999999</v>
      </c>
      <c r="W63">
        <v>58.078630109999999</v>
      </c>
      <c r="X63">
        <v>59.5725628</v>
      </c>
      <c r="Y63">
        <v>61.09404893</v>
      </c>
      <c r="Z63">
        <v>62.643558730000002</v>
      </c>
      <c r="AA63">
        <v>64.222165450000006</v>
      </c>
      <c r="AB63">
        <v>65.831150359999995</v>
      </c>
      <c r="AC63">
        <v>67.471796459999894</v>
      </c>
      <c r="AD63">
        <v>69.259732139999997</v>
      </c>
      <c r="AE63">
        <v>71.129671959999996</v>
      </c>
      <c r="AF63">
        <v>73.087101509999997</v>
      </c>
      <c r="AG63">
        <v>75.127111790000001</v>
      </c>
      <c r="AH63">
        <v>77.240161279999995</v>
      </c>
      <c r="AI63">
        <v>79.41816523</v>
      </c>
      <c r="AJ63">
        <v>81.65670901</v>
      </c>
      <c r="AK63">
        <v>83.956742289999994</v>
      </c>
      <c r="AL63">
        <v>86.321772370000005</v>
      </c>
      <c r="AM63">
        <v>88.757883710000002</v>
      </c>
    </row>
    <row r="64" spans="1:39" x14ac:dyDescent="0.25">
      <c r="A64" t="s">
        <v>62</v>
      </c>
      <c r="B64">
        <v>195.17500000000001</v>
      </c>
      <c r="C64">
        <v>198.39245639999999</v>
      </c>
      <c r="D64">
        <v>201.41638979999999</v>
      </c>
      <c r="E64">
        <v>204.02606499999999</v>
      </c>
      <c r="F64">
        <v>205.52688330000001</v>
      </c>
      <c r="G64">
        <v>207.37918429999999</v>
      </c>
      <c r="H64">
        <v>210.10176970000001</v>
      </c>
      <c r="I64">
        <v>214.00402890000001</v>
      </c>
      <c r="J64">
        <v>218.8331695</v>
      </c>
      <c r="K64">
        <v>224.2034184</v>
      </c>
      <c r="L64">
        <v>229.72659730000001</v>
      </c>
      <c r="M64">
        <v>235.16885719999999</v>
      </c>
      <c r="N64">
        <v>240.44123619999999</v>
      </c>
      <c r="O64">
        <v>247.61408080000001</v>
      </c>
      <c r="P64">
        <v>254.9669365</v>
      </c>
      <c r="Q64">
        <v>262.21576390000001</v>
      </c>
      <c r="R64">
        <v>269.37883099999999</v>
      </c>
      <c r="S64">
        <v>276.52414019999998</v>
      </c>
      <c r="T64">
        <v>284.12949570000001</v>
      </c>
      <c r="U64">
        <v>291.89096310000002</v>
      </c>
      <c r="V64">
        <v>299.72807890000001</v>
      </c>
      <c r="W64">
        <v>307.6142883</v>
      </c>
      <c r="X64">
        <v>315.55382400000002</v>
      </c>
      <c r="Y64">
        <v>323.5648344</v>
      </c>
      <c r="Z64">
        <v>331.66895540000002</v>
      </c>
      <c r="AA64">
        <v>339.88601699999998</v>
      </c>
      <c r="AB64">
        <v>348.23205919999998</v>
      </c>
      <c r="AC64">
        <v>356.71928910000003</v>
      </c>
      <c r="AD64">
        <v>365.56628430000001</v>
      </c>
      <c r="AE64">
        <v>374.59174239999999</v>
      </c>
      <c r="AF64">
        <v>383.84307269999999</v>
      </c>
      <c r="AG64">
        <v>393.321912</v>
      </c>
      <c r="AH64">
        <v>403.01387089999997</v>
      </c>
      <c r="AI64">
        <v>412.90516020000001</v>
      </c>
      <c r="AJ64">
        <v>422.98960169999998</v>
      </c>
      <c r="AK64">
        <v>433.27979249999999</v>
      </c>
      <c r="AL64">
        <v>443.79466000000002</v>
      </c>
      <c r="AM64">
        <v>454.56245999999999</v>
      </c>
    </row>
    <row r="65" spans="1:39" x14ac:dyDescent="0.25">
      <c r="A65" t="s">
        <v>73</v>
      </c>
      <c r="B65">
        <v>158.69049799999999</v>
      </c>
      <c r="C65">
        <v>162.99980429999999</v>
      </c>
      <c r="D65">
        <v>166.20652179999999</v>
      </c>
      <c r="E65">
        <v>171.70332020000001</v>
      </c>
      <c r="F65">
        <v>176.5590469</v>
      </c>
      <c r="G65">
        <v>181.25098980000001</v>
      </c>
      <c r="H65">
        <v>185.2588169</v>
      </c>
      <c r="I65">
        <v>188.87037749999999</v>
      </c>
      <c r="J65">
        <v>192.2264863</v>
      </c>
      <c r="K65">
        <v>195.57141279999999</v>
      </c>
      <c r="L65">
        <v>198.89114219999999</v>
      </c>
      <c r="M65">
        <v>202.1408806</v>
      </c>
      <c r="N65">
        <v>205.31975980000001</v>
      </c>
      <c r="O65">
        <v>208.6858861</v>
      </c>
      <c r="P65">
        <v>213.0032277</v>
      </c>
      <c r="Q65">
        <v>217.59109530000001</v>
      </c>
      <c r="R65">
        <v>222.46603049999999</v>
      </c>
      <c r="S65">
        <v>227.5917163</v>
      </c>
      <c r="T65">
        <v>232.91602850000001</v>
      </c>
      <c r="U65">
        <v>238.42390889999999</v>
      </c>
      <c r="V65">
        <v>244.08139259999999</v>
      </c>
      <c r="W65">
        <v>249.87014360000001</v>
      </c>
      <c r="X65">
        <v>255.7769212</v>
      </c>
      <c r="Y65">
        <v>261.79324150000002</v>
      </c>
      <c r="Z65">
        <v>267.91424660000001</v>
      </c>
      <c r="AA65">
        <v>274.13754340000003</v>
      </c>
      <c r="AB65">
        <v>280.46245320000003</v>
      </c>
      <c r="AC65">
        <v>286.88958209999998</v>
      </c>
      <c r="AD65">
        <v>293.57524039999998</v>
      </c>
      <c r="AE65">
        <v>301.15905750000002</v>
      </c>
      <c r="AF65">
        <v>309.14437839999999</v>
      </c>
      <c r="AG65">
        <v>317.53024670000002</v>
      </c>
      <c r="AH65">
        <v>326.27718950000002</v>
      </c>
      <c r="AI65">
        <v>335.35388080000001</v>
      </c>
      <c r="AJ65">
        <v>344.75140779999998</v>
      </c>
      <c r="AK65">
        <v>354.46525700000001</v>
      </c>
      <c r="AL65">
        <v>364.50388379999998</v>
      </c>
      <c r="AM65">
        <v>374.88606750000002</v>
      </c>
    </row>
    <row r="66" spans="1:39" x14ac:dyDescent="0.25">
      <c r="A66" t="s">
        <v>74</v>
      </c>
      <c r="B66">
        <v>1536.846857</v>
      </c>
      <c r="C66">
        <v>1577.0710590000001</v>
      </c>
      <c r="D66">
        <v>1609.750898</v>
      </c>
      <c r="E66">
        <v>1658.218629</v>
      </c>
      <c r="F66">
        <v>1705.2474239999999</v>
      </c>
      <c r="G66">
        <v>1739.696406</v>
      </c>
      <c r="H66">
        <v>1775.0682830000001</v>
      </c>
      <c r="I66">
        <v>1811.1339579999999</v>
      </c>
      <c r="J66">
        <v>1847.3927619999999</v>
      </c>
      <c r="K66">
        <v>1882.178717</v>
      </c>
      <c r="L66">
        <v>1917.055177</v>
      </c>
      <c r="M66">
        <v>1951.9075660000001</v>
      </c>
      <c r="N66">
        <v>1986.700912</v>
      </c>
      <c r="O66">
        <v>2022.7901179999999</v>
      </c>
      <c r="P66">
        <v>2070.94184</v>
      </c>
      <c r="Q66">
        <v>2119.5755920000001</v>
      </c>
      <c r="R66">
        <v>2169.2221469999999</v>
      </c>
      <c r="S66">
        <v>2219.9891200000002</v>
      </c>
      <c r="T66">
        <v>2271.2235329999999</v>
      </c>
      <c r="U66">
        <v>2323.4290099999998</v>
      </c>
      <c r="V66">
        <v>2376.3132390000001</v>
      </c>
      <c r="W66">
        <v>2429.9026690000001</v>
      </c>
      <c r="X66">
        <v>2484.2131049999998</v>
      </c>
      <c r="Y66">
        <v>2539.2406030000002</v>
      </c>
      <c r="Z66">
        <v>2594.9746909999999</v>
      </c>
      <c r="AA66">
        <v>2651.4058719999998</v>
      </c>
      <c r="AB66">
        <v>2708.5308570000002</v>
      </c>
      <c r="AC66">
        <v>2766.3553270000002</v>
      </c>
      <c r="AD66">
        <v>2827.6529439999999</v>
      </c>
      <c r="AE66">
        <v>2898.6168539999999</v>
      </c>
      <c r="AF66">
        <v>2972.5617400000001</v>
      </c>
      <c r="AG66">
        <v>3049.6602750000002</v>
      </c>
      <c r="AH66">
        <v>3129.6236220000001</v>
      </c>
      <c r="AI66">
        <v>3212.237854</v>
      </c>
      <c r="AJ66">
        <v>3297.6086570000002</v>
      </c>
      <c r="AK66">
        <v>3385.782068</v>
      </c>
      <c r="AL66">
        <v>3476.9409289999999</v>
      </c>
      <c r="AM66">
        <v>3571.3867759999998</v>
      </c>
    </row>
    <row r="67" spans="1:39" x14ac:dyDescent="0.25">
      <c r="A67" t="s">
        <v>75</v>
      </c>
      <c r="B67">
        <v>1250.920102</v>
      </c>
      <c r="C67">
        <v>1287.5737730000001</v>
      </c>
      <c r="D67">
        <v>1325.4324590000001</v>
      </c>
      <c r="E67">
        <v>1371.0303220000001</v>
      </c>
      <c r="F67">
        <v>1414.43605</v>
      </c>
      <c r="G67">
        <v>1454.487275</v>
      </c>
      <c r="H67">
        <v>1491.11131</v>
      </c>
      <c r="I67">
        <v>1511.4130789999999</v>
      </c>
      <c r="J67">
        <v>1525.0848639999999</v>
      </c>
      <c r="K67">
        <v>1535.0394779999999</v>
      </c>
      <c r="L67">
        <v>1543.3148839999999</v>
      </c>
      <c r="M67">
        <v>1550.2524169999999</v>
      </c>
      <c r="N67">
        <v>1556.113507</v>
      </c>
      <c r="O67">
        <v>1565.624282</v>
      </c>
      <c r="P67">
        <v>1590.8820040000001</v>
      </c>
      <c r="Q67">
        <v>1620.0921530000001</v>
      </c>
      <c r="R67">
        <v>1651.858234</v>
      </c>
      <c r="S67">
        <v>1685.5578210000001</v>
      </c>
      <c r="T67">
        <v>1720.4088839999999</v>
      </c>
      <c r="U67">
        <v>1756.2724929999999</v>
      </c>
      <c r="V67">
        <v>1792.969967</v>
      </c>
      <c r="W67">
        <v>1830.402403</v>
      </c>
      <c r="X67">
        <v>1868.4963769999999</v>
      </c>
      <c r="Y67">
        <v>1907.198885</v>
      </c>
      <c r="Z67">
        <v>1946.4750320000001</v>
      </c>
      <c r="AA67">
        <v>1986.3046179999999</v>
      </c>
      <c r="AB67">
        <v>2026.680153</v>
      </c>
      <c r="AC67">
        <v>2067.6057460000002</v>
      </c>
      <c r="AD67">
        <v>2113.3339460000002</v>
      </c>
      <c r="AE67">
        <v>2173.7984419999998</v>
      </c>
      <c r="AF67">
        <v>2239.340177</v>
      </c>
      <c r="AG67">
        <v>2308.8093640000002</v>
      </c>
      <c r="AH67">
        <v>2381.7916140000002</v>
      </c>
      <c r="AI67">
        <v>2458.0976730000002</v>
      </c>
      <c r="AJ67">
        <v>2537.758433</v>
      </c>
      <c r="AK67">
        <v>2620.7768430000001</v>
      </c>
      <c r="AL67">
        <v>2707.305269</v>
      </c>
      <c r="AM67">
        <v>2797.5953530000002</v>
      </c>
    </row>
    <row r="68" spans="1:39" x14ac:dyDescent="0.25">
      <c r="A68" t="s">
        <v>76</v>
      </c>
      <c r="B68">
        <v>180.4229244</v>
      </c>
      <c r="C68">
        <v>185.53482890000001</v>
      </c>
      <c r="D68">
        <v>190.12705500000001</v>
      </c>
      <c r="E68">
        <v>195.42970879999999</v>
      </c>
      <c r="F68">
        <v>200.34100810000001</v>
      </c>
      <c r="G68">
        <v>204.0186104</v>
      </c>
      <c r="H68">
        <v>207.7581595</v>
      </c>
      <c r="I68">
        <v>211.5190455</v>
      </c>
      <c r="J68">
        <v>215.2829705</v>
      </c>
      <c r="K68">
        <v>219.14210600000001</v>
      </c>
      <c r="L68">
        <v>223.0389705</v>
      </c>
      <c r="M68">
        <v>226.89408929999999</v>
      </c>
      <c r="N68">
        <v>230.67274320000001</v>
      </c>
      <c r="O68">
        <v>234.79614290000001</v>
      </c>
      <c r="P68">
        <v>240.24267359999999</v>
      </c>
      <c r="Q68">
        <v>245.79670060000001</v>
      </c>
      <c r="R68">
        <v>251.5532303</v>
      </c>
      <c r="S68">
        <v>257.5216317</v>
      </c>
      <c r="T68">
        <v>263.61766369999998</v>
      </c>
      <c r="U68">
        <v>269.90390830000001</v>
      </c>
      <c r="V68">
        <v>276.33991179999998</v>
      </c>
      <c r="W68">
        <v>282.92284069999999</v>
      </c>
      <c r="X68">
        <v>289.6488281</v>
      </c>
      <c r="Y68">
        <v>296.51336090000001</v>
      </c>
      <c r="Z68">
        <v>303.5128454</v>
      </c>
      <c r="AA68">
        <v>310.64520270000003</v>
      </c>
      <c r="AB68">
        <v>317.91024049999999</v>
      </c>
      <c r="AC68">
        <v>325.30978160000001</v>
      </c>
      <c r="AD68">
        <v>333.12792339999999</v>
      </c>
      <c r="AE68">
        <v>341.77836500000001</v>
      </c>
      <c r="AF68">
        <v>350.84234989999999</v>
      </c>
      <c r="AG68">
        <v>360.3980373</v>
      </c>
      <c r="AH68">
        <v>370.40951139999999</v>
      </c>
      <c r="AI68">
        <v>380.84069740000001</v>
      </c>
      <c r="AJ68">
        <v>391.69835920000003</v>
      </c>
      <c r="AK68">
        <v>402.9798614</v>
      </c>
      <c r="AL68">
        <v>414.70415500000001</v>
      </c>
      <c r="AM68">
        <v>426.90746000000001</v>
      </c>
    </row>
    <row r="69" spans="1:39" x14ac:dyDescent="0.25">
      <c r="A69" t="s">
        <v>246</v>
      </c>
      <c r="B69">
        <v>714.27044790000002</v>
      </c>
      <c r="C69">
        <v>734.12393380000003</v>
      </c>
      <c r="D69">
        <v>755.37880710000002</v>
      </c>
      <c r="E69">
        <v>781.6563251</v>
      </c>
      <c r="F69">
        <v>807.66659440000001</v>
      </c>
      <c r="G69">
        <v>832.71667349999996</v>
      </c>
      <c r="H69">
        <v>854.58691150000004</v>
      </c>
      <c r="I69">
        <v>873.08469339999999</v>
      </c>
      <c r="J69">
        <v>879.35031630000003</v>
      </c>
      <c r="K69">
        <v>877.89267800000005</v>
      </c>
      <c r="L69">
        <v>874.32694409999999</v>
      </c>
      <c r="M69">
        <v>869.27976000000001</v>
      </c>
      <c r="N69">
        <v>862.72883990000003</v>
      </c>
      <c r="O69">
        <v>858.97131879999995</v>
      </c>
      <c r="P69">
        <v>868.38461500000005</v>
      </c>
      <c r="Q69">
        <v>880.09978550000005</v>
      </c>
      <c r="R69">
        <v>892.80300199999999</v>
      </c>
      <c r="S69">
        <v>906.18293779999999</v>
      </c>
      <c r="T69">
        <v>919.50664600000005</v>
      </c>
      <c r="U69">
        <v>932.9960423</v>
      </c>
      <c r="V69">
        <v>946.57973679999998</v>
      </c>
      <c r="W69">
        <v>960.22074129999999</v>
      </c>
      <c r="X69">
        <v>973.89347529999998</v>
      </c>
      <c r="Y69">
        <v>987.57760450000001</v>
      </c>
      <c r="Z69">
        <v>1001.259078</v>
      </c>
      <c r="AA69">
        <v>1014.930396</v>
      </c>
      <c r="AB69">
        <v>1028.5910019999999</v>
      </c>
      <c r="AC69">
        <v>1042.247627</v>
      </c>
      <c r="AD69">
        <v>1059.607679</v>
      </c>
      <c r="AE69">
        <v>1091.9878510000001</v>
      </c>
      <c r="AF69">
        <v>1129.0135600000001</v>
      </c>
      <c r="AG69">
        <v>1169.2141529999999</v>
      </c>
      <c r="AH69">
        <v>1212.1771269999999</v>
      </c>
      <c r="AI69">
        <v>1257.711231</v>
      </c>
      <c r="AJ69">
        <v>1305.791847</v>
      </c>
      <c r="AK69">
        <v>1356.4069609999999</v>
      </c>
      <c r="AL69">
        <v>1409.6428619999999</v>
      </c>
      <c r="AM69">
        <v>1465.662165</v>
      </c>
    </row>
    <row r="70" spans="1:39" x14ac:dyDescent="0.25">
      <c r="A70" t="s">
        <v>247</v>
      </c>
      <c r="B70">
        <v>2168.3875360000002</v>
      </c>
      <c r="C70">
        <v>2240.0413359999998</v>
      </c>
      <c r="D70">
        <v>2256.988292</v>
      </c>
      <c r="E70">
        <v>2330.6443380000001</v>
      </c>
      <c r="F70">
        <v>2403.257983</v>
      </c>
      <c r="G70">
        <v>2553.5818420000001</v>
      </c>
      <c r="H70">
        <v>2652.702421</v>
      </c>
      <c r="I70">
        <v>2711.6052749999999</v>
      </c>
      <c r="J70">
        <v>2745.0384789999998</v>
      </c>
      <c r="K70">
        <v>2761.1539170000001</v>
      </c>
      <c r="L70">
        <v>2759.224639</v>
      </c>
      <c r="M70">
        <v>2732.7327310000001</v>
      </c>
      <c r="N70">
        <v>2672.1402830000002</v>
      </c>
      <c r="O70">
        <v>2695.3352559999998</v>
      </c>
      <c r="P70">
        <v>2743.1988179999998</v>
      </c>
      <c r="Q70">
        <v>2791.3154030000001</v>
      </c>
      <c r="R70">
        <v>2839.0297460000002</v>
      </c>
      <c r="S70">
        <v>2886.1179139999999</v>
      </c>
      <c r="T70">
        <v>2908.5683119999999</v>
      </c>
      <c r="U70">
        <v>2925.1322829999999</v>
      </c>
      <c r="V70">
        <v>2936.9569839999999</v>
      </c>
      <c r="W70">
        <v>2943.8241990000001</v>
      </c>
      <c r="X70">
        <v>2945.4028370000001</v>
      </c>
      <c r="Y70">
        <v>2941.3780879999999</v>
      </c>
      <c r="Z70">
        <v>2931.4742500000002</v>
      </c>
      <c r="AA70">
        <v>2915.4616810000002</v>
      </c>
      <c r="AB70">
        <v>2893.1632540000001</v>
      </c>
      <c r="AC70">
        <v>2864.4609350000001</v>
      </c>
      <c r="AD70">
        <v>2884.2814440000002</v>
      </c>
      <c r="AE70">
        <v>2938.3891140000001</v>
      </c>
      <c r="AF70">
        <v>3007.428398</v>
      </c>
      <c r="AG70">
        <v>3087.1012129999999</v>
      </c>
      <c r="AH70">
        <v>3174.664945</v>
      </c>
      <c r="AI70">
        <v>3268.290418</v>
      </c>
      <c r="AJ70">
        <v>3367.0349209999999</v>
      </c>
      <c r="AK70">
        <v>3470.2881809999999</v>
      </c>
      <c r="AL70">
        <v>3577.7809940000002</v>
      </c>
      <c r="AM70">
        <v>3689.510906</v>
      </c>
    </row>
    <row r="71" spans="1:39" x14ac:dyDescent="0.25">
      <c r="A71" t="s">
        <v>78</v>
      </c>
      <c r="B71">
        <v>158.69049799999999</v>
      </c>
      <c r="C71">
        <v>162.99980429999999</v>
      </c>
      <c r="D71">
        <v>166.20652179999999</v>
      </c>
      <c r="E71">
        <v>171.70332020000001</v>
      </c>
      <c r="F71">
        <v>176.5590469</v>
      </c>
      <c r="G71">
        <v>181.24521849999999</v>
      </c>
      <c r="H71">
        <v>185.27482900000001</v>
      </c>
      <c r="I71">
        <v>188.8586842</v>
      </c>
      <c r="J71">
        <v>192.1561963</v>
      </c>
      <c r="K71">
        <v>195.42952980000001</v>
      </c>
      <c r="L71">
        <v>198.68812990000001</v>
      </c>
      <c r="M71">
        <v>201.88232360000001</v>
      </c>
      <c r="N71">
        <v>205.0118899</v>
      </c>
      <c r="O71">
        <v>208.36419319999999</v>
      </c>
      <c r="P71">
        <v>212.74160929999999</v>
      </c>
      <c r="Q71">
        <v>217.38297660000001</v>
      </c>
      <c r="R71">
        <v>222.2975453</v>
      </c>
      <c r="S71">
        <v>227.4482227</v>
      </c>
      <c r="T71">
        <v>232.78098019999999</v>
      </c>
      <c r="U71">
        <v>238.28800530000001</v>
      </c>
      <c r="V71">
        <v>243.9103173</v>
      </c>
      <c r="W71">
        <v>249.6389647</v>
      </c>
      <c r="X71">
        <v>255.46309170000001</v>
      </c>
      <c r="Y71">
        <v>261.3764309</v>
      </c>
      <c r="Z71">
        <v>267.37625960000003</v>
      </c>
      <c r="AA71">
        <v>273.4620888</v>
      </c>
      <c r="AB71">
        <v>279.6348251</v>
      </c>
      <c r="AC71">
        <v>285.896322</v>
      </c>
      <c r="AD71">
        <v>292.42781860000002</v>
      </c>
      <c r="AE71">
        <v>299.86455760000001</v>
      </c>
      <c r="AF71">
        <v>307.72100940000001</v>
      </c>
      <c r="AG71">
        <v>315.96810970000001</v>
      </c>
      <c r="AH71">
        <v>324.5617355</v>
      </c>
      <c r="AI71">
        <v>333.47034969999999</v>
      </c>
      <c r="AJ71">
        <v>342.68290510000003</v>
      </c>
      <c r="AK71">
        <v>352.19118839999999</v>
      </c>
      <c r="AL71">
        <v>362.00304770000002</v>
      </c>
      <c r="AM71">
        <v>372.13638270000001</v>
      </c>
    </row>
    <row r="72" spans="1:39" x14ac:dyDescent="0.25">
      <c r="A72" t="s">
        <v>79</v>
      </c>
      <c r="B72">
        <v>1536.846857</v>
      </c>
      <c r="C72">
        <v>1577.0710590000001</v>
      </c>
      <c r="D72">
        <v>1609.750898</v>
      </c>
      <c r="E72">
        <v>1658.218629</v>
      </c>
      <c r="F72">
        <v>1705.2474239999999</v>
      </c>
      <c r="G72">
        <v>1739.7251470000001</v>
      </c>
      <c r="H72">
        <v>1773.699593</v>
      </c>
      <c r="I72">
        <v>1808.189108</v>
      </c>
      <c r="J72">
        <v>1843.3513780000001</v>
      </c>
      <c r="K72">
        <v>1877.3923199999999</v>
      </c>
      <c r="L72">
        <v>1911.9014850000001</v>
      </c>
      <c r="M72">
        <v>1946.510624</v>
      </c>
      <c r="N72">
        <v>1981.049595</v>
      </c>
      <c r="O72">
        <v>2016.7473210000001</v>
      </c>
      <c r="P72">
        <v>2066.07681</v>
      </c>
      <c r="Q72">
        <v>2115.4995869999998</v>
      </c>
      <c r="R72">
        <v>2165.4912119999999</v>
      </c>
      <c r="S72">
        <v>2216.3061160000002</v>
      </c>
      <c r="T72">
        <v>2267.0728509999999</v>
      </c>
      <c r="U72">
        <v>2319.3674780000001</v>
      </c>
      <c r="V72">
        <v>2371.8225069999999</v>
      </c>
      <c r="W72">
        <v>2424.649469</v>
      </c>
      <c r="X72">
        <v>2477.9311320000002</v>
      </c>
      <c r="Y72">
        <v>2531.7022350000002</v>
      </c>
      <c r="Z72">
        <v>2585.9773420000001</v>
      </c>
      <c r="AA72">
        <v>2640.7639570000001</v>
      </c>
      <c r="AB72">
        <v>2696.070557</v>
      </c>
      <c r="AC72">
        <v>2751.9111029999999</v>
      </c>
      <c r="AD72">
        <v>2811.3901340000002</v>
      </c>
      <c r="AE72">
        <v>2881.0562089999999</v>
      </c>
      <c r="AF72">
        <v>2953.7547989999998</v>
      </c>
      <c r="AG72">
        <v>3029.0553770000001</v>
      </c>
      <c r="AH72">
        <v>3106.7562119999998</v>
      </c>
      <c r="AI72">
        <v>3186.8113320000002</v>
      </c>
      <c r="AJ72">
        <v>3269.4271010000002</v>
      </c>
      <c r="AK72">
        <v>3354.6284369999998</v>
      </c>
      <c r="AL72">
        <v>3442.6379259999999</v>
      </c>
      <c r="AM72">
        <v>3533.7741879999999</v>
      </c>
    </row>
    <row r="73" spans="1:39" x14ac:dyDescent="0.25">
      <c r="A73" t="s">
        <v>80</v>
      </c>
      <c r="B73">
        <v>1250.920102</v>
      </c>
      <c r="C73">
        <v>1287.5737730000001</v>
      </c>
      <c r="D73">
        <v>1325.4324590000001</v>
      </c>
      <c r="E73">
        <v>1371.0303220000001</v>
      </c>
      <c r="F73">
        <v>1414.43605</v>
      </c>
      <c r="G73">
        <v>1454.4851659999999</v>
      </c>
      <c r="H73">
        <v>1491.1379509999999</v>
      </c>
      <c r="I73">
        <v>1511.610273</v>
      </c>
      <c r="J73">
        <v>1526.2651499999999</v>
      </c>
      <c r="K73">
        <v>1536.1136160000001</v>
      </c>
      <c r="L73">
        <v>1544.158471</v>
      </c>
      <c r="M73">
        <v>1550.8683249999999</v>
      </c>
      <c r="N73">
        <v>1556.564359</v>
      </c>
      <c r="O73">
        <v>1565.9437539999999</v>
      </c>
      <c r="P73">
        <v>1591.1774210000001</v>
      </c>
      <c r="Q73">
        <v>1620.3921909999999</v>
      </c>
      <c r="R73">
        <v>1652.1746969999999</v>
      </c>
      <c r="S73">
        <v>1685.884219</v>
      </c>
      <c r="T73">
        <v>1720.775136</v>
      </c>
      <c r="U73">
        <v>1756.509421</v>
      </c>
      <c r="V73">
        <v>1792.9709680000001</v>
      </c>
      <c r="W73">
        <v>1830.1068929999999</v>
      </c>
      <c r="X73">
        <v>1867.8576310000001</v>
      </c>
      <c r="Y73">
        <v>1906.1817120000001</v>
      </c>
      <c r="Z73">
        <v>1945.053727</v>
      </c>
      <c r="AA73">
        <v>1984.4605839999999</v>
      </c>
      <c r="AB73">
        <v>2024.399523</v>
      </c>
      <c r="AC73">
        <v>2064.877223</v>
      </c>
      <c r="AD73">
        <v>2110.1299490000001</v>
      </c>
      <c r="AE73">
        <v>2170.0549769999998</v>
      </c>
      <c r="AF73">
        <v>2235.2546779999998</v>
      </c>
      <c r="AG73">
        <v>2304.5399670000002</v>
      </c>
      <c r="AH73">
        <v>2377.4434649999998</v>
      </c>
      <c r="AI73">
        <v>2453.7237439999999</v>
      </c>
      <c r="AJ73">
        <v>2533.3666039999998</v>
      </c>
      <c r="AK73">
        <v>2616.340377</v>
      </c>
      <c r="AL73">
        <v>2702.7750289999999</v>
      </c>
      <c r="AM73">
        <v>2792.9064880000001</v>
      </c>
    </row>
    <row r="74" spans="1:39" x14ac:dyDescent="0.25">
      <c r="A74" t="s">
        <v>81</v>
      </c>
      <c r="B74">
        <v>180.4229244</v>
      </c>
      <c r="C74">
        <v>185.53482890000001</v>
      </c>
      <c r="D74">
        <v>190.12705500000001</v>
      </c>
      <c r="E74">
        <v>195.42970879999999</v>
      </c>
      <c r="F74">
        <v>200.34100810000001</v>
      </c>
      <c r="G74">
        <v>203.98608429999999</v>
      </c>
      <c r="H74">
        <v>207.5049411</v>
      </c>
      <c r="I74">
        <v>210.994001</v>
      </c>
      <c r="J74">
        <v>214.53003029999999</v>
      </c>
      <c r="K74">
        <v>218.20718009999999</v>
      </c>
      <c r="L74">
        <v>221.97224130000001</v>
      </c>
      <c r="M74">
        <v>225.70489549999999</v>
      </c>
      <c r="N74">
        <v>229.34420929999999</v>
      </c>
      <c r="O74">
        <v>233.3630545</v>
      </c>
      <c r="P74">
        <v>238.918373</v>
      </c>
      <c r="Q74">
        <v>244.5314984</v>
      </c>
      <c r="R74">
        <v>250.2829102</v>
      </c>
      <c r="S74">
        <v>256.19562910000002</v>
      </c>
      <c r="T74">
        <v>262.21977049999998</v>
      </c>
      <c r="U74">
        <v>268.51711410000001</v>
      </c>
      <c r="V74">
        <v>274.89147509999998</v>
      </c>
      <c r="W74">
        <v>281.35768849999999</v>
      </c>
      <c r="X74">
        <v>287.91854919999997</v>
      </c>
      <c r="Y74">
        <v>294.57425979999999</v>
      </c>
      <c r="Z74">
        <v>301.32492389999999</v>
      </c>
      <c r="AA74">
        <v>308.17143290000001</v>
      </c>
      <c r="AB74">
        <v>315.11596559999998</v>
      </c>
      <c r="AC74">
        <v>322.16221239999999</v>
      </c>
      <c r="AD74">
        <v>329.62570440000002</v>
      </c>
      <c r="AE74">
        <v>337.95655369999997</v>
      </c>
      <c r="AF74">
        <v>346.67675459999998</v>
      </c>
      <c r="AG74">
        <v>355.78113020000001</v>
      </c>
      <c r="AH74">
        <v>365.24445930000002</v>
      </c>
      <c r="AI74">
        <v>375.0548488</v>
      </c>
      <c r="AJ74">
        <v>385.23213329999999</v>
      </c>
      <c r="AK74">
        <v>395.772537</v>
      </c>
      <c r="AL74">
        <v>406.70092219999998</v>
      </c>
      <c r="AM74">
        <v>418.05532360000001</v>
      </c>
    </row>
    <row r="75" spans="1:39" x14ac:dyDescent="0.25">
      <c r="A75" t="s">
        <v>248</v>
      </c>
      <c r="B75">
        <v>714.27044790000002</v>
      </c>
      <c r="C75">
        <v>734.12393380000003</v>
      </c>
      <c r="D75">
        <v>755.37880710000002</v>
      </c>
      <c r="E75">
        <v>781.6563251</v>
      </c>
      <c r="F75">
        <v>807.66659440000001</v>
      </c>
      <c r="G75">
        <v>830.64800809999997</v>
      </c>
      <c r="H75">
        <v>850.31489039999997</v>
      </c>
      <c r="I75">
        <v>866.94086340000001</v>
      </c>
      <c r="J75">
        <v>871.95965950000004</v>
      </c>
      <c r="K75">
        <v>869.42047219999995</v>
      </c>
      <c r="L75">
        <v>864.88390040000002</v>
      </c>
      <c r="M75">
        <v>858.83170849999999</v>
      </c>
      <c r="N75">
        <v>851.11362670000005</v>
      </c>
      <c r="O75">
        <v>845.52498730000002</v>
      </c>
      <c r="P75">
        <v>852.78396420000001</v>
      </c>
      <c r="Q75">
        <v>862.11095030000001</v>
      </c>
      <c r="R75">
        <v>872.22246250000001</v>
      </c>
      <c r="S75">
        <v>882.85024880000003</v>
      </c>
      <c r="T75">
        <v>894.73026359999994</v>
      </c>
      <c r="U75">
        <v>906.99582699999996</v>
      </c>
      <c r="V75">
        <v>919.37858640000002</v>
      </c>
      <c r="W75">
        <v>931.86306639999998</v>
      </c>
      <c r="X75">
        <v>944.44847479999999</v>
      </c>
      <c r="Y75">
        <v>957.1337489</v>
      </c>
      <c r="Z75">
        <v>969.91982659999996</v>
      </c>
      <c r="AA75">
        <v>982.81095479999999</v>
      </c>
      <c r="AB75">
        <v>995.81551409999997</v>
      </c>
      <c r="AC75">
        <v>1008.9464840000001</v>
      </c>
      <c r="AD75">
        <v>1025.4225690000001</v>
      </c>
      <c r="AE75">
        <v>1056.0105799999999</v>
      </c>
      <c r="AF75">
        <v>1090.7734780000001</v>
      </c>
      <c r="AG75">
        <v>1128.3049590000001</v>
      </c>
      <c r="AH75">
        <v>1168.242812</v>
      </c>
      <c r="AI75">
        <v>1210.4354229999999</v>
      </c>
      <c r="AJ75">
        <v>1254.880093</v>
      </c>
      <c r="AK75">
        <v>1301.5715849999999</v>
      </c>
      <c r="AL75">
        <v>1350.6015669999999</v>
      </c>
      <c r="AM75">
        <v>1402.131586</v>
      </c>
    </row>
    <row r="76" spans="1:39" x14ac:dyDescent="0.25">
      <c r="A76" t="s">
        <v>249</v>
      </c>
      <c r="B76">
        <v>2168.3875360000002</v>
      </c>
      <c r="C76">
        <v>2240.0413359999998</v>
      </c>
      <c r="D76">
        <v>2256.988292</v>
      </c>
      <c r="E76">
        <v>2330.6443380000001</v>
      </c>
      <c r="F76">
        <v>2403.257983</v>
      </c>
      <c r="G76">
        <v>2530.8768100000002</v>
      </c>
      <c r="H76">
        <v>2608.921198</v>
      </c>
      <c r="I76">
        <v>2647.3771040000001</v>
      </c>
      <c r="J76">
        <v>2659.4597309999999</v>
      </c>
      <c r="K76">
        <v>2650.5512079999999</v>
      </c>
      <c r="L76">
        <v>2616.3262920000002</v>
      </c>
      <c r="M76">
        <v>2544.831725</v>
      </c>
      <c r="N76">
        <v>2420.6788529999999</v>
      </c>
      <c r="O76">
        <v>2340.2842759999999</v>
      </c>
      <c r="P76">
        <v>2271.6405110000001</v>
      </c>
      <c r="Q76">
        <v>2193.0750549999998</v>
      </c>
      <c r="R76">
        <v>2104.8781909999998</v>
      </c>
      <c r="S76">
        <v>2008.226087</v>
      </c>
      <c r="T76">
        <v>1961.645694</v>
      </c>
      <c r="U76">
        <v>1917.589197</v>
      </c>
      <c r="V76">
        <v>1870.5278699999999</v>
      </c>
      <c r="W76">
        <v>1820.2782110000001</v>
      </c>
      <c r="X76">
        <v>1767.145289</v>
      </c>
      <c r="Y76">
        <v>1711.522432</v>
      </c>
      <c r="Z76">
        <v>1653.8350579999999</v>
      </c>
      <c r="AA76">
        <v>1594.5206599999999</v>
      </c>
      <c r="AB76">
        <v>1534.016838</v>
      </c>
      <c r="AC76">
        <v>1472.7526539999999</v>
      </c>
      <c r="AD76">
        <v>1416.967506</v>
      </c>
      <c r="AE76">
        <v>1366.078156</v>
      </c>
      <c r="AF76">
        <v>1315.1326469999999</v>
      </c>
      <c r="AG76">
        <v>1264.0545830000001</v>
      </c>
      <c r="AH76">
        <v>1212.7771029999999</v>
      </c>
      <c r="AI76">
        <v>1161.2809569999999</v>
      </c>
      <c r="AJ76">
        <v>1109.6359649999999</v>
      </c>
      <c r="AK76">
        <v>1057.8794889999999</v>
      </c>
      <c r="AL76">
        <v>1006.109905</v>
      </c>
      <c r="AM76">
        <v>954.4564441</v>
      </c>
    </row>
    <row r="77" spans="1:39" x14ac:dyDescent="0.25">
      <c r="A77" t="s">
        <v>77</v>
      </c>
      <c r="B77">
        <v>1498.677275</v>
      </c>
      <c r="C77">
        <v>1539.9863929999999</v>
      </c>
      <c r="D77">
        <v>1596.0168309999999</v>
      </c>
      <c r="E77">
        <v>1660.7740369999999</v>
      </c>
      <c r="F77">
        <v>1715.235089</v>
      </c>
      <c r="G77">
        <v>1758.361885</v>
      </c>
      <c r="H77">
        <v>1792.2800749999999</v>
      </c>
      <c r="I77">
        <v>1820.165577</v>
      </c>
      <c r="J77">
        <v>1846.6592330000001</v>
      </c>
      <c r="K77">
        <v>1873.2336499999999</v>
      </c>
      <c r="L77">
        <v>1899.8404880000001</v>
      </c>
      <c r="M77">
        <v>1926.458873</v>
      </c>
      <c r="N77">
        <v>1953.166236</v>
      </c>
      <c r="O77">
        <v>1989.9211419999999</v>
      </c>
      <c r="P77">
        <v>2032.342337</v>
      </c>
      <c r="Q77">
        <v>2079.2956359999998</v>
      </c>
      <c r="R77">
        <v>2129.7175569999999</v>
      </c>
      <c r="S77">
        <v>2182.7656400000001</v>
      </c>
      <c r="T77">
        <v>2238.0822600000001</v>
      </c>
      <c r="U77">
        <v>2295.0522580000002</v>
      </c>
      <c r="V77">
        <v>2353.2805619999999</v>
      </c>
      <c r="W77">
        <v>2412.53087</v>
      </c>
      <c r="X77">
        <v>2472.7123660000002</v>
      </c>
      <c r="Y77">
        <v>2533.8297750000002</v>
      </c>
      <c r="Z77">
        <v>2595.9355869999999</v>
      </c>
      <c r="AA77">
        <v>2659.098504</v>
      </c>
      <c r="AB77">
        <v>2723.3867230000001</v>
      </c>
      <c r="AC77">
        <v>2788.86238</v>
      </c>
      <c r="AD77">
        <v>2863.9679569999998</v>
      </c>
      <c r="AE77">
        <v>2945.4803080000002</v>
      </c>
      <c r="AF77">
        <v>3032.3868430000002</v>
      </c>
      <c r="AG77">
        <v>3123.650142</v>
      </c>
      <c r="AH77">
        <v>3218.450703</v>
      </c>
      <c r="AI77">
        <v>3316.2788780000001</v>
      </c>
      <c r="AJ77">
        <v>3416.9349820000002</v>
      </c>
      <c r="AK77">
        <v>3520.483526</v>
      </c>
      <c r="AL77">
        <v>3627.1134830000001</v>
      </c>
      <c r="AM77">
        <v>3737.1248019999998</v>
      </c>
    </row>
    <row r="78" spans="1:39" x14ac:dyDescent="0.25">
      <c r="A78" t="s">
        <v>253</v>
      </c>
      <c r="B78">
        <v>1498.677275</v>
      </c>
      <c r="C78">
        <v>1539.9863929999999</v>
      </c>
      <c r="D78">
        <v>1596.0168309999999</v>
      </c>
      <c r="E78">
        <v>1660.7740369999999</v>
      </c>
      <c r="F78">
        <v>1715.235089</v>
      </c>
      <c r="G78">
        <v>1759.110766</v>
      </c>
      <c r="H78">
        <v>1793.546351</v>
      </c>
      <c r="I78">
        <v>1821.4374230000001</v>
      </c>
      <c r="J78">
        <v>1847.464796</v>
      </c>
      <c r="K78">
        <v>1873.4788960000001</v>
      </c>
      <c r="L78">
        <v>1899.563177</v>
      </c>
      <c r="M78">
        <v>1925.7751029999999</v>
      </c>
      <c r="N78">
        <v>1952.262158</v>
      </c>
      <c r="O78">
        <v>1989.563226</v>
      </c>
      <c r="P78">
        <v>2032.7477019999999</v>
      </c>
      <c r="Q78">
        <v>2080.4374710000002</v>
      </c>
      <c r="R78">
        <v>2131.4844790000002</v>
      </c>
      <c r="S78">
        <v>2185.0067319999998</v>
      </c>
      <c r="T78">
        <v>2240.6014329999998</v>
      </c>
      <c r="U78">
        <v>2297.4872030000001</v>
      </c>
      <c r="V78">
        <v>2355.361989</v>
      </c>
      <c r="W78">
        <v>2414.0565889999998</v>
      </c>
      <c r="X78">
        <v>2473.530812</v>
      </c>
      <c r="Y78">
        <v>2533.827491</v>
      </c>
      <c r="Z78">
        <v>2595.0273809999999</v>
      </c>
      <c r="AA78">
        <v>2657.219302</v>
      </c>
      <c r="AB78">
        <v>2720.4847199999999</v>
      </c>
      <c r="AC78">
        <v>2784.893337</v>
      </c>
      <c r="AD78">
        <v>2858.987799</v>
      </c>
      <c r="AE78">
        <v>2939.853404</v>
      </c>
      <c r="AF78">
        <v>3026.3318060000001</v>
      </c>
      <c r="AG78">
        <v>3117.2761989999999</v>
      </c>
      <c r="AH78">
        <v>3211.7926699999998</v>
      </c>
      <c r="AI78">
        <v>3309.3169870000002</v>
      </c>
      <c r="AJ78">
        <v>3409.5768269999999</v>
      </c>
      <c r="AK78">
        <v>3512.5977229999999</v>
      </c>
      <c r="AL78">
        <v>3618.5396129999999</v>
      </c>
      <c r="AM78">
        <v>3727.6820170000001</v>
      </c>
    </row>
    <row r="79" spans="1:39" x14ac:dyDescent="0.25">
      <c r="A79" t="s">
        <v>88</v>
      </c>
      <c r="B79">
        <v>8815235.7339999899</v>
      </c>
      <c r="C79">
        <v>9058916.0730000008</v>
      </c>
      <c r="D79">
        <v>9261260.9409999996</v>
      </c>
      <c r="E79">
        <v>9609463.5109999999</v>
      </c>
      <c r="F79">
        <v>9929896.5600000005</v>
      </c>
      <c r="G79">
        <v>10234270.369999999</v>
      </c>
      <c r="H79">
        <v>10487889.199999999</v>
      </c>
      <c r="I79">
        <v>10704808.369999999</v>
      </c>
      <c r="J79">
        <v>10895753.970000001</v>
      </c>
      <c r="K79">
        <v>11077393.109999999</v>
      </c>
      <c r="L79">
        <v>11251174.75</v>
      </c>
      <c r="M79">
        <v>11416357.289999999</v>
      </c>
      <c r="N79">
        <v>11574270.33</v>
      </c>
      <c r="O79">
        <v>11738238.74</v>
      </c>
      <c r="P79">
        <v>11956757.32</v>
      </c>
      <c r="Q79">
        <v>12192808.92</v>
      </c>
      <c r="R79">
        <v>12447443.41</v>
      </c>
      <c r="S79">
        <v>12718333.77</v>
      </c>
      <c r="T79">
        <v>13001615.57</v>
      </c>
      <c r="U79">
        <v>13296170.390000001</v>
      </c>
      <c r="V79">
        <v>13599834.689999999</v>
      </c>
      <c r="W79">
        <v>13911351.66</v>
      </c>
      <c r="X79">
        <v>14229784.67</v>
      </c>
      <c r="Y79">
        <v>14554496.050000001</v>
      </c>
      <c r="Z79">
        <v>14885080.91</v>
      </c>
      <c r="AA79">
        <v>15221299.289999999</v>
      </c>
      <c r="AB79">
        <v>15563031.18</v>
      </c>
      <c r="AC79">
        <v>15910249.73</v>
      </c>
      <c r="AD79">
        <v>16278347.66</v>
      </c>
      <c r="AE79">
        <v>16702187.75</v>
      </c>
      <c r="AF79">
        <v>17152616.68</v>
      </c>
      <c r="AG79">
        <v>17628605.039999999</v>
      </c>
      <c r="AH79">
        <v>18127475.719999999</v>
      </c>
      <c r="AI79">
        <v>18647248.5</v>
      </c>
      <c r="AJ79">
        <v>19187167.120000001</v>
      </c>
      <c r="AK79">
        <v>19746851.129999999</v>
      </c>
      <c r="AL79">
        <v>20326689.48</v>
      </c>
      <c r="AM79">
        <v>20927679.789999999</v>
      </c>
    </row>
    <row r="80" spans="1:39" x14ac:dyDescent="0.25">
      <c r="A80" t="s">
        <v>89</v>
      </c>
      <c r="B80">
        <v>66019644.850000001</v>
      </c>
      <c r="C80">
        <v>67805861.799999997</v>
      </c>
      <c r="D80">
        <v>69499114.170000002</v>
      </c>
      <c r="E80">
        <v>72179879.989999995</v>
      </c>
      <c r="F80">
        <v>74789199.980000004</v>
      </c>
      <c r="G80">
        <v>76670596.829999998</v>
      </c>
      <c r="H80">
        <v>78410579.109999999</v>
      </c>
      <c r="I80">
        <v>80002748.540000007</v>
      </c>
      <c r="J80">
        <v>81459162.709999904</v>
      </c>
      <c r="K80">
        <v>82730934</v>
      </c>
      <c r="L80">
        <v>83925364.260000005</v>
      </c>
      <c r="M80">
        <v>85062706.640000001</v>
      </c>
      <c r="N80">
        <v>86160281.450000003</v>
      </c>
      <c r="O80">
        <v>87308064.090000004</v>
      </c>
      <c r="P80">
        <v>89029439.790000007</v>
      </c>
      <c r="Q80">
        <v>90816360.299999997</v>
      </c>
      <c r="R80">
        <v>92681419.129999995</v>
      </c>
      <c r="S80">
        <v>94621041.219999999</v>
      </c>
      <c r="T80">
        <v>96596380.719999999</v>
      </c>
      <c r="U80">
        <v>98622546.349999994</v>
      </c>
      <c r="V80">
        <v>100683848.90000001</v>
      </c>
      <c r="W80">
        <v>102778556.3</v>
      </c>
      <c r="X80">
        <v>104905254</v>
      </c>
      <c r="Y80">
        <v>107062226.40000001</v>
      </c>
      <c r="Z80">
        <v>109247868.90000001</v>
      </c>
      <c r="AA80">
        <v>111460918.90000001</v>
      </c>
      <c r="AB80">
        <v>113700618.90000001</v>
      </c>
      <c r="AC80">
        <v>115966795.09999999</v>
      </c>
      <c r="AD80">
        <v>118498075.3</v>
      </c>
      <c r="AE80">
        <v>121557349.90000001</v>
      </c>
      <c r="AF80">
        <v>124812589.5</v>
      </c>
      <c r="AG80">
        <v>128249545.2</v>
      </c>
      <c r="AH80">
        <v>131846941.8</v>
      </c>
      <c r="AI80">
        <v>135591449</v>
      </c>
      <c r="AJ80">
        <v>139483906.59999999</v>
      </c>
      <c r="AK80">
        <v>143524945.69999999</v>
      </c>
      <c r="AL80">
        <v>147721809.09999999</v>
      </c>
      <c r="AM80">
        <v>152087464.09999999</v>
      </c>
    </row>
    <row r="81" spans="1:39" x14ac:dyDescent="0.25">
      <c r="A81" t="s">
        <v>90</v>
      </c>
      <c r="B81">
        <v>91040039.519999996</v>
      </c>
      <c r="C81">
        <v>93708904.109999999</v>
      </c>
      <c r="D81">
        <v>96467558.219999999</v>
      </c>
      <c r="E81">
        <v>99793393.349999994</v>
      </c>
      <c r="F81">
        <v>102960447.90000001</v>
      </c>
      <c r="G81">
        <v>105881857.09999999</v>
      </c>
      <c r="H81">
        <v>108551787.59999999</v>
      </c>
      <c r="I81">
        <v>110031142</v>
      </c>
      <c r="J81">
        <v>111025519.90000001</v>
      </c>
      <c r="K81">
        <v>111748661.5</v>
      </c>
      <c r="L81">
        <v>112348710.2</v>
      </c>
      <c r="M81">
        <v>112850754.40000001</v>
      </c>
      <c r="N81">
        <v>113274047.90000001</v>
      </c>
      <c r="O81">
        <v>113962558</v>
      </c>
      <c r="P81">
        <v>115797555.90000001</v>
      </c>
      <c r="Q81">
        <v>117920606.8</v>
      </c>
      <c r="R81">
        <v>120230050.40000001</v>
      </c>
      <c r="S81">
        <v>122680534</v>
      </c>
      <c r="T81">
        <v>125214967</v>
      </c>
      <c r="U81">
        <v>127823217.2</v>
      </c>
      <c r="V81">
        <v>130492251.8</v>
      </c>
      <c r="W81">
        <v>133214849.09999999</v>
      </c>
      <c r="X81">
        <v>135985642.30000001</v>
      </c>
      <c r="Y81">
        <v>138800751.69999999</v>
      </c>
      <c r="Z81">
        <v>141657617.90000001</v>
      </c>
      <c r="AA81">
        <v>144554754.19999999</v>
      </c>
      <c r="AB81">
        <v>147491602.09999999</v>
      </c>
      <c r="AC81">
        <v>150468450.69999999</v>
      </c>
      <c r="AD81">
        <v>153795773.09999999</v>
      </c>
      <c r="AE81">
        <v>158196364.30000001</v>
      </c>
      <c r="AF81">
        <v>162967014.09999999</v>
      </c>
      <c r="AG81">
        <v>168023912.80000001</v>
      </c>
      <c r="AH81">
        <v>173336854.5</v>
      </c>
      <c r="AI81">
        <v>178892053.80000001</v>
      </c>
      <c r="AJ81">
        <v>184691745.09999999</v>
      </c>
      <c r="AK81">
        <v>190736133.59999999</v>
      </c>
      <c r="AL81">
        <v>197036308.90000001</v>
      </c>
      <c r="AM81">
        <v>203610590.30000001</v>
      </c>
    </row>
    <row r="82" spans="1:39" x14ac:dyDescent="0.25">
      <c r="A82" t="s">
        <v>91</v>
      </c>
      <c r="B82">
        <v>6177550.3959999997</v>
      </c>
      <c r="C82">
        <v>6384572.5999999996</v>
      </c>
      <c r="D82">
        <v>6599987.2709999997</v>
      </c>
      <c r="E82">
        <v>6865045.6059999997</v>
      </c>
      <c r="F82">
        <v>7121991.409</v>
      </c>
      <c r="G82">
        <v>7318778.3159999996</v>
      </c>
      <c r="H82">
        <v>7495716.5590000004</v>
      </c>
      <c r="I82">
        <v>7649522.2970000003</v>
      </c>
      <c r="J82">
        <v>7785015.7460000003</v>
      </c>
      <c r="K82">
        <v>7909631.1639999999</v>
      </c>
      <c r="L82">
        <v>8024809.5350000001</v>
      </c>
      <c r="M82">
        <v>8130755.0590000004</v>
      </c>
      <c r="N82">
        <v>8228717.767</v>
      </c>
      <c r="O82">
        <v>8333112.1550000003</v>
      </c>
      <c r="P82">
        <v>8486464.1840000004</v>
      </c>
      <c r="Q82">
        <v>8647445.2449999899</v>
      </c>
      <c r="R82">
        <v>8819553.4849999994</v>
      </c>
      <c r="S82">
        <v>9002582.1750000007</v>
      </c>
      <c r="T82">
        <v>9192667.12099999</v>
      </c>
      <c r="U82">
        <v>9391145.2880000006</v>
      </c>
      <c r="V82">
        <v>9596009.7829999998</v>
      </c>
      <c r="W82">
        <v>9806633.6620000005</v>
      </c>
      <c r="X82">
        <v>10022504.17</v>
      </c>
      <c r="Y82">
        <v>10243204.039999999</v>
      </c>
      <c r="Z82">
        <v>10468425.59</v>
      </c>
      <c r="AA82">
        <v>10697963.43</v>
      </c>
      <c r="AB82">
        <v>10931708.550000001</v>
      </c>
      <c r="AC82">
        <v>11169642.27</v>
      </c>
      <c r="AD82">
        <v>11433137.42</v>
      </c>
      <c r="AE82">
        <v>11734914.74</v>
      </c>
      <c r="AF82">
        <v>12058129.59</v>
      </c>
      <c r="AG82">
        <v>12403809.85</v>
      </c>
      <c r="AH82">
        <v>12769750.439999999</v>
      </c>
      <c r="AI82">
        <v>13154136.66</v>
      </c>
      <c r="AJ82">
        <v>13556537.93</v>
      </c>
      <c r="AK82">
        <v>13976690.119999999</v>
      </c>
      <c r="AL82">
        <v>14415044.25</v>
      </c>
      <c r="AM82">
        <v>14872699.77</v>
      </c>
    </row>
    <row r="83" spans="1:39" x14ac:dyDescent="0.25">
      <c r="A83" t="s">
        <v>136</v>
      </c>
      <c r="B83">
        <v>41882012.060000002</v>
      </c>
      <c r="C83">
        <v>43046038.75</v>
      </c>
      <c r="D83">
        <v>44293713.659999996</v>
      </c>
      <c r="E83">
        <v>45837193.740000002</v>
      </c>
      <c r="F83">
        <v>47367686.43</v>
      </c>
      <c r="G83">
        <v>48838173.390000001</v>
      </c>
      <c r="H83">
        <v>50122966.020000003</v>
      </c>
      <c r="I83">
        <v>51210100.659999996</v>
      </c>
      <c r="J83">
        <v>51563177.210000001</v>
      </c>
      <c r="K83">
        <v>51471560.770000003</v>
      </c>
      <c r="L83">
        <v>51257813.259999998</v>
      </c>
      <c r="M83">
        <v>50958191.640000001</v>
      </c>
      <c r="N83">
        <v>50571628.609999999</v>
      </c>
      <c r="O83">
        <v>50345500.969999999</v>
      </c>
      <c r="P83">
        <v>50900312.149999999</v>
      </c>
      <c r="Q83">
        <v>51591283.780000001</v>
      </c>
      <c r="R83">
        <v>52340778.189999998</v>
      </c>
      <c r="S83">
        <v>53130493.329999998</v>
      </c>
      <c r="T83">
        <v>53918542.840000004</v>
      </c>
      <c r="U83">
        <v>54716957.689999998</v>
      </c>
      <c r="V83">
        <v>55521372.140000001</v>
      </c>
      <c r="W83">
        <v>56329568.460000001</v>
      </c>
      <c r="X83">
        <v>57140038.159999996</v>
      </c>
      <c r="Y83">
        <v>57951597</v>
      </c>
      <c r="Z83">
        <v>58763435.07</v>
      </c>
      <c r="AA83">
        <v>59575126.420000002</v>
      </c>
      <c r="AB83">
        <v>60386649.420000002</v>
      </c>
      <c r="AC83">
        <v>61198405.649999999</v>
      </c>
      <c r="AD83">
        <v>62221041.700000003</v>
      </c>
      <c r="AE83">
        <v>64123977.359999999</v>
      </c>
      <c r="AF83">
        <v>66297790.729999997</v>
      </c>
      <c r="AG83">
        <v>68656556.260000005</v>
      </c>
      <c r="AH83">
        <v>71176340.439999998</v>
      </c>
      <c r="AI83">
        <v>73846094.299999997</v>
      </c>
      <c r="AJ83">
        <v>76664444.219999999</v>
      </c>
      <c r="AK83">
        <v>79630782.129999995</v>
      </c>
      <c r="AL83">
        <v>82750215.280000001</v>
      </c>
      <c r="AM83">
        <v>86032302.260000005</v>
      </c>
    </row>
    <row r="84" spans="1:39" x14ac:dyDescent="0.25">
      <c r="A84" t="s">
        <v>134</v>
      </c>
      <c r="B84">
        <v>125966805.90000001</v>
      </c>
      <c r="C84">
        <v>127484740.2</v>
      </c>
      <c r="D84">
        <v>124896042</v>
      </c>
      <c r="E84">
        <v>126500968</v>
      </c>
      <c r="F84">
        <v>128193716.5</v>
      </c>
      <c r="G84">
        <v>123959012.8</v>
      </c>
      <c r="H84">
        <v>121610271.09999999</v>
      </c>
      <c r="I84">
        <v>120595997.2</v>
      </c>
      <c r="J84">
        <v>120105490</v>
      </c>
      <c r="K84">
        <v>119672461.40000001</v>
      </c>
      <c r="L84">
        <v>118846784.90000001</v>
      </c>
      <c r="M84">
        <v>117146345.3</v>
      </c>
      <c r="N84">
        <v>114067992.90000001</v>
      </c>
      <c r="O84">
        <v>113678229.7</v>
      </c>
      <c r="P84">
        <v>114293987</v>
      </c>
      <c r="Q84">
        <v>114949835.40000001</v>
      </c>
      <c r="R84">
        <v>115621889.90000001</v>
      </c>
      <c r="S84">
        <v>116300702.5</v>
      </c>
      <c r="T84">
        <v>116742095</v>
      </c>
      <c r="U84">
        <v>117023199.8</v>
      </c>
      <c r="V84">
        <v>117122629</v>
      </c>
      <c r="W84">
        <v>117025732.2</v>
      </c>
      <c r="X84">
        <v>116719841.09999999</v>
      </c>
      <c r="Y84">
        <v>116193762.09999999</v>
      </c>
      <c r="Z84">
        <v>115438058.7</v>
      </c>
      <c r="AA84">
        <v>114445226.8</v>
      </c>
      <c r="AB84">
        <v>113209907</v>
      </c>
      <c r="AC84">
        <v>111729108.40000001</v>
      </c>
      <c r="AD84">
        <v>108460085.8</v>
      </c>
      <c r="AE84">
        <v>107186726.40000001</v>
      </c>
      <c r="AF84">
        <v>107295855.09999999</v>
      </c>
      <c r="AG84">
        <v>108416261.8</v>
      </c>
      <c r="AH84">
        <v>110268122.2</v>
      </c>
      <c r="AI84">
        <v>112654442.8</v>
      </c>
      <c r="AJ84">
        <v>115447818.5</v>
      </c>
      <c r="AK84">
        <v>118560069.7</v>
      </c>
      <c r="AL84">
        <v>121934471.8</v>
      </c>
      <c r="AM84">
        <v>125537332.2</v>
      </c>
    </row>
    <row r="85" spans="1:39" x14ac:dyDescent="0.25">
      <c r="A85" t="s">
        <v>250</v>
      </c>
      <c r="B85">
        <v>85945794.760000005</v>
      </c>
      <c r="C85">
        <v>88458295.650000006</v>
      </c>
      <c r="D85">
        <v>91955166.909999996</v>
      </c>
      <c r="E85">
        <v>96055466.890000001</v>
      </c>
      <c r="F85">
        <v>99548870.319999903</v>
      </c>
      <c r="G85">
        <v>102240306.90000001</v>
      </c>
      <c r="H85">
        <v>104252945.90000001</v>
      </c>
      <c r="I85">
        <v>105794727.59999999</v>
      </c>
      <c r="J85">
        <v>107194143.09999999</v>
      </c>
      <c r="K85">
        <v>108575219.2</v>
      </c>
      <c r="L85">
        <v>109954838.90000001</v>
      </c>
      <c r="M85">
        <v>111340734</v>
      </c>
      <c r="N85">
        <v>112740012.3</v>
      </c>
      <c r="O85">
        <v>114704365.7</v>
      </c>
      <c r="P85">
        <v>117032797.7</v>
      </c>
      <c r="Q85">
        <v>119658621.3</v>
      </c>
      <c r="R85">
        <v>122509187</v>
      </c>
      <c r="S85">
        <v>125525208.59999999</v>
      </c>
      <c r="T85">
        <v>128672936.7</v>
      </c>
      <c r="U85">
        <v>131914985.5</v>
      </c>
      <c r="V85">
        <v>135227692.69999999</v>
      </c>
      <c r="W85">
        <v>138597166.69999999</v>
      </c>
      <c r="X85">
        <v>142018142.19999999</v>
      </c>
      <c r="Y85">
        <v>145490920.59999999</v>
      </c>
      <c r="Z85">
        <v>149018554.40000001</v>
      </c>
      <c r="AA85">
        <v>152605019.90000001</v>
      </c>
      <c r="AB85">
        <v>156254264.30000001</v>
      </c>
      <c r="AC85">
        <v>159969899.30000001</v>
      </c>
      <c r="AD85">
        <v>164305177.19999999</v>
      </c>
      <c r="AE85">
        <v>169053182.90000001</v>
      </c>
      <c r="AF85">
        <v>174130332.40000001</v>
      </c>
      <c r="AG85">
        <v>179465616.30000001</v>
      </c>
      <c r="AH85">
        <v>185009123</v>
      </c>
      <c r="AI85">
        <v>190732161</v>
      </c>
      <c r="AJ85">
        <v>196623338.5</v>
      </c>
      <c r="AK85">
        <v>202687408.59999999</v>
      </c>
      <c r="AL85">
        <v>208936142.5</v>
      </c>
      <c r="AM85">
        <v>215387474.80000001</v>
      </c>
    </row>
    <row r="86" spans="1:39" x14ac:dyDescent="0.25">
      <c r="A86" t="s">
        <v>94</v>
      </c>
      <c r="B86">
        <v>8815235.7339999899</v>
      </c>
      <c r="C86">
        <v>9058916.0730000008</v>
      </c>
      <c r="D86">
        <v>9261260.9409999996</v>
      </c>
      <c r="E86">
        <v>9609463.5109999999</v>
      </c>
      <c r="F86">
        <v>9929896.5600000005</v>
      </c>
      <c r="G86">
        <v>10237647.109999999</v>
      </c>
      <c r="H86">
        <v>10498215.01</v>
      </c>
      <c r="I86">
        <v>10719306.210000001</v>
      </c>
      <c r="J86">
        <v>10911791.68</v>
      </c>
      <c r="K86">
        <v>11093074.689999999</v>
      </c>
      <c r="L86">
        <v>11266240.26</v>
      </c>
      <c r="M86">
        <v>11430803.189999999</v>
      </c>
      <c r="N86">
        <v>11588615.220000001</v>
      </c>
      <c r="O86">
        <v>11752211.380000001</v>
      </c>
      <c r="P86">
        <v>11974029.84</v>
      </c>
      <c r="Q86">
        <v>12213308.25</v>
      </c>
      <c r="R86">
        <v>12471020.279999999</v>
      </c>
      <c r="S86">
        <v>12744956.4</v>
      </c>
      <c r="T86">
        <v>13029199.82</v>
      </c>
      <c r="U86">
        <v>13324223.960000001</v>
      </c>
      <c r="V86">
        <v>13626867.029999999</v>
      </c>
      <c r="W86">
        <v>13936587.48</v>
      </c>
      <c r="X86">
        <v>14252659.189999999</v>
      </c>
      <c r="Y86">
        <v>14574585.42</v>
      </c>
      <c r="Z86">
        <v>14902066.34</v>
      </c>
      <c r="AA86">
        <v>15234938.970000001</v>
      </c>
      <c r="AB86">
        <v>15573136.26</v>
      </c>
      <c r="AC86">
        <v>15916663.939999999</v>
      </c>
      <c r="AD86">
        <v>16281291.289999999</v>
      </c>
      <c r="AE86">
        <v>16702428.51</v>
      </c>
      <c r="AF86">
        <v>17152624.600000001</v>
      </c>
      <c r="AG86">
        <v>17629716.539999999</v>
      </c>
      <c r="AH86">
        <v>18130681.399999999</v>
      </c>
      <c r="AI86">
        <v>18653250.710000001</v>
      </c>
      <c r="AJ86">
        <v>19196382.050000001</v>
      </c>
      <c r="AK86">
        <v>19759284.039999999</v>
      </c>
      <c r="AL86">
        <v>20342148.449999999</v>
      </c>
      <c r="AM86">
        <v>20945808.050000001</v>
      </c>
    </row>
    <row r="87" spans="1:39" x14ac:dyDescent="0.25">
      <c r="A87" t="s">
        <v>95</v>
      </c>
      <c r="B87" s="11">
        <v>66019644.850000001</v>
      </c>
      <c r="C87">
        <v>67805861.799999997</v>
      </c>
      <c r="D87">
        <v>69499114.170000002</v>
      </c>
      <c r="E87">
        <v>72179879.989999995</v>
      </c>
      <c r="F87">
        <v>74789199.980000004</v>
      </c>
      <c r="G87">
        <v>76706567.969999999</v>
      </c>
      <c r="H87">
        <v>78442969.549999997</v>
      </c>
      <c r="I87">
        <v>80026037.549999997</v>
      </c>
      <c r="J87">
        <v>81487025.540000007</v>
      </c>
      <c r="K87">
        <v>82767755.090000004</v>
      </c>
      <c r="L87">
        <v>83979595.129999995</v>
      </c>
      <c r="M87">
        <v>85137592.079999998</v>
      </c>
      <c r="N87">
        <v>86258629.230000004</v>
      </c>
      <c r="O87">
        <v>87400571.75</v>
      </c>
      <c r="P87">
        <v>89176096.680000007</v>
      </c>
      <c r="Q87">
        <v>91004052.579999998</v>
      </c>
      <c r="R87">
        <v>92898426.730000004</v>
      </c>
      <c r="S87">
        <v>94863416.930000007</v>
      </c>
      <c r="T87">
        <v>96828632.109999999</v>
      </c>
      <c r="U87">
        <v>98865637.569999903</v>
      </c>
      <c r="V87">
        <v>100920773.5</v>
      </c>
      <c r="W87">
        <v>103002067.2</v>
      </c>
      <c r="X87">
        <v>105111655.7</v>
      </c>
      <c r="Y87">
        <v>107249540.90000001</v>
      </c>
      <c r="Z87">
        <v>109414932</v>
      </c>
      <c r="AA87">
        <v>111606881.8</v>
      </c>
      <c r="AB87">
        <v>113824663</v>
      </c>
      <c r="AC87">
        <v>116067969.59999999</v>
      </c>
      <c r="AD87">
        <v>118581446.8</v>
      </c>
      <c r="AE87">
        <v>121648935.09999999</v>
      </c>
      <c r="AF87">
        <v>124929632.8</v>
      </c>
      <c r="AG87">
        <v>128389123.59999999</v>
      </c>
      <c r="AH87">
        <v>132008373.7</v>
      </c>
      <c r="AI87">
        <v>135777802.69999999</v>
      </c>
      <c r="AJ87">
        <v>139700637.69999999</v>
      </c>
      <c r="AK87">
        <v>143774644.40000001</v>
      </c>
      <c r="AL87">
        <v>148007126.30000001</v>
      </c>
      <c r="AM87">
        <v>152410752.90000001</v>
      </c>
    </row>
    <row r="88" spans="1:39" x14ac:dyDescent="0.25">
      <c r="A88" t="s">
        <v>96</v>
      </c>
      <c r="B88">
        <v>91040039.519999996</v>
      </c>
      <c r="C88">
        <v>93708904.109999999</v>
      </c>
      <c r="D88">
        <v>96467558.219999999</v>
      </c>
      <c r="E88">
        <v>99793393.349999994</v>
      </c>
      <c r="F88">
        <v>102960447.90000001</v>
      </c>
      <c r="G88">
        <v>105882261.09999999</v>
      </c>
      <c r="H88">
        <v>108555156.90000001</v>
      </c>
      <c r="I88">
        <v>110047807.7</v>
      </c>
      <c r="J88">
        <v>111115009.7</v>
      </c>
      <c r="K88">
        <v>111831033.09999999</v>
      </c>
      <c r="L88">
        <v>112414728.3</v>
      </c>
      <c r="M88">
        <v>112900576</v>
      </c>
      <c r="N88">
        <v>113312256.09999999</v>
      </c>
      <c r="O88">
        <v>113991251.8</v>
      </c>
      <c r="P88">
        <v>115824482.8</v>
      </c>
      <c r="Q88">
        <v>117947903.7</v>
      </c>
      <c r="R88">
        <v>120258675.59999999</v>
      </c>
      <c r="S88">
        <v>122710138.5</v>
      </c>
      <c r="T88">
        <v>125247553.2</v>
      </c>
      <c r="U88">
        <v>127846480.8</v>
      </c>
      <c r="V88">
        <v>130498503.90000001</v>
      </c>
      <c r="W88">
        <v>133199777.3</v>
      </c>
      <c r="X88">
        <v>135945953.69999999</v>
      </c>
      <c r="Y88">
        <v>138733994.40000001</v>
      </c>
      <c r="Z88">
        <v>141562027.80000001</v>
      </c>
      <c r="AA88">
        <v>144429078.90000001</v>
      </c>
      <c r="AB88">
        <v>147334928</v>
      </c>
      <c r="AC88">
        <v>150280045.09999999</v>
      </c>
      <c r="AD88">
        <v>153573563.69999999</v>
      </c>
      <c r="AE88">
        <v>157935770.30000001</v>
      </c>
      <c r="AF88">
        <v>162682631.40000001</v>
      </c>
      <c r="AG88">
        <v>167727543.09999999</v>
      </c>
      <c r="AH88">
        <v>173036432</v>
      </c>
      <c r="AI88">
        <v>178591675.5</v>
      </c>
      <c r="AJ88">
        <v>184392202.40000001</v>
      </c>
      <c r="AK88">
        <v>190435669.09999999</v>
      </c>
      <c r="AL88">
        <v>196731510.90000001</v>
      </c>
      <c r="AM88">
        <v>203296886.80000001</v>
      </c>
    </row>
    <row r="89" spans="1:39" x14ac:dyDescent="0.25">
      <c r="A89" t="s">
        <v>97</v>
      </c>
      <c r="B89">
        <v>6177550.3959999997</v>
      </c>
      <c r="C89">
        <v>6384572.5999999996</v>
      </c>
      <c r="D89">
        <v>6599987.2709999997</v>
      </c>
      <c r="E89">
        <v>6865045.6059999997</v>
      </c>
      <c r="F89">
        <v>7121991.409</v>
      </c>
      <c r="G89">
        <v>7322946.7740000002</v>
      </c>
      <c r="H89">
        <v>7500171.3119999999</v>
      </c>
      <c r="I89">
        <v>7652486.523</v>
      </c>
      <c r="J89">
        <v>7786890.4359999998</v>
      </c>
      <c r="K89">
        <v>7910453.3849999998</v>
      </c>
      <c r="L89">
        <v>8025208.9730000002</v>
      </c>
      <c r="M89">
        <v>8130660.5269999998</v>
      </c>
      <c r="N89">
        <v>8227831.6040000003</v>
      </c>
      <c r="O89">
        <v>8329326.2149999999</v>
      </c>
      <c r="P89">
        <v>8486741.8699999899</v>
      </c>
      <c r="Q89">
        <v>8650371.0289999899</v>
      </c>
      <c r="R89">
        <v>8823716.1290000007</v>
      </c>
      <c r="S89">
        <v>9007313.8210000005</v>
      </c>
      <c r="T89">
        <v>9195623.2760000005</v>
      </c>
      <c r="U89">
        <v>9395236.6439999994</v>
      </c>
      <c r="V89">
        <v>9599244.1290000007</v>
      </c>
      <c r="W89">
        <v>9807944.716</v>
      </c>
      <c r="X89">
        <v>10021193.050000001</v>
      </c>
      <c r="Y89">
        <v>10238777.199999999</v>
      </c>
      <c r="Z89">
        <v>10460509.24</v>
      </c>
      <c r="AA89">
        <v>10686252.91</v>
      </c>
      <c r="AB89">
        <v>10915936.08</v>
      </c>
      <c r="AC89">
        <v>11149555.57</v>
      </c>
      <c r="AD89">
        <v>11408201.15</v>
      </c>
      <c r="AE89">
        <v>11706915.34</v>
      </c>
      <c r="AF89">
        <v>12028381.310000001</v>
      </c>
      <c r="AG89">
        <v>12371364.76</v>
      </c>
      <c r="AH89">
        <v>12733902.35</v>
      </c>
      <c r="AI89">
        <v>13114617.66</v>
      </c>
      <c r="AJ89">
        <v>13513304.810000001</v>
      </c>
      <c r="AK89">
        <v>13929363.859999999</v>
      </c>
      <c r="AL89">
        <v>14363227.199999999</v>
      </c>
      <c r="AM89">
        <v>14815909.369999999</v>
      </c>
    </row>
    <row r="90" spans="1:39" x14ac:dyDescent="0.25">
      <c r="A90" t="s">
        <v>92</v>
      </c>
      <c r="B90">
        <v>41882012.060000002</v>
      </c>
      <c r="C90">
        <v>43046038.75</v>
      </c>
      <c r="D90">
        <v>44293713.659999996</v>
      </c>
      <c r="E90">
        <v>45837193.740000002</v>
      </c>
      <c r="F90">
        <v>47367686.43</v>
      </c>
      <c r="G90">
        <v>48710935.850000001</v>
      </c>
      <c r="H90">
        <v>49861025.909999996</v>
      </c>
      <c r="I90">
        <v>50834536.399999999</v>
      </c>
      <c r="J90">
        <v>51112594.219999999</v>
      </c>
      <c r="K90">
        <v>50956809.869999997</v>
      </c>
      <c r="L90">
        <v>50686435.700000003</v>
      </c>
      <c r="M90">
        <v>50329268.079999998</v>
      </c>
      <c r="N90">
        <v>49876835.600000001</v>
      </c>
      <c r="O90">
        <v>49547109.789999999</v>
      </c>
      <c r="P90">
        <v>49979238.439999998</v>
      </c>
      <c r="Q90">
        <v>50534021.729999997</v>
      </c>
      <c r="R90">
        <v>51135632.509999998</v>
      </c>
      <c r="S90">
        <v>51768276.060000002</v>
      </c>
      <c r="T90">
        <v>52473668.149999999</v>
      </c>
      <c r="U90">
        <v>53201943.609999999</v>
      </c>
      <c r="V90">
        <v>53937554.299999997</v>
      </c>
      <c r="W90">
        <v>54679584.539999999</v>
      </c>
      <c r="X90">
        <v>55427971.210000001</v>
      </c>
      <c r="Y90">
        <v>56182643.689999998</v>
      </c>
      <c r="Z90">
        <v>56943653.310000002</v>
      </c>
      <c r="AA90">
        <v>57711245.799999997</v>
      </c>
      <c r="AB90">
        <v>58485907.299999997</v>
      </c>
      <c r="AC90">
        <v>59268391.310000002</v>
      </c>
      <c r="AD90">
        <v>60243578.340000004</v>
      </c>
      <c r="AE90">
        <v>62046703.25</v>
      </c>
      <c r="AF90">
        <v>64093424.57</v>
      </c>
      <c r="AG90">
        <v>66301549.600000001</v>
      </c>
      <c r="AH90">
        <v>68650102.530000001</v>
      </c>
      <c r="AI90">
        <v>71130362.510000005</v>
      </c>
      <c r="AJ90">
        <v>73742263.920000002</v>
      </c>
      <c r="AK90">
        <v>76485609</v>
      </c>
      <c r="AL90">
        <v>79365835.439999998</v>
      </c>
      <c r="AM90">
        <v>82392459.709999904</v>
      </c>
    </row>
    <row r="91" spans="1:39" x14ac:dyDescent="0.25">
      <c r="A91" t="s">
        <v>93</v>
      </c>
      <c r="B91" s="11">
        <v>125966805.90000001</v>
      </c>
      <c r="C91">
        <v>127484740.2</v>
      </c>
      <c r="D91">
        <v>124896042</v>
      </c>
      <c r="E91">
        <v>126500968</v>
      </c>
      <c r="F91">
        <v>128193716.5</v>
      </c>
      <c r="G91">
        <v>117481393.7</v>
      </c>
      <c r="H91">
        <v>108999495.09999999</v>
      </c>
      <c r="I91">
        <v>103221394.40000001</v>
      </c>
      <c r="J91">
        <v>99231866.239999995</v>
      </c>
      <c r="K91">
        <v>96178673.670000002</v>
      </c>
      <c r="L91">
        <v>93251674.840000004</v>
      </c>
      <c r="M91">
        <v>89640105.909999996</v>
      </c>
      <c r="N91">
        <v>84572932.159999996</v>
      </c>
      <c r="O91">
        <v>81641588.599999994</v>
      </c>
      <c r="P91">
        <v>79174869.920000002</v>
      </c>
      <c r="Q91">
        <v>76374927.5</v>
      </c>
      <c r="R91">
        <v>73245666.430000007</v>
      </c>
      <c r="S91">
        <v>69825594.099999994</v>
      </c>
      <c r="T91">
        <v>68059431.159999996</v>
      </c>
      <c r="U91">
        <v>66395906.509999998</v>
      </c>
      <c r="V91">
        <v>64648020.200000003</v>
      </c>
      <c r="W91">
        <v>62804978.259999998</v>
      </c>
      <c r="X91">
        <v>60873289</v>
      </c>
      <c r="Y91">
        <v>58863386.109999999</v>
      </c>
      <c r="Z91">
        <v>56787553.420000002</v>
      </c>
      <c r="AA91">
        <v>54659083.950000003</v>
      </c>
      <c r="AB91">
        <v>52491744.299999997</v>
      </c>
      <c r="AC91">
        <v>50299378.460000001</v>
      </c>
      <c r="AD91">
        <v>48320435.950000003</v>
      </c>
      <c r="AE91">
        <v>46513499.909999996</v>
      </c>
      <c r="AF91">
        <v>44705347.280000001</v>
      </c>
      <c r="AG91">
        <v>42893074.780000001</v>
      </c>
      <c r="AH91">
        <v>41074332.789999999</v>
      </c>
      <c r="AI91">
        <v>39248349.079999998</v>
      </c>
      <c r="AJ91">
        <v>37417334.009999998</v>
      </c>
      <c r="AK91">
        <v>35582341.950000003</v>
      </c>
      <c r="AL91">
        <v>33746411.649999999</v>
      </c>
      <c r="AM91">
        <v>31913526.710000001</v>
      </c>
    </row>
    <row r="92" spans="1:39" x14ac:dyDescent="0.25">
      <c r="A92" t="s">
        <v>251</v>
      </c>
      <c r="B92">
        <v>85945794.760000005</v>
      </c>
      <c r="C92">
        <v>88458295.650000006</v>
      </c>
      <c r="D92">
        <v>91955166.909999996</v>
      </c>
      <c r="E92">
        <v>96055466.890000001</v>
      </c>
      <c r="F92">
        <v>99548870.319999903</v>
      </c>
      <c r="G92">
        <v>102320114.90000001</v>
      </c>
      <c r="H92">
        <v>104410052.90000001</v>
      </c>
      <c r="I92">
        <v>105989353.09999999</v>
      </c>
      <c r="J92">
        <v>107383949.40000001</v>
      </c>
      <c r="K92">
        <v>108741653.5</v>
      </c>
      <c r="L92">
        <v>110093726.59999999</v>
      </c>
      <c r="M92">
        <v>111459413.3</v>
      </c>
      <c r="N92">
        <v>112854272.5</v>
      </c>
      <c r="O92">
        <v>114838023.2</v>
      </c>
      <c r="P92">
        <v>117198749.2</v>
      </c>
      <c r="Q92">
        <v>119863895.40000001</v>
      </c>
      <c r="R92">
        <v>122756275.7</v>
      </c>
      <c r="S92">
        <v>125813095.3</v>
      </c>
      <c r="T92">
        <v>128976307.2</v>
      </c>
      <c r="U92">
        <v>132214330.09999999</v>
      </c>
      <c r="V92">
        <v>135512507.80000001</v>
      </c>
      <c r="W92">
        <v>138861426.19999999</v>
      </c>
      <c r="X92">
        <v>142258162.80000001</v>
      </c>
      <c r="Y92">
        <v>145704354.5</v>
      </c>
      <c r="Z92">
        <v>149203907.30000001</v>
      </c>
      <c r="AA92">
        <v>152761375.5</v>
      </c>
      <c r="AB92">
        <v>156381075.80000001</v>
      </c>
      <c r="AC92">
        <v>160066800.69999999</v>
      </c>
      <c r="AD92">
        <v>164368143.59999999</v>
      </c>
      <c r="AE92">
        <v>169104837.09999999</v>
      </c>
      <c r="AF92">
        <v>174197105.40000001</v>
      </c>
      <c r="AG92">
        <v>179569040.5</v>
      </c>
      <c r="AH92">
        <v>185162552.09999999</v>
      </c>
      <c r="AI92">
        <v>190941300.69999999</v>
      </c>
      <c r="AJ92">
        <v>196887719.59999999</v>
      </c>
      <c r="AK92">
        <v>203002657.19999999</v>
      </c>
      <c r="AL92">
        <v>209295412</v>
      </c>
      <c r="AM92">
        <v>215782554.19999999</v>
      </c>
    </row>
    <row r="93" spans="1:39" x14ac:dyDescent="0.25">
      <c r="A93" t="s">
        <v>98</v>
      </c>
      <c r="B93" s="11">
        <v>3.4552374029999999</v>
      </c>
      <c r="C93">
        <v>3.6053345800000001</v>
      </c>
      <c r="D93">
        <v>3.7116479990000002</v>
      </c>
      <c r="E93">
        <v>3.8298634210000002</v>
      </c>
      <c r="F93">
        <v>3.9191089360000002</v>
      </c>
      <c r="G93">
        <v>4.1740224389999998</v>
      </c>
      <c r="H93">
        <v>4.3189963479999998</v>
      </c>
      <c r="I93">
        <v>4.3831575679999997</v>
      </c>
      <c r="J93">
        <v>4.4044132810000001</v>
      </c>
      <c r="K93">
        <v>4.3941697590000004</v>
      </c>
      <c r="L93">
        <v>4.3514017349999996</v>
      </c>
      <c r="M93">
        <v>4.2666133300000002</v>
      </c>
      <c r="N93">
        <v>4.1258253690000002</v>
      </c>
      <c r="O93">
        <v>4.1820493790000004</v>
      </c>
      <c r="P93">
        <v>4.2918733979999999</v>
      </c>
      <c r="Q93">
        <v>4.3913374239999996</v>
      </c>
      <c r="R93">
        <v>4.482117701</v>
      </c>
      <c r="S93">
        <v>4.5660368150000004</v>
      </c>
      <c r="T93">
        <v>4.6411566469999999</v>
      </c>
      <c r="U93">
        <v>4.7105891289999997</v>
      </c>
      <c r="V93">
        <v>4.7723777979999999</v>
      </c>
      <c r="W93">
        <v>4.8257402389999999</v>
      </c>
      <c r="X93">
        <v>4.8699704160000001</v>
      </c>
      <c r="Y93">
        <v>4.9043861709999996</v>
      </c>
      <c r="Z93">
        <v>4.9283428789999997</v>
      </c>
      <c r="AA93">
        <v>4.9412440139999996</v>
      </c>
      <c r="AB93">
        <v>4.9425548670000001</v>
      </c>
      <c r="AC93">
        <v>4.9318180209999998</v>
      </c>
      <c r="AD93">
        <v>5.067990569</v>
      </c>
      <c r="AE93">
        <v>5.1802455419999998</v>
      </c>
      <c r="AF93">
        <v>5.2622615179999999</v>
      </c>
      <c r="AG93">
        <v>5.3283262740000001</v>
      </c>
      <c r="AH93">
        <v>5.3848214060000004</v>
      </c>
      <c r="AI93">
        <v>5.4346735429999997</v>
      </c>
      <c r="AJ93">
        <v>5.4799613340000004</v>
      </c>
      <c r="AK93">
        <v>5.5221422090000001</v>
      </c>
      <c r="AL93">
        <v>5.5621049090000003</v>
      </c>
      <c r="AM93">
        <v>5.6006724329999997</v>
      </c>
    </row>
    <row r="94" spans="1:39" x14ac:dyDescent="0.25">
      <c r="A94" t="s">
        <v>99</v>
      </c>
      <c r="B94">
        <v>0.51584152599999999</v>
      </c>
      <c r="C94">
        <v>0.64564251689999996</v>
      </c>
      <c r="D94">
        <v>0.81205775530000002</v>
      </c>
      <c r="E94">
        <v>1.0246665880000001</v>
      </c>
      <c r="F94">
        <v>1.281477596</v>
      </c>
      <c r="G94">
        <v>1.5789310459999999</v>
      </c>
      <c r="H94">
        <v>1.8805366020000001</v>
      </c>
      <c r="I94">
        <v>2.1958511930000002</v>
      </c>
      <c r="J94">
        <v>2.5384576320000001</v>
      </c>
      <c r="K94">
        <v>2.913336202</v>
      </c>
      <c r="L94">
        <v>3.3188138700000001</v>
      </c>
      <c r="M94">
        <v>3.7439317299999999</v>
      </c>
      <c r="N94">
        <v>4.1661154140000001</v>
      </c>
      <c r="O94">
        <v>4.5749265289999999</v>
      </c>
      <c r="P94">
        <v>5.0537528519999997</v>
      </c>
      <c r="Q94">
        <v>5.5624973779999998</v>
      </c>
      <c r="R94">
        <v>6.1076698909999996</v>
      </c>
      <c r="S94">
        <v>6.6940678370000004</v>
      </c>
      <c r="T94">
        <v>7.1693518760000003</v>
      </c>
      <c r="U94">
        <v>7.6504342239999996</v>
      </c>
      <c r="V94">
        <v>8.1472903710000004</v>
      </c>
      <c r="W94">
        <v>8.6598423499999999</v>
      </c>
      <c r="X94">
        <v>9.1864750300000004</v>
      </c>
      <c r="Y94">
        <v>9.7250678829999995</v>
      </c>
      <c r="Z94">
        <v>10.273116099999999</v>
      </c>
      <c r="AA94">
        <v>10.827736310000001</v>
      </c>
      <c r="AB94">
        <v>11.38567213</v>
      </c>
      <c r="AC94">
        <v>11.94331144</v>
      </c>
      <c r="AD94">
        <v>12.480316309999999</v>
      </c>
      <c r="AE94">
        <v>12.927814420000001</v>
      </c>
      <c r="AF94">
        <v>13.30381873</v>
      </c>
      <c r="AG94">
        <v>13.645780719999999</v>
      </c>
      <c r="AH94">
        <v>13.96927954</v>
      </c>
      <c r="AI94">
        <v>14.28141215</v>
      </c>
      <c r="AJ94">
        <v>14.587292079999999</v>
      </c>
      <c r="AK94">
        <v>14.89062766</v>
      </c>
      <c r="AL94">
        <v>15.19373075</v>
      </c>
      <c r="AM94">
        <v>15.49880928</v>
      </c>
    </row>
    <row r="95" spans="1:39" x14ac:dyDescent="0.25">
      <c r="A95" t="s">
        <v>100</v>
      </c>
      <c r="B95">
        <v>0.74823260869999997</v>
      </c>
      <c r="C95">
        <v>0.75499314900000003</v>
      </c>
      <c r="D95">
        <v>0.74715951589999996</v>
      </c>
      <c r="E95">
        <v>0.74004508049999995</v>
      </c>
      <c r="F95">
        <v>0.7271425212</v>
      </c>
      <c r="G95">
        <v>0.83899098800000005</v>
      </c>
      <c r="H95">
        <v>0.95414960920000003</v>
      </c>
      <c r="I95">
        <v>1.0667158050000001</v>
      </c>
      <c r="J95">
        <v>1.181526877</v>
      </c>
      <c r="K95">
        <v>1.2997475140000001</v>
      </c>
      <c r="L95">
        <v>1.4195682919999999</v>
      </c>
      <c r="M95">
        <v>1.535622834</v>
      </c>
      <c r="N95">
        <v>1.638816745</v>
      </c>
      <c r="O95">
        <v>1.6422318849999999</v>
      </c>
      <c r="P95">
        <v>1.646940152</v>
      </c>
      <c r="Q95">
        <v>1.644932023</v>
      </c>
      <c r="R95">
        <v>1.63899376</v>
      </c>
      <c r="S95">
        <v>1.630199964</v>
      </c>
      <c r="T95">
        <v>1.6527120989999999</v>
      </c>
      <c r="U95">
        <v>1.6768647480000001</v>
      </c>
      <c r="V95">
        <v>1.698700444</v>
      </c>
      <c r="W95">
        <v>1.717590953</v>
      </c>
      <c r="X95">
        <v>1.7332469660000001</v>
      </c>
      <c r="Y95">
        <v>1.7454205060000001</v>
      </c>
      <c r="Z95">
        <v>1.7538799780000001</v>
      </c>
      <c r="AA95">
        <v>1.7584109400000001</v>
      </c>
      <c r="AB95">
        <v>1.7588209239999999</v>
      </c>
      <c r="AC95">
        <v>1.7549452109999999</v>
      </c>
      <c r="AD95">
        <v>1.801234783</v>
      </c>
      <c r="AE95">
        <v>1.838809114</v>
      </c>
      <c r="AF95">
        <v>1.8654592290000001</v>
      </c>
      <c r="AG95">
        <v>1.8862183800000001</v>
      </c>
      <c r="AH95">
        <v>1.9033751640000001</v>
      </c>
      <c r="AI95">
        <v>1.918023496</v>
      </c>
      <c r="AJ95">
        <v>1.930940281</v>
      </c>
      <c r="AK95">
        <v>1.942682088</v>
      </c>
      <c r="AL95">
        <v>1.9535959919999999</v>
      </c>
      <c r="AM95">
        <v>1.9639954829999999</v>
      </c>
    </row>
    <row r="96" spans="1:39" x14ac:dyDescent="0.25">
      <c r="A96" t="s">
        <v>101</v>
      </c>
      <c r="B96">
        <v>2.4028705899999999E-3</v>
      </c>
      <c r="C96">
        <v>4.6393437700000002E-3</v>
      </c>
      <c r="D96">
        <v>9.3809410099999907E-3</v>
      </c>
      <c r="E96">
        <v>1.9051304200000001E-2</v>
      </c>
      <c r="F96">
        <v>3.8330476000000002E-2</v>
      </c>
      <c r="G96">
        <v>7.0549083799999995E-2</v>
      </c>
      <c r="H96">
        <v>0.1249130868</v>
      </c>
      <c r="I96">
        <v>0.2170105497</v>
      </c>
      <c r="J96">
        <v>0.37356582220000001</v>
      </c>
      <c r="K96">
        <v>0.63876069609999997</v>
      </c>
      <c r="L96">
        <v>1.0845449949999999</v>
      </c>
      <c r="M96">
        <v>1.82404185</v>
      </c>
      <c r="N96">
        <v>3.026787042</v>
      </c>
      <c r="O96">
        <v>3.2905917750000002</v>
      </c>
      <c r="P96">
        <v>3.4476249750000001</v>
      </c>
      <c r="Q96">
        <v>3.5843266389999999</v>
      </c>
      <c r="R96">
        <v>3.7172754449999998</v>
      </c>
      <c r="S96">
        <v>3.8494297070000001</v>
      </c>
      <c r="T96">
        <v>4.3371367760000004</v>
      </c>
      <c r="U96">
        <v>4.924892549</v>
      </c>
      <c r="V96">
        <v>5.5882217360000004</v>
      </c>
      <c r="W96">
        <v>6.3301346550000002</v>
      </c>
      <c r="X96">
        <v>7.1570507829999999</v>
      </c>
      <c r="Y96">
        <v>8.0759020160000006</v>
      </c>
      <c r="Z96">
        <v>9.0937068199999995</v>
      </c>
      <c r="AA96">
        <v>10.217411200000001</v>
      </c>
      <c r="AB96">
        <v>11.45374932</v>
      </c>
      <c r="AC96">
        <v>12.809094760000001</v>
      </c>
      <c r="AD96">
        <v>13.56988046</v>
      </c>
      <c r="AE96">
        <v>14.177096390000001</v>
      </c>
      <c r="AF96">
        <v>14.70716878</v>
      </c>
      <c r="AG96">
        <v>15.20607029</v>
      </c>
      <c r="AH96">
        <v>15.69114779</v>
      </c>
      <c r="AI96">
        <v>16.170330020000002</v>
      </c>
      <c r="AJ96">
        <v>16.649398919999999</v>
      </c>
      <c r="AK96">
        <v>17.132750720000001</v>
      </c>
      <c r="AL96">
        <v>17.623278769999999</v>
      </c>
      <c r="AM96">
        <v>18.123798610000001</v>
      </c>
    </row>
    <row r="97" spans="1:39" x14ac:dyDescent="0.25">
      <c r="A97" t="s">
        <v>102</v>
      </c>
      <c r="B97">
        <v>18.786700339999999</v>
      </c>
      <c r="C97">
        <v>24.401916440000001</v>
      </c>
      <c r="D97">
        <v>31.109113659999998</v>
      </c>
      <c r="E97">
        <v>41.454655219999999</v>
      </c>
      <c r="F97">
        <v>55.168412570000001</v>
      </c>
      <c r="G97">
        <v>64.51276068</v>
      </c>
      <c r="H97">
        <v>71.626436670000004</v>
      </c>
      <c r="I97">
        <v>77.622800929999997</v>
      </c>
      <c r="J97">
        <v>83.046759030000004</v>
      </c>
      <c r="K97">
        <v>88.116430769999994</v>
      </c>
      <c r="L97">
        <v>92.788292069999997</v>
      </c>
      <c r="M97">
        <v>96.777733100000006</v>
      </c>
      <c r="N97">
        <v>99.613208490000005</v>
      </c>
      <c r="O97">
        <v>99.390667269999994</v>
      </c>
      <c r="P97">
        <v>99.17213314</v>
      </c>
      <c r="Q97">
        <v>98.736669800000001</v>
      </c>
      <c r="R97">
        <v>98.164889810000005</v>
      </c>
      <c r="S97">
        <v>97.476733629999998</v>
      </c>
      <c r="T97">
        <v>98.58751753</v>
      </c>
      <c r="U97">
        <v>99.779570759999999</v>
      </c>
      <c r="V97">
        <v>100.8307638</v>
      </c>
      <c r="W97">
        <v>101.7046654</v>
      </c>
      <c r="X97">
        <v>102.3857233</v>
      </c>
      <c r="Y97">
        <v>102.86071130000001</v>
      </c>
      <c r="Z97">
        <v>103.1172378</v>
      </c>
      <c r="AA97">
        <v>103.1439403</v>
      </c>
      <c r="AB97">
        <v>102.93087319999999</v>
      </c>
      <c r="AC97">
        <v>102.4699006</v>
      </c>
      <c r="AD97">
        <v>55.190240619999997</v>
      </c>
      <c r="AE97">
        <v>27.703426400000001</v>
      </c>
      <c r="AF97">
        <v>13.742695640000001</v>
      </c>
      <c r="AG97">
        <v>6.8031702169999999</v>
      </c>
      <c r="AH97">
        <v>3.3703011030000001</v>
      </c>
      <c r="AI97">
        <v>1.6756047540000001</v>
      </c>
      <c r="AJ97">
        <v>0.83994007169999996</v>
      </c>
      <c r="AK97">
        <v>0.42794521800000002</v>
      </c>
      <c r="AL97">
        <v>0.22526601199999999</v>
      </c>
      <c r="AM97">
        <v>0.1254061954</v>
      </c>
    </row>
    <row r="98" spans="1:39" x14ac:dyDescent="0.25">
      <c r="A98" t="s">
        <v>103</v>
      </c>
      <c r="B98">
        <v>11.05650142</v>
      </c>
      <c r="C98">
        <v>12.059868700000001</v>
      </c>
      <c r="D98">
        <v>12.657219080000001</v>
      </c>
      <c r="E98">
        <v>13.855452959999999</v>
      </c>
      <c r="F98">
        <v>15.155147940000001</v>
      </c>
      <c r="G98">
        <v>16.617657049999998</v>
      </c>
      <c r="H98">
        <v>17.546113739999999</v>
      </c>
      <c r="I98">
        <v>18.11274298</v>
      </c>
      <c r="J98">
        <v>18.4637715</v>
      </c>
      <c r="K98">
        <v>18.668061229999999</v>
      </c>
      <c r="L98">
        <v>18.732905469999999</v>
      </c>
      <c r="M98">
        <v>18.619815620000001</v>
      </c>
      <c r="N98">
        <v>18.265022770000002</v>
      </c>
      <c r="O98">
        <v>18.052331280000001</v>
      </c>
      <c r="P98">
        <v>17.915365730000001</v>
      </c>
      <c r="Q98">
        <v>17.747762130000002</v>
      </c>
      <c r="R98">
        <v>17.55758634</v>
      </c>
      <c r="S98">
        <v>17.348036059999998</v>
      </c>
      <c r="T98">
        <v>16.140848210000001</v>
      </c>
      <c r="U98">
        <v>14.905138839999999</v>
      </c>
      <c r="V98">
        <v>13.73190849</v>
      </c>
      <c r="W98">
        <v>12.6273199</v>
      </c>
      <c r="X98">
        <v>11.58945782</v>
      </c>
      <c r="Y98">
        <v>10.61569237</v>
      </c>
      <c r="Z98">
        <v>9.7034244699999999</v>
      </c>
      <c r="AA98">
        <v>8.8501554410000001</v>
      </c>
      <c r="AB98">
        <v>8.0534868080000006</v>
      </c>
      <c r="AC98">
        <v>7.3111090670000003</v>
      </c>
      <c r="AD98">
        <v>6.2104243859999997</v>
      </c>
      <c r="AE98">
        <v>5.2051676430000002</v>
      </c>
      <c r="AF98">
        <v>4.3337633929999999</v>
      </c>
      <c r="AG98">
        <v>3.5971087470000001</v>
      </c>
      <c r="AH98">
        <v>2.9809573720000002</v>
      </c>
      <c r="AI98">
        <v>2.4683271389999999</v>
      </c>
      <c r="AJ98">
        <v>2.0432420250000001</v>
      </c>
      <c r="AK98">
        <v>1.691420065</v>
      </c>
      <c r="AL98">
        <v>1.4006038240000001</v>
      </c>
      <c r="AM98">
        <v>1.1604405739999999</v>
      </c>
    </row>
    <row r="99" spans="1:39" x14ac:dyDescent="0.25">
      <c r="A99" t="s">
        <v>104</v>
      </c>
      <c r="B99" s="11">
        <v>7.0719006999999997E-5</v>
      </c>
      <c r="C99">
        <v>3.5251750399999999E-4</v>
      </c>
      <c r="D99">
        <v>2.00385982E-3</v>
      </c>
      <c r="E99">
        <v>1.27247097E-2</v>
      </c>
      <c r="F99">
        <v>7.9814636800000005E-2</v>
      </c>
      <c r="G99">
        <v>0.1150158829</v>
      </c>
      <c r="H99">
        <v>0.1367235296</v>
      </c>
      <c r="I99">
        <v>0.1557498685</v>
      </c>
      <c r="J99">
        <v>0.1752875431</v>
      </c>
      <c r="K99">
        <v>0.19586349149999999</v>
      </c>
      <c r="L99">
        <v>0.2172847973</v>
      </c>
      <c r="M99">
        <v>0.23874673969999999</v>
      </c>
      <c r="N99">
        <v>0.25879005459999999</v>
      </c>
      <c r="O99">
        <v>0.25907206960000001</v>
      </c>
      <c r="P99">
        <v>0.2591626964</v>
      </c>
      <c r="Q99">
        <v>0.2581876931</v>
      </c>
      <c r="R99">
        <v>0.25662442610000002</v>
      </c>
      <c r="S99">
        <v>0.25464722239999998</v>
      </c>
      <c r="T99">
        <v>0.24083036369999999</v>
      </c>
      <c r="U99">
        <v>0.2263876148</v>
      </c>
      <c r="V99">
        <v>0.21236988300000001</v>
      </c>
      <c r="W99">
        <v>0.19887509889999999</v>
      </c>
      <c r="X99">
        <v>0.1859047103</v>
      </c>
      <c r="Y99">
        <v>0.1734519394</v>
      </c>
      <c r="Z99">
        <v>0.16151062839999999</v>
      </c>
      <c r="AA99">
        <v>0.15007572029999999</v>
      </c>
      <c r="AB99">
        <v>0.13914303829999999</v>
      </c>
      <c r="AC99">
        <v>0.12870902740000001</v>
      </c>
      <c r="AD99">
        <v>0.12771514440000001</v>
      </c>
      <c r="AE99">
        <v>0.12659910639999999</v>
      </c>
      <c r="AF99">
        <v>0.1247832909</v>
      </c>
      <c r="AG99">
        <v>0.1226157479</v>
      </c>
      <c r="AH99">
        <v>0.12026655209999999</v>
      </c>
      <c r="AI99">
        <v>0.1178149969</v>
      </c>
      <c r="AJ99">
        <v>0.1153151263</v>
      </c>
      <c r="AK99">
        <v>0.11280244189999999</v>
      </c>
      <c r="AL99">
        <v>0.11029762329999999</v>
      </c>
      <c r="AM99">
        <v>0.107818225</v>
      </c>
    </row>
    <row r="100" spans="1:39" x14ac:dyDescent="0.25">
      <c r="A100" t="s">
        <v>105</v>
      </c>
      <c r="B100">
        <v>1.454606002</v>
      </c>
      <c r="C100">
        <v>1.44650441</v>
      </c>
      <c r="D100">
        <v>1.411427083</v>
      </c>
      <c r="E100">
        <v>1.379605996</v>
      </c>
      <c r="F100">
        <v>1.3376324959999999</v>
      </c>
      <c r="G100">
        <v>1.4072975560000001</v>
      </c>
      <c r="H100">
        <v>1.445165032</v>
      </c>
      <c r="I100">
        <v>1.456490614</v>
      </c>
      <c r="J100">
        <v>1.453683187</v>
      </c>
      <c r="K100">
        <v>1.4406480180000001</v>
      </c>
      <c r="L100">
        <v>1.4172089720000001</v>
      </c>
      <c r="M100">
        <v>1.3804721179999999</v>
      </c>
      <c r="N100">
        <v>1.326188903</v>
      </c>
      <c r="O100">
        <v>1.3151118070000001</v>
      </c>
      <c r="P100">
        <v>1.3182744959999999</v>
      </c>
      <c r="Q100">
        <v>1.317274796</v>
      </c>
      <c r="R100">
        <v>1.3130548099999999</v>
      </c>
      <c r="S100">
        <v>1.3063623470000001</v>
      </c>
      <c r="T100">
        <v>1.324759523</v>
      </c>
      <c r="U100">
        <v>1.3444486849999999</v>
      </c>
      <c r="V100">
        <v>1.3622554840000001</v>
      </c>
      <c r="W100">
        <v>1.377676305</v>
      </c>
      <c r="X100">
        <v>1.390479912</v>
      </c>
      <c r="Y100">
        <v>1.400468799</v>
      </c>
      <c r="Z100">
        <v>1.4074590629999999</v>
      </c>
      <c r="AA100">
        <v>1.4112808370000001</v>
      </c>
      <c r="AB100">
        <v>1.4117819140000001</v>
      </c>
      <c r="AC100">
        <v>1.4088321290000001</v>
      </c>
      <c r="AD100">
        <v>1.447702992</v>
      </c>
      <c r="AE100">
        <v>1.479721002</v>
      </c>
      <c r="AF100">
        <v>1.5030932829999999</v>
      </c>
      <c r="AG100">
        <v>1.5219011769999999</v>
      </c>
      <c r="AH100">
        <v>1.5379669680000001</v>
      </c>
      <c r="AI100">
        <v>1.552126739</v>
      </c>
      <c r="AJ100">
        <v>1.5649744649999999</v>
      </c>
      <c r="AK100">
        <v>1.576927033</v>
      </c>
      <c r="AL100">
        <v>1.5882391250000001</v>
      </c>
      <c r="AM100">
        <v>1.599146671</v>
      </c>
    </row>
    <row r="101" spans="1:39" x14ac:dyDescent="0.25">
      <c r="A101" t="s">
        <v>106</v>
      </c>
      <c r="B101">
        <v>344.32535730000001</v>
      </c>
      <c r="C101">
        <v>344.13470219999999</v>
      </c>
      <c r="D101">
        <v>333.42899770000002</v>
      </c>
      <c r="E101">
        <v>330.57135469999997</v>
      </c>
      <c r="F101">
        <v>326.70068020000002</v>
      </c>
      <c r="G101">
        <v>348.965575</v>
      </c>
      <c r="H101">
        <v>361.50063879999999</v>
      </c>
      <c r="I101">
        <v>365.92134099999998</v>
      </c>
      <c r="J101">
        <v>365.45230429999998</v>
      </c>
      <c r="K101">
        <v>362.0586083</v>
      </c>
      <c r="L101">
        <v>356.0369839</v>
      </c>
      <c r="M101">
        <v>346.78529850000001</v>
      </c>
      <c r="N101">
        <v>333.29821509999999</v>
      </c>
      <c r="O101">
        <v>315.9155548</v>
      </c>
      <c r="P101">
        <v>300.89956769999998</v>
      </c>
      <c r="Q101">
        <v>286.3791951</v>
      </c>
      <c r="R101">
        <v>272.3420734</v>
      </c>
      <c r="S101">
        <v>258.76478900000001</v>
      </c>
      <c r="T101">
        <v>254.32312820000001</v>
      </c>
      <c r="U101">
        <v>250.53621190000001</v>
      </c>
      <c r="V101">
        <v>246.49794879999999</v>
      </c>
      <c r="W101">
        <v>242.10466740000001</v>
      </c>
      <c r="X101">
        <v>237.34007030000001</v>
      </c>
      <c r="Y101">
        <v>232.20151799999999</v>
      </c>
      <c r="Z101">
        <v>226.69248010000001</v>
      </c>
      <c r="AA101">
        <v>220.82148710000001</v>
      </c>
      <c r="AB101">
        <v>214.6018986</v>
      </c>
      <c r="AC101">
        <v>208.05178649999999</v>
      </c>
      <c r="AD101">
        <v>155.79040789999999</v>
      </c>
      <c r="AE101">
        <v>112.9857207</v>
      </c>
      <c r="AF101">
        <v>81.325085740000006</v>
      </c>
      <c r="AG101">
        <v>58.403573989999998</v>
      </c>
      <c r="AH101">
        <v>41.927559019999997</v>
      </c>
      <c r="AI101">
        <v>30.123919669999999</v>
      </c>
      <c r="AJ101">
        <v>21.683767150000001</v>
      </c>
      <c r="AK101">
        <v>15.654087150000001</v>
      </c>
      <c r="AL101">
        <v>11.34861561</v>
      </c>
      <c r="AM101">
        <v>8.2754622520000005</v>
      </c>
    </row>
    <row r="102" spans="1:39" x14ac:dyDescent="0.25">
      <c r="A102" t="s">
        <v>107</v>
      </c>
      <c r="B102">
        <v>1654.8800980000001</v>
      </c>
      <c r="C102">
        <v>1724.0186639999999</v>
      </c>
      <c r="D102">
        <v>1755.382507</v>
      </c>
      <c r="E102">
        <v>1823.46417</v>
      </c>
      <c r="F102">
        <v>1887.2052080000001</v>
      </c>
      <c r="G102">
        <v>2053.8621480000002</v>
      </c>
      <c r="H102">
        <v>2162.356898</v>
      </c>
      <c r="I102">
        <v>2225.3355710000001</v>
      </c>
      <c r="J102">
        <v>2260.508844</v>
      </c>
      <c r="K102">
        <v>2277.7249069999998</v>
      </c>
      <c r="L102">
        <v>2277.972929</v>
      </c>
      <c r="M102">
        <v>2256.5682339999998</v>
      </c>
      <c r="N102">
        <v>2205.8728150000002</v>
      </c>
      <c r="O102">
        <v>2246.2131199999999</v>
      </c>
      <c r="P102">
        <v>2308.7112390000002</v>
      </c>
      <c r="Q102">
        <v>2371.2232720000002</v>
      </c>
      <c r="R102">
        <v>2432.9912669999999</v>
      </c>
      <c r="S102">
        <v>2493.7803629999999</v>
      </c>
      <c r="T102">
        <v>2519.6830629999999</v>
      </c>
      <c r="U102">
        <v>2538.884016</v>
      </c>
      <c r="V102">
        <v>2553.5927820000002</v>
      </c>
      <c r="W102">
        <v>2563.7241359999998</v>
      </c>
      <c r="X102">
        <v>2568.9770509999998</v>
      </c>
      <c r="Y102">
        <v>2569.0513740000001</v>
      </c>
      <c r="Z102">
        <v>2563.6793130000001</v>
      </c>
      <c r="AA102">
        <v>2552.6333140000002</v>
      </c>
      <c r="AB102">
        <v>2535.7324779999999</v>
      </c>
      <c r="AC102">
        <v>2512.8489869999999</v>
      </c>
      <c r="AD102">
        <v>2631.734504</v>
      </c>
      <c r="AE102">
        <v>2755.8420339999998</v>
      </c>
      <c r="AF102">
        <v>2870.2744739999998</v>
      </c>
      <c r="AG102">
        <v>2979.5338929999998</v>
      </c>
      <c r="AH102">
        <v>3086.6554890000002</v>
      </c>
      <c r="AI102">
        <v>3193.3480030000001</v>
      </c>
      <c r="AJ102">
        <v>3300.8576790000002</v>
      </c>
      <c r="AK102">
        <v>3409.9657670000001</v>
      </c>
      <c r="AL102">
        <v>3521.3086229999999</v>
      </c>
      <c r="AM102">
        <v>3635.485451</v>
      </c>
    </row>
    <row r="103" spans="1:39" x14ac:dyDescent="0.25">
      <c r="A103" t="s">
        <v>108</v>
      </c>
      <c r="B103">
        <v>5.531089014</v>
      </c>
      <c r="C103">
        <v>6.3449973240000004</v>
      </c>
      <c r="D103">
        <v>7.0513853710000003</v>
      </c>
      <c r="E103">
        <v>8.2342478559999996</v>
      </c>
      <c r="F103">
        <v>9.6223214820000003</v>
      </c>
      <c r="G103">
        <v>6.8598272820000004</v>
      </c>
      <c r="H103">
        <v>4.454664384</v>
      </c>
      <c r="I103">
        <v>2.8025638989999999</v>
      </c>
      <c r="J103">
        <v>1.735416214</v>
      </c>
      <c r="K103">
        <v>1.064203062</v>
      </c>
      <c r="L103">
        <v>0.64730785300000004</v>
      </c>
      <c r="M103">
        <v>0.39003771100000001</v>
      </c>
      <c r="N103">
        <v>0.232062305</v>
      </c>
      <c r="O103">
        <v>0.20570890950000001</v>
      </c>
      <c r="P103">
        <v>0.1913974739</v>
      </c>
      <c r="Q103">
        <v>0.17887780950000001</v>
      </c>
      <c r="R103">
        <v>0.1672476493</v>
      </c>
      <c r="S103">
        <v>0.15635755840000001</v>
      </c>
      <c r="T103">
        <v>0.17307267670000001</v>
      </c>
      <c r="U103">
        <v>0.1948593377</v>
      </c>
      <c r="V103">
        <v>0.21952949159999999</v>
      </c>
      <c r="W103">
        <v>0.24701027049999999</v>
      </c>
      <c r="X103">
        <v>0.27747791300000002</v>
      </c>
      <c r="Y103">
        <v>0.3111371295</v>
      </c>
      <c r="Z103">
        <v>0.3481924522</v>
      </c>
      <c r="AA103">
        <v>0.38884158479999997</v>
      </c>
      <c r="AB103">
        <v>0.43327104579999998</v>
      </c>
      <c r="AC103">
        <v>0.48165178260000002</v>
      </c>
      <c r="AD103">
        <v>0.53232674710000005</v>
      </c>
      <c r="AE103">
        <v>0.58538195579999996</v>
      </c>
      <c r="AF103">
        <v>0.64072568080000003</v>
      </c>
      <c r="AG103">
        <v>0.69960932819999999</v>
      </c>
      <c r="AH103">
        <v>0.76287499199999997</v>
      </c>
      <c r="AI103">
        <v>0.83114699989999996</v>
      </c>
      <c r="AJ103">
        <v>0.90502050190000005</v>
      </c>
      <c r="AK103">
        <v>0.98504429719999997</v>
      </c>
      <c r="AL103">
        <v>1.0717956230000001</v>
      </c>
      <c r="AM103">
        <v>1.165910977</v>
      </c>
    </row>
    <row r="104" spans="1:39" x14ac:dyDescent="0.25">
      <c r="A104" t="s">
        <v>109</v>
      </c>
      <c r="B104" s="11">
        <v>127.6313988</v>
      </c>
      <c r="C104">
        <v>122.62372070000001</v>
      </c>
      <c r="D104">
        <v>110.6653915</v>
      </c>
      <c r="E104">
        <v>106.0585</v>
      </c>
      <c r="F104">
        <v>102.022706</v>
      </c>
      <c r="G104">
        <v>54.579067209999998</v>
      </c>
      <c r="H104">
        <v>26.35718537</v>
      </c>
      <c r="I104">
        <v>12.335278779999999</v>
      </c>
      <c r="J104">
        <v>5.7044496090000001</v>
      </c>
      <c r="K104">
        <v>2.6391815410000001</v>
      </c>
      <c r="L104">
        <v>1.237398387</v>
      </c>
      <c r="M104">
        <v>0.6021832198</v>
      </c>
      <c r="N104">
        <v>0.31643622830000001</v>
      </c>
      <c r="O104">
        <v>0.29389118809999998</v>
      </c>
      <c r="P104">
        <v>0.2914868229</v>
      </c>
      <c r="Q104">
        <v>0.2910700088</v>
      </c>
      <c r="R104">
        <v>0.2909455521</v>
      </c>
      <c r="S104">
        <v>0.29089095539999998</v>
      </c>
      <c r="T104">
        <v>0.29473498539999998</v>
      </c>
      <c r="U104">
        <v>0.29886959930000001</v>
      </c>
      <c r="V104">
        <v>0.3028353412</v>
      </c>
      <c r="W104">
        <v>0.30653941470000001</v>
      </c>
      <c r="X104">
        <v>0.3099285832</v>
      </c>
      <c r="Y104">
        <v>0.31295737210000002</v>
      </c>
      <c r="Z104">
        <v>0.31558656270000002</v>
      </c>
      <c r="AA104">
        <v>0.31778371820000001</v>
      </c>
      <c r="AB104">
        <v>0.3195236789</v>
      </c>
      <c r="AC104">
        <v>0.32078877909999998</v>
      </c>
      <c r="AD104">
        <v>0.32869999459999999</v>
      </c>
      <c r="AE104">
        <v>0.33709840810000002</v>
      </c>
      <c r="AF104">
        <v>0.3450683906</v>
      </c>
      <c r="AG104">
        <v>0.3529445538</v>
      </c>
      <c r="AH104">
        <v>0.36090674709999998</v>
      </c>
      <c r="AI104">
        <v>0.36903472199999998</v>
      </c>
      <c r="AJ104">
        <v>0.37738929290000001</v>
      </c>
      <c r="AK104">
        <v>0.38598462509999998</v>
      </c>
      <c r="AL104">
        <v>0.39484302230000001</v>
      </c>
      <c r="AM104">
        <v>0.40399387530000003</v>
      </c>
    </row>
    <row r="105" spans="1:39" x14ac:dyDescent="0.25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114</v>
      </c>
      <c r="B109">
        <v>822139.67229999998</v>
      </c>
      <c r="C109">
        <v>1067871.405</v>
      </c>
      <c r="D109">
        <v>1361390.182</v>
      </c>
      <c r="E109">
        <v>1814129.5490000001</v>
      </c>
      <c r="F109">
        <v>2414268.0610000002</v>
      </c>
      <c r="G109">
        <v>2823193.389</v>
      </c>
      <c r="H109">
        <v>3134500.53</v>
      </c>
      <c r="I109">
        <v>3396912.1170000001</v>
      </c>
      <c r="J109">
        <v>3634274.1910000001</v>
      </c>
      <c r="K109">
        <v>3856132.0619999999</v>
      </c>
      <c r="L109">
        <v>4060581.0389999999</v>
      </c>
      <c r="M109">
        <v>4235166.0889999997</v>
      </c>
      <c r="N109">
        <v>4359251.5449999999</v>
      </c>
      <c r="O109">
        <v>4349512.7450000001</v>
      </c>
      <c r="P109">
        <v>4339949.3020000001</v>
      </c>
      <c r="Q109">
        <v>4320892.6500000004</v>
      </c>
      <c r="R109">
        <v>4295870.5389999999</v>
      </c>
      <c r="S109">
        <v>4265755.5980000002</v>
      </c>
      <c r="T109">
        <v>4314365.4809999997</v>
      </c>
      <c r="U109">
        <v>4366531.8550000004</v>
      </c>
      <c r="V109">
        <v>4412533.9340000004</v>
      </c>
      <c r="W109">
        <v>4450777.4289999995</v>
      </c>
      <c r="X109">
        <v>4480581.733</v>
      </c>
      <c r="Y109">
        <v>4501368.057</v>
      </c>
      <c r="Z109">
        <v>4512594.1150000002</v>
      </c>
      <c r="AA109">
        <v>4513762.66</v>
      </c>
      <c r="AB109">
        <v>4504438.466</v>
      </c>
      <c r="AC109">
        <v>4484265.4840000002</v>
      </c>
      <c r="AD109">
        <v>2415229.9509999999</v>
      </c>
      <c r="AE109">
        <v>1212282.338</v>
      </c>
      <c r="AF109">
        <v>601413.12320000003</v>
      </c>
      <c r="AG109">
        <v>297717.73849999998</v>
      </c>
      <c r="AH109">
        <v>147493.76560000001</v>
      </c>
      <c r="AI109">
        <v>73333.592980000001</v>
      </c>
      <c r="AJ109">
        <v>36756.869429999999</v>
      </c>
      <c r="AK109">
        <v>18727.467369999998</v>
      </c>
      <c r="AL109">
        <v>9844.5447619999995</v>
      </c>
      <c r="AM109">
        <v>5472.8644539999996</v>
      </c>
    </row>
    <row r="110" spans="1:39" x14ac:dyDescent="0.25">
      <c r="A110" t="s">
        <v>115</v>
      </c>
      <c r="B110">
        <v>483852.31540000002</v>
      </c>
      <c r="C110">
        <v>527761.46539999999</v>
      </c>
      <c r="D110">
        <v>553902.58849999995</v>
      </c>
      <c r="E110">
        <v>606339.45039999997</v>
      </c>
      <c r="F110">
        <v>663216.43149999995</v>
      </c>
      <c r="G110">
        <v>727218.45090000005</v>
      </c>
      <c r="H110">
        <v>767849.37959999999</v>
      </c>
      <c r="I110">
        <v>792646.09050000005</v>
      </c>
      <c r="J110">
        <v>808007.72750000004</v>
      </c>
      <c r="K110">
        <v>816947.81220000004</v>
      </c>
      <c r="L110">
        <v>819785.51269999996</v>
      </c>
      <c r="M110">
        <v>814836.49820000003</v>
      </c>
      <c r="N110">
        <v>799310.12719999999</v>
      </c>
      <c r="O110">
        <v>790002.36629999999</v>
      </c>
      <c r="P110">
        <v>784008.5085</v>
      </c>
      <c r="Q110">
        <v>776673.87479999999</v>
      </c>
      <c r="R110">
        <v>768351.44099999999</v>
      </c>
      <c r="S110">
        <v>759181.14529999997</v>
      </c>
      <c r="T110">
        <v>706352.44209999999</v>
      </c>
      <c r="U110">
        <v>652275.58539999998</v>
      </c>
      <c r="V110">
        <v>600932.92299999995</v>
      </c>
      <c r="W110">
        <v>552594.14639999997</v>
      </c>
      <c r="X110">
        <v>507175.44199999998</v>
      </c>
      <c r="Y110">
        <v>464561.72100000002</v>
      </c>
      <c r="Z110">
        <v>424639.24280000001</v>
      </c>
      <c r="AA110">
        <v>387298.66090000002</v>
      </c>
      <c r="AB110">
        <v>352435.01380000002</v>
      </c>
      <c r="AC110">
        <v>319947.23340000003</v>
      </c>
      <c r="AD110">
        <v>271779.29950000002</v>
      </c>
      <c r="AE110">
        <v>227787.46290000001</v>
      </c>
      <c r="AF110">
        <v>189653.2518</v>
      </c>
      <c r="AG110">
        <v>157415.92439999999</v>
      </c>
      <c r="AH110">
        <v>130452.0364</v>
      </c>
      <c r="AI110">
        <v>108018.41929999999</v>
      </c>
      <c r="AJ110">
        <v>89415.929640000002</v>
      </c>
      <c r="AK110">
        <v>74019.568060000005</v>
      </c>
      <c r="AL110">
        <v>61292.932639999999</v>
      </c>
      <c r="AM110">
        <v>50782.953459999997</v>
      </c>
    </row>
    <row r="111" spans="1:39" x14ac:dyDescent="0.25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118</v>
      </c>
      <c r="B113">
        <v>34453082.130000003</v>
      </c>
      <c r="C113">
        <v>34434005.240000002</v>
      </c>
      <c r="D113">
        <v>33362795.969999999</v>
      </c>
      <c r="E113">
        <v>33076861.149999999</v>
      </c>
      <c r="F113">
        <v>32689562.719999999</v>
      </c>
      <c r="G113">
        <v>34917380.799999997</v>
      </c>
      <c r="H113">
        <v>36171635.149999999</v>
      </c>
      <c r="I113">
        <v>36613969.170000002</v>
      </c>
      <c r="J113">
        <v>36567037.520000003</v>
      </c>
      <c r="K113">
        <v>36227465.399999999</v>
      </c>
      <c r="L113">
        <v>35624943.640000001</v>
      </c>
      <c r="M113">
        <v>34699223.049999997</v>
      </c>
      <c r="N113">
        <v>33349709.91</v>
      </c>
      <c r="O113">
        <v>31610406.629999999</v>
      </c>
      <c r="P113">
        <v>30107911.890000001</v>
      </c>
      <c r="Q113">
        <v>28655008.170000002</v>
      </c>
      <c r="R113">
        <v>27250458.390000001</v>
      </c>
      <c r="S113">
        <v>25891919.77</v>
      </c>
      <c r="T113">
        <v>25447488.649999999</v>
      </c>
      <c r="U113">
        <v>25068571.050000001</v>
      </c>
      <c r="V113">
        <v>24664503.77</v>
      </c>
      <c r="W113">
        <v>24224913.48</v>
      </c>
      <c r="X113">
        <v>23748169.449999999</v>
      </c>
      <c r="Y113">
        <v>23234007.609999999</v>
      </c>
      <c r="Z113">
        <v>22682775.079999998</v>
      </c>
      <c r="AA113">
        <v>22095325.449999999</v>
      </c>
      <c r="AB113">
        <v>21472995.460000001</v>
      </c>
      <c r="AC113">
        <v>20817593.399999999</v>
      </c>
      <c r="AD113">
        <v>15588337.060000001</v>
      </c>
      <c r="AE113">
        <v>11305313.68</v>
      </c>
      <c r="AF113">
        <v>8137359.0669999998</v>
      </c>
      <c r="AG113">
        <v>5843842.102</v>
      </c>
      <c r="AH113">
        <v>4195259.852</v>
      </c>
      <c r="AI113">
        <v>3014193.389</v>
      </c>
      <c r="AJ113">
        <v>2169667.9449999998</v>
      </c>
      <c r="AK113">
        <v>1566337.419</v>
      </c>
      <c r="AL113">
        <v>1135534.665</v>
      </c>
      <c r="AM113">
        <v>828032.22660000005</v>
      </c>
    </row>
    <row r="114" spans="1:39" x14ac:dyDescent="0.25">
      <c r="A114" t="s">
        <v>119</v>
      </c>
      <c r="B114">
        <v>56591382.229999997</v>
      </c>
      <c r="C114">
        <v>58955690.689999998</v>
      </c>
      <c r="D114">
        <v>60028229.57</v>
      </c>
      <c r="E114">
        <v>62356395.450000003</v>
      </c>
      <c r="F114">
        <v>64536126.460000001</v>
      </c>
      <c r="G114">
        <v>70235238.219999999</v>
      </c>
      <c r="H114">
        <v>73945397.010000005</v>
      </c>
      <c r="I114">
        <v>76099057.659999996</v>
      </c>
      <c r="J114">
        <v>77301866.319999903</v>
      </c>
      <c r="K114">
        <v>77890598.269999996</v>
      </c>
      <c r="L114">
        <v>77899079.799999997</v>
      </c>
      <c r="M114">
        <v>77167110.609999999</v>
      </c>
      <c r="N114">
        <v>75433496.280000001</v>
      </c>
      <c r="O114">
        <v>76813000.219999999</v>
      </c>
      <c r="P114">
        <v>78950227.549999997</v>
      </c>
      <c r="Q114">
        <v>81087930.670000002</v>
      </c>
      <c r="R114">
        <v>83200190.189999998</v>
      </c>
      <c r="S114">
        <v>85278974.599999994</v>
      </c>
      <c r="T114">
        <v>86164760.590000004</v>
      </c>
      <c r="U114">
        <v>86821369.159999996</v>
      </c>
      <c r="V114">
        <v>87324359.939999998</v>
      </c>
      <c r="W114">
        <v>87670818.480000004</v>
      </c>
      <c r="X114">
        <v>87850450.640000001</v>
      </c>
      <c r="Y114">
        <v>87852992.239999995</v>
      </c>
      <c r="Z114">
        <v>87669285.659999996</v>
      </c>
      <c r="AA114">
        <v>87291549.310000002</v>
      </c>
      <c r="AB114">
        <v>86713597.079999998</v>
      </c>
      <c r="AC114">
        <v>85931057.989999995</v>
      </c>
      <c r="AD114">
        <v>89996546.329999998</v>
      </c>
      <c r="AE114">
        <v>94240610.099999994</v>
      </c>
      <c r="AF114">
        <v>98153818.060000002</v>
      </c>
      <c r="AG114">
        <v>101890125.90000001</v>
      </c>
      <c r="AH114">
        <v>105553327.40000001</v>
      </c>
      <c r="AI114">
        <v>109201855.7</v>
      </c>
      <c r="AJ114">
        <v>112878328.2</v>
      </c>
      <c r="AK114">
        <v>116609461.09999999</v>
      </c>
      <c r="AL114">
        <v>120417015.5</v>
      </c>
      <c r="AM114">
        <v>124321482.40000001</v>
      </c>
    </row>
    <row r="115" spans="1:39" x14ac:dyDescent="0.25">
      <c r="A115" t="s">
        <v>120</v>
      </c>
      <c r="B115">
        <v>1083848.0830000001</v>
      </c>
      <c r="C115">
        <v>1243338.0060000001</v>
      </c>
      <c r="D115">
        <v>1381758.727</v>
      </c>
      <c r="E115">
        <v>1613547.301</v>
      </c>
      <c r="F115">
        <v>1885548.155</v>
      </c>
      <c r="G115">
        <v>1344221.8389999999</v>
      </c>
      <c r="H115">
        <v>872916.60620000004</v>
      </c>
      <c r="I115">
        <v>549178.19999999995</v>
      </c>
      <c r="J115">
        <v>340064.59340000001</v>
      </c>
      <c r="K115">
        <v>208536.59099999999</v>
      </c>
      <c r="L115">
        <v>126843.624</v>
      </c>
      <c r="M115">
        <v>76430.088910000006</v>
      </c>
      <c r="N115">
        <v>45473.917280000001</v>
      </c>
      <c r="O115">
        <v>40309.820829999997</v>
      </c>
      <c r="P115">
        <v>37505.414320000003</v>
      </c>
      <c r="Q115">
        <v>35052.115489999996</v>
      </c>
      <c r="R115">
        <v>32773.120009999999</v>
      </c>
      <c r="S115">
        <v>30639.145280000001</v>
      </c>
      <c r="T115">
        <v>33914.566959999996</v>
      </c>
      <c r="U115">
        <v>38183.786039999999</v>
      </c>
      <c r="V115">
        <v>43018.041830000002</v>
      </c>
      <c r="W115">
        <v>48403.055419999997</v>
      </c>
      <c r="X115">
        <v>54373.361770000003</v>
      </c>
      <c r="Y115">
        <v>60969.075060000003</v>
      </c>
      <c r="Z115">
        <v>68230.2745</v>
      </c>
      <c r="AA115">
        <v>76195.701239999995</v>
      </c>
      <c r="AB115">
        <v>84901.904670000004</v>
      </c>
      <c r="AC115">
        <v>94382.382880000005</v>
      </c>
      <c r="AD115">
        <v>104312.4279</v>
      </c>
      <c r="AE115">
        <v>114708.8953</v>
      </c>
      <c r="AF115">
        <v>125553.8103</v>
      </c>
      <c r="AG115">
        <v>137092.39300000001</v>
      </c>
      <c r="AH115">
        <v>149489.65659999999</v>
      </c>
      <c r="AI115">
        <v>162867.94149999999</v>
      </c>
      <c r="AJ115">
        <v>177343.8708</v>
      </c>
      <c r="AK115">
        <v>193024.98480000001</v>
      </c>
      <c r="AL115">
        <v>210024.39629999999</v>
      </c>
      <c r="AM115">
        <v>228466.83069999999</v>
      </c>
    </row>
    <row r="116" spans="1:39" x14ac:dyDescent="0.25">
      <c r="A116" t="s">
        <v>121</v>
      </c>
      <c r="B116">
        <v>32532501.420000002</v>
      </c>
      <c r="C116">
        <v>31256073.379999999</v>
      </c>
      <c r="D116">
        <v>28207964.960000001</v>
      </c>
      <c r="E116">
        <v>27033695.079999998</v>
      </c>
      <c r="F116">
        <v>26004994.649999999</v>
      </c>
      <c r="G116">
        <v>13911760.15</v>
      </c>
      <c r="H116">
        <v>6717972.4400000004</v>
      </c>
      <c r="I116">
        <v>3144233.9879999999</v>
      </c>
      <c r="J116">
        <v>1454239.6359999999</v>
      </c>
      <c r="K116">
        <v>672781.25870000001</v>
      </c>
      <c r="L116">
        <v>315551.3138</v>
      </c>
      <c r="M116">
        <v>153578.96400000001</v>
      </c>
      <c r="N116">
        <v>80751.153430000006</v>
      </c>
      <c r="O116">
        <v>74997.899550000002</v>
      </c>
      <c r="P116">
        <v>74384.331160000002</v>
      </c>
      <c r="Q116">
        <v>74277.964659999998</v>
      </c>
      <c r="R116">
        <v>74246.204639999996</v>
      </c>
      <c r="S116">
        <v>74232.272150000004</v>
      </c>
      <c r="T116">
        <v>75213.227639999997</v>
      </c>
      <c r="U116">
        <v>76268.337050000002</v>
      </c>
      <c r="V116">
        <v>77280.352119999996</v>
      </c>
      <c r="W116">
        <v>78225.592199999999</v>
      </c>
      <c r="X116">
        <v>79090.471890000001</v>
      </c>
      <c r="Y116">
        <v>79863.386540000007</v>
      </c>
      <c r="Z116">
        <v>80534.327969999998</v>
      </c>
      <c r="AA116">
        <v>81095.018649999998</v>
      </c>
      <c r="AB116">
        <v>81539.038069999995</v>
      </c>
      <c r="AC116">
        <v>81861.878159999906</v>
      </c>
      <c r="AD116">
        <v>83880.736059999996</v>
      </c>
      <c r="AE116">
        <v>86023.921679999999</v>
      </c>
      <c r="AF116">
        <v>88057.776289999994</v>
      </c>
      <c r="AG116">
        <v>90067.689230000004</v>
      </c>
      <c r="AH116">
        <v>92099.556119999994</v>
      </c>
      <c r="AI116">
        <v>94173.728690000004</v>
      </c>
      <c r="AJ116">
        <v>96305.726150000002</v>
      </c>
      <c r="AK116">
        <v>98499.163329999996</v>
      </c>
      <c r="AL116">
        <v>100759.7319</v>
      </c>
      <c r="AM116">
        <v>103094.93210000001</v>
      </c>
    </row>
    <row r="117" spans="1:39" x14ac:dyDescent="0.25">
      <c r="A117" t="s">
        <v>172</v>
      </c>
      <c r="B117">
        <v>80.771904280000001</v>
      </c>
      <c r="C117">
        <v>83.542139340000006</v>
      </c>
      <c r="D117">
        <v>85.354944309999894</v>
      </c>
      <c r="E117">
        <v>87.010899100000003</v>
      </c>
      <c r="F117">
        <v>87.998028660000003</v>
      </c>
      <c r="G117">
        <v>94.390245770000007</v>
      </c>
      <c r="H117">
        <v>97.560331000000005</v>
      </c>
      <c r="I117">
        <v>99.042557729999999</v>
      </c>
      <c r="J117">
        <v>99.591467679999994</v>
      </c>
      <c r="K117">
        <v>99.47272212</v>
      </c>
      <c r="L117">
        <v>98.675637739999999</v>
      </c>
      <c r="M117">
        <v>96.9933367</v>
      </c>
      <c r="N117">
        <v>94.092797849999997</v>
      </c>
      <c r="O117">
        <v>96.205649730000005</v>
      </c>
      <c r="P117">
        <v>98.600945539999998</v>
      </c>
      <c r="Q117">
        <v>100.8417625</v>
      </c>
      <c r="R117">
        <v>102.9558095</v>
      </c>
      <c r="S117">
        <v>104.9539968</v>
      </c>
      <c r="T117">
        <v>106.7578554</v>
      </c>
      <c r="U117">
        <v>108.4103542</v>
      </c>
      <c r="V117">
        <v>109.884148</v>
      </c>
      <c r="W117">
        <v>111.1636228</v>
      </c>
      <c r="X117">
        <v>112.2329506</v>
      </c>
      <c r="Y117">
        <v>113.07620249999999</v>
      </c>
      <c r="Z117">
        <v>113.6779602</v>
      </c>
      <c r="AA117">
        <v>114.0237453</v>
      </c>
      <c r="AB117">
        <v>114.10047779999999</v>
      </c>
      <c r="AC117">
        <v>113.89693889999999</v>
      </c>
      <c r="AD117">
        <v>117.4913717</v>
      </c>
      <c r="AE117">
        <v>120.0755321</v>
      </c>
      <c r="AF117">
        <v>121.96603899999999</v>
      </c>
      <c r="AG117">
        <v>123.4540725</v>
      </c>
      <c r="AH117">
        <v>124.6868721</v>
      </c>
      <c r="AI117">
        <v>125.74689530000001</v>
      </c>
      <c r="AJ117">
        <v>126.6941695</v>
      </c>
      <c r="AK117">
        <v>127.5644003</v>
      </c>
      <c r="AL117">
        <v>128.38502550000001</v>
      </c>
      <c r="AM117">
        <v>129.17912889999999</v>
      </c>
    </row>
    <row r="118" spans="1:39" x14ac:dyDescent="0.25">
      <c r="A118" t="s">
        <v>173</v>
      </c>
      <c r="B118">
        <v>12.058651169999999</v>
      </c>
      <c r="C118">
        <v>15.24737172</v>
      </c>
      <c r="D118">
        <v>19.044477619999999</v>
      </c>
      <c r="E118">
        <v>23.733676750000001</v>
      </c>
      <c r="F118">
        <v>29.343728469999999</v>
      </c>
      <c r="G118">
        <v>36.156720730000004</v>
      </c>
      <c r="H118">
        <v>42.929393089999998</v>
      </c>
      <c r="I118">
        <v>50.06369462</v>
      </c>
      <c r="J118">
        <v>57.828609239999999</v>
      </c>
      <c r="K118">
        <v>66.350497520000005</v>
      </c>
      <c r="L118">
        <v>75.608337469999995</v>
      </c>
      <c r="M118">
        <v>85.373131619999995</v>
      </c>
      <c r="N118">
        <v>95.13827234</v>
      </c>
      <c r="O118">
        <v>104.6569112</v>
      </c>
      <c r="P118">
        <v>115.4029401</v>
      </c>
      <c r="Q118">
        <v>126.9827356</v>
      </c>
      <c r="R118">
        <v>139.48373459999999</v>
      </c>
      <c r="S118">
        <v>152.98193470000001</v>
      </c>
      <c r="T118">
        <v>163.60684180000001</v>
      </c>
      <c r="U118">
        <v>174.67583859999999</v>
      </c>
      <c r="V118">
        <v>186.1476562</v>
      </c>
      <c r="W118">
        <v>197.99110160000001</v>
      </c>
      <c r="X118">
        <v>210.16665599999999</v>
      </c>
      <c r="Y118">
        <v>222.6255994</v>
      </c>
      <c r="Z118">
        <v>235.31012369999999</v>
      </c>
      <c r="AA118">
        <v>248.15332330000001</v>
      </c>
      <c r="AB118">
        <v>261.07946240000001</v>
      </c>
      <c r="AC118">
        <v>274.00453570000002</v>
      </c>
      <c r="AD118">
        <v>286.43688300000002</v>
      </c>
      <c r="AE118">
        <v>296.65710209999997</v>
      </c>
      <c r="AF118">
        <v>305.36300089999997</v>
      </c>
      <c r="AG118">
        <v>313.22771399999999</v>
      </c>
      <c r="AH118">
        <v>320.5920552</v>
      </c>
      <c r="AI118">
        <v>327.6472756</v>
      </c>
      <c r="AJ118">
        <v>334.53624989999997</v>
      </c>
      <c r="AK118">
        <v>341.3448161</v>
      </c>
      <c r="AL118">
        <v>348.14122789999999</v>
      </c>
      <c r="AM118">
        <v>354.9855718</v>
      </c>
    </row>
    <row r="119" spans="1:39" x14ac:dyDescent="0.25">
      <c r="A119" t="s">
        <v>174</v>
      </c>
      <c r="B119">
        <v>17.491178099999999</v>
      </c>
      <c r="C119">
        <v>17.501743520000002</v>
      </c>
      <c r="D119">
        <v>17.299015539999999</v>
      </c>
      <c r="E119">
        <v>17.060169609999999</v>
      </c>
      <c r="F119">
        <v>16.691663250000001</v>
      </c>
      <c r="G119">
        <v>19.725936369999999</v>
      </c>
      <c r="H119">
        <v>22.462992700000001</v>
      </c>
      <c r="I119">
        <v>25.124651010000001</v>
      </c>
      <c r="J119">
        <v>27.834547359999998</v>
      </c>
      <c r="K119">
        <v>30.630202870000002</v>
      </c>
      <c r="L119">
        <v>33.47646967</v>
      </c>
      <c r="M119">
        <v>36.253959909999999</v>
      </c>
      <c r="N119">
        <v>38.748399839999998</v>
      </c>
      <c r="O119">
        <v>38.694799359999998</v>
      </c>
      <c r="P119">
        <v>38.733588449999999</v>
      </c>
      <c r="Q119">
        <v>38.690265840000002</v>
      </c>
      <c r="R119">
        <v>38.580404420000001</v>
      </c>
      <c r="S119">
        <v>38.41223102</v>
      </c>
      <c r="T119">
        <v>39.069704299999998</v>
      </c>
      <c r="U119">
        <v>39.671697139999999</v>
      </c>
      <c r="V119">
        <v>40.20821514</v>
      </c>
      <c r="W119">
        <v>40.673558919999998</v>
      </c>
      <c r="X119">
        <v>41.06195254</v>
      </c>
      <c r="Y119">
        <v>41.367584620000002</v>
      </c>
      <c r="Z119">
        <v>41.584832290000001</v>
      </c>
      <c r="AA119">
        <v>41.708418029999997</v>
      </c>
      <c r="AB119">
        <v>41.733577169999997</v>
      </c>
      <c r="AC119">
        <v>41.656227229999999</v>
      </c>
      <c r="AD119">
        <v>42.910218190000002</v>
      </c>
      <c r="AE119">
        <v>43.792136720000002</v>
      </c>
      <c r="AF119">
        <v>44.418859449999999</v>
      </c>
      <c r="AG119">
        <v>44.897356510000002</v>
      </c>
      <c r="AH119">
        <v>45.281723450000001</v>
      </c>
      <c r="AI119">
        <v>45.602258859999999</v>
      </c>
      <c r="AJ119">
        <v>45.880968930000002</v>
      </c>
      <c r="AK119">
        <v>46.130940670000001</v>
      </c>
      <c r="AL119">
        <v>46.3622023</v>
      </c>
      <c r="AM119">
        <v>46.583155589999997</v>
      </c>
    </row>
    <row r="120" spans="1:39" x14ac:dyDescent="0.25">
      <c r="A120" t="s">
        <v>175</v>
      </c>
      <c r="B120">
        <v>5.6171085900000001E-2</v>
      </c>
      <c r="C120">
        <v>0.1153357743</v>
      </c>
      <c r="D120">
        <v>0.23393385159999999</v>
      </c>
      <c r="E120">
        <v>0.47341715290000003</v>
      </c>
      <c r="F120">
        <v>0.95049365289999999</v>
      </c>
      <c r="G120">
        <v>1.7434796770000001</v>
      </c>
      <c r="H120">
        <v>3.08160189</v>
      </c>
      <c r="I120">
        <v>5.3498130809999997</v>
      </c>
      <c r="J120">
        <v>9.1992492919999904</v>
      </c>
      <c r="K120">
        <v>15.71258907</v>
      </c>
      <c r="L120">
        <v>26.654294140000001</v>
      </c>
      <c r="M120">
        <v>44.803571849999997</v>
      </c>
      <c r="N120">
        <v>74.325975069999998</v>
      </c>
      <c r="O120">
        <v>77.458333300000007</v>
      </c>
      <c r="P120">
        <v>80.915549659999996</v>
      </c>
      <c r="Q120">
        <v>84.347977689999894</v>
      </c>
      <c r="R120">
        <v>87.77451585</v>
      </c>
      <c r="S120">
        <v>91.201063980000001</v>
      </c>
      <c r="T120">
        <v>104.0157921</v>
      </c>
      <c r="U120">
        <v>118.4319062</v>
      </c>
      <c r="V120">
        <v>134.59580310000001</v>
      </c>
      <c r="W120">
        <v>152.67139760000001</v>
      </c>
      <c r="X120">
        <v>172.82791349999999</v>
      </c>
      <c r="Y120">
        <v>195.23749989999999</v>
      </c>
      <c r="Z120">
        <v>220.07302419999999</v>
      </c>
      <c r="AA120">
        <v>247.50521739999999</v>
      </c>
      <c r="AB120">
        <v>277.6994603</v>
      </c>
      <c r="AC120">
        <v>310.81225999999998</v>
      </c>
      <c r="AD120">
        <v>327.74380689999998</v>
      </c>
      <c r="AE120">
        <v>342.39346769999997</v>
      </c>
      <c r="AF120">
        <v>355.51039270000001</v>
      </c>
      <c r="AG120">
        <v>367.84193019999998</v>
      </c>
      <c r="AH120">
        <v>379.76852969999999</v>
      </c>
      <c r="AI120">
        <v>391.50556920000002</v>
      </c>
      <c r="AJ120">
        <v>403.21783470000003</v>
      </c>
      <c r="AK120">
        <v>415.0066218</v>
      </c>
      <c r="AL120">
        <v>426.9552291</v>
      </c>
      <c r="AM120">
        <v>439.13974719999999</v>
      </c>
    </row>
    <row r="121" spans="1:39" x14ac:dyDescent="0.25">
      <c r="A121" t="s">
        <v>176</v>
      </c>
      <c r="B121">
        <v>6.4138731550000001</v>
      </c>
      <c r="C121">
        <v>8.5358096850000003</v>
      </c>
      <c r="D121">
        <v>11.2213963</v>
      </c>
      <c r="E121">
        <v>14.718751040000001</v>
      </c>
      <c r="F121">
        <v>19.15355233</v>
      </c>
      <c r="G121">
        <v>21.845684460000001</v>
      </c>
      <c r="H121">
        <v>24.008993530000001</v>
      </c>
      <c r="I121">
        <v>25.916997500000001</v>
      </c>
      <c r="J121">
        <v>27.710676110000001</v>
      </c>
      <c r="K121">
        <v>29.43005965</v>
      </c>
      <c r="L121">
        <v>31.042681680000001</v>
      </c>
      <c r="M121">
        <v>32.445415449999999</v>
      </c>
      <c r="N121">
        <v>33.468016319999997</v>
      </c>
      <c r="O121">
        <v>33.42206814</v>
      </c>
      <c r="P121">
        <v>33.455919989999998</v>
      </c>
      <c r="Q121">
        <v>33.418848259999997</v>
      </c>
      <c r="R121">
        <v>33.32430205</v>
      </c>
      <c r="S121">
        <v>33.17938564</v>
      </c>
      <c r="T121">
        <v>33.709598870000001</v>
      </c>
      <c r="U121">
        <v>34.190770860000001</v>
      </c>
      <c r="V121">
        <v>34.614459930000002</v>
      </c>
      <c r="W121">
        <v>34.975955839999997</v>
      </c>
      <c r="X121">
        <v>35.27050405</v>
      </c>
      <c r="Y121">
        <v>35.493341350000001</v>
      </c>
      <c r="Z121">
        <v>35.639887829999999</v>
      </c>
      <c r="AA121">
        <v>35.705880239999999</v>
      </c>
      <c r="AB121">
        <v>35.687513539999998</v>
      </c>
      <c r="AC121">
        <v>35.581582920000002</v>
      </c>
      <c r="AD121">
        <v>17.98668473</v>
      </c>
      <c r="AE121">
        <v>9.0080669189999902</v>
      </c>
      <c r="AF121">
        <v>4.4838176199999999</v>
      </c>
      <c r="AG121">
        <v>2.2240593679999998</v>
      </c>
      <c r="AH121">
        <v>1.100762488</v>
      </c>
      <c r="AI121">
        <v>0.54400400520000003</v>
      </c>
      <c r="AJ121">
        <v>0.2685921966</v>
      </c>
      <c r="AK121">
        <v>0.13252511480000001</v>
      </c>
      <c r="AL121">
        <v>6.5360445599999997E-2</v>
      </c>
      <c r="AM121">
        <v>3.2227374099999997E-2</v>
      </c>
    </row>
    <row r="122" spans="1:39" x14ac:dyDescent="0.25">
      <c r="A122" t="s">
        <v>177</v>
      </c>
      <c r="B122">
        <v>3.774744707</v>
      </c>
      <c r="C122">
        <v>4.1411954020000001</v>
      </c>
      <c r="D122">
        <v>4.4878846069999998</v>
      </c>
      <c r="E122">
        <v>4.852656187</v>
      </c>
      <c r="F122">
        <v>5.2056105869999998</v>
      </c>
      <c r="G122">
        <v>5.6586936569999997</v>
      </c>
      <c r="H122">
        <v>5.9272420669999999</v>
      </c>
      <c r="I122">
        <v>6.0980583939999997</v>
      </c>
      <c r="J122">
        <v>6.2141566450000001</v>
      </c>
      <c r="K122">
        <v>6.2900543689999999</v>
      </c>
      <c r="L122">
        <v>6.3234002350000003</v>
      </c>
      <c r="M122">
        <v>6.2990196269999998</v>
      </c>
      <c r="N122">
        <v>6.1926677059999999</v>
      </c>
      <c r="O122">
        <v>6.1509246810000002</v>
      </c>
      <c r="P122">
        <v>6.1240587690000003</v>
      </c>
      <c r="Q122">
        <v>6.0843912830000004</v>
      </c>
      <c r="R122">
        <v>6.0345654709999996</v>
      </c>
      <c r="S122">
        <v>5.976027202</v>
      </c>
      <c r="T122">
        <v>5.5370815860000002</v>
      </c>
      <c r="U122">
        <v>5.1217614060000001</v>
      </c>
      <c r="V122">
        <v>4.7288019280000002</v>
      </c>
      <c r="W122">
        <v>4.3575890209999999</v>
      </c>
      <c r="X122">
        <v>4.0074808429999997</v>
      </c>
      <c r="Y122">
        <v>3.6778142169999999</v>
      </c>
      <c r="Z122">
        <v>3.3679244650000002</v>
      </c>
      <c r="AA122">
        <v>3.0771514440000001</v>
      </c>
      <c r="AB122">
        <v>2.8048428259999998</v>
      </c>
      <c r="AC122">
        <v>2.5503548829999998</v>
      </c>
      <c r="AD122">
        <v>2.1537784229999999</v>
      </c>
      <c r="AE122">
        <v>1.8020052449999999</v>
      </c>
      <c r="AF122">
        <v>1.498466139</v>
      </c>
      <c r="AG122">
        <v>1.241709253</v>
      </c>
      <c r="AH122">
        <v>1.0266956220000001</v>
      </c>
      <c r="AI122">
        <v>0.8476659406</v>
      </c>
      <c r="AJ122">
        <v>0.69918254000000002</v>
      </c>
      <c r="AK122">
        <v>0.57632826589999997</v>
      </c>
      <c r="AL122">
        <v>0.47485529259999998</v>
      </c>
      <c r="AM122">
        <v>0.39115217159999999</v>
      </c>
    </row>
    <row r="123" spans="1:39" x14ac:dyDescent="0.25">
      <c r="A123" t="s">
        <v>178</v>
      </c>
      <c r="B123">
        <v>1.6531914300000001E-3</v>
      </c>
      <c r="C123">
        <v>1.02630102E-2</v>
      </c>
      <c r="D123">
        <v>6.29367329E-2</v>
      </c>
      <c r="E123">
        <v>0.38508403260000001</v>
      </c>
      <c r="F123">
        <v>2.3375512509999998</v>
      </c>
      <c r="G123">
        <v>2.8158372040000001</v>
      </c>
      <c r="H123">
        <v>3.2684806499999999</v>
      </c>
      <c r="I123">
        <v>3.7263764610000001</v>
      </c>
      <c r="J123">
        <v>4.2080340029999999</v>
      </c>
      <c r="K123">
        <v>4.7201232400000004</v>
      </c>
      <c r="L123">
        <v>5.2583743939999996</v>
      </c>
      <c r="M123">
        <v>5.8046453400000004</v>
      </c>
      <c r="N123">
        <v>6.3238622270000002</v>
      </c>
      <c r="O123">
        <v>6.3152143199999999</v>
      </c>
      <c r="P123">
        <v>6.32164489</v>
      </c>
      <c r="Q123">
        <v>6.3146741320000004</v>
      </c>
      <c r="R123">
        <v>6.2968431220000003</v>
      </c>
      <c r="S123">
        <v>6.2694940920000004</v>
      </c>
      <c r="T123">
        <v>5.9195751699999999</v>
      </c>
      <c r="U123">
        <v>5.5798001690000003</v>
      </c>
      <c r="V123">
        <v>5.2497679990000004</v>
      </c>
      <c r="W123">
        <v>4.9297505170000004</v>
      </c>
      <c r="X123">
        <v>4.6199770000000004</v>
      </c>
      <c r="Y123">
        <v>4.3206375049999997</v>
      </c>
      <c r="Z123">
        <v>4.0319029679999998</v>
      </c>
      <c r="AA123">
        <v>3.7539309969999999</v>
      </c>
      <c r="AB123">
        <v>3.4868689860000002</v>
      </c>
      <c r="AC123">
        <v>3.2308545139999998</v>
      </c>
      <c r="AD123">
        <v>3.2358017549999998</v>
      </c>
      <c r="AE123">
        <v>3.2107096560000001</v>
      </c>
      <c r="AF123">
        <v>3.166328837</v>
      </c>
      <c r="AG123">
        <v>3.1116668939999998</v>
      </c>
      <c r="AH123">
        <v>3.051258421</v>
      </c>
      <c r="AI123">
        <v>2.9876251969999998</v>
      </c>
      <c r="AJ123">
        <v>2.922510323</v>
      </c>
      <c r="AK123">
        <v>2.8569293349999998</v>
      </c>
      <c r="AL123">
        <v>2.7916113829999998</v>
      </c>
      <c r="AM123">
        <v>2.7271154420000001</v>
      </c>
    </row>
    <row r="124" spans="1:39" x14ac:dyDescent="0.25">
      <c r="A124" t="s">
        <v>179</v>
      </c>
      <c r="B124">
        <v>34.003827620000003</v>
      </c>
      <c r="C124">
        <v>33.38280469</v>
      </c>
      <c r="D124">
        <v>32.373947469999997</v>
      </c>
      <c r="E124">
        <v>31.324949230000001</v>
      </c>
      <c r="F124">
        <v>30.070414020000001</v>
      </c>
      <c r="G124">
        <v>32.043423300000001</v>
      </c>
      <c r="H124">
        <v>32.902612349999998</v>
      </c>
      <c r="I124">
        <v>33.183660269999997</v>
      </c>
      <c r="J124">
        <v>33.148959359999999</v>
      </c>
      <c r="K124">
        <v>32.892516030000003</v>
      </c>
      <c r="L124">
        <v>32.415174180000001</v>
      </c>
      <c r="M124">
        <v>31.653784630000001</v>
      </c>
      <c r="N124">
        <v>30.50601301</v>
      </c>
      <c r="O124">
        <v>30.464295920000001</v>
      </c>
      <c r="P124">
        <v>30.495316679999998</v>
      </c>
      <c r="Q124">
        <v>30.46169008</v>
      </c>
      <c r="R124">
        <v>30.37567413</v>
      </c>
      <c r="S124">
        <v>30.243743689999999</v>
      </c>
      <c r="T124">
        <v>30.763547020000001</v>
      </c>
      <c r="U124">
        <v>31.239734219999999</v>
      </c>
      <c r="V124">
        <v>31.664425479999998</v>
      </c>
      <c r="W124">
        <v>32.033121360000003</v>
      </c>
      <c r="X124">
        <v>32.341260910000003</v>
      </c>
      <c r="Y124">
        <v>32.58425398</v>
      </c>
      <c r="Z124">
        <v>32.757657629999997</v>
      </c>
      <c r="AA124">
        <v>32.857299750000003</v>
      </c>
      <c r="AB124">
        <v>32.879411130000001</v>
      </c>
      <c r="AC124">
        <v>32.820758959999999</v>
      </c>
      <c r="AD124">
        <v>33.853382269999997</v>
      </c>
      <c r="AE124">
        <v>34.594745070000002</v>
      </c>
      <c r="AF124">
        <v>35.136140750000003</v>
      </c>
      <c r="AG124">
        <v>35.56150092</v>
      </c>
      <c r="AH124">
        <v>35.913267130000001</v>
      </c>
      <c r="AI124">
        <v>36.215207669999998</v>
      </c>
      <c r="AJ124">
        <v>36.484622880000003</v>
      </c>
      <c r="AK124">
        <v>36.7318031</v>
      </c>
      <c r="AL124">
        <v>36.964654490000001</v>
      </c>
      <c r="AM124">
        <v>37.189826699999998</v>
      </c>
    </row>
    <row r="125" spans="1:39" x14ac:dyDescent="0.25">
      <c r="A125" t="s">
        <v>180</v>
      </c>
      <c r="B125">
        <v>103.4266882</v>
      </c>
      <c r="C125">
        <v>102.879079</v>
      </c>
      <c r="D125">
        <v>101.0879379</v>
      </c>
      <c r="E125">
        <v>99.104526140000004</v>
      </c>
      <c r="F125">
        <v>96.39221388</v>
      </c>
      <c r="G125">
        <v>103.3421415</v>
      </c>
      <c r="H125">
        <v>106.7591073</v>
      </c>
      <c r="I125">
        <v>108.32653310000001</v>
      </c>
      <c r="J125">
        <v>108.8720644</v>
      </c>
      <c r="K125">
        <v>108.6875143</v>
      </c>
      <c r="L125">
        <v>107.76231780000001</v>
      </c>
      <c r="M125">
        <v>105.8717788</v>
      </c>
      <c r="N125">
        <v>102.6540341</v>
      </c>
      <c r="O125">
        <v>98.199379879999995</v>
      </c>
      <c r="P125">
        <v>94.162456050000003</v>
      </c>
      <c r="Q125">
        <v>90.100179330000003</v>
      </c>
      <c r="R125">
        <v>86.064612010000005</v>
      </c>
      <c r="S125">
        <v>82.084521199999998</v>
      </c>
      <c r="T125">
        <v>81.249006559999998</v>
      </c>
      <c r="U125">
        <v>80.286941369999994</v>
      </c>
      <c r="V125">
        <v>79.189048850000006</v>
      </c>
      <c r="W125">
        <v>77.955848779999997</v>
      </c>
      <c r="X125">
        <v>76.588281460000005</v>
      </c>
      <c r="Y125">
        <v>75.087749869999996</v>
      </c>
      <c r="Z125">
        <v>73.456474150000005</v>
      </c>
      <c r="AA125">
        <v>71.697669629999893</v>
      </c>
      <c r="AB125">
        <v>69.815705719999997</v>
      </c>
      <c r="AC125">
        <v>67.816231479999999</v>
      </c>
      <c r="AD125">
        <v>49.47638542</v>
      </c>
      <c r="AE125">
        <v>35.761596539999999</v>
      </c>
      <c r="AF125">
        <v>25.69044864</v>
      </c>
      <c r="AG125">
        <v>18.391136970000002</v>
      </c>
      <c r="AH125">
        <v>13.13694186</v>
      </c>
      <c r="AI125">
        <v>9.3700348840000007</v>
      </c>
      <c r="AJ125">
        <v>6.6768397869999996</v>
      </c>
      <c r="AK125">
        <v>4.7546024210000004</v>
      </c>
      <c r="AL125">
        <v>3.384304851</v>
      </c>
      <c r="AM125">
        <v>2.4083402600000001</v>
      </c>
    </row>
    <row r="126" spans="1:39" x14ac:dyDescent="0.25">
      <c r="A126" t="s">
        <v>181</v>
      </c>
      <c r="B126">
        <v>441.494258</v>
      </c>
      <c r="C126">
        <v>459.24657560000003</v>
      </c>
      <c r="D126">
        <v>471.89417229999998</v>
      </c>
      <c r="E126">
        <v>483.79924190000003</v>
      </c>
      <c r="F126">
        <v>492.08493199999998</v>
      </c>
      <c r="G126">
        <v>535.10713239999995</v>
      </c>
      <c r="H126">
        <v>560.70365489999995</v>
      </c>
      <c r="I126">
        <v>577.06996140000001</v>
      </c>
      <c r="J126">
        <v>588.26803789999997</v>
      </c>
      <c r="K126">
        <v>595.66711129999999</v>
      </c>
      <c r="L126">
        <v>599.04032759999996</v>
      </c>
      <c r="M126">
        <v>596.94527270000003</v>
      </c>
      <c r="N126">
        <v>587.07758490000003</v>
      </c>
      <c r="O126">
        <v>605.19352909999998</v>
      </c>
      <c r="P126">
        <v>625.35893710000005</v>
      </c>
      <c r="Q126">
        <v>644.82711449999999</v>
      </c>
      <c r="R126">
        <v>663.7557607</v>
      </c>
      <c r="S126">
        <v>682.19889230000001</v>
      </c>
      <c r="T126">
        <v>689.99430380000001</v>
      </c>
      <c r="U126">
        <v>696.70682439999996</v>
      </c>
      <c r="V126">
        <v>702.17923659999997</v>
      </c>
      <c r="W126">
        <v>706.33262490000004</v>
      </c>
      <c r="X126">
        <v>709.08874479999997</v>
      </c>
      <c r="Y126">
        <v>710.37073699999996</v>
      </c>
      <c r="Z126">
        <v>710.10693930000002</v>
      </c>
      <c r="AA126">
        <v>708.23343160000002</v>
      </c>
      <c r="AB126">
        <v>704.69667279999999</v>
      </c>
      <c r="AC126">
        <v>699.45607500000006</v>
      </c>
      <c r="AD126">
        <v>737.9716942</v>
      </c>
      <c r="AE126">
        <v>771.38925630000006</v>
      </c>
      <c r="AF126">
        <v>801.38889759999995</v>
      </c>
      <c r="AG126">
        <v>829.65045970000006</v>
      </c>
      <c r="AH126">
        <v>857.02956400000005</v>
      </c>
      <c r="AI126">
        <v>884.01102149999997</v>
      </c>
      <c r="AJ126">
        <v>910.96643089999998</v>
      </c>
      <c r="AK126">
        <v>938.1247022</v>
      </c>
      <c r="AL126">
        <v>965.67455329999996</v>
      </c>
      <c r="AM126">
        <v>993.78881160000003</v>
      </c>
    </row>
    <row r="127" spans="1:39" x14ac:dyDescent="0.25">
      <c r="A127" t="s">
        <v>182</v>
      </c>
      <c r="B127">
        <v>6.4160809069999996</v>
      </c>
      <c r="C127">
        <v>7.4442323510000001</v>
      </c>
      <c r="D127">
        <v>8.5319407030000001</v>
      </c>
      <c r="E127">
        <v>9.7565802050000006</v>
      </c>
      <c r="F127">
        <v>11.068830159999999</v>
      </c>
      <c r="G127">
        <v>7.3812588110000004</v>
      </c>
      <c r="H127">
        <v>4.7429780819999996</v>
      </c>
      <c r="I127">
        <v>2.993465354</v>
      </c>
      <c r="J127">
        <v>1.871324301</v>
      </c>
      <c r="K127">
        <v>1.161998222</v>
      </c>
      <c r="L127">
        <v>0.71661507339999997</v>
      </c>
      <c r="M127">
        <v>0.43791763340000001</v>
      </c>
      <c r="N127">
        <v>0.26410793630000001</v>
      </c>
      <c r="O127">
        <v>0.24893931029999999</v>
      </c>
      <c r="P127">
        <v>0.2352024388</v>
      </c>
      <c r="Q127">
        <v>0.22175274489999999</v>
      </c>
      <c r="R127">
        <v>0.20871192820000001</v>
      </c>
      <c r="S127">
        <v>0.19613867199999999</v>
      </c>
      <c r="T127">
        <v>0.22315029180000001</v>
      </c>
      <c r="U127">
        <v>0.25345551830000002</v>
      </c>
      <c r="V127">
        <v>0.28734219360000002</v>
      </c>
      <c r="W127">
        <v>0.32513252669999998</v>
      </c>
      <c r="X127">
        <v>0.3671567168</v>
      </c>
      <c r="Y127">
        <v>0.41374778480000002</v>
      </c>
      <c r="Z127">
        <v>0.46523685199999998</v>
      </c>
      <c r="AA127">
        <v>0.52194712320000003</v>
      </c>
      <c r="AB127">
        <v>0.5841872025</v>
      </c>
      <c r="AC127">
        <v>0.65224385679999997</v>
      </c>
      <c r="AD127">
        <v>0.72220235269999999</v>
      </c>
      <c r="AE127">
        <v>0.79225032169999998</v>
      </c>
      <c r="AF127">
        <v>0.86377733359999997</v>
      </c>
      <c r="AG127">
        <v>0.93847624470000002</v>
      </c>
      <c r="AH127">
        <v>1.0174043100000001</v>
      </c>
      <c r="AI127">
        <v>1.1013493329999999</v>
      </c>
      <c r="AJ127">
        <v>1.1910758809999999</v>
      </c>
      <c r="AK127">
        <v>1.2872629579999999</v>
      </c>
      <c r="AL127">
        <v>1.3906157109999999</v>
      </c>
      <c r="AM127">
        <v>1.5018967969999999</v>
      </c>
    </row>
    <row r="128" spans="1:39" x14ac:dyDescent="0.25">
      <c r="A128" t="s">
        <v>183</v>
      </c>
      <c r="B128">
        <v>148.05282879999999</v>
      </c>
      <c r="C128">
        <v>141.6813013</v>
      </c>
      <c r="D128">
        <v>133.93256460000001</v>
      </c>
      <c r="E128">
        <v>126.3227917</v>
      </c>
      <c r="F128">
        <v>118.2038328</v>
      </c>
      <c r="G128">
        <v>58.626509669999997</v>
      </c>
      <c r="H128">
        <v>28.018733090000001</v>
      </c>
      <c r="I128">
        <v>13.15241134</v>
      </c>
      <c r="J128">
        <v>6.1152466030000001</v>
      </c>
      <c r="K128">
        <v>2.8242565970000002</v>
      </c>
      <c r="L128">
        <v>1.2954432659999999</v>
      </c>
      <c r="M128">
        <v>0.58878760990000001</v>
      </c>
      <c r="N128">
        <v>0.26410793630000001</v>
      </c>
      <c r="O128">
        <v>0.26374676759999999</v>
      </c>
      <c r="P128">
        <v>0.2640153321</v>
      </c>
      <c r="Q128">
        <v>0.26372420740000002</v>
      </c>
      <c r="R128">
        <v>0.26297951829999999</v>
      </c>
      <c r="S128">
        <v>0.26183732129999998</v>
      </c>
      <c r="T128">
        <v>0.2663375549</v>
      </c>
      <c r="U128">
        <v>0.27046017890000001</v>
      </c>
      <c r="V128">
        <v>0.27413697300000001</v>
      </c>
      <c r="W128">
        <v>0.2773289833</v>
      </c>
      <c r="X128">
        <v>0.279996723</v>
      </c>
      <c r="Y128">
        <v>0.28210045249999999</v>
      </c>
      <c r="Z128">
        <v>0.28360170670000001</v>
      </c>
      <c r="AA128">
        <v>0.28446436530000002</v>
      </c>
      <c r="AB128">
        <v>0.28465579610000002</v>
      </c>
      <c r="AC128">
        <v>0.28414801080000002</v>
      </c>
      <c r="AD128">
        <v>0.29311533639999998</v>
      </c>
      <c r="AE128">
        <v>0.29956225289999999</v>
      </c>
      <c r="AF128">
        <v>0.30427865520000003</v>
      </c>
      <c r="AG128">
        <v>0.30799097399999997</v>
      </c>
      <c r="AH128">
        <v>0.31106654030000003</v>
      </c>
      <c r="AI128">
        <v>0.31371106669999999</v>
      </c>
      <c r="AJ128">
        <v>0.31607430930000002</v>
      </c>
      <c r="AK128">
        <v>0.31824534519999997</v>
      </c>
      <c r="AL128">
        <v>0.32029262600000002</v>
      </c>
      <c r="AM128">
        <v>0.32227374079999999</v>
      </c>
    </row>
    <row r="129" spans="1:39" x14ac:dyDescent="0.25">
      <c r="A129" t="s">
        <v>185</v>
      </c>
      <c r="B129">
        <v>80.771904280000001</v>
      </c>
      <c r="C129">
        <v>83.542139340000006</v>
      </c>
      <c r="D129">
        <v>85.354944309999894</v>
      </c>
      <c r="E129">
        <v>87.010899100000003</v>
      </c>
      <c r="F129">
        <v>87.998028660000003</v>
      </c>
      <c r="G129">
        <v>97.244926910000004</v>
      </c>
      <c r="H129">
        <v>102.3682106</v>
      </c>
      <c r="I129">
        <v>104.8251856</v>
      </c>
      <c r="J129">
        <v>105.5190722</v>
      </c>
      <c r="K129">
        <v>104.818827</v>
      </c>
      <c r="L129">
        <v>102.7170978</v>
      </c>
      <c r="M129">
        <v>98.896864059999999</v>
      </c>
      <c r="N129">
        <v>92.877254570000005</v>
      </c>
      <c r="O129">
        <v>98.299800020000006</v>
      </c>
      <c r="P129">
        <v>103.885379</v>
      </c>
      <c r="Q129">
        <v>108.97289550000001</v>
      </c>
      <c r="R129">
        <v>113.4667895</v>
      </c>
      <c r="S129">
        <v>117.28012889999999</v>
      </c>
      <c r="T129">
        <v>120.53409619999999</v>
      </c>
      <c r="U129">
        <v>123.5783648</v>
      </c>
      <c r="V129">
        <v>126.3176497</v>
      </c>
      <c r="W129">
        <v>128.7403875</v>
      </c>
      <c r="X129">
        <v>130.8366126</v>
      </c>
      <c r="Y129">
        <v>132.59923000000001</v>
      </c>
      <c r="Z129">
        <v>134.023945</v>
      </c>
      <c r="AA129">
        <v>135.1091816</v>
      </c>
      <c r="AB129">
        <v>135.85613810000001</v>
      </c>
      <c r="AC129">
        <v>136.268856</v>
      </c>
      <c r="AD129">
        <v>140.1477922</v>
      </c>
      <c r="AE129">
        <v>143.93412119999999</v>
      </c>
      <c r="AF129">
        <v>147.3999</v>
      </c>
      <c r="AG129">
        <v>150.50572869999999</v>
      </c>
      <c r="AH129">
        <v>153.2021603</v>
      </c>
      <c r="AI129">
        <v>155.43551110000001</v>
      </c>
      <c r="AJ129">
        <v>157.1537021</v>
      </c>
      <c r="AK129">
        <v>158.2909563</v>
      </c>
      <c r="AL129">
        <v>158.7842876</v>
      </c>
      <c r="AM129">
        <v>158.5714394</v>
      </c>
    </row>
    <row r="130" spans="1:39" x14ac:dyDescent="0.25">
      <c r="A130" t="s">
        <v>186</v>
      </c>
      <c r="B130">
        <v>12.058651169999999</v>
      </c>
      <c r="C130">
        <v>15.24737172</v>
      </c>
      <c r="D130">
        <v>19.044477619999999</v>
      </c>
      <c r="E130">
        <v>23.733676750000001</v>
      </c>
      <c r="F130">
        <v>29.343728469999999</v>
      </c>
      <c r="G130">
        <v>38.59322246</v>
      </c>
      <c r="H130">
        <v>48.351609709999998</v>
      </c>
      <c r="I130">
        <v>58.926846660000002</v>
      </c>
      <c r="J130">
        <v>70.596027239999998</v>
      </c>
      <c r="K130">
        <v>83.4622964</v>
      </c>
      <c r="L130">
        <v>97.340934439999998</v>
      </c>
      <c r="M130">
        <v>111.54164059999999</v>
      </c>
      <c r="N130">
        <v>124.67104879999999</v>
      </c>
      <c r="O130">
        <v>147.61387730000001</v>
      </c>
      <c r="P130">
        <v>174.52083870000001</v>
      </c>
      <c r="Q130">
        <v>204.7998638</v>
      </c>
      <c r="R130">
        <v>238.5603424</v>
      </c>
      <c r="S130">
        <v>275.8495163</v>
      </c>
      <c r="T130">
        <v>303.08944760000003</v>
      </c>
      <c r="U130">
        <v>332.21287000000001</v>
      </c>
      <c r="V130">
        <v>363.03722069999998</v>
      </c>
      <c r="W130">
        <v>395.5624315</v>
      </c>
      <c r="X130">
        <v>429.77646129999999</v>
      </c>
      <c r="Y130">
        <v>465.65840329999997</v>
      </c>
      <c r="Z130">
        <v>503.17835179999997</v>
      </c>
      <c r="AA130">
        <v>542.29740040000001</v>
      </c>
      <c r="AB130">
        <v>582.96842489999995</v>
      </c>
      <c r="AC130">
        <v>625.13740580000001</v>
      </c>
      <c r="AD130">
        <v>654.9128508</v>
      </c>
      <c r="AE130">
        <v>685.14010169999995</v>
      </c>
      <c r="AF130">
        <v>714.71219389999999</v>
      </c>
      <c r="AG130">
        <v>743.37064859999998</v>
      </c>
      <c r="AH130">
        <v>770.78923999999995</v>
      </c>
      <c r="AI130">
        <v>796.59829969999998</v>
      </c>
      <c r="AJ130">
        <v>820.41222159999995</v>
      </c>
      <c r="AK130">
        <v>841.74778779999997</v>
      </c>
      <c r="AL130">
        <v>860.10561210000003</v>
      </c>
      <c r="AM130">
        <v>874.95879360000004</v>
      </c>
    </row>
    <row r="131" spans="1:39" x14ac:dyDescent="0.25">
      <c r="A131" t="s">
        <v>187</v>
      </c>
      <c r="B131">
        <v>17.491178099999999</v>
      </c>
      <c r="C131">
        <v>17.501743520000002</v>
      </c>
      <c r="D131">
        <v>17.299015539999999</v>
      </c>
      <c r="E131">
        <v>17.060169609999999</v>
      </c>
      <c r="F131">
        <v>16.691663250000001</v>
      </c>
      <c r="G131">
        <v>20.322515589999998</v>
      </c>
      <c r="H131">
        <v>23.569993520000001</v>
      </c>
      <c r="I131">
        <v>26.591560909999998</v>
      </c>
      <c r="J131">
        <v>29.491237399999999</v>
      </c>
      <c r="K131">
        <v>32.276405760000003</v>
      </c>
      <c r="L131">
        <v>34.847566149999999</v>
      </c>
      <c r="M131">
        <v>36.965456320000001</v>
      </c>
      <c r="N131">
        <v>38.24782647</v>
      </c>
      <c r="O131">
        <v>38.424867970000001</v>
      </c>
      <c r="P131">
        <v>38.545753210000001</v>
      </c>
      <c r="Q131">
        <v>38.379822099999998</v>
      </c>
      <c r="R131">
        <v>37.932860349999999</v>
      </c>
      <c r="S131">
        <v>37.21633637</v>
      </c>
      <c r="T131">
        <v>37.581250470000001</v>
      </c>
      <c r="U131">
        <v>37.857844440000001</v>
      </c>
      <c r="V131">
        <v>38.021531109999998</v>
      </c>
      <c r="W131">
        <v>38.074350600000002</v>
      </c>
      <c r="X131">
        <v>38.01886185</v>
      </c>
      <c r="Y131">
        <v>37.858460479999998</v>
      </c>
      <c r="Z131">
        <v>37.59728389</v>
      </c>
      <c r="AA131">
        <v>37.240119409999998</v>
      </c>
      <c r="AB131">
        <v>36.79235559</v>
      </c>
      <c r="AC131">
        <v>36.259938750000003</v>
      </c>
      <c r="AD131">
        <v>36.333771339999998</v>
      </c>
      <c r="AE131">
        <v>36.356472629999999</v>
      </c>
      <c r="AF131">
        <v>36.275126110000002</v>
      </c>
      <c r="AG131">
        <v>36.087644419999997</v>
      </c>
      <c r="AH131">
        <v>35.790202479999998</v>
      </c>
      <c r="AI131">
        <v>35.37881428</v>
      </c>
      <c r="AJ131">
        <v>34.850692019999997</v>
      </c>
      <c r="AK131">
        <v>34.200830709999998</v>
      </c>
      <c r="AL131">
        <v>33.425802210000001</v>
      </c>
      <c r="AM131">
        <v>32.523183109999998</v>
      </c>
    </row>
    <row r="132" spans="1:39" x14ac:dyDescent="0.25">
      <c r="A132" t="s">
        <v>188</v>
      </c>
      <c r="B132">
        <v>5.6171085900000001E-2</v>
      </c>
      <c r="C132">
        <v>0.1153357743</v>
      </c>
      <c r="D132">
        <v>0.23393385159999999</v>
      </c>
      <c r="E132">
        <v>0.47341715290000003</v>
      </c>
      <c r="F132">
        <v>0.95049365289999999</v>
      </c>
      <c r="G132">
        <v>1.9075537680000001</v>
      </c>
      <c r="H132">
        <v>3.6467710809999998</v>
      </c>
      <c r="I132">
        <v>6.7817626500000001</v>
      </c>
      <c r="J132">
        <v>12.397709799999999</v>
      </c>
      <c r="K132">
        <v>22.36574422</v>
      </c>
      <c r="L132">
        <v>39.803416830000003</v>
      </c>
      <c r="M132">
        <v>69.59750828</v>
      </c>
      <c r="N132">
        <v>118.700923</v>
      </c>
      <c r="O132">
        <v>133.21535259999999</v>
      </c>
      <c r="P132">
        <v>149.28390619999999</v>
      </c>
      <c r="Q132">
        <v>166.04812279999999</v>
      </c>
      <c r="R132">
        <v>183.33321900000001</v>
      </c>
      <c r="S132">
        <v>200.93414770000001</v>
      </c>
      <c r="T132">
        <v>213.0267849</v>
      </c>
      <c r="U132">
        <v>225.30027609999999</v>
      </c>
      <c r="V132">
        <v>237.56272530000001</v>
      </c>
      <c r="W132">
        <v>249.76067370000001</v>
      </c>
      <c r="X132">
        <v>261.83850899999999</v>
      </c>
      <c r="Y132">
        <v>273.74122890000001</v>
      </c>
      <c r="Z132">
        <v>285.41486639999999</v>
      </c>
      <c r="AA132">
        <v>296.80693150000002</v>
      </c>
      <c r="AB132">
        <v>307.86720109999999</v>
      </c>
      <c r="AC132">
        <v>318.54863690000002</v>
      </c>
      <c r="AD132">
        <v>327.611245</v>
      </c>
      <c r="AE132">
        <v>336.4571009</v>
      </c>
      <c r="AF132">
        <v>344.55338849999998</v>
      </c>
      <c r="AG132">
        <v>351.80804439999997</v>
      </c>
      <c r="AH132">
        <v>358.105526</v>
      </c>
      <c r="AI132">
        <v>363.32039470000001</v>
      </c>
      <c r="AJ132">
        <v>367.33097070000002</v>
      </c>
      <c r="AK132">
        <v>369.98356410000002</v>
      </c>
      <c r="AL132">
        <v>371.13101749999998</v>
      </c>
      <c r="AM132">
        <v>370.62788740000002</v>
      </c>
    </row>
    <row r="133" spans="1:39" x14ac:dyDescent="0.25">
      <c r="A133" t="s">
        <v>189</v>
      </c>
      <c r="B133">
        <v>6.4138731550000001</v>
      </c>
      <c r="C133">
        <v>8.5358096850000003</v>
      </c>
      <c r="D133">
        <v>11.2213963</v>
      </c>
      <c r="E133">
        <v>14.718751040000001</v>
      </c>
      <c r="F133">
        <v>19.15355233</v>
      </c>
      <c r="G133">
        <v>22.50637205</v>
      </c>
      <c r="H133">
        <v>25.19218296</v>
      </c>
      <c r="I133">
        <v>27.430168770000002</v>
      </c>
      <c r="J133">
        <v>29.359993429999999</v>
      </c>
      <c r="K133">
        <v>31.01176152</v>
      </c>
      <c r="L133">
        <v>32.314097459999999</v>
      </c>
      <c r="M133">
        <v>33.08216788</v>
      </c>
      <c r="N133">
        <v>33.035657880000002</v>
      </c>
      <c r="O133">
        <v>35.586901939999997</v>
      </c>
      <c r="P133">
        <v>38.278590039999997</v>
      </c>
      <c r="Q133">
        <v>40.868053340000003</v>
      </c>
      <c r="R133">
        <v>43.31099734</v>
      </c>
      <c r="S133">
        <v>45.563576750000003</v>
      </c>
      <c r="T133">
        <v>46.288533630000003</v>
      </c>
      <c r="U133">
        <v>46.911150540000001</v>
      </c>
      <c r="V133">
        <v>47.398850539999998</v>
      </c>
      <c r="W133">
        <v>47.751686929999998</v>
      </c>
      <c r="X133">
        <v>47.970399030000003</v>
      </c>
      <c r="Y133">
        <v>48.056836079999997</v>
      </c>
      <c r="Z133">
        <v>48.013868969999997</v>
      </c>
      <c r="AA133">
        <v>47.845302189999998</v>
      </c>
      <c r="AB133">
        <v>47.555837769999997</v>
      </c>
      <c r="AC133">
        <v>47.15104418</v>
      </c>
      <c r="AD133">
        <v>46.358900120000001</v>
      </c>
      <c r="AE133">
        <v>45.515863019999998</v>
      </c>
      <c r="AF133">
        <v>44.560326910000001</v>
      </c>
      <c r="AG133">
        <v>43.496705939999998</v>
      </c>
      <c r="AH133">
        <v>42.327282349999997</v>
      </c>
      <c r="AI133">
        <v>41.054228909999999</v>
      </c>
      <c r="AJ133">
        <v>39.681166310000002</v>
      </c>
      <c r="AK133">
        <v>38.209211310000001</v>
      </c>
      <c r="AL133">
        <v>36.641365810000003</v>
      </c>
      <c r="AM133">
        <v>34.981727730000003</v>
      </c>
    </row>
    <row r="134" spans="1:39" x14ac:dyDescent="0.25">
      <c r="A134" t="s">
        <v>190</v>
      </c>
      <c r="B134">
        <v>3.774744707</v>
      </c>
      <c r="C134">
        <v>4.1411954020000001</v>
      </c>
      <c r="D134">
        <v>4.4878846069999998</v>
      </c>
      <c r="E134">
        <v>4.852656187</v>
      </c>
      <c r="F134">
        <v>5.2056105869999998</v>
      </c>
      <c r="G134">
        <v>5.8980126899999998</v>
      </c>
      <c r="H134">
        <v>6.365666397</v>
      </c>
      <c r="I134">
        <v>6.6831993770000002</v>
      </c>
      <c r="J134">
        <v>6.8974689820000004</v>
      </c>
      <c r="K134">
        <v>7.0248669320000001</v>
      </c>
      <c r="L134">
        <v>7.0579984939999996</v>
      </c>
      <c r="M134">
        <v>6.9672493940000004</v>
      </c>
      <c r="N134">
        <v>6.7085431829999997</v>
      </c>
      <c r="O134">
        <v>6.6718432600000002</v>
      </c>
      <c r="P134">
        <v>6.6255506649999996</v>
      </c>
      <c r="Q134">
        <v>6.530709892</v>
      </c>
      <c r="R134">
        <v>6.389766947</v>
      </c>
      <c r="S134">
        <v>6.2060466590000001</v>
      </c>
      <c r="T134">
        <v>5.9068367290000001</v>
      </c>
      <c r="U134">
        <v>5.6084382740000001</v>
      </c>
      <c r="V134">
        <v>5.3090643059999998</v>
      </c>
      <c r="W134">
        <v>5.0109862459999999</v>
      </c>
      <c r="X134">
        <v>4.7161991900000002</v>
      </c>
      <c r="Y134">
        <v>4.4264778890000001</v>
      </c>
      <c r="Z134">
        <v>4.143374068</v>
      </c>
      <c r="AA134">
        <v>3.8682190439999999</v>
      </c>
      <c r="AB134">
        <v>3.6021343749999999</v>
      </c>
      <c r="AC134">
        <v>3.346044434</v>
      </c>
      <c r="AD134">
        <v>3.8438998440000001</v>
      </c>
      <c r="AE134">
        <v>4.409610925</v>
      </c>
      <c r="AF134">
        <v>5.0441083750000004</v>
      </c>
      <c r="AG134">
        <v>5.7529547729999999</v>
      </c>
      <c r="AH134">
        <v>6.5411412440000003</v>
      </c>
      <c r="AI134">
        <v>7.4129247559999998</v>
      </c>
      <c r="AJ134">
        <v>8.3717195530000001</v>
      </c>
      <c r="AK134">
        <v>9.4188280140000007</v>
      </c>
      <c r="AL134">
        <v>10.553560340000001</v>
      </c>
      <c r="AM134">
        <v>11.772458</v>
      </c>
    </row>
    <row r="135" spans="1:39" x14ac:dyDescent="0.25">
      <c r="A135" t="s">
        <v>191</v>
      </c>
      <c r="B135">
        <v>1.6531914300000001E-3</v>
      </c>
      <c r="C135">
        <v>1.02630102E-2</v>
      </c>
      <c r="D135">
        <v>6.29367329E-2</v>
      </c>
      <c r="E135">
        <v>0.38508403260000001</v>
      </c>
      <c r="F135">
        <v>2.3375512509999998</v>
      </c>
      <c r="G135">
        <v>2.9009976709999998</v>
      </c>
      <c r="H135">
        <v>3.4295549470000002</v>
      </c>
      <c r="I135">
        <v>3.9439420109999999</v>
      </c>
      <c r="J135">
        <v>4.4584928279999998</v>
      </c>
      <c r="K135">
        <v>4.9738035869999999</v>
      </c>
      <c r="L135">
        <v>5.473741747</v>
      </c>
      <c r="M135">
        <v>5.9185634990000002</v>
      </c>
      <c r="N135">
        <v>6.2421670589999998</v>
      </c>
      <c r="O135">
        <v>6.2879294830000001</v>
      </c>
      <c r="P135">
        <v>6.3246786850000003</v>
      </c>
      <c r="Q135">
        <v>6.3143919940000002</v>
      </c>
      <c r="R135">
        <v>6.257643614</v>
      </c>
      <c r="S135">
        <v>6.1559559469999998</v>
      </c>
      <c r="T135">
        <v>5.7694905179999996</v>
      </c>
      <c r="U135">
        <v>5.394192887</v>
      </c>
      <c r="V135">
        <v>5.0281073779999996</v>
      </c>
      <c r="W135">
        <v>4.6731723560000002</v>
      </c>
      <c r="X135">
        <v>4.330945893</v>
      </c>
      <c r="Y135">
        <v>4.0026807099999999</v>
      </c>
      <c r="Z135">
        <v>3.6893412099999998</v>
      </c>
      <c r="AA135">
        <v>3.3916245370000002</v>
      </c>
      <c r="AB135">
        <v>3.1099875469999998</v>
      </c>
      <c r="AC135">
        <v>2.8446738109999998</v>
      </c>
      <c r="AD135">
        <v>2.7877208339999999</v>
      </c>
      <c r="AE135">
        <v>2.7280601170000001</v>
      </c>
      <c r="AF135">
        <v>2.6620396550000001</v>
      </c>
      <c r="AG135">
        <v>2.5899866079999998</v>
      </c>
      <c r="AH135">
        <v>2.5120977390000001</v>
      </c>
      <c r="AI135">
        <v>2.4285611569999999</v>
      </c>
      <c r="AJ135">
        <v>2.3396482609999998</v>
      </c>
      <c r="AK135">
        <v>2.245480116</v>
      </c>
      <c r="AL135">
        <v>2.1462869819999999</v>
      </c>
      <c r="AM135">
        <v>2.0423604439999998</v>
      </c>
    </row>
    <row r="136" spans="1:39" x14ac:dyDescent="0.25">
      <c r="A136" t="s">
        <v>192</v>
      </c>
      <c r="B136">
        <v>34.003827620000003</v>
      </c>
      <c r="C136">
        <v>33.38280469</v>
      </c>
      <c r="D136">
        <v>32.373947469999997</v>
      </c>
      <c r="E136">
        <v>31.324949230000001</v>
      </c>
      <c r="F136">
        <v>30.070414020000001</v>
      </c>
      <c r="G136">
        <v>33.012525099999998</v>
      </c>
      <c r="H136">
        <v>34.524089029999999</v>
      </c>
      <c r="I136">
        <v>35.121097710000001</v>
      </c>
      <c r="J136">
        <v>35.121958970000001</v>
      </c>
      <c r="K136">
        <v>34.660305649999998</v>
      </c>
      <c r="L136">
        <v>33.742803170000002</v>
      </c>
      <c r="M136">
        <v>32.275001019999998</v>
      </c>
      <c r="N136">
        <v>30.11191938</v>
      </c>
      <c r="O136">
        <v>30.358249000000001</v>
      </c>
      <c r="P136">
        <v>30.561419870000002</v>
      </c>
      <c r="Q136">
        <v>30.537438439999999</v>
      </c>
      <c r="R136">
        <v>30.28850903</v>
      </c>
      <c r="S136">
        <v>29.821437750000001</v>
      </c>
      <c r="T136">
        <v>30.320722490000001</v>
      </c>
      <c r="U136">
        <v>30.75371324</v>
      </c>
      <c r="V136">
        <v>31.098872180000001</v>
      </c>
      <c r="W136">
        <v>31.356017739999999</v>
      </c>
      <c r="X136">
        <v>31.52541901</v>
      </c>
      <c r="Y136">
        <v>31.608076279999999</v>
      </c>
      <c r="Z136">
        <v>31.605666020000001</v>
      </c>
      <c r="AA136">
        <v>31.520485560000001</v>
      </c>
      <c r="AB136">
        <v>31.35543191</v>
      </c>
      <c r="AC136">
        <v>31.11398363</v>
      </c>
      <c r="AD136">
        <v>38.81113697</v>
      </c>
      <c r="AE136">
        <v>48.344264959999997</v>
      </c>
      <c r="AF136">
        <v>60.046747170000003</v>
      </c>
      <c r="AG136">
        <v>74.362918140000005</v>
      </c>
      <c r="AH136">
        <v>91.807757300000006</v>
      </c>
      <c r="AI136">
        <v>112.97330409999999</v>
      </c>
      <c r="AJ136">
        <v>138.53557050000001</v>
      </c>
      <c r="AK136">
        <v>169.24033650000001</v>
      </c>
      <c r="AL136">
        <v>205.90476559999999</v>
      </c>
      <c r="AM136">
        <v>249.39913200000001</v>
      </c>
    </row>
    <row r="137" spans="1:39" x14ac:dyDescent="0.25">
      <c r="A137" t="s">
        <v>193</v>
      </c>
      <c r="B137">
        <v>103.4266882</v>
      </c>
      <c r="C137">
        <v>102.879079</v>
      </c>
      <c r="D137">
        <v>101.0879379</v>
      </c>
      <c r="E137">
        <v>99.104526140000004</v>
      </c>
      <c r="F137">
        <v>96.39221388</v>
      </c>
      <c r="G137">
        <v>73.568864610000006</v>
      </c>
      <c r="H137">
        <v>53.487253610000003</v>
      </c>
      <c r="I137">
        <v>37.827610999999997</v>
      </c>
      <c r="J137">
        <v>26.29858162</v>
      </c>
      <c r="K137">
        <v>18.042584380000001</v>
      </c>
      <c r="L137">
        <v>12.211254350000001</v>
      </c>
      <c r="M137">
        <v>8.1200395650000008</v>
      </c>
      <c r="N137">
        <v>5.2667545789999997</v>
      </c>
      <c r="O137">
        <v>4.7167829069999998</v>
      </c>
      <c r="P137">
        <v>4.2180062960000004</v>
      </c>
      <c r="Q137">
        <v>3.7439567880000002</v>
      </c>
      <c r="R137">
        <v>3.2986834790000001</v>
      </c>
      <c r="S137">
        <v>2.8850666760000001</v>
      </c>
      <c r="T137">
        <v>2.229081629</v>
      </c>
      <c r="U137">
        <v>1.7180790340000001</v>
      </c>
      <c r="V137">
        <v>1.3202293009999999</v>
      </c>
      <c r="W137">
        <v>1.0115440040000001</v>
      </c>
      <c r="X137">
        <v>0.77282986529999997</v>
      </c>
      <c r="Y137">
        <v>0.58881687000000005</v>
      </c>
      <c r="Z137">
        <v>0.44741060760000001</v>
      </c>
      <c r="AA137">
        <v>0.3390731333</v>
      </c>
      <c r="AB137">
        <v>0.2563140532</v>
      </c>
      <c r="AC137">
        <v>0.1932744297</v>
      </c>
      <c r="AD137">
        <v>0.20515737919999999</v>
      </c>
      <c r="AE137">
        <v>0.21746418109999999</v>
      </c>
      <c r="AF137">
        <v>0.22984986539999999</v>
      </c>
      <c r="AG137">
        <v>0.24222735519999999</v>
      </c>
      <c r="AH137">
        <v>0.25448262579999997</v>
      </c>
      <c r="AI137">
        <v>0.26648120580000001</v>
      </c>
      <c r="AJ137">
        <v>0.27807634530000003</v>
      </c>
      <c r="AK137">
        <v>0.28908038549999998</v>
      </c>
      <c r="AL137">
        <v>0.2992906427</v>
      </c>
      <c r="AM137">
        <v>0.30848473170000001</v>
      </c>
    </row>
    <row r="138" spans="1:39" x14ac:dyDescent="0.25">
      <c r="A138" t="s">
        <v>194</v>
      </c>
      <c r="B138">
        <v>441.494258</v>
      </c>
      <c r="C138">
        <v>459.24657560000003</v>
      </c>
      <c r="D138">
        <v>471.89417229999998</v>
      </c>
      <c r="E138">
        <v>483.79924190000003</v>
      </c>
      <c r="F138">
        <v>492.08493199999998</v>
      </c>
      <c r="G138">
        <v>553.82275560000005</v>
      </c>
      <c r="H138">
        <v>593.75280210000005</v>
      </c>
      <c r="I138">
        <v>619.21706749999998</v>
      </c>
      <c r="J138">
        <v>634.81175580000001</v>
      </c>
      <c r="K138">
        <v>642.22914479999997</v>
      </c>
      <c r="L138">
        <v>640.95888660000003</v>
      </c>
      <c r="M138">
        <v>628.50201159999995</v>
      </c>
      <c r="N138">
        <v>601.13254189999998</v>
      </c>
      <c r="O138">
        <v>583.86208720000002</v>
      </c>
      <c r="P138">
        <v>566.2508163</v>
      </c>
      <c r="Q138">
        <v>545.09183280000002</v>
      </c>
      <c r="R138">
        <v>520.8548624</v>
      </c>
      <c r="S138">
        <v>494.04801880000002</v>
      </c>
      <c r="T138">
        <v>483.99774669999999</v>
      </c>
      <c r="U138">
        <v>473.00372929999997</v>
      </c>
      <c r="V138">
        <v>460.86619530000002</v>
      </c>
      <c r="W138">
        <v>447.72807299999999</v>
      </c>
      <c r="X138">
        <v>433.72804239999999</v>
      </c>
      <c r="Y138">
        <v>419.00374950000003</v>
      </c>
      <c r="Z138">
        <v>403.69000899999998</v>
      </c>
      <c r="AA138">
        <v>387.91731370000002</v>
      </c>
      <c r="AB138">
        <v>371.81102390000001</v>
      </c>
      <c r="AC138">
        <v>355.49074910000002</v>
      </c>
      <c r="AD138">
        <v>340.31609429999997</v>
      </c>
      <c r="AE138">
        <v>325.33030650000001</v>
      </c>
      <c r="AF138">
        <v>310.11479409999998</v>
      </c>
      <c r="AG138">
        <v>294.74256650000001</v>
      </c>
      <c r="AH138">
        <v>279.26676450000002</v>
      </c>
      <c r="AI138">
        <v>263.7358352</v>
      </c>
      <c r="AJ138">
        <v>248.2035841</v>
      </c>
      <c r="AK138">
        <v>232.7041184</v>
      </c>
      <c r="AL138">
        <v>217.28013659999999</v>
      </c>
      <c r="AM138">
        <v>201.97703989999999</v>
      </c>
    </row>
    <row r="139" spans="1:39" x14ac:dyDescent="0.25">
      <c r="A139" t="s">
        <v>195</v>
      </c>
      <c r="B139">
        <v>6.4160809069999996</v>
      </c>
      <c r="C139">
        <v>7.4442323510000001</v>
      </c>
      <c r="D139">
        <v>8.5319407030000001</v>
      </c>
      <c r="E139">
        <v>9.7565802050000006</v>
      </c>
      <c r="F139">
        <v>11.068830159999999</v>
      </c>
      <c r="G139">
        <v>7.6044931120000001</v>
      </c>
      <c r="H139">
        <v>4.9767172229999996</v>
      </c>
      <c r="I139">
        <v>3.1682396800000001</v>
      </c>
      <c r="J139">
        <v>1.9827040300000001</v>
      </c>
      <c r="K139">
        <v>1.2244491580000001</v>
      </c>
      <c r="L139">
        <v>0.74596549229999998</v>
      </c>
      <c r="M139">
        <v>0.44651191730000001</v>
      </c>
      <c r="N139">
        <v>0.2606960431</v>
      </c>
      <c r="O139">
        <v>0.24686226580000001</v>
      </c>
      <c r="P139">
        <v>0.2334175527</v>
      </c>
      <c r="Q139">
        <v>0.21906579910000001</v>
      </c>
      <c r="R139">
        <v>0.20408066590000001</v>
      </c>
      <c r="S139">
        <v>0.18872721740000001</v>
      </c>
      <c r="T139">
        <v>0.21601420390000001</v>
      </c>
      <c r="U139">
        <v>0.2466477332</v>
      </c>
      <c r="V139">
        <v>0.28077666530000001</v>
      </c>
      <c r="W139">
        <v>0.3186941405</v>
      </c>
      <c r="X139">
        <v>0.36070390930000001</v>
      </c>
      <c r="Y139">
        <v>0.40712226210000002</v>
      </c>
      <c r="Z139">
        <v>0.458277502</v>
      </c>
      <c r="AA139">
        <v>0.51450937699999999</v>
      </c>
      <c r="AB139">
        <v>0.57616913169999995</v>
      </c>
      <c r="AC139">
        <v>0.64362013669999996</v>
      </c>
      <c r="AD139">
        <v>0.70564530560000005</v>
      </c>
      <c r="AE139">
        <v>0.77255808059999997</v>
      </c>
      <c r="AF139">
        <v>0.84339641499999995</v>
      </c>
      <c r="AG139">
        <v>0.91802556489999998</v>
      </c>
      <c r="AH139">
        <v>0.99617082150000003</v>
      </c>
      <c r="AI139">
        <v>1.077423282</v>
      </c>
      <c r="AJ139">
        <v>1.161255835</v>
      </c>
      <c r="AK139">
        <v>1.2468855130000001</v>
      </c>
      <c r="AL139">
        <v>1.3333531270000001</v>
      </c>
      <c r="AM139">
        <v>1.4194817399999999</v>
      </c>
    </row>
    <row r="140" spans="1:39" x14ac:dyDescent="0.25">
      <c r="A140" t="s">
        <v>196</v>
      </c>
      <c r="B140">
        <v>148.05282879999999</v>
      </c>
      <c r="C140">
        <v>141.6813013</v>
      </c>
      <c r="D140">
        <v>133.93256460000001</v>
      </c>
      <c r="E140">
        <v>126.3227917</v>
      </c>
      <c r="F140">
        <v>118.2038328</v>
      </c>
      <c r="G140">
        <v>60.39957416</v>
      </c>
      <c r="H140">
        <v>29.399526869999999</v>
      </c>
      <c r="I140">
        <v>13.92031862</v>
      </c>
      <c r="J140">
        <v>6.4792211990000004</v>
      </c>
      <c r="K140">
        <v>2.976044667</v>
      </c>
      <c r="L140">
        <v>1.3485007630000001</v>
      </c>
      <c r="M140">
        <v>0.60034276900000005</v>
      </c>
      <c r="N140">
        <v>0.2606960431</v>
      </c>
      <c r="O140">
        <v>0.26292764359999998</v>
      </c>
      <c r="P140">
        <v>0.26478695660000001</v>
      </c>
      <c r="Q140">
        <v>0.26467882320000002</v>
      </c>
      <c r="R140">
        <v>0.26262013239999998</v>
      </c>
      <c r="S140">
        <v>0.25866771599999999</v>
      </c>
      <c r="T140">
        <v>0.26376889440000001</v>
      </c>
      <c r="U140">
        <v>0.26831933990000001</v>
      </c>
      <c r="V140">
        <v>0.27212562439999999</v>
      </c>
      <c r="W140">
        <v>0.27517950410000003</v>
      </c>
      <c r="X140">
        <v>0.27747664360000002</v>
      </c>
      <c r="Y140">
        <v>0.27901915090000001</v>
      </c>
      <c r="Z140">
        <v>0.27981518389999999</v>
      </c>
      <c r="AA140">
        <v>0.27987854839999998</v>
      </c>
      <c r="AB140">
        <v>0.27922859049999998</v>
      </c>
      <c r="AC140">
        <v>0.27789011499999999</v>
      </c>
      <c r="AD140">
        <v>0.2844565711</v>
      </c>
      <c r="AE140">
        <v>0.29076805560000002</v>
      </c>
      <c r="AF140">
        <v>0.29636938730000001</v>
      </c>
      <c r="AG140">
        <v>0.30119128830000003</v>
      </c>
      <c r="AH140">
        <v>0.30514586290000001</v>
      </c>
      <c r="AI140">
        <v>0.30813857090000002</v>
      </c>
      <c r="AJ140">
        <v>0.31007992940000001</v>
      </c>
      <c r="AK140">
        <v>0.31085536330000002</v>
      </c>
      <c r="AL140">
        <v>0.31035804579999998</v>
      </c>
      <c r="AM140">
        <v>0.30848473170000001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"/>
  <sheetViews>
    <sheetView workbookViewId="0">
      <selection activeCell="B1" sqref="B1:AN171"/>
    </sheetView>
  </sheetViews>
  <sheetFormatPr baseColWidth="10" defaultRowHeight="15" x14ac:dyDescent="0.25"/>
  <cols>
    <col min="1" max="1" width="28.85546875" customWidth="1"/>
    <col min="2" max="2" width="12" customWidth="1"/>
  </cols>
  <sheetData>
    <row r="1" spans="1:40" x14ac:dyDescent="0.25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s="7" t="s">
        <v>234</v>
      </c>
      <c r="B2" t="s">
        <v>254</v>
      </c>
      <c r="C2">
        <v>7249503</v>
      </c>
      <c r="D2">
        <v>7329712.8629999999</v>
      </c>
      <c r="E2">
        <v>7410651.6900000004</v>
      </c>
      <c r="F2">
        <v>7491497.051</v>
      </c>
      <c r="G2">
        <v>7570874.852</v>
      </c>
      <c r="H2">
        <v>7648539.4560000002</v>
      </c>
      <c r="I2">
        <v>7724604.5990000004</v>
      </c>
      <c r="J2">
        <v>7799477.341</v>
      </c>
      <c r="K2">
        <v>7872720.3669999996</v>
      </c>
      <c r="L2">
        <v>7944653.3959999997</v>
      </c>
      <c r="M2">
        <v>8015701.8990000002</v>
      </c>
      <c r="N2">
        <v>8086215.6260000002</v>
      </c>
      <c r="O2">
        <v>8156457.7470000004</v>
      </c>
      <c r="P2">
        <v>8227088.8190000001</v>
      </c>
      <c r="Q2">
        <v>8298654.7790000001</v>
      </c>
      <c r="R2">
        <v>8370991.1689999998</v>
      </c>
      <c r="S2">
        <v>8443888.8210000005</v>
      </c>
      <c r="T2">
        <v>8517107.8220000006</v>
      </c>
      <c r="U2">
        <v>8589882.3159999996</v>
      </c>
      <c r="V2">
        <v>8661798.9350000005</v>
      </c>
      <c r="W2">
        <v>8732447.2780000009</v>
      </c>
      <c r="X2">
        <v>8801567.409</v>
      </c>
      <c r="Y2">
        <v>8869012.1469999999</v>
      </c>
      <c r="Z2">
        <v>8934714.1160000004</v>
      </c>
      <c r="AA2">
        <v>8998656.8059999999</v>
      </c>
      <c r="AB2">
        <v>9060851.1410000008</v>
      </c>
      <c r="AC2">
        <v>9121321.4330000002</v>
      </c>
      <c r="AD2">
        <v>9180099.534</v>
      </c>
      <c r="AE2">
        <v>9237623.3129999898</v>
      </c>
      <c r="AF2">
        <v>9294339.7190000005</v>
      </c>
      <c r="AG2">
        <v>9350234.8849999998</v>
      </c>
      <c r="AH2">
        <v>9405276.1270000003</v>
      </c>
      <c r="AI2">
        <v>9459475.409</v>
      </c>
      <c r="AJ2">
        <v>9512925.1119999997</v>
      </c>
      <c r="AK2">
        <v>9565929.648</v>
      </c>
      <c r="AL2">
        <v>9618782.56399999</v>
      </c>
      <c r="AM2">
        <v>9671890.5989999995</v>
      </c>
      <c r="AN2">
        <v>9725755.1260000002</v>
      </c>
    </row>
    <row r="3" spans="1:40" x14ac:dyDescent="0.25">
      <c r="A3" s="7" t="s">
        <v>234</v>
      </c>
      <c r="B3" t="s">
        <v>255</v>
      </c>
      <c r="C3">
        <v>100707</v>
      </c>
      <c r="D3">
        <v>101812.30439999999</v>
      </c>
      <c r="E3">
        <v>102893.3502</v>
      </c>
      <c r="F3">
        <v>103938.19289999999</v>
      </c>
      <c r="G3">
        <v>104959.0408</v>
      </c>
      <c r="H3">
        <v>105982.07279999999</v>
      </c>
      <c r="I3">
        <v>107018.05839999999</v>
      </c>
      <c r="J3">
        <v>108069.9523</v>
      </c>
      <c r="K3">
        <v>109113.08990000001</v>
      </c>
      <c r="L3">
        <v>110149.5583</v>
      </c>
      <c r="M3">
        <v>111190.2531</v>
      </c>
      <c r="N3">
        <v>112241.27589999999</v>
      </c>
      <c r="O3">
        <v>113302.26420000001</v>
      </c>
      <c r="P3">
        <v>114372.34209999999</v>
      </c>
      <c r="Q3">
        <v>115459.18309999999</v>
      </c>
      <c r="R3">
        <v>116550.52469999999</v>
      </c>
      <c r="S3">
        <v>117634.96799999999</v>
      </c>
      <c r="T3">
        <v>118705.1455</v>
      </c>
      <c r="U3">
        <v>119739.9705</v>
      </c>
      <c r="V3">
        <v>120735.2118</v>
      </c>
      <c r="W3">
        <v>121690.0726</v>
      </c>
      <c r="X3">
        <v>122607.0465</v>
      </c>
      <c r="Y3">
        <v>123489.2457</v>
      </c>
      <c r="Z3">
        <v>124339.17290000001</v>
      </c>
      <c r="AA3">
        <v>125158.51850000001</v>
      </c>
      <c r="AB3">
        <v>125948.32580000001</v>
      </c>
      <c r="AC3">
        <v>126709.2705</v>
      </c>
      <c r="AD3">
        <v>127441.9209</v>
      </c>
      <c r="AE3">
        <v>128149.3192</v>
      </c>
      <c r="AF3">
        <v>128839.4452</v>
      </c>
      <c r="AG3">
        <v>129508.6456</v>
      </c>
      <c r="AH3">
        <v>130154.9933</v>
      </c>
      <c r="AI3">
        <v>130780.2614</v>
      </c>
      <c r="AJ3">
        <v>131389.04199999999</v>
      </c>
      <c r="AK3">
        <v>131990.66409999999</v>
      </c>
      <c r="AL3">
        <v>132591.86840000001</v>
      </c>
      <c r="AM3">
        <v>133200.5852</v>
      </c>
      <c r="AN3">
        <v>133825.97409999999</v>
      </c>
    </row>
    <row r="4" spans="1:40" x14ac:dyDescent="0.25">
      <c r="A4" s="7" t="s">
        <v>233</v>
      </c>
      <c r="B4" t="s">
        <v>256</v>
      </c>
      <c r="C4">
        <v>1859303</v>
      </c>
      <c r="D4">
        <v>1880076.1329999999</v>
      </c>
      <c r="E4">
        <v>1901520.06</v>
      </c>
      <c r="F4">
        <v>1923369.2509999999</v>
      </c>
      <c r="G4">
        <v>1944781.3570000001</v>
      </c>
      <c r="H4">
        <v>1965305.83</v>
      </c>
      <c r="I4">
        <v>1984867.9380000001</v>
      </c>
      <c r="J4">
        <v>2003635.155</v>
      </c>
      <c r="K4">
        <v>2021765.5460000001</v>
      </c>
      <c r="L4">
        <v>2039421.0149999999</v>
      </c>
      <c r="M4">
        <v>2056733.6540000001</v>
      </c>
      <c r="N4">
        <v>2073846.2139999999</v>
      </c>
      <c r="O4">
        <v>2090910.8289999999</v>
      </c>
      <c r="P4">
        <v>2108336.4029999999</v>
      </c>
      <c r="Q4">
        <v>2126242.4210000001</v>
      </c>
      <c r="R4">
        <v>2144651.702</v>
      </c>
      <c r="S4">
        <v>2163534.14</v>
      </c>
      <c r="T4">
        <v>2182812.86</v>
      </c>
      <c r="U4">
        <v>2202343.1979999999</v>
      </c>
      <c r="V4">
        <v>2221958.3730000001</v>
      </c>
      <c r="W4">
        <v>2241479.094</v>
      </c>
      <c r="X4">
        <v>2260764.37</v>
      </c>
      <c r="Y4">
        <v>2279723.8730000001</v>
      </c>
      <c r="Z4">
        <v>2298312.9720000001</v>
      </c>
      <c r="AA4">
        <v>2316519.324</v>
      </c>
      <c r="AB4">
        <v>2334349.06</v>
      </c>
      <c r="AC4">
        <v>2351816.6349999998</v>
      </c>
      <c r="AD4">
        <v>2368939.1290000002</v>
      </c>
      <c r="AE4">
        <v>2385953.8480000002</v>
      </c>
      <c r="AF4">
        <v>2402956.5669999998</v>
      </c>
      <c r="AG4">
        <v>2419975.59</v>
      </c>
      <c r="AH4">
        <v>2437001.9840000002</v>
      </c>
      <c r="AI4">
        <v>2454008.5550000002</v>
      </c>
      <c r="AJ4">
        <v>2470976.6570000001</v>
      </c>
      <c r="AK4">
        <v>2487931.5299999998</v>
      </c>
      <c r="AL4">
        <v>2504930.38</v>
      </c>
      <c r="AM4">
        <v>2522067.0040000002</v>
      </c>
      <c r="AN4">
        <v>2539467.321</v>
      </c>
    </row>
    <row r="5" spans="1:40" x14ac:dyDescent="0.25">
      <c r="A5" s="7" t="s">
        <v>233</v>
      </c>
      <c r="B5" t="s">
        <v>257</v>
      </c>
      <c r="C5">
        <v>286222</v>
      </c>
      <c r="D5">
        <v>289434.19689999998</v>
      </c>
      <c r="E5">
        <v>292659.68890000001</v>
      </c>
      <c r="F5">
        <v>295851.11060000001</v>
      </c>
      <c r="G5">
        <v>298981.67430000001</v>
      </c>
      <c r="H5">
        <v>302066.27289999998</v>
      </c>
      <c r="I5">
        <v>305113.55829999998</v>
      </c>
      <c r="J5">
        <v>308134.34000000003</v>
      </c>
      <c r="K5">
        <v>311087.06089999998</v>
      </c>
      <c r="L5">
        <v>313988.63770000002</v>
      </c>
      <c r="M5">
        <v>316868.50819999998</v>
      </c>
      <c r="N5">
        <v>319744.98440000002</v>
      </c>
      <c r="O5">
        <v>322624.10239999997</v>
      </c>
      <c r="P5">
        <v>325529.23550000001</v>
      </c>
      <c r="Q5">
        <v>328483.34210000001</v>
      </c>
      <c r="R5">
        <v>331462.54989999998</v>
      </c>
      <c r="S5">
        <v>334444.8823</v>
      </c>
      <c r="T5">
        <v>337413.7524</v>
      </c>
      <c r="U5">
        <v>340319.95970000001</v>
      </c>
      <c r="V5">
        <v>343149.3273</v>
      </c>
      <c r="W5">
        <v>345891.67090000003</v>
      </c>
      <c r="X5">
        <v>348544.57929999998</v>
      </c>
      <c r="Y5">
        <v>351109.06819999998</v>
      </c>
      <c r="Z5">
        <v>353587.3137</v>
      </c>
      <c r="AA5">
        <v>355981.71250000002</v>
      </c>
      <c r="AB5">
        <v>358294.47289999999</v>
      </c>
      <c r="AC5">
        <v>360527.57160000002</v>
      </c>
      <c r="AD5">
        <v>362682.9105</v>
      </c>
      <c r="AE5">
        <v>364782.89189999999</v>
      </c>
      <c r="AF5">
        <v>366850.27260000003</v>
      </c>
      <c r="AG5">
        <v>368877.85100000002</v>
      </c>
      <c r="AH5">
        <v>370861.46409999998</v>
      </c>
      <c r="AI5">
        <v>372803.38</v>
      </c>
      <c r="AJ5">
        <v>374711.35920000001</v>
      </c>
      <c r="AK5">
        <v>376604.2193</v>
      </c>
      <c r="AL5">
        <v>378496.50309999997</v>
      </c>
      <c r="AM5">
        <v>380407.16600000003</v>
      </c>
      <c r="AN5">
        <v>382358.9767</v>
      </c>
    </row>
    <row r="6" spans="1:40" x14ac:dyDescent="0.25">
      <c r="A6" s="7" t="s">
        <v>233</v>
      </c>
      <c r="B6" t="s">
        <v>258</v>
      </c>
      <c r="C6">
        <v>288023.5</v>
      </c>
      <c r="D6">
        <v>291262.45620000002</v>
      </c>
      <c r="E6">
        <v>294543.6128</v>
      </c>
      <c r="F6">
        <v>297844.08559999999</v>
      </c>
      <c r="G6">
        <v>301131.8848</v>
      </c>
      <c r="H6">
        <v>304371.64889999997</v>
      </c>
      <c r="I6">
        <v>307532.54450000002</v>
      </c>
      <c r="J6">
        <v>310607.35999999999</v>
      </c>
      <c r="K6">
        <v>313554.31699999998</v>
      </c>
      <c r="L6">
        <v>316413.4485</v>
      </c>
      <c r="M6">
        <v>319231.27220000001</v>
      </c>
      <c r="N6">
        <v>322036.37319999997</v>
      </c>
      <c r="O6">
        <v>324841.16159999999</v>
      </c>
      <c r="P6">
        <v>327677.26610000001</v>
      </c>
      <c r="Q6">
        <v>330569.15500000003</v>
      </c>
      <c r="R6">
        <v>333495.64659999998</v>
      </c>
      <c r="S6">
        <v>336438.64939999999</v>
      </c>
      <c r="T6">
        <v>339383.49859999999</v>
      </c>
      <c r="U6">
        <v>342283.18109999999</v>
      </c>
      <c r="V6">
        <v>345123.84509999998</v>
      </c>
      <c r="W6">
        <v>347893.14449999999</v>
      </c>
      <c r="X6">
        <v>350586.10619999998</v>
      </c>
      <c r="Y6">
        <v>353201.41</v>
      </c>
      <c r="Z6">
        <v>355739.48450000002</v>
      </c>
      <c r="AA6">
        <v>358201.56790000002</v>
      </c>
      <c r="AB6">
        <v>360589.1544</v>
      </c>
      <c r="AC6">
        <v>362903.79259999999</v>
      </c>
      <c r="AD6">
        <v>365147.11560000002</v>
      </c>
      <c r="AE6">
        <v>367343.29090000002</v>
      </c>
      <c r="AF6">
        <v>369517.61660000001</v>
      </c>
      <c r="AG6">
        <v>371666.06920000003</v>
      </c>
      <c r="AH6">
        <v>373786.6642</v>
      </c>
      <c r="AI6">
        <v>375881.3247</v>
      </c>
      <c r="AJ6">
        <v>377955.81400000001</v>
      </c>
      <c r="AK6">
        <v>380026.03739999997</v>
      </c>
      <c r="AL6">
        <v>382103.9755</v>
      </c>
      <c r="AM6">
        <v>384206.57280000002</v>
      </c>
      <c r="AN6">
        <v>386354.85840000003</v>
      </c>
    </row>
    <row r="7" spans="1:40" x14ac:dyDescent="0.25">
      <c r="A7" s="7" t="s">
        <v>233</v>
      </c>
      <c r="B7" t="s">
        <v>259</v>
      </c>
      <c r="C7">
        <v>71746.000020000007</v>
      </c>
      <c r="D7">
        <v>72564.066120000003</v>
      </c>
      <c r="E7">
        <v>73364.323499999999</v>
      </c>
      <c r="F7">
        <v>74134.003110000005</v>
      </c>
      <c r="G7">
        <v>74902.323480000006</v>
      </c>
      <c r="H7">
        <v>75689.135060000001</v>
      </c>
      <c r="I7">
        <v>76494.840549999906</v>
      </c>
      <c r="J7">
        <v>77317.123779999994</v>
      </c>
      <c r="K7">
        <v>78136.913020000007</v>
      </c>
      <c r="L7">
        <v>78952.467430000004</v>
      </c>
      <c r="M7">
        <v>79774.814870000002</v>
      </c>
      <c r="N7">
        <v>80616.555649999995</v>
      </c>
      <c r="O7">
        <v>81488.796260000003</v>
      </c>
      <c r="P7">
        <v>82346.531220000004</v>
      </c>
      <c r="Q7">
        <v>83205.954939999996</v>
      </c>
      <c r="R7">
        <v>84066.540800000002</v>
      </c>
      <c r="S7">
        <v>84923.68118</v>
      </c>
      <c r="T7">
        <v>85773.679080000002</v>
      </c>
      <c r="U7">
        <v>86610.785350000006</v>
      </c>
      <c r="V7">
        <v>87429.553060000006</v>
      </c>
      <c r="W7">
        <v>88227.919269999999</v>
      </c>
      <c r="X7">
        <v>89006.967780000006</v>
      </c>
      <c r="Y7">
        <v>89768.862859999994</v>
      </c>
      <c r="Z7">
        <v>90515.620490000001</v>
      </c>
      <c r="AA7">
        <v>91248.706609999994</v>
      </c>
      <c r="AB7">
        <v>91969.049360000005</v>
      </c>
      <c r="AC7">
        <v>92677.219129999998</v>
      </c>
      <c r="AD7">
        <v>93373.634449999998</v>
      </c>
      <c r="AE7">
        <v>94024.767179999995</v>
      </c>
      <c r="AF7">
        <v>94638.934760000004</v>
      </c>
      <c r="AG7">
        <v>95219.714479999995</v>
      </c>
      <c r="AH7">
        <v>95769.327099999995</v>
      </c>
      <c r="AI7">
        <v>96291.033859999996</v>
      </c>
      <c r="AJ7">
        <v>96789.766589999999</v>
      </c>
      <c r="AK7">
        <v>97273.71686</v>
      </c>
      <c r="AL7">
        <v>97750.143320000003</v>
      </c>
      <c r="AM7">
        <v>98227.016220000005</v>
      </c>
      <c r="AN7">
        <v>98713.30472</v>
      </c>
    </row>
    <row r="8" spans="1:40" x14ac:dyDescent="0.25">
      <c r="A8" s="7" t="s">
        <v>233</v>
      </c>
      <c r="B8" t="s">
        <v>260</v>
      </c>
      <c r="C8">
        <v>28100</v>
      </c>
      <c r="D8">
        <v>28414.98013</v>
      </c>
      <c r="E8">
        <v>28710.893830000001</v>
      </c>
      <c r="F8">
        <v>28982.709459999998</v>
      </c>
      <c r="G8">
        <v>29249.72781</v>
      </c>
      <c r="H8">
        <v>29530.29335</v>
      </c>
      <c r="I8">
        <v>29829.081450000001</v>
      </c>
      <c r="J8">
        <v>30144.74756</v>
      </c>
      <c r="K8">
        <v>30463.005840000002</v>
      </c>
      <c r="L8">
        <v>30783.732899999999</v>
      </c>
      <c r="M8">
        <v>31110.21413</v>
      </c>
      <c r="N8">
        <v>31443.07345</v>
      </c>
      <c r="O8">
        <v>31780.061989999998</v>
      </c>
      <c r="P8">
        <v>32113.8845</v>
      </c>
      <c r="Q8">
        <v>32446.198100000001</v>
      </c>
      <c r="R8">
        <v>32771.229979999996</v>
      </c>
      <c r="S8">
        <v>33085.370069999997</v>
      </c>
      <c r="T8">
        <v>33387.232279999997</v>
      </c>
      <c r="U8">
        <v>33668.754359999999</v>
      </c>
      <c r="V8">
        <v>33930.801090000001</v>
      </c>
      <c r="W8">
        <v>34175.173060000001</v>
      </c>
      <c r="X8">
        <v>34404.576130000001</v>
      </c>
      <c r="Y8">
        <v>34621.280559999999</v>
      </c>
      <c r="Z8">
        <v>34826.727250000004</v>
      </c>
      <c r="AA8">
        <v>35021.650520000003</v>
      </c>
      <c r="AB8">
        <v>35206.327290000001</v>
      </c>
      <c r="AC8">
        <v>35380.817320000002</v>
      </c>
      <c r="AD8">
        <v>35545.137060000001</v>
      </c>
      <c r="AE8">
        <v>35698.005700000002</v>
      </c>
      <c r="AF8">
        <v>35841.06437</v>
      </c>
      <c r="AG8">
        <v>35971.769030000003</v>
      </c>
      <c r="AH8">
        <v>36089.806879999996</v>
      </c>
      <c r="AI8">
        <v>36196.911939999998</v>
      </c>
      <c r="AJ8">
        <v>36295.886400000003</v>
      </c>
      <c r="AK8">
        <v>36391.160900000003</v>
      </c>
      <c r="AL8">
        <v>36485.264889999999</v>
      </c>
      <c r="AM8">
        <v>36580.950069999999</v>
      </c>
      <c r="AN8">
        <v>36681.139459999999</v>
      </c>
    </row>
    <row r="9" spans="1:40" x14ac:dyDescent="0.25">
      <c r="A9" s="7" t="s">
        <v>233</v>
      </c>
      <c r="B9" t="s">
        <v>261</v>
      </c>
      <c r="C9">
        <v>2093869</v>
      </c>
      <c r="D9">
        <v>2116945.7930000001</v>
      </c>
      <c r="E9">
        <v>2138624.62</v>
      </c>
      <c r="F9">
        <v>2158564.4580000001</v>
      </c>
      <c r="G9">
        <v>2178027.9759999998</v>
      </c>
      <c r="H9">
        <v>2198394.7850000001</v>
      </c>
      <c r="I9">
        <v>2220119.4780000001</v>
      </c>
      <c r="J9">
        <v>2243200.318</v>
      </c>
      <c r="K9">
        <v>2266492.6880000001</v>
      </c>
      <c r="L9">
        <v>2290133.4530000002</v>
      </c>
      <c r="M9">
        <v>2314428.6529999999</v>
      </c>
      <c r="N9">
        <v>2339423.4</v>
      </c>
      <c r="O9">
        <v>2364927.173</v>
      </c>
      <c r="P9">
        <v>2390590.3730000001</v>
      </c>
      <c r="Q9">
        <v>2416471.6809999999</v>
      </c>
      <c r="R9">
        <v>2442019.8330000001</v>
      </c>
      <c r="S9">
        <v>2466916.4210000001</v>
      </c>
      <c r="T9">
        <v>2491034.2799999998</v>
      </c>
      <c r="U9">
        <v>2513635.4070000001</v>
      </c>
      <c r="V9">
        <v>2534839.503</v>
      </c>
      <c r="W9">
        <v>2554803.5299999998</v>
      </c>
      <c r="X9">
        <v>2573758.64</v>
      </c>
      <c r="Y9">
        <v>2591892.3229999999</v>
      </c>
      <c r="Z9">
        <v>2609321.0260000001</v>
      </c>
      <c r="AA9">
        <v>2626103.409</v>
      </c>
      <c r="AB9">
        <v>2642261.77</v>
      </c>
      <c r="AC9">
        <v>2657801.9580000001</v>
      </c>
      <c r="AD9">
        <v>2672727.503</v>
      </c>
      <c r="AE9">
        <v>2687047.9109999998</v>
      </c>
      <c r="AF9">
        <v>2700899.9920000001</v>
      </c>
      <c r="AG9">
        <v>2714003.9950000001</v>
      </c>
      <c r="AH9">
        <v>2726287.2540000002</v>
      </c>
      <c r="AI9">
        <v>2737858.77</v>
      </c>
      <c r="AJ9">
        <v>2748927.196</v>
      </c>
      <c r="AK9">
        <v>2759855.0649999999</v>
      </c>
      <c r="AL9">
        <v>2770834.8459999999</v>
      </c>
      <c r="AM9">
        <v>2782099.7439999999</v>
      </c>
      <c r="AN9">
        <v>2793904.4279999998</v>
      </c>
    </row>
    <row r="10" spans="1:40" x14ac:dyDescent="0.25">
      <c r="A10" s="23" t="s">
        <v>237</v>
      </c>
      <c r="B10" t="s">
        <v>262</v>
      </c>
      <c r="C10">
        <v>52938</v>
      </c>
      <c r="D10">
        <v>53508.141799999998</v>
      </c>
      <c r="E10">
        <v>54026.329680000003</v>
      </c>
      <c r="F10">
        <v>54547.156649999997</v>
      </c>
      <c r="G10">
        <v>55102.371359999997</v>
      </c>
      <c r="H10">
        <v>55684.018539999997</v>
      </c>
      <c r="I10">
        <v>56269.033560000003</v>
      </c>
      <c r="J10">
        <v>56832.30186</v>
      </c>
      <c r="K10">
        <v>57345.841740000003</v>
      </c>
      <c r="L10">
        <v>57810.752229999998</v>
      </c>
      <c r="M10">
        <v>58248.679340000002</v>
      </c>
      <c r="N10">
        <v>58668.891770000002</v>
      </c>
      <c r="O10">
        <v>59069.010829999999</v>
      </c>
      <c r="P10">
        <v>59468.591330000003</v>
      </c>
      <c r="Q10">
        <v>59908.674919999998</v>
      </c>
      <c r="R10">
        <v>60365.960769999998</v>
      </c>
      <c r="S10">
        <v>60823.834239999996</v>
      </c>
      <c r="T10">
        <v>61273.217279999997</v>
      </c>
      <c r="U10">
        <v>61692.779900000001</v>
      </c>
      <c r="V10">
        <v>62081.683360000003</v>
      </c>
      <c r="W10">
        <v>62440.970930000003</v>
      </c>
      <c r="X10">
        <v>62774.282910000002</v>
      </c>
      <c r="Y10">
        <v>63084.910680000001</v>
      </c>
      <c r="Z10">
        <v>63374.903180000001</v>
      </c>
      <c r="AA10">
        <v>63645.20218</v>
      </c>
      <c r="AB10">
        <v>63896.042739999997</v>
      </c>
      <c r="AC10">
        <v>64127.366439999998</v>
      </c>
      <c r="AD10">
        <v>64339.126750000003</v>
      </c>
      <c r="AE10">
        <v>64527.801509999998</v>
      </c>
      <c r="AF10">
        <v>64729.754110000002</v>
      </c>
      <c r="AG10">
        <v>64940.248370000001</v>
      </c>
      <c r="AH10">
        <v>65154.734080000002</v>
      </c>
      <c r="AI10">
        <v>65371.618479999997</v>
      </c>
      <c r="AJ10">
        <v>65591.443910000002</v>
      </c>
      <c r="AK10">
        <v>65818.538230000006</v>
      </c>
      <c r="AL10">
        <v>66054.166429999997</v>
      </c>
      <c r="AM10">
        <v>66300.883369999996</v>
      </c>
      <c r="AN10">
        <v>66562.120309999998</v>
      </c>
    </row>
    <row r="11" spans="1:40" x14ac:dyDescent="0.25">
      <c r="A11" s="7" t="s">
        <v>233</v>
      </c>
      <c r="B11" t="s">
        <v>263</v>
      </c>
      <c r="C11">
        <v>5558098.0010000002</v>
      </c>
      <c r="D11">
        <v>5618510.2240000004</v>
      </c>
      <c r="E11">
        <v>5676462.4330000002</v>
      </c>
      <c r="F11">
        <v>5731766.7379999999</v>
      </c>
      <c r="G11">
        <v>5785807.7599999998</v>
      </c>
      <c r="H11">
        <v>5840370.9100000001</v>
      </c>
      <c r="I11">
        <v>5895830.6069999998</v>
      </c>
      <c r="J11">
        <v>5952580.6189999999</v>
      </c>
      <c r="K11">
        <v>6009460.2230000002</v>
      </c>
      <c r="L11">
        <v>6066452.8600000003</v>
      </c>
      <c r="M11">
        <v>6124453.5310000004</v>
      </c>
      <c r="N11">
        <v>6184459.8739999998</v>
      </c>
      <c r="O11">
        <v>6247418.7699999996</v>
      </c>
      <c r="P11">
        <v>6309879.3849999998</v>
      </c>
      <c r="Q11">
        <v>6373708.5690000001</v>
      </c>
      <c r="R11">
        <v>6438681.6140000001</v>
      </c>
      <c r="S11">
        <v>6504257.7939999998</v>
      </c>
      <c r="T11">
        <v>6570012.5499999998</v>
      </c>
      <c r="U11">
        <v>6635692.3789999997</v>
      </c>
      <c r="V11">
        <v>6700673.8480000002</v>
      </c>
      <c r="W11">
        <v>6764701.1239999998</v>
      </c>
      <c r="X11">
        <v>6827775.71</v>
      </c>
      <c r="Y11">
        <v>6889999.0889999997</v>
      </c>
      <c r="Z11">
        <v>6951480.6310000001</v>
      </c>
      <c r="AA11">
        <v>7012305.0039999997</v>
      </c>
      <c r="AB11">
        <v>7072529.1390000004</v>
      </c>
      <c r="AC11">
        <v>7132191.6869999999</v>
      </c>
      <c r="AD11">
        <v>7191325.2319999998</v>
      </c>
      <c r="AE11">
        <v>7246679.4110000003</v>
      </c>
      <c r="AF11">
        <v>7299456.0999999996</v>
      </c>
      <c r="AG11">
        <v>7350084.6749999998</v>
      </c>
      <c r="AH11">
        <v>7398747.8109999998</v>
      </c>
      <c r="AI11">
        <v>7445642.1619999995</v>
      </c>
      <c r="AJ11">
        <v>7491073.6030000001</v>
      </c>
      <c r="AK11">
        <v>7535610.9620000003</v>
      </c>
      <c r="AL11">
        <v>7579777.6109999996</v>
      </c>
      <c r="AM11">
        <v>7624175.6849999996</v>
      </c>
      <c r="AN11">
        <v>7669511.216</v>
      </c>
    </row>
    <row r="12" spans="1:40" x14ac:dyDescent="0.25">
      <c r="A12" s="7" t="s">
        <v>233</v>
      </c>
      <c r="B12" t="s">
        <v>264</v>
      </c>
      <c r="C12">
        <v>4011081</v>
      </c>
      <c r="D12">
        <v>4055431.952</v>
      </c>
      <c r="E12">
        <v>4098370.98</v>
      </c>
      <c r="F12">
        <v>4139490.9580000001</v>
      </c>
      <c r="G12">
        <v>4179929.67</v>
      </c>
      <c r="H12">
        <v>4221073.2220000001</v>
      </c>
      <c r="I12">
        <v>4263276.2769999998</v>
      </c>
      <c r="J12">
        <v>4306485.943</v>
      </c>
      <c r="K12">
        <v>4349339.415</v>
      </c>
      <c r="L12">
        <v>4391959.5149999997</v>
      </c>
      <c r="M12">
        <v>4434836.9369999999</v>
      </c>
      <c r="N12">
        <v>4478190.665</v>
      </c>
      <c r="O12">
        <v>4521935.5920000002</v>
      </c>
      <c r="P12">
        <v>4565753.3689999999</v>
      </c>
      <c r="Q12">
        <v>4610048.9450000003</v>
      </c>
      <c r="R12">
        <v>4654203.8229999999</v>
      </c>
      <c r="S12">
        <v>4697741.8600000003</v>
      </c>
      <c r="T12">
        <v>4740394.2120000003</v>
      </c>
      <c r="U12">
        <v>4781197.6880000001</v>
      </c>
      <c r="V12">
        <v>4820100.7259999998</v>
      </c>
      <c r="W12">
        <v>4857152.0159999998</v>
      </c>
      <c r="X12">
        <v>4892533.8940000003</v>
      </c>
      <c r="Y12">
        <v>4926424.3550000004</v>
      </c>
      <c r="Z12">
        <v>4958949.3339999998</v>
      </c>
      <c r="AA12">
        <v>4990183.6909999996</v>
      </c>
      <c r="AB12">
        <v>5020166.2029999997</v>
      </c>
      <c r="AC12">
        <v>5048917.0980000002</v>
      </c>
      <c r="AD12">
        <v>5076452.3109999998</v>
      </c>
      <c r="AE12">
        <v>5102746.4419999998</v>
      </c>
      <c r="AF12">
        <v>5128157.7970000003</v>
      </c>
      <c r="AG12">
        <v>5152462.2970000003</v>
      </c>
      <c r="AH12">
        <v>5175592.9019999998</v>
      </c>
      <c r="AI12">
        <v>5197670.7010000004</v>
      </c>
      <c r="AJ12">
        <v>5218939.267</v>
      </c>
      <c r="AK12">
        <v>5239849.4790000003</v>
      </c>
      <c r="AL12">
        <v>5260686.2529999996</v>
      </c>
      <c r="AM12">
        <v>5281790.0999999996</v>
      </c>
      <c r="AN12">
        <v>5303543.977</v>
      </c>
    </row>
    <row r="13" spans="1:40" x14ac:dyDescent="0.25">
      <c r="A13" s="7" t="s">
        <v>235</v>
      </c>
      <c r="B13" t="s">
        <v>265</v>
      </c>
      <c r="C13">
        <v>50441</v>
      </c>
      <c r="D13">
        <v>51030.757120000002</v>
      </c>
      <c r="E13">
        <v>51636.560709999998</v>
      </c>
      <c r="F13">
        <v>52252.801720000003</v>
      </c>
      <c r="G13">
        <v>52879.524140000001</v>
      </c>
      <c r="H13">
        <v>53501.657059999998</v>
      </c>
      <c r="I13">
        <v>54103.572379999998</v>
      </c>
      <c r="J13">
        <v>54675.779320000001</v>
      </c>
      <c r="K13">
        <v>55219.51526</v>
      </c>
      <c r="L13">
        <v>55742.262580000002</v>
      </c>
      <c r="M13">
        <v>56251.792150000001</v>
      </c>
      <c r="N13">
        <v>56754.188110000003</v>
      </c>
      <c r="O13">
        <v>57253.813300000002</v>
      </c>
      <c r="P13">
        <v>57754.471920000004</v>
      </c>
      <c r="Q13">
        <v>58260.865319999997</v>
      </c>
      <c r="R13">
        <v>58773.667280000001</v>
      </c>
      <c r="S13">
        <v>59292.593610000004</v>
      </c>
      <c r="T13">
        <v>59816.369140000003</v>
      </c>
      <c r="U13">
        <v>60339.993949999996</v>
      </c>
      <c r="V13">
        <v>60859.907140000003</v>
      </c>
      <c r="W13">
        <v>61372.42641</v>
      </c>
      <c r="X13">
        <v>61874.939850000002</v>
      </c>
      <c r="Y13">
        <v>62365.89963</v>
      </c>
      <c r="Z13">
        <v>62844.60557</v>
      </c>
      <c r="AA13">
        <v>63310.916550000002</v>
      </c>
      <c r="AB13">
        <v>63764.98936</v>
      </c>
      <c r="AC13">
        <v>64207.106220000001</v>
      </c>
      <c r="AD13">
        <v>64637.592720000001</v>
      </c>
      <c r="AE13">
        <v>65058.782729999999</v>
      </c>
      <c r="AF13">
        <v>65475.218150000001</v>
      </c>
      <c r="AG13">
        <v>65888.452220000006</v>
      </c>
      <c r="AH13">
        <v>66299.089760000003</v>
      </c>
      <c r="AI13">
        <v>66707.280530000004</v>
      </c>
      <c r="AJ13">
        <v>67113.284459999995</v>
      </c>
      <c r="AK13">
        <v>67518.601840000003</v>
      </c>
      <c r="AL13">
        <v>67924.931979999994</v>
      </c>
      <c r="AM13">
        <v>68334.838589999999</v>
      </c>
      <c r="AN13">
        <v>68751.687130000006</v>
      </c>
    </row>
    <row r="14" spans="1:40" x14ac:dyDescent="0.25">
      <c r="A14" s="7" t="s">
        <v>235</v>
      </c>
      <c r="B14" t="s">
        <v>266</v>
      </c>
      <c r="C14">
        <v>17000</v>
      </c>
      <c r="D14">
        <v>17323.783960000001</v>
      </c>
      <c r="E14">
        <v>17623.694749999999</v>
      </c>
      <c r="F14">
        <v>17842.458259999999</v>
      </c>
      <c r="G14">
        <v>18097.88696</v>
      </c>
      <c r="H14">
        <v>18426.319869999999</v>
      </c>
      <c r="I14">
        <v>18828.883119999999</v>
      </c>
      <c r="J14">
        <v>19296.935870000001</v>
      </c>
      <c r="K14">
        <v>19821.23186</v>
      </c>
      <c r="L14">
        <v>20400.716899999999</v>
      </c>
      <c r="M14">
        <v>21035.901020000001</v>
      </c>
      <c r="N14">
        <v>21725.55471</v>
      </c>
      <c r="O14">
        <v>22466.558870000001</v>
      </c>
      <c r="P14">
        <v>23163.192299999999</v>
      </c>
      <c r="Q14">
        <v>23785.727719999999</v>
      </c>
      <c r="R14">
        <v>24330.981510000001</v>
      </c>
      <c r="S14">
        <v>24809.672439999998</v>
      </c>
      <c r="T14">
        <v>25236.21702</v>
      </c>
      <c r="U14">
        <v>25620.390490000002</v>
      </c>
      <c r="V14">
        <v>25972.919010000001</v>
      </c>
      <c r="W14">
        <v>26301.827570000001</v>
      </c>
      <c r="X14">
        <v>26613.117610000001</v>
      </c>
      <c r="Y14">
        <v>26910.91488</v>
      </c>
      <c r="Z14">
        <v>27197.850630000001</v>
      </c>
      <c r="AA14">
        <v>27475.478950000001</v>
      </c>
      <c r="AB14">
        <v>27744.624609999999</v>
      </c>
      <c r="AC14">
        <v>28005.652010000002</v>
      </c>
      <c r="AD14">
        <v>28258.659960000001</v>
      </c>
      <c r="AE14">
        <v>28441.301080000001</v>
      </c>
      <c r="AF14">
        <v>28548.86752</v>
      </c>
      <c r="AG14">
        <v>28592.94109</v>
      </c>
      <c r="AH14">
        <v>28589.809369999999</v>
      </c>
      <c r="AI14">
        <v>28554.210879999999</v>
      </c>
      <c r="AJ14">
        <v>28497.515360000001</v>
      </c>
      <c r="AK14">
        <v>28428.32892</v>
      </c>
      <c r="AL14">
        <v>28351.98054</v>
      </c>
      <c r="AM14">
        <v>28272.173200000001</v>
      </c>
      <c r="AN14">
        <v>28191.573550000001</v>
      </c>
    </row>
    <row r="15" spans="1:40" x14ac:dyDescent="0.25">
      <c r="A15" s="7" t="s">
        <v>235</v>
      </c>
      <c r="B15" t="s">
        <v>267</v>
      </c>
      <c r="C15">
        <v>37402</v>
      </c>
      <c r="D15">
        <v>36975.377650000002</v>
      </c>
      <c r="E15">
        <v>36330.493430000002</v>
      </c>
      <c r="F15">
        <v>35689.160159999999</v>
      </c>
      <c r="G15">
        <v>35261.083209999997</v>
      </c>
      <c r="H15">
        <v>35083.079080000003</v>
      </c>
      <c r="I15">
        <v>35133.404119999999</v>
      </c>
      <c r="J15">
        <v>35380.207499999997</v>
      </c>
      <c r="K15">
        <v>35787.040919999999</v>
      </c>
      <c r="L15">
        <v>36330.480629999998</v>
      </c>
      <c r="M15">
        <v>36995.9067</v>
      </c>
      <c r="N15">
        <v>37774.275520000003</v>
      </c>
      <c r="O15">
        <v>38662.315399999999</v>
      </c>
      <c r="P15">
        <v>39575.385340000001</v>
      </c>
      <c r="Q15">
        <v>40474.500419999997</v>
      </c>
      <c r="R15">
        <v>41337.948559999997</v>
      </c>
      <c r="S15">
        <v>42159.063450000001</v>
      </c>
      <c r="T15">
        <v>42938.990709999998</v>
      </c>
      <c r="U15">
        <v>43678.878250000002</v>
      </c>
      <c r="V15">
        <v>44384.407570000003</v>
      </c>
      <c r="W15">
        <v>45060.842349999999</v>
      </c>
      <c r="X15">
        <v>45713.314870000002</v>
      </c>
      <c r="Y15">
        <v>46346.332649999997</v>
      </c>
      <c r="Z15">
        <v>46963.619330000001</v>
      </c>
      <c r="AA15">
        <v>47568.119469999998</v>
      </c>
      <c r="AB15">
        <v>48162.063479999997</v>
      </c>
      <c r="AC15">
        <v>48747.070310000003</v>
      </c>
      <c r="AD15">
        <v>49324.264900000002</v>
      </c>
      <c r="AE15">
        <v>49778.427620000002</v>
      </c>
      <c r="AF15">
        <v>50089.660830000001</v>
      </c>
      <c r="AG15">
        <v>50273.217060000003</v>
      </c>
      <c r="AH15">
        <v>50357.052510000001</v>
      </c>
      <c r="AI15">
        <v>50369.074220000002</v>
      </c>
      <c r="AJ15">
        <v>50332.762069999997</v>
      </c>
      <c r="AK15">
        <v>50267.505570000001</v>
      </c>
      <c r="AL15">
        <v>50187.407910000002</v>
      </c>
      <c r="AM15">
        <v>50103.358249999997</v>
      </c>
      <c r="AN15">
        <v>50023.886189999997</v>
      </c>
    </row>
    <row r="16" spans="1:40" x14ac:dyDescent="0.25">
      <c r="A16" s="7" t="s">
        <v>235</v>
      </c>
      <c r="B16" t="s">
        <v>268</v>
      </c>
      <c r="C16">
        <v>1072343</v>
      </c>
      <c r="D16">
        <v>1084960.9380000001</v>
      </c>
      <c r="E16">
        <v>1097373.541</v>
      </c>
      <c r="F16">
        <v>1109321.4569999999</v>
      </c>
      <c r="G16">
        <v>1120777.321</v>
      </c>
      <c r="H16">
        <v>1132095.7220000001</v>
      </c>
      <c r="I16">
        <v>1143396.6459999999</v>
      </c>
      <c r="J16">
        <v>1154763.0330000001</v>
      </c>
      <c r="K16">
        <v>1165841.93</v>
      </c>
      <c r="L16">
        <v>1176666.7930000001</v>
      </c>
      <c r="M16">
        <v>1187401.145</v>
      </c>
      <c r="N16">
        <v>1198112.5</v>
      </c>
      <c r="O16">
        <v>1208778.5660000001</v>
      </c>
      <c r="P16">
        <v>1219784.92</v>
      </c>
      <c r="Q16">
        <v>1231402.6839999999</v>
      </c>
      <c r="R16">
        <v>1243325.851</v>
      </c>
      <c r="S16">
        <v>1255300.6499999999</v>
      </c>
      <c r="T16">
        <v>1267161.6089999999</v>
      </c>
      <c r="U16">
        <v>1278601.3770000001</v>
      </c>
      <c r="V16">
        <v>1289566.4369999999</v>
      </c>
      <c r="W16">
        <v>1300041.683</v>
      </c>
      <c r="X16">
        <v>1310056.8419999999</v>
      </c>
      <c r="Y16">
        <v>1319653.4439999999</v>
      </c>
      <c r="Z16">
        <v>1328870.0149999999</v>
      </c>
      <c r="AA16">
        <v>1337738.0490000001</v>
      </c>
      <c r="AB16">
        <v>1346282.12</v>
      </c>
      <c r="AC16">
        <v>1354521.8570000001</v>
      </c>
      <c r="AD16">
        <v>1362474.3130000001</v>
      </c>
      <c r="AE16">
        <v>1370643.1740000001</v>
      </c>
      <c r="AF16">
        <v>1379286.385</v>
      </c>
      <c r="AG16">
        <v>1388200.6710000001</v>
      </c>
      <c r="AH16">
        <v>1397204.2490000001</v>
      </c>
      <c r="AI16">
        <v>1406190.933</v>
      </c>
      <c r="AJ16">
        <v>1415122.9839999999</v>
      </c>
      <c r="AK16">
        <v>1424047.996</v>
      </c>
      <c r="AL16">
        <v>1433006.371</v>
      </c>
      <c r="AM16">
        <v>1442072.1470000001</v>
      </c>
      <c r="AN16">
        <v>1451344.075</v>
      </c>
    </row>
    <row r="17" spans="1:40" x14ac:dyDescent="0.25">
      <c r="A17" s="7" t="s">
        <v>235</v>
      </c>
      <c r="B17" t="s">
        <v>269</v>
      </c>
      <c r="C17">
        <v>1078867</v>
      </c>
      <c r="D17">
        <v>1091458.2069999999</v>
      </c>
      <c r="E17">
        <v>1104911.3189999999</v>
      </c>
      <c r="F17">
        <v>1119014.942</v>
      </c>
      <c r="G17">
        <v>1133122.2420000001</v>
      </c>
      <c r="H17">
        <v>1146609.9909999999</v>
      </c>
      <c r="I17">
        <v>1159153.82</v>
      </c>
      <c r="J17">
        <v>1170713.0149999999</v>
      </c>
      <c r="K17">
        <v>1181457.1980000001</v>
      </c>
      <c r="L17">
        <v>1191792.8799999999</v>
      </c>
      <c r="M17">
        <v>1202071.2919999999</v>
      </c>
      <c r="N17">
        <v>1212577.7830000001</v>
      </c>
      <c r="O17">
        <v>1223540.4669999999</v>
      </c>
      <c r="P17">
        <v>1234957.959</v>
      </c>
      <c r="Q17">
        <v>1246743.037</v>
      </c>
      <c r="R17">
        <v>1258848.936</v>
      </c>
      <c r="S17">
        <v>1271223.6499999999</v>
      </c>
      <c r="T17">
        <v>1283799.773</v>
      </c>
      <c r="U17">
        <v>1296502.6580000001</v>
      </c>
      <c r="V17">
        <v>1309218.7220000001</v>
      </c>
      <c r="W17">
        <v>1321833.5209999999</v>
      </c>
      <c r="X17">
        <v>1334257.0020000001</v>
      </c>
      <c r="Y17">
        <v>1346433.352</v>
      </c>
      <c r="Z17">
        <v>1358337.4669999999</v>
      </c>
      <c r="AA17">
        <v>1369965.551</v>
      </c>
      <c r="AB17">
        <v>1381325.63</v>
      </c>
      <c r="AC17">
        <v>1392430.5649999999</v>
      </c>
      <c r="AD17">
        <v>1403294.0519999999</v>
      </c>
      <c r="AE17">
        <v>1413783.9029999999</v>
      </c>
      <c r="AF17">
        <v>1423934.8729999999</v>
      </c>
      <c r="AG17">
        <v>1433839.1969999999</v>
      </c>
      <c r="AH17">
        <v>1443562.23</v>
      </c>
      <c r="AI17">
        <v>1453136.601</v>
      </c>
      <c r="AJ17">
        <v>1462581.111</v>
      </c>
      <c r="AK17">
        <v>1471924.426</v>
      </c>
      <c r="AL17">
        <v>1481212.6980000001</v>
      </c>
      <c r="AM17">
        <v>1490507.1969999999</v>
      </c>
      <c r="AN17">
        <v>1499885.034</v>
      </c>
    </row>
    <row r="18" spans="1:40" x14ac:dyDescent="0.25">
      <c r="A18" s="7" t="s">
        <v>235</v>
      </c>
      <c r="B18" t="s">
        <v>270</v>
      </c>
      <c r="C18">
        <v>24045</v>
      </c>
      <c r="D18">
        <v>24292.098829999999</v>
      </c>
      <c r="E18">
        <v>24525.050670000001</v>
      </c>
      <c r="F18">
        <v>24779.413519999998</v>
      </c>
      <c r="G18">
        <v>25054.428209999998</v>
      </c>
      <c r="H18">
        <v>25343.109929999999</v>
      </c>
      <c r="I18">
        <v>25618.407230000001</v>
      </c>
      <c r="J18">
        <v>25863.622739999999</v>
      </c>
      <c r="K18">
        <v>26064.4444</v>
      </c>
      <c r="L18">
        <v>26222.854909999998</v>
      </c>
      <c r="M18">
        <v>26351.880160000001</v>
      </c>
      <c r="N18">
        <v>26459.485860000001</v>
      </c>
      <c r="O18">
        <v>26548.48892</v>
      </c>
      <c r="P18">
        <v>26645.937699999999</v>
      </c>
      <c r="Q18">
        <v>26780.425930000001</v>
      </c>
      <c r="R18">
        <v>26940.88478</v>
      </c>
      <c r="S18">
        <v>27117.203399999999</v>
      </c>
      <c r="T18">
        <v>27302.59619</v>
      </c>
      <c r="U18">
        <v>27486.877860000001</v>
      </c>
      <c r="V18">
        <v>27666.965240000001</v>
      </c>
      <c r="W18">
        <v>27840.880120000002</v>
      </c>
      <c r="X18">
        <v>28007.46947</v>
      </c>
      <c r="Y18">
        <v>28166.127489999999</v>
      </c>
      <c r="Z18">
        <v>28316.594570000001</v>
      </c>
      <c r="AA18">
        <v>28458.821329999999</v>
      </c>
      <c r="AB18">
        <v>28592.875220000002</v>
      </c>
      <c r="AC18">
        <v>28718.889650000001</v>
      </c>
      <c r="AD18">
        <v>28837.04536</v>
      </c>
      <c r="AE18">
        <v>28954.234059999999</v>
      </c>
      <c r="AF18">
        <v>29092.054359999998</v>
      </c>
      <c r="AG18">
        <v>29246.626359999998</v>
      </c>
      <c r="AH18">
        <v>29412.820110000001</v>
      </c>
      <c r="AI18">
        <v>29586.851259999999</v>
      </c>
      <c r="AJ18">
        <v>29766.213390000001</v>
      </c>
      <c r="AK18">
        <v>29949.920170000001</v>
      </c>
      <c r="AL18">
        <v>30137.454430000002</v>
      </c>
      <c r="AM18">
        <v>30329.03858</v>
      </c>
      <c r="AN18">
        <v>30525.535400000001</v>
      </c>
    </row>
    <row r="19" spans="1:40" x14ac:dyDescent="0.25">
      <c r="A19" s="7" t="s">
        <v>236</v>
      </c>
      <c r="B19" t="s">
        <v>271</v>
      </c>
      <c r="C19">
        <v>30842308</v>
      </c>
      <c r="D19">
        <v>31182285.23</v>
      </c>
      <c r="E19">
        <v>31520627.920000002</v>
      </c>
      <c r="F19">
        <v>31855134.370000001</v>
      </c>
      <c r="G19">
        <v>32183158.809999999</v>
      </c>
      <c r="H19">
        <v>32507008.73</v>
      </c>
      <c r="I19">
        <v>32827338.989999998</v>
      </c>
      <c r="J19">
        <v>33145078.109999999</v>
      </c>
      <c r="K19">
        <v>33455028.77</v>
      </c>
      <c r="L19">
        <v>33759247.079999998</v>
      </c>
      <c r="M19">
        <v>34061667.57</v>
      </c>
      <c r="N19">
        <v>34364935.719999999</v>
      </c>
      <c r="O19">
        <v>34670361.25</v>
      </c>
      <c r="P19">
        <v>34981246.960000001</v>
      </c>
      <c r="Q19">
        <v>35301452.509999998</v>
      </c>
      <c r="R19">
        <v>35627599.210000001</v>
      </c>
      <c r="S19">
        <v>35956851.670000002</v>
      </c>
      <c r="T19">
        <v>36287098.240000002</v>
      </c>
      <c r="U19">
        <v>36612742.020000003</v>
      </c>
      <c r="V19">
        <v>36932047.039999999</v>
      </c>
      <c r="W19">
        <v>37243646.57</v>
      </c>
      <c r="X19">
        <v>37547104.109999999</v>
      </c>
      <c r="Y19">
        <v>37842445.909999996</v>
      </c>
      <c r="Z19">
        <v>38129900.450000003</v>
      </c>
      <c r="AA19">
        <v>38409766.380000003</v>
      </c>
      <c r="AB19">
        <v>38682341.560000002</v>
      </c>
      <c r="AC19">
        <v>38947902.649999999</v>
      </c>
      <c r="AD19">
        <v>39206716.060000002</v>
      </c>
      <c r="AE19">
        <v>39461235.670000002</v>
      </c>
      <c r="AF19">
        <v>39714851.43</v>
      </c>
      <c r="AG19">
        <v>39966224.020000003</v>
      </c>
      <c r="AH19">
        <v>40214487.130000003</v>
      </c>
      <c r="AI19">
        <v>40459573.700000003</v>
      </c>
      <c r="AJ19">
        <v>40702126.740000002</v>
      </c>
      <c r="AK19">
        <v>40944140.310000002</v>
      </c>
      <c r="AL19">
        <v>41187249.670000002</v>
      </c>
      <c r="AM19">
        <v>41433690.280000001</v>
      </c>
      <c r="AN19">
        <v>41686198.369999997</v>
      </c>
    </row>
    <row r="20" spans="1:40" x14ac:dyDescent="0.25">
      <c r="A20" s="7" t="s">
        <v>236</v>
      </c>
      <c r="B20" t="s">
        <v>272</v>
      </c>
      <c r="C20">
        <v>2580167.0010000002</v>
      </c>
      <c r="D20">
        <v>2607505.0819999999</v>
      </c>
      <c r="E20">
        <v>2631130.844</v>
      </c>
      <c r="F20">
        <v>2650695.6529999999</v>
      </c>
      <c r="G20">
        <v>2669393.2390000001</v>
      </c>
      <c r="H20">
        <v>2690435.034</v>
      </c>
      <c r="I20">
        <v>2715006.1189999999</v>
      </c>
      <c r="J20">
        <v>2743143.78</v>
      </c>
      <c r="K20">
        <v>2772582.4569999999</v>
      </c>
      <c r="L20">
        <v>2803463.2769999998</v>
      </c>
      <c r="M20">
        <v>2836289.4309999999</v>
      </c>
      <c r="N20">
        <v>2871103.2110000001</v>
      </c>
      <c r="O20">
        <v>2907518.21</v>
      </c>
      <c r="P20">
        <v>2944545.605</v>
      </c>
      <c r="Q20">
        <v>2982142.8220000002</v>
      </c>
      <c r="R20">
        <v>3019221.8969999999</v>
      </c>
      <c r="S20">
        <v>3055188.9890000001</v>
      </c>
      <c r="T20">
        <v>3089855.9709999999</v>
      </c>
      <c r="U20">
        <v>3121883.59</v>
      </c>
      <c r="V20">
        <v>3151615.0759999999</v>
      </c>
      <c r="W20">
        <v>3179486.7680000002</v>
      </c>
      <c r="X20">
        <v>3206068.5070000002</v>
      </c>
      <c r="Y20">
        <v>3231816.8420000002</v>
      </c>
      <c r="Z20">
        <v>3257016.7919999999</v>
      </c>
      <c r="AA20">
        <v>3281812.8360000001</v>
      </c>
      <c r="AB20">
        <v>3306260.2480000001</v>
      </c>
      <c r="AC20">
        <v>3330373.3330000001</v>
      </c>
      <c r="AD20">
        <v>3354159.9079999998</v>
      </c>
      <c r="AE20">
        <v>3377454.0970000001</v>
      </c>
      <c r="AF20">
        <v>3400409.7370000002</v>
      </c>
      <c r="AG20">
        <v>3422412.63</v>
      </c>
      <c r="AH20">
        <v>3443282.91</v>
      </c>
      <c r="AI20">
        <v>3463227.7949999999</v>
      </c>
      <c r="AJ20">
        <v>3482671.3870000001</v>
      </c>
      <c r="AK20">
        <v>3502345.1260000002</v>
      </c>
      <c r="AL20">
        <v>3522639.0380000002</v>
      </c>
      <c r="AM20">
        <v>3544015.8450000002</v>
      </c>
      <c r="AN20">
        <v>3566976.9249999998</v>
      </c>
    </row>
    <row r="21" spans="1:40" x14ac:dyDescent="0.25">
      <c r="A21" s="23" t="s">
        <v>237</v>
      </c>
      <c r="B21" t="s">
        <v>273</v>
      </c>
      <c r="C21">
        <v>37645</v>
      </c>
      <c r="D21">
        <v>37976.727959999997</v>
      </c>
      <c r="E21">
        <v>38279.75</v>
      </c>
      <c r="F21">
        <v>38676.733679999998</v>
      </c>
      <c r="G21">
        <v>39137.969779999999</v>
      </c>
      <c r="H21">
        <v>39579.119850000003</v>
      </c>
      <c r="I21">
        <v>39954.958059999997</v>
      </c>
      <c r="J21">
        <v>40231.955199999997</v>
      </c>
      <c r="K21">
        <v>40421.277329999997</v>
      </c>
      <c r="L21">
        <v>40523.71643</v>
      </c>
      <c r="M21">
        <v>40570.734100000001</v>
      </c>
      <c r="N21">
        <v>40577.971169999997</v>
      </c>
      <c r="O21">
        <v>40550.36924</v>
      </c>
      <c r="P21">
        <v>40543.260240000003</v>
      </c>
      <c r="Q21">
        <v>40624.857640000002</v>
      </c>
      <c r="R21">
        <v>40766.970309999997</v>
      </c>
      <c r="S21">
        <v>40952.449489999999</v>
      </c>
      <c r="T21">
        <v>41168.824030000003</v>
      </c>
      <c r="U21">
        <v>41404.079740000001</v>
      </c>
      <c r="V21">
        <v>41648.915919999999</v>
      </c>
      <c r="W21">
        <v>41895.812080000003</v>
      </c>
      <c r="X21">
        <v>42140.110520000002</v>
      </c>
      <c r="Y21">
        <v>42378.926379999997</v>
      </c>
      <c r="Z21">
        <v>42610.494359999997</v>
      </c>
      <c r="AA21">
        <v>42833.785830000001</v>
      </c>
      <c r="AB21">
        <v>43048.262560000003</v>
      </c>
      <c r="AC21">
        <v>43253.730499999998</v>
      </c>
      <c r="AD21">
        <v>43450.259700000002</v>
      </c>
      <c r="AE21">
        <v>43634.904179999998</v>
      </c>
      <c r="AF21">
        <v>43869.902990000002</v>
      </c>
      <c r="AG21">
        <v>44151.736490000003</v>
      </c>
      <c r="AH21">
        <v>44474.28</v>
      </c>
      <c r="AI21">
        <v>44830.152130000002</v>
      </c>
      <c r="AJ21">
        <v>45212.508379999999</v>
      </c>
      <c r="AK21">
        <v>45616.84822</v>
      </c>
      <c r="AL21">
        <v>46039.60729</v>
      </c>
      <c r="AM21">
        <v>46479.122810000001</v>
      </c>
      <c r="AN21">
        <v>46935.401859999998</v>
      </c>
    </row>
    <row r="22" spans="1:40" x14ac:dyDescent="0.25">
      <c r="A22" s="23" t="s">
        <v>237</v>
      </c>
      <c r="B22" t="s">
        <v>274</v>
      </c>
      <c r="C22">
        <v>27443.5</v>
      </c>
      <c r="D22">
        <v>27708.488990000002</v>
      </c>
      <c r="E22">
        <v>27894.111550000001</v>
      </c>
      <c r="F22">
        <v>28114.55876</v>
      </c>
      <c r="G22">
        <v>28402.24741</v>
      </c>
      <c r="H22">
        <v>28830.984479999999</v>
      </c>
      <c r="I22">
        <v>29263.41707</v>
      </c>
      <c r="J22">
        <v>29637.366720000002</v>
      </c>
      <c r="K22">
        <v>29850.69555</v>
      </c>
      <c r="L22">
        <v>29922.205709999998</v>
      </c>
      <c r="M22">
        <v>29898.719229999999</v>
      </c>
      <c r="N22">
        <v>29803.017039999999</v>
      </c>
      <c r="O22">
        <v>29638.992740000002</v>
      </c>
      <c r="P22">
        <v>29525.762149999999</v>
      </c>
      <c r="Q22">
        <v>29561.419760000001</v>
      </c>
      <c r="R22">
        <v>29679.676960000001</v>
      </c>
      <c r="S22">
        <v>29839.435850000002</v>
      </c>
      <c r="T22">
        <v>30018.47538</v>
      </c>
      <c r="U22">
        <v>30172.990740000001</v>
      </c>
      <c r="V22">
        <v>30306.344939999999</v>
      </c>
      <c r="W22">
        <v>30421.50317</v>
      </c>
      <c r="X22">
        <v>30520.196940000002</v>
      </c>
      <c r="Y22">
        <v>30603.411059999999</v>
      </c>
      <c r="Z22">
        <v>30671.727269999999</v>
      </c>
      <c r="AA22">
        <v>30725.537769999999</v>
      </c>
      <c r="AB22">
        <v>30765.16749</v>
      </c>
      <c r="AC22">
        <v>30790.953679999999</v>
      </c>
      <c r="AD22">
        <v>30803.301879999999</v>
      </c>
      <c r="AE22">
        <v>30854.708310000002</v>
      </c>
      <c r="AF22">
        <v>31015.228709999999</v>
      </c>
      <c r="AG22">
        <v>31240.82286</v>
      </c>
      <c r="AH22">
        <v>31501.698779999999</v>
      </c>
      <c r="AI22">
        <v>31781.155739999998</v>
      </c>
      <c r="AJ22">
        <v>32070.317660000001</v>
      </c>
      <c r="AK22">
        <v>32365.501390000001</v>
      </c>
      <c r="AL22">
        <v>32665.220829999998</v>
      </c>
      <c r="AM22">
        <v>32969.63553</v>
      </c>
      <c r="AN22">
        <v>33280.023050000003</v>
      </c>
    </row>
    <row r="23" spans="1:40" x14ac:dyDescent="0.25">
      <c r="A23" s="31" t="s">
        <v>440</v>
      </c>
      <c r="B23" t="s">
        <v>275</v>
      </c>
      <c r="C23">
        <v>22745.332849999999</v>
      </c>
      <c r="D23">
        <v>23211.951639999999</v>
      </c>
      <c r="E23">
        <v>23745.698810000002</v>
      </c>
      <c r="F23">
        <v>24340.108840000001</v>
      </c>
      <c r="G23">
        <v>24906.84851</v>
      </c>
      <c r="H23">
        <v>26136.502540000001</v>
      </c>
      <c r="I23">
        <v>27168.836380000001</v>
      </c>
      <c r="J23">
        <v>27775.534029999999</v>
      </c>
      <c r="K23">
        <v>27965.585800000001</v>
      </c>
      <c r="L23">
        <v>27807.6237</v>
      </c>
      <c r="M23">
        <v>27357.737359999999</v>
      </c>
      <c r="N23">
        <v>26630.047770000001</v>
      </c>
      <c r="O23">
        <v>25597.174050000001</v>
      </c>
      <c r="P23">
        <v>25119.796630000001</v>
      </c>
      <c r="Q23">
        <v>24960.032869999999</v>
      </c>
      <c r="R23">
        <v>24934.629809999999</v>
      </c>
      <c r="S23">
        <v>24955.488300000001</v>
      </c>
      <c r="T23">
        <v>24979.202389999999</v>
      </c>
      <c r="U23">
        <v>24973.81409</v>
      </c>
      <c r="V23">
        <v>24930.019850000001</v>
      </c>
      <c r="W23">
        <v>24841.147420000001</v>
      </c>
      <c r="X23">
        <v>24703.642690000001</v>
      </c>
      <c r="Y23">
        <v>24515.605360000001</v>
      </c>
      <c r="Z23">
        <v>24276.010740000002</v>
      </c>
      <c r="AA23">
        <v>23984.373469999999</v>
      </c>
      <c r="AB23">
        <v>23640.622179999998</v>
      </c>
      <c r="AC23">
        <v>23245.08293</v>
      </c>
      <c r="AD23">
        <v>22798.510590000002</v>
      </c>
      <c r="AE23">
        <v>22719.46557</v>
      </c>
      <c r="AF23">
        <v>22722.368429999999</v>
      </c>
      <c r="AG23">
        <v>22693.91186</v>
      </c>
      <c r="AH23">
        <v>22606.867849999999</v>
      </c>
      <c r="AI23">
        <v>22463.473829999999</v>
      </c>
      <c r="AJ23">
        <v>22274.392599999999</v>
      </c>
      <c r="AK23">
        <v>22051.913939999999</v>
      </c>
      <c r="AL23">
        <v>21806.417659999999</v>
      </c>
      <c r="AM23">
        <v>21546.160189999999</v>
      </c>
      <c r="AN23">
        <v>21277.64272</v>
      </c>
    </row>
    <row r="24" spans="1:40" x14ac:dyDescent="0.25">
      <c r="A24" s="31" t="s">
        <v>441</v>
      </c>
      <c r="B24" t="s">
        <v>276</v>
      </c>
      <c r="C24">
        <v>2038.237662</v>
      </c>
      <c r="D24">
        <v>2310.4929550000002</v>
      </c>
      <c r="E24">
        <v>2771.6827520000002</v>
      </c>
      <c r="F24">
        <v>3423.0006349999999</v>
      </c>
      <c r="G24">
        <v>4274.058282</v>
      </c>
      <c r="H24">
        <v>5331.8634979999997</v>
      </c>
      <c r="I24">
        <v>6498.5853630000001</v>
      </c>
      <c r="J24">
        <v>7732.5769749999999</v>
      </c>
      <c r="K24">
        <v>9025.2422640000004</v>
      </c>
      <c r="L24">
        <v>10379.929980000001</v>
      </c>
      <c r="M24">
        <v>11795.762070000001</v>
      </c>
      <c r="N24">
        <v>13251.35497</v>
      </c>
      <c r="O24">
        <v>14691.310719999999</v>
      </c>
      <c r="P24">
        <v>16060.078949999999</v>
      </c>
      <c r="Q24">
        <v>17455.118180000001</v>
      </c>
      <c r="R24">
        <v>18894.000250000001</v>
      </c>
      <c r="S24">
        <v>20391.260849999999</v>
      </c>
      <c r="T24">
        <v>21957.791290000001</v>
      </c>
      <c r="U24">
        <v>23307.90381</v>
      </c>
      <c r="V24">
        <v>24537.617750000001</v>
      </c>
      <c r="W24">
        <v>25700.047770000001</v>
      </c>
      <c r="X24">
        <v>26823.125349999998</v>
      </c>
      <c r="Y24">
        <v>27919.634709999998</v>
      </c>
      <c r="Z24">
        <v>28993.308260000002</v>
      </c>
      <c r="AA24">
        <v>30042.453030000001</v>
      </c>
      <c r="AB24">
        <v>31062.077710000001</v>
      </c>
      <c r="AC24">
        <v>32045.163199999999</v>
      </c>
      <c r="AD24">
        <v>32983.45493</v>
      </c>
      <c r="AE24">
        <v>33842.414519999998</v>
      </c>
      <c r="AF24">
        <v>34507.97</v>
      </c>
      <c r="AG24">
        <v>34964.365599999997</v>
      </c>
      <c r="AH24">
        <v>35250.748460000003</v>
      </c>
      <c r="AI24">
        <v>35412.590380000001</v>
      </c>
      <c r="AJ24">
        <v>35487.743580000002</v>
      </c>
      <c r="AK24">
        <v>35505.714249999997</v>
      </c>
      <c r="AL24">
        <v>35487.415110000002</v>
      </c>
      <c r="AM24">
        <v>35447.624100000001</v>
      </c>
      <c r="AN24">
        <v>35397.0435</v>
      </c>
    </row>
    <row r="25" spans="1:40" x14ac:dyDescent="0.25">
      <c r="A25" s="31" t="s">
        <v>442</v>
      </c>
      <c r="B25" t="s">
        <v>277</v>
      </c>
      <c r="C25">
        <v>3008.1718519999999</v>
      </c>
      <c r="D25">
        <v>3008.3296599999999</v>
      </c>
      <c r="E25">
        <v>2979.9277630000001</v>
      </c>
      <c r="F25">
        <v>2937.51172</v>
      </c>
      <c r="G25">
        <v>2880.1248529999998</v>
      </c>
      <c r="H25">
        <v>3099.6697760000002</v>
      </c>
      <c r="I25">
        <v>3427.8603330000001</v>
      </c>
      <c r="J25">
        <v>3802.2217340000002</v>
      </c>
      <c r="K25">
        <v>4197.2805420000004</v>
      </c>
      <c r="L25">
        <v>4601.0154730000004</v>
      </c>
      <c r="M25">
        <v>5003.9098590000003</v>
      </c>
      <c r="N25">
        <v>5391.2489670000004</v>
      </c>
      <c r="O25">
        <v>5738.4745730000004</v>
      </c>
      <c r="P25">
        <v>5854.2690499999999</v>
      </c>
      <c r="Q25">
        <v>5850.559139</v>
      </c>
      <c r="R25">
        <v>5778.563048</v>
      </c>
      <c r="S25">
        <v>5668.5928270000004</v>
      </c>
      <c r="T25">
        <v>5537.7296040000001</v>
      </c>
      <c r="U25">
        <v>5460.0840150000004</v>
      </c>
      <c r="V25">
        <v>5405.8282749999998</v>
      </c>
      <c r="W25">
        <v>5359.2065919999995</v>
      </c>
      <c r="X25">
        <v>5311.9153239999996</v>
      </c>
      <c r="Y25">
        <v>5259.509505</v>
      </c>
      <c r="Z25">
        <v>5199.5754500000003</v>
      </c>
      <c r="AA25">
        <v>5130.7958769999996</v>
      </c>
      <c r="AB25">
        <v>5052.4678309999999</v>
      </c>
      <c r="AC25">
        <v>4964.2566500000003</v>
      </c>
      <c r="AD25">
        <v>4866.0727440000001</v>
      </c>
      <c r="AE25">
        <v>4843.7321309999998</v>
      </c>
      <c r="AF25">
        <v>4837.7333760000001</v>
      </c>
      <c r="AG25">
        <v>4824.6877899999999</v>
      </c>
      <c r="AH25">
        <v>4799.2244000000001</v>
      </c>
      <c r="AI25">
        <v>4762.0466720000004</v>
      </c>
      <c r="AJ25">
        <v>4715.5297860000001</v>
      </c>
      <c r="AK25">
        <v>4662.3224680000003</v>
      </c>
      <c r="AL25">
        <v>4604.6315979999999</v>
      </c>
      <c r="AM25">
        <v>4544.1953430000003</v>
      </c>
      <c r="AN25">
        <v>4482.3714929999996</v>
      </c>
    </row>
    <row r="26" spans="1:40" x14ac:dyDescent="0.25">
      <c r="A26" s="31" t="s">
        <v>125</v>
      </c>
      <c r="B26" t="s">
        <v>278</v>
      </c>
      <c r="C26">
        <v>74.41428406</v>
      </c>
      <c r="D26">
        <v>108.4063896</v>
      </c>
      <c r="E26">
        <v>190.00567710000001</v>
      </c>
      <c r="F26">
        <v>365.44118040000001</v>
      </c>
      <c r="G26">
        <v>732.88403340000002</v>
      </c>
      <c r="H26">
        <v>1426.7627769999999</v>
      </c>
      <c r="I26">
        <v>2674.019448</v>
      </c>
      <c r="J26">
        <v>4854.6412540000001</v>
      </c>
      <c r="K26">
        <v>8607.9487659999995</v>
      </c>
      <c r="L26">
        <v>15000.05485</v>
      </c>
      <c r="M26">
        <v>25779.936689999999</v>
      </c>
      <c r="N26">
        <v>43736.156660000001</v>
      </c>
      <c r="O26">
        <v>73133.759590000001</v>
      </c>
      <c r="P26">
        <v>95004.431670000005</v>
      </c>
      <c r="Q26">
        <v>108341.1447</v>
      </c>
      <c r="R26">
        <v>115398.25659999999</v>
      </c>
      <c r="S26">
        <v>118654.60060000001</v>
      </c>
      <c r="T26">
        <v>119845.54730000001</v>
      </c>
      <c r="U26">
        <v>126107.5861</v>
      </c>
      <c r="V26">
        <v>135606.9221</v>
      </c>
      <c r="W26">
        <v>147476.37839999999</v>
      </c>
      <c r="X26">
        <v>161292.67800000001</v>
      </c>
      <c r="Y26">
        <v>176853.5141</v>
      </c>
      <c r="Z26">
        <v>194071.85339999999</v>
      </c>
      <c r="AA26">
        <v>212920.83679999999</v>
      </c>
      <c r="AB26">
        <v>233402.7916</v>
      </c>
      <c r="AC26">
        <v>255530.77</v>
      </c>
      <c r="AD26">
        <v>279316.96429999999</v>
      </c>
      <c r="AE26">
        <v>295768.09080000001</v>
      </c>
      <c r="AF26">
        <v>306699.53509999998</v>
      </c>
      <c r="AG26">
        <v>313710.35090000002</v>
      </c>
      <c r="AH26">
        <v>318172.09820000001</v>
      </c>
      <c r="AI26">
        <v>321066.36729999998</v>
      </c>
      <c r="AJ26">
        <v>323041.39970000001</v>
      </c>
      <c r="AK26">
        <v>324520.48310000001</v>
      </c>
      <c r="AL26">
        <v>325767.96980000002</v>
      </c>
      <c r="AM26">
        <v>326949.94520000002</v>
      </c>
      <c r="AN26">
        <v>328173.99070000002</v>
      </c>
    </row>
    <row r="27" spans="1:40" x14ac:dyDescent="0.25">
      <c r="A27" s="31" t="s">
        <v>443</v>
      </c>
      <c r="B27" t="s">
        <v>279</v>
      </c>
      <c r="C27">
        <v>439.5071974</v>
      </c>
      <c r="D27">
        <v>511.15151409999999</v>
      </c>
      <c r="E27">
        <v>636.89843629999996</v>
      </c>
      <c r="F27">
        <v>821.65498849999994</v>
      </c>
      <c r="G27">
        <v>1074.3616030000001</v>
      </c>
      <c r="H27">
        <v>1314.729904</v>
      </c>
      <c r="I27">
        <v>1520.121936</v>
      </c>
      <c r="J27">
        <v>1687.2552889999999</v>
      </c>
      <c r="K27">
        <v>1822.098254</v>
      </c>
      <c r="L27">
        <v>1931.790221</v>
      </c>
      <c r="M27">
        <v>2020.7854</v>
      </c>
      <c r="N27">
        <v>2089.0146920000002</v>
      </c>
      <c r="O27">
        <v>2131.6375539999999</v>
      </c>
      <c r="P27">
        <v>2123.8153670000002</v>
      </c>
      <c r="Q27">
        <v>2093.6903480000001</v>
      </c>
      <c r="R27">
        <v>2050.99791</v>
      </c>
      <c r="S27">
        <v>2001.4686770000001</v>
      </c>
      <c r="T27">
        <v>1948.3257470000001</v>
      </c>
      <c r="U27">
        <v>1914.917089</v>
      </c>
      <c r="V27">
        <v>1890.398007</v>
      </c>
      <c r="W27">
        <v>1869.0614849999999</v>
      </c>
      <c r="X27">
        <v>1847.9062269999999</v>
      </c>
      <c r="Y27">
        <v>1825.3274080000001</v>
      </c>
      <c r="Z27">
        <v>1800.4534900000001</v>
      </c>
      <c r="AA27">
        <v>1772.8079110000001</v>
      </c>
      <c r="AB27">
        <v>1742.1350279999999</v>
      </c>
      <c r="AC27">
        <v>1708.311361</v>
      </c>
      <c r="AD27">
        <v>1671.301064</v>
      </c>
      <c r="AE27">
        <v>1143.5286269999999</v>
      </c>
      <c r="AF27">
        <v>646.54228709999995</v>
      </c>
      <c r="AG27">
        <v>330.65146549999997</v>
      </c>
      <c r="AH27">
        <v>160.64554010000001</v>
      </c>
      <c r="AI27">
        <v>76.221598880000002</v>
      </c>
      <c r="AJ27">
        <v>35.899508539999999</v>
      </c>
      <c r="AK27">
        <v>16.888531520000001</v>
      </c>
      <c r="AL27">
        <v>7.9947504289999998</v>
      </c>
      <c r="AM27">
        <v>4.1474386000000001</v>
      </c>
      <c r="AN27">
        <v>2.3151219140000001</v>
      </c>
    </row>
    <row r="28" spans="1:40" x14ac:dyDescent="0.25">
      <c r="A28" s="31" t="s">
        <v>444</v>
      </c>
      <c r="B28" t="s">
        <v>280</v>
      </c>
      <c r="C28">
        <v>4581.1430389999996</v>
      </c>
      <c r="D28">
        <v>4807.0036309999996</v>
      </c>
      <c r="E28">
        <v>5121.1679080000004</v>
      </c>
      <c r="F28">
        <v>5496.8253299999997</v>
      </c>
      <c r="G28">
        <v>5902.2308389999998</v>
      </c>
      <c r="H28">
        <v>6363.48513</v>
      </c>
      <c r="I28">
        <v>6729.9689259999996</v>
      </c>
      <c r="J28">
        <v>6970.5106379999997</v>
      </c>
      <c r="K28">
        <v>7099.2915709999997</v>
      </c>
      <c r="L28">
        <v>7138.4337800000003</v>
      </c>
      <c r="M28">
        <v>7103.0376210000004</v>
      </c>
      <c r="N28">
        <v>6995.3369970000003</v>
      </c>
      <c r="O28">
        <v>6805.4396580000002</v>
      </c>
      <c r="P28">
        <v>6613.2901590000001</v>
      </c>
      <c r="Q28">
        <v>6434.1924040000004</v>
      </c>
      <c r="R28">
        <v>6257.9653200000002</v>
      </c>
      <c r="S28">
        <v>6081.1049210000001</v>
      </c>
      <c r="T28">
        <v>5902.6453339999998</v>
      </c>
      <c r="U28">
        <v>5530.2378509999999</v>
      </c>
      <c r="V28">
        <v>5082.9677860000002</v>
      </c>
      <c r="W28">
        <v>4622.2211429999998</v>
      </c>
      <c r="X28">
        <v>4177.0557920000001</v>
      </c>
      <c r="Y28">
        <v>3759.8274459999998</v>
      </c>
      <c r="Z28">
        <v>3374.722784</v>
      </c>
      <c r="AA28">
        <v>3022.1160150000001</v>
      </c>
      <c r="AB28">
        <v>2700.7071580000002</v>
      </c>
      <c r="AC28">
        <v>2408.5431189999999</v>
      </c>
      <c r="AD28">
        <v>2143.4907349999999</v>
      </c>
      <c r="AE28">
        <v>1833.5633359999999</v>
      </c>
      <c r="AF28">
        <v>1529.6294439999999</v>
      </c>
      <c r="AG28">
        <v>1256.0135680000001</v>
      </c>
      <c r="AH28">
        <v>1021.511751</v>
      </c>
      <c r="AI28">
        <v>826.16377809999994</v>
      </c>
      <c r="AJ28">
        <v>666.09494759999995</v>
      </c>
      <c r="AK28">
        <v>536.20687039999996</v>
      </c>
      <c r="AL28">
        <v>431.39662720000001</v>
      </c>
      <c r="AM28">
        <v>347.08878049999998</v>
      </c>
      <c r="AN28">
        <v>279.39771200000001</v>
      </c>
    </row>
    <row r="29" spans="1:40" x14ac:dyDescent="0.25">
      <c r="A29" s="31" t="s">
        <v>445</v>
      </c>
      <c r="B29" t="s">
        <v>281</v>
      </c>
      <c r="C29">
        <v>0.34929036279999998</v>
      </c>
      <c r="D29">
        <v>0.86324964910000002</v>
      </c>
      <c r="E29">
        <v>3.3911440069999998</v>
      </c>
      <c r="F29">
        <v>17.782753060000001</v>
      </c>
      <c r="G29">
        <v>107.21591189999999</v>
      </c>
      <c r="H29">
        <v>294.77234579999998</v>
      </c>
      <c r="I29">
        <v>524.15826660000005</v>
      </c>
      <c r="J29">
        <v>733.54301180000004</v>
      </c>
      <c r="K29">
        <v>900.95996179999997</v>
      </c>
      <c r="L29">
        <v>1030.7333430000001</v>
      </c>
      <c r="M29">
        <v>1133.6340520000001</v>
      </c>
      <c r="N29">
        <v>1217.3527140000001</v>
      </c>
      <c r="O29">
        <v>1284.080522</v>
      </c>
      <c r="P29">
        <v>1283.521538</v>
      </c>
      <c r="Q29">
        <v>1251.3033190000001</v>
      </c>
      <c r="R29">
        <v>1204.6220269999999</v>
      </c>
      <c r="S29">
        <v>1152.774052</v>
      </c>
      <c r="T29">
        <v>1100.375972</v>
      </c>
      <c r="U29">
        <v>1021.4213549999999</v>
      </c>
      <c r="V29">
        <v>934.69917989999999</v>
      </c>
      <c r="W29">
        <v>849.16456630000005</v>
      </c>
      <c r="X29">
        <v>768.62667699999997</v>
      </c>
      <c r="Y29">
        <v>694.38444790000005</v>
      </c>
      <c r="Z29">
        <v>626.59096109999996</v>
      </c>
      <c r="AA29">
        <v>564.92044469999996</v>
      </c>
      <c r="AB29">
        <v>508.88040469999999</v>
      </c>
      <c r="AC29">
        <v>457.95101099999999</v>
      </c>
      <c r="AD29">
        <v>411.64255750000001</v>
      </c>
      <c r="AE29">
        <v>385.41722679999998</v>
      </c>
      <c r="AF29">
        <v>367.05348709999998</v>
      </c>
      <c r="AG29">
        <v>351.6417075</v>
      </c>
      <c r="AH29">
        <v>337.36639070000001</v>
      </c>
      <c r="AI29">
        <v>323.59597259999998</v>
      </c>
      <c r="AJ29">
        <v>310.15605729999999</v>
      </c>
      <c r="AK29">
        <v>297.04905380000002</v>
      </c>
      <c r="AL29">
        <v>284.32069330000002</v>
      </c>
      <c r="AM29">
        <v>272.0194449</v>
      </c>
      <c r="AN29">
        <v>260.18415169999997</v>
      </c>
    </row>
    <row r="30" spans="1:40" x14ac:dyDescent="0.25">
      <c r="A30" s="31" t="s">
        <v>446</v>
      </c>
      <c r="B30" t="s">
        <v>282</v>
      </c>
      <c r="C30">
        <v>3813.5502799999999</v>
      </c>
      <c r="D30">
        <v>3784.1088589999999</v>
      </c>
      <c r="E30">
        <v>3708.507771</v>
      </c>
      <c r="F30">
        <v>3613.9743509999998</v>
      </c>
      <c r="G30">
        <v>3502.9247110000001</v>
      </c>
      <c r="H30">
        <v>3560.868594</v>
      </c>
      <c r="I30">
        <v>3629.175518</v>
      </c>
      <c r="J30">
        <v>3661.3152530000002</v>
      </c>
      <c r="K30">
        <v>3650.4222020000002</v>
      </c>
      <c r="L30">
        <v>3601.075816</v>
      </c>
      <c r="M30">
        <v>3518.2232680000002</v>
      </c>
      <c r="N30">
        <v>3402.597409</v>
      </c>
      <c r="O30">
        <v>3250.3923329999998</v>
      </c>
      <c r="P30">
        <v>3142.2349749999998</v>
      </c>
      <c r="Q30">
        <v>3061.5868449999998</v>
      </c>
      <c r="R30">
        <v>2991.9209900000001</v>
      </c>
      <c r="S30">
        <v>2925.741563</v>
      </c>
      <c r="T30">
        <v>2859.6697319999998</v>
      </c>
      <c r="U30">
        <v>2825.8125989999999</v>
      </c>
      <c r="V30">
        <v>2805.7668309999999</v>
      </c>
      <c r="W30">
        <v>2789.9299270000001</v>
      </c>
      <c r="X30">
        <v>2773.295525</v>
      </c>
      <c r="Y30">
        <v>2753.2331920000001</v>
      </c>
      <c r="Z30">
        <v>2728.3609259999998</v>
      </c>
      <c r="AA30">
        <v>2697.966105</v>
      </c>
      <c r="AB30">
        <v>2661.705637</v>
      </c>
      <c r="AC30">
        <v>2619.4522860000002</v>
      </c>
      <c r="AD30">
        <v>2571.2173720000001</v>
      </c>
      <c r="AE30">
        <v>2564.070455</v>
      </c>
      <c r="AF30">
        <v>2565.9237229999999</v>
      </c>
      <c r="AG30">
        <v>2564.0375349999999</v>
      </c>
      <c r="AH30">
        <v>2555.3603549999998</v>
      </c>
      <c r="AI30">
        <v>2540.1609800000001</v>
      </c>
      <c r="AJ30">
        <v>2519.6588120000001</v>
      </c>
      <c r="AK30">
        <v>2495.2572180000002</v>
      </c>
      <c r="AL30">
        <v>2468.143595</v>
      </c>
      <c r="AM30">
        <v>2439.264889</v>
      </c>
      <c r="AN30">
        <v>2409.3688830000001</v>
      </c>
    </row>
    <row r="31" spans="1:40" x14ac:dyDescent="0.25">
      <c r="A31" s="31" t="s">
        <v>449</v>
      </c>
      <c r="B31" t="s">
        <v>283</v>
      </c>
      <c r="C31">
        <v>13033.75303</v>
      </c>
      <c r="D31">
        <v>12961.773090000001</v>
      </c>
      <c r="E31">
        <v>12711.21494</v>
      </c>
      <c r="F31">
        <v>12365.31914</v>
      </c>
      <c r="G31">
        <v>11938.164699999999</v>
      </c>
      <c r="H31">
        <v>12065.27608</v>
      </c>
      <c r="I31">
        <v>12238.82883</v>
      </c>
      <c r="J31">
        <v>12314.009110000001</v>
      </c>
      <c r="K31">
        <v>12269.920389999999</v>
      </c>
      <c r="L31">
        <v>12118.64572</v>
      </c>
      <c r="M31">
        <v>11871.25116</v>
      </c>
      <c r="N31">
        <v>11524.24156</v>
      </c>
      <c r="O31">
        <v>11059.067779999999</v>
      </c>
      <c r="P31">
        <v>10473.560439999999</v>
      </c>
      <c r="Q31">
        <v>9868.6483360000002</v>
      </c>
      <c r="R31">
        <v>9265.8276810000007</v>
      </c>
      <c r="S31">
        <v>8678.0038559999903</v>
      </c>
      <c r="T31">
        <v>8112.1149379999997</v>
      </c>
      <c r="U31">
        <v>7725.893282</v>
      </c>
      <c r="V31">
        <v>7424.5919990000002</v>
      </c>
      <c r="W31">
        <v>7162.1121119999998</v>
      </c>
      <c r="X31">
        <v>6915.7802499999998</v>
      </c>
      <c r="Y31">
        <v>6674.4632730000003</v>
      </c>
      <c r="Z31">
        <v>6432.8515470000002</v>
      </c>
      <c r="AA31">
        <v>6188.6236550000003</v>
      </c>
      <c r="AB31">
        <v>5941.0113039999997</v>
      </c>
      <c r="AC31">
        <v>5690.0673489999999</v>
      </c>
      <c r="AD31">
        <v>5436.2906499999999</v>
      </c>
      <c r="AE31">
        <v>4464.9653639999997</v>
      </c>
      <c r="AF31">
        <v>3374.4699909999999</v>
      </c>
      <c r="AG31">
        <v>2436.671143</v>
      </c>
      <c r="AH31">
        <v>1717.2863789999999</v>
      </c>
      <c r="AI31">
        <v>1195.5333350000001</v>
      </c>
      <c r="AJ31">
        <v>827.79667219999999</v>
      </c>
      <c r="AK31">
        <v>572.53533289999996</v>
      </c>
      <c r="AL31">
        <v>396.53629539999997</v>
      </c>
      <c r="AM31">
        <v>275.5228146</v>
      </c>
      <c r="AN31">
        <v>192.49466229999999</v>
      </c>
    </row>
    <row r="32" spans="1:40" x14ac:dyDescent="0.25">
      <c r="A32" s="31" t="s">
        <v>450</v>
      </c>
      <c r="B32" t="s">
        <v>284</v>
      </c>
      <c r="C32">
        <v>42001.407169999999</v>
      </c>
      <c r="D32">
        <v>42790.526059999997</v>
      </c>
      <c r="E32">
        <v>43549.039660000002</v>
      </c>
      <c r="F32">
        <v>44265.518550000001</v>
      </c>
      <c r="G32">
        <v>44809.243280000002</v>
      </c>
      <c r="H32">
        <v>46786.511720000002</v>
      </c>
      <c r="I32">
        <v>48634.890720000003</v>
      </c>
      <c r="J32">
        <v>49920.195419999996</v>
      </c>
      <c r="K32">
        <v>50616.582849999999</v>
      </c>
      <c r="L32">
        <v>50799.63132</v>
      </c>
      <c r="M32">
        <v>50524.796159999998</v>
      </c>
      <c r="N32">
        <v>49775.712590000003</v>
      </c>
      <c r="O32">
        <v>48461.95822</v>
      </c>
      <c r="P32">
        <v>48059.781900000002</v>
      </c>
      <c r="Q32">
        <v>48204.371610000002</v>
      </c>
      <c r="R32">
        <v>48585.205170000001</v>
      </c>
      <c r="S32">
        <v>49050.45218</v>
      </c>
      <c r="T32">
        <v>49523.38639</v>
      </c>
      <c r="U32">
        <v>49581.549809999997</v>
      </c>
      <c r="V32">
        <v>49378.42265</v>
      </c>
      <c r="W32">
        <v>48994.382830000002</v>
      </c>
      <c r="X32">
        <v>48472.760719999998</v>
      </c>
      <c r="Y32">
        <v>47836.808340000003</v>
      </c>
      <c r="Z32">
        <v>47099.075440000001</v>
      </c>
      <c r="AA32">
        <v>46266.629059999999</v>
      </c>
      <c r="AB32">
        <v>45343.930240000002</v>
      </c>
      <c r="AC32">
        <v>44334.433969999998</v>
      </c>
      <c r="AD32">
        <v>43241.4879</v>
      </c>
      <c r="AE32">
        <v>43496.008909999997</v>
      </c>
      <c r="AF32">
        <v>44253.722040000001</v>
      </c>
      <c r="AG32">
        <v>45144.248019999999</v>
      </c>
      <c r="AH32">
        <v>46027.515469999998</v>
      </c>
      <c r="AI32">
        <v>46856.550040000002</v>
      </c>
      <c r="AJ32">
        <v>47622.262730000002</v>
      </c>
      <c r="AK32">
        <v>48331.807009999997</v>
      </c>
      <c r="AL32">
        <v>48996.394249999998</v>
      </c>
      <c r="AM32">
        <v>49627.716999999997</v>
      </c>
      <c r="AN32">
        <v>50236.841330000003</v>
      </c>
    </row>
    <row r="33" spans="1:40" x14ac:dyDescent="0.25">
      <c r="A33" s="31" t="s">
        <v>447</v>
      </c>
      <c r="B33" t="s">
        <v>285</v>
      </c>
      <c r="C33">
        <v>404.96020850000002</v>
      </c>
      <c r="D33">
        <v>438.34530890000002</v>
      </c>
      <c r="E33">
        <v>489.89863070000001</v>
      </c>
      <c r="F33">
        <v>556.52909469999997</v>
      </c>
      <c r="G33">
        <v>635.25424080000005</v>
      </c>
      <c r="H33">
        <v>547.80520850000005</v>
      </c>
      <c r="I33">
        <v>399.34365000000003</v>
      </c>
      <c r="J33">
        <v>264.1165297</v>
      </c>
      <c r="K33">
        <v>165.3355047</v>
      </c>
      <c r="L33">
        <v>100.32588990000001</v>
      </c>
      <c r="M33">
        <v>59.837756550000002</v>
      </c>
      <c r="N33">
        <v>35.338282720000002</v>
      </c>
      <c r="O33">
        <v>20.651864719999999</v>
      </c>
      <c r="P33">
        <v>15.142041369999999</v>
      </c>
      <c r="Q33">
        <v>12.530263</v>
      </c>
      <c r="R33">
        <v>11.0344874</v>
      </c>
      <c r="S33">
        <v>10.026237439999999</v>
      </c>
      <c r="T33">
        <v>9.2486104779999998</v>
      </c>
      <c r="U33">
        <v>9.4735254480000002</v>
      </c>
      <c r="V33">
        <v>10.233643750000001</v>
      </c>
      <c r="W33">
        <v>11.34372222</v>
      </c>
      <c r="X33">
        <v>12.71839555</v>
      </c>
      <c r="Y33">
        <v>14.31477097</v>
      </c>
      <c r="Z33">
        <v>16.110538259999998</v>
      </c>
      <c r="AA33">
        <v>18.094091639999998</v>
      </c>
      <c r="AB33">
        <v>20.259399609999999</v>
      </c>
      <c r="AC33">
        <v>22.60305528</v>
      </c>
      <c r="AD33">
        <v>25.122460570000001</v>
      </c>
      <c r="AE33">
        <v>27.730440560000002</v>
      </c>
      <c r="AF33">
        <v>30.341127499999999</v>
      </c>
      <c r="AG33">
        <v>32.926044849999997</v>
      </c>
      <c r="AH33">
        <v>35.501542620000002</v>
      </c>
      <c r="AI33">
        <v>38.096197830000001</v>
      </c>
      <c r="AJ33">
        <v>40.738994869999999</v>
      </c>
      <c r="AK33">
        <v>43.45746398</v>
      </c>
      <c r="AL33">
        <v>46.275550240000001</v>
      </c>
      <c r="AM33">
        <v>49.214690509999997</v>
      </c>
      <c r="AN33">
        <v>52.295070490000001</v>
      </c>
    </row>
    <row r="34" spans="1:40" x14ac:dyDescent="0.25">
      <c r="A34" s="31" t="s">
        <v>448</v>
      </c>
      <c r="B34" t="s">
        <v>286</v>
      </c>
      <c r="C34">
        <v>6170.1730530000004</v>
      </c>
      <c r="D34">
        <v>6029.1810249999999</v>
      </c>
      <c r="E34">
        <v>5765.3366509999996</v>
      </c>
      <c r="F34">
        <v>5453.3795810000001</v>
      </c>
      <c r="G34">
        <v>5116.2669230000001</v>
      </c>
      <c r="H34">
        <v>3415.728044</v>
      </c>
      <c r="I34">
        <v>1871.3083469999999</v>
      </c>
      <c r="J34">
        <v>917.62946199999999</v>
      </c>
      <c r="K34">
        <v>424.37118609999999</v>
      </c>
      <c r="L34">
        <v>191.1943713</v>
      </c>
      <c r="M34">
        <v>85.908731590000002</v>
      </c>
      <c r="N34">
        <v>39.379116590000002</v>
      </c>
      <c r="O34">
        <v>19.10133153</v>
      </c>
      <c r="P34">
        <v>13.25831445</v>
      </c>
      <c r="Q34">
        <v>11.11762703</v>
      </c>
      <c r="R34">
        <v>10.275961029999999</v>
      </c>
      <c r="S34">
        <v>9.9755060049999997</v>
      </c>
      <c r="T34">
        <v>9.9158625269999998</v>
      </c>
      <c r="U34">
        <v>10.03716075</v>
      </c>
      <c r="V34">
        <v>10.235210629999999</v>
      </c>
      <c r="W34">
        <v>10.45586578</v>
      </c>
      <c r="X34">
        <v>10.670466530000001</v>
      </c>
      <c r="Y34">
        <v>10.863764850000001</v>
      </c>
      <c r="Z34">
        <v>11.02779149</v>
      </c>
      <c r="AA34">
        <v>11.15861814</v>
      </c>
      <c r="AB34">
        <v>11.25460796</v>
      </c>
      <c r="AC34">
        <v>11.31546721</v>
      </c>
      <c r="AD34">
        <v>11.34173043</v>
      </c>
      <c r="AE34">
        <v>11.46457079</v>
      </c>
      <c r="AF34">
        <v>11.59942627</v>
      </c>
      <c r="AG34">
        <v>11.71128453</v>
      </c>
      <c r="AH34">
        <v>11.79191097</v>
      </c>
      <c r="AI34">
        <v>11.84273249</v>
      </c>
      <c r="AJ34">
        <v>11.868162870000001</v>
      </c>
      <c r="AK34">
        <v>11.873520020000001</v>
      </c>
      <c r="AL34">
        <v>11.863268720000001</v>
      </c>
      <c r="AM34">
        <v>11.841258010000001</v>
      </c>
      <c r="AN34">
        <v>11.81077541</v>
      </c>
    </row>
    <row r="35" spans="1:40" x14ac:dyDescent="0.25">
      <c r="A35" s="7" t="s">
        <v>234</v>
      </c>
      <c r="B35" t="s">
        <v>287</v>
      </c>
      <c r="C35">
        <v>7249503</v>
      </c>
      <c r="D35">
        <v>7329712.8629999999</v>
      </c>
      <c r="E35">
        <v>7410651.6900000004</v>
      </c>
      <c r="F35">
        <v>7491497.051</v>
      </c>
      <c r="G35">
        <v>7570874.852</v>
      </c>
      <c r="H35">
        <v>7648544.3940000003</v>
      </c>
      <c r="I35">
        <v>7724574.5590000004</v>
      </c>
      <c r="J35">
        <v>7799389.2070000004</v>
      </c>
      <c r="K35">
        <v>7872582.807</v>
      </c>
      <c r="L35">
        <v>7944555.9280000003</v>
      </c>
      <c r="M35">
        <v>8015816.9680000003</v>
      </c>
      <c r="N35">
        <v>8086809.466</v>
      </c>
      <c r="O35">
        <v>8157924.9879999999</v>
      </c>
      <c r="P35">
        <v>8229868.3039999995</v>
      </c>
      <c r="Q35">
        <v>8303060.9460000005</v>
      </c>
      <c r="R35">
        <v>8377130.3360000001</v>
      </c>
      <c r="S35">
        <v>8451694.6129999999</v>
      </c>
      <c r="T35">
        <v>8526393.1400000006</v>
      </c>
      <c r="U35">
        <v>8600056.034</v>
      </c>
      <c r="V35">
        <v>8672170.8200000003</v>
      </c>
      <c r="W35">
        <v>8742335.8420000002</v>
      </c>
      <c r="X35">
        <v>8810377.7129999995</v>
      </c>
      <c r="Y35">
        <v>8876271.5219999999</v>
      </c>
      <c r="Z35">
        <v>8940079.3379999995</v>
      </c>
      <c r="AA35">
        <v>9001904.6199999899</v>
      </c>
      <c r="AB35">
        <v>9061860.3560000006</v>
      </c>
      <c r="AC35">
        <v>9120052.0020000003</v>
      </c>
      <c r="AD35">
        <v>9176572.0309999995</v>
      </c>
      <c r="AE35">
        <v>9232219.4480000008</v>
      </c>
      <c r="AF35">
        <v>9287632.8010000009</v>
      </c>
      <c r="AG35">
        <v>9342822.7190000005</v>
      </c>
      <c r="AH35">
        <v>9397694.2400000002</v>
      </c>
      <c r="AI35">
        <v>9452151.6469999999</v>
      </c>
      <c r="AJ35">
        <v>9506162.0789999999</v>
      </c>
      <c r="AK35">
        <v>9559897.3770000003</v>
      </c>
      <c r="AL35">
        <v>9613531.2129999995</v>
      </c>
      <c r="AM35">
        <v>9667372.5380000006</v>
      </c>
      <c r="AN35">
        <v>9721852.3149999995</v>
      </c>
    </row>
    <row r="36" spans="1:40" x14ac:dyDescent="0.25">
      <c r="A36" s="7" t="s">
        <v>234</v>
      </c>
      <c r="B36" t="s">
        <v>288</v>
      </c>
      <c r="C36">
        <v>100707</v>
      </c>
      <c r="D36">
        <v>101812.30439999999</v>
      </c>
      <c r="E36">
        <v>102893.3502</v>
      </c>
      <c r="F36">
        <v>103938.19289999999</v>
      </c>
      <c r="G36">
        <v>104959.0408</v>
      </c>
      <c r="H36">
        <v>105977.85309999999</v>
      </c>
      <c r="I36">
        <v>107004.61350000001</v>
      </c>
      <c r="J36">
        <v>108044.17419999999</v>
      </c>
      <c r="K36">
        <v>109074.22319999999</v>
      </c>
      <c r="L36">
        <v>110098.6298</v>
      </c>
      <c r="M36">
        <v>111129.6122</v>
      </c>
      <c r="N36">
        <v>112174.2781</v>
      </c>
      <c r="O36">
        <v>113233.3527</v>
      </c>
      <c r="P36">
        <v>114305.432</v>
      </c>
      <c r="Q36">
        <v>115397.1747</v>
      </c>
      <c r="R36">
        <v>116494.20849999999</v>
      </c>
      <c r="S36">
        <v>117583.1488</v>
      </c>
      <c r="T36">
        <v>118655.1979</v>
      </c>
      <c r="U36">
        <v>119686.7001</v>
      </c>
      <c r="V36">
        <v>120672.49679999999</v>
      </c>
      <c r="W36">
        <v>121611.66220000001</v>
      </c>
      <c r="X36">
        <v>122507.29519999999</v>
      </c>
      <c r="Y36">
        <v>123363.5432</v>
      </c>
      <c r="Z36">
        <v>124184.083</v>
      </c>
      <c r="AA36">
        <v>124971.7306</v>
      </c>
      <c r="AB36">
        <v>125728.5095</v>
      </c>
      <c r="AC36">
        <v>126455.8959</v>
      </c>
      <c r="AD36">
        <v>127155.0834</v>
      </c>
      <c r="AE36">
        <v>127832.68399999999</v>
      </c>
      <c r="AF36">
        <v>128499.2809</v>
      </c>
      <c r="AG36">
        <v>129151.29670000001</v>
      </c>
      <c r="AH36">
        <v>129785.6231</v>
      </c>
      <c r="AI36">
        <v>130402.5463</v>
      </c>
      <c r="AJ36">
        <v>131005.2545</v>
      </c>
      <c r="AK36">
        <v>131601.78690000001</v>
      </c>
      <c r="AL36">
        <v>132197.84090000001</v>
      </c>
      <c r="AM36">
        <v>132800.5992</v>
      </c>
      <c r="AN36">
        <v>133418.78839999999</v>
      </c>
    </row>
    <row r="37" spans="1:40" x14ac:dyDescent="0.25">
      <c r="A37" s="7" t="s">
        <v>233</v>
      </c>
      <c r="B37" t="s">
        <v>289</v>
      </c>
      <c r="C37">
        <v>1859303</v>
      </c>
      <c r="D37">
        <v>1880076.1329999999</v>
      </c>
      <c r="E37">
        <v>1901520.06</v>
      </c>
      <c r="F37">
        <v>1923369.2509999999</v>
      </c>
      <c r="G37">
        <v>1944781.3570000001</v>
      </c>
      <c r="H37">
        <v>1965308.085</v>
      </c>
      <c r="I37">
        <v>1984870.7390000001</v>
      </c>
      <c r="J37">
        <v>2003638.639</v>
      </c>
      <c r="K37">
        <v>2021772.5179999999</v>
      </c>
      <c r="L37">
        <v>2039456.128</v>
      </c>
      <c r="M37">
        <v>2056844.0449999999</v>
      </c>
      <c r="N37">
        <v>2074104.6159999999</v>
      </c>
      <c r="O37">
        <v>2091425.14</v>
      </c>
      <c r="P37">
        <v>2109232.5690000001</v>
      </c>
      <c r="Q37">
        <v>2127598.4870000002</v>
      </c>
      <c r="R37">
        <v>2146485.6630000002</v>
      </c>
      <c r="S37">
        <v>2165817.1529999999</v>
      </c>
      <c r="T37">
        <v>2185485.0559999999</v>
      </c>
      <c r="U37">
        <v>2205272.6269999999</v>
      </c>
      <c r="V37">
        <v>2224962.4500000002</v>
      </c>
      <c r="W37">
        <v>2244372.0040000002</v>
      </c>
      <c r="X37">
        <v>2263385.09</v>
      </c>
      <c r="Y37">
        <v>2281948.1359999999</v>
      </c>
      <c r="Z37">
        <v>2300055.324</v>
      </c>
      <c r="AA37">
        <v>2317729.7480000001</v>
      </c>
      <c r="AB37">
        <v>2335007.003</v>
      </c>
      <c r="AC37">
        <v>2351924.2259999998</v>
      </c>
      <c r="AD37">
        <v>2368514.6379999998</v>
      </c>
      <c r="AE37">
        <v>2385084.2620000001</v>
      </c>
      <c r="AF37">
        <v>2401786.8160000001</v>
      </c>
      <c r="AG37">
        <v>2418671.844</v>
      </c>
      <c r="AH37">
        <v>2435721.2850000001</v>
      </c>
      <c r="AI37">
        <v>2452880.1179999998</v>
      </c>
      <c r="AJ37">
        <v>2470093.6409999998</v>
      </c>
      <c r="AK37">
        <v>2487347.36</v>
      </c>
      <c r="AL37">
        <v>2504661.8629999999</v>
      </c>
      <c r="AM37">
        <v>2522100.253</v>
      </c>
      <c r="AN37">
        <v>2539765.0989999999</v>
      </c>
    </row>
    <row r="38" spans="1:40" x14ac:dyDescent="0.25">
      <c r="A38" s="7" t="s">
        <v>233</v>
      </c>
      <c r="B38" t="s">
        <v>290</v>
      </c>
      <c r="C38">
        <v>286222</v>
      </c>
      <c r="D38">
        <v>289434.19689999998</v>
      </c>
      <c r="E38">
        <v>292659.68890000001</v>
      </c>
      <c r="F38">
        <v>295851.11060000001</v>
      </c>
      <c r="G38">
        <v>298981.67430000001</v>
      </c>
      <c r="H38">
        <v>302059.4423</v>
      </c>
      <c r="I38">
        <v>305092.95779999997</v>
      </c>
      <c r="J38">
        <v>308095.88919999998</v>
      </c>
      <c r="K38">
        <v>311029.77529999998</v>
      </c>
      <c r="L38">
        <v>313915.00439999998</v>
      </c>
      <c r="M38">
        <v>316784.18650000001</v>
      </c>
      <c r="N38">
        <v>319658.48430000001</v>
      </c>
      <c r="O38">
        <v>322547.28850000002</v>
      </c>
      <c r="P38">
        <v>325473.47590000002</v>
      </c>
      <c r="Q38">
        <v>328455.33230000001</v>
      </c>
      <c r="R38">
        <v>331462.16110000003</v>
      </c>
      <c r="S38">
        <v>334466.27490000002</v>
      </c>
      <c r="T38">
        <v>337447.23220000003</v>
      </c>
      <c r="U38">
        <v>340349.8247</v>
      </c>
      <c r="V38">
        <v>343155.28009999997</v>
      </c>
      <c r="W38">
        <v>345853.0552</v>
      </c>
      <c r="X38">
        <v>348443.53230000002</v>
      </c>
      <c r="Y38">
        <v>350931.9607</v>
      </c>
      <c r="Z38">
        <v>353325.03360000002</v>
      </c>
      <c r="AA38">
        <v>355629.3112</v>
      </c>
      <c r="AB38">
        <v>357850.51870000002</v>
      </c>
      <c r="AC38">
        <v>359993.41960000002</v>
      </c>
      <c r="AD38">
        <v>362062.00679999997</v>
      </c>
      <c r="AE38">
        <v>364086.86940000003</v>
      </c>
      <c r="AF38">
        <v>366097.31670000002</v>
      </c>
      <c r="AG38">
        <v>368087.75429999997</v>
      </c>
      <c r="AH38">
        <v>370051.93979999999</v>
      </c>
      <c r="AI38">
        <v>371988.25829999999</v>
      </c>
      <c r="AJ38">
        <v>373900.0649</v>
      </c>
      <c r="AK38">
        <v>375801.68900000001</v>
      </c>
      <c r="AL38">
        <v>377703.76049999997</v>
      </c>
      <c r="AM38">
        <v>379622.15</v>
      </c>
      <c r="AN38">
        <v>381577.47169999999</v>
      </c>
    </row>
    <row r="39" spans="1:40" x14ac:dyDescent="0.25">
      <c r="A39" s="7" t="s">
        <v>233</v>
      </c>
      <c r="B39" t="s">
        <v>291</v>
      </c>
      <c r="C39">
        <v>288023.5</v>
      </c>
      <c r="D39">
        <v>291262.45620000002</v>
      </c>
      <c r="E39">
        <v>294543.6128</v>
      </c>
      <c r="F39">
        <v>297844.08559999999</v>
      </c>
      <c r="G39">
        <v>301131.8848</v>
      </c>
      <c r="H39">
        <v>304363.11290000001</v>
      </c>
      <c r="I39">
        <v>307508.95870000002</v>
      </c>
      <c r="J39">
        <v>310566.07449999999</v>
      </c>
      <c r="K39">
        <v>313495.48180000001</v>
      </c>
      <c r="L39">
        <v>316340.141</v>
      </c>
      <c r="M39">
        <v>319149.39679999999</v>
      </c>
      <c r="N39">
        <v>321954.5846</v>
      </c>
      <c r="O39">
        <v>324771.65299999999</v>
      </c>
      <c r="P39">
        <v>327632.2573</v>
      </c>
      <c r="Q39">
        <v>330555.64620000002</v>
      </c>
      <c r="R39">
        <v>333513.21149999998</v>
      </c>
      <c r="S39">
        <v>336480.9031</v>
      </c>
      <c r="T39">
        <v>339440.1716</v>
      </c>
      <c r="U39">
        <v>342337.2807</v>
      </c>
      <c r="V39">
        <v>345153.16869999998</v>
      </c>
      <c r="W39">
        <v>347875.79440000001</v>
      </c>
      <c r="X39">
        <v>350503.82189999998</v>
      </c>
      <c r="Y39">
        <v>353040.74280000001</v>
      </c>
      <c r="Z39">
        <v>355491.78769999999</v>
      </c>
      <c r="AA39">
        <v>357862.4376</v>
      </c>
      <c r="AB39">
        <v>360157.6679</v>
      </c>
      <c r="AC39">
        <v>362381.72489999997</v>
      </c>
      <c r="AD39">
        <v>364538.2268</v>
      </c>
      <c r="AE39">
        <v>366660.40600000002</v>
      </c>
      <c r="AF39">
        <v>368779.71299999999</v>
      </c>
      <c r="AG39">
        <v>370893.19890000002</v>
      </c>
      <c r="AH39">
        <v>372996.39279999997</v>
      </c>
      <c r="AI39">
        <v>375087.10450000002</v>
      </c>
      <c r="AJ39">
        <v>377166.56959999999</v>
      </c>
      <c r="AK39">
        <v>379246.11629999999</v>
      </c>
      <c r="AL39">
        <v>381333.76250000001</v>
      </c>
      <c r="AM39">
        <v>383443.33020000003</v>
      </c>
      <c r="AN39">
        <v>385593.65669999999</v>
      </c>
    </row>
    <row r="40" spans="1:40" x14ac:dyDescent="0.25">
      <c r="A40" s="7" t="s">
        <v>233</v>
      </c>
      <c r="B40" t="s">
        <v>292</v>
      </c>
      <c r="C40">
        <v>71746.000020000007</v>
      </c>
      <c r="D40">
        <v>72564.066120000003</v>
      </c>
      <c r="E40">
        <v>73364.323499999999</v>
      </c>
      <c r="F40">
        <v>74134.003110000005</v>
      </c>
      <c r="G40">
        <v>74902.323480000006</v>
      </c>
      <c r="H40">
        <v>75693.498420000004</v>
      </c>
      <c r="I40">
        <v>76504.432740000004</v>
      </c>
      <c r="J40">
        <v>77331.591409999906</v>
      </c>
      <c r="K40">
        <v>78156.71127</v>
      </c>
      <c r="L40">
        <v>78979.086519999997</v>
      </c>
      <c r="M40">
        <v>79812.103270000007</v>
      </c>
      <c r="N40">
        <v>80672.207429999995</v>
      </c>
      <c r="O40">
        <v>81576.104139999996</v>
      </c>
      <c r="P40">
        <v>82474.446360000002</v>
      </c>
      <c r="Q40">
        <v>83386.607109999997</v>
      </c>
      <c r="R40">
        <v>84311.043279999998</v>
      </c>
      <c r="S40">
        <v>85241.057329999996</v>
      </c>
      <c r="T40">
        <v>86170.999339999995</v>
      </c>
      <c r="U40">
        <v>87068.50189</v>
      </c>
      <c r="V40">
        <v>87932.235620000007</v>
      </c>
      <c r="W40">
        <v>88763.487500000003</v>
      </c>
      <c r="X40">
        <v>89565.247109999997</v>
      </c>
      <c r="Y40">
        <v>90340.770929999999</v>
      </c>
      <c r="Z40">
        <v>91092.701830000005</v>
      </c>
      <c r="AA40">
        <v>91822.827069999999</v>
      </c>
      <c r="AB40">
        <v>92532.178450000007</v>
      </c>
      <c r="AC40">
        <v>93221.276459999906</v>
      </c>
      <c r="AD40">
        <v>93890.392370000001</v>
      </c>
      <c r="AE40">
        <v>94524.584719999999</v>
      </c>
      <c r="AF40">
        <v>95137.154079999906</v>
      </c>
      <c r="AG40">
        <v>95728.132989999998</v>
      </c>
      <c r="AH40">
        <v>96295.541400000002</v>
      </c>
      <c r="AI40">
        <v>96839.391810000001</v>
      </c>
      <c r="AJ40">
        <v>97362.200559999997</v>
      </c>
      <c r="AK40">
        <v>97870.398459999997</v>
      </c>
      <c r="AL40">
        <v>98369.984150000004</v>
      </c>
      <c r="AM40">
        <v>98868.329199999906</v>
      </c>
      <c r="AN40">
        <v>99374.592340000003</v>
      </c>
    </row>
    <row r="41" spans="1:40" x14ac:dyDescent="0.25">
      <c r="A41" s="7" t="s">
        <v>233</v>
      </c>
      <c r="B41" t="s">
        <v>293</v>
      </c>
      <c r="C41">
        <v>28100</v>
      </c>
      <c r="D41">
        <v>28414.98013</v>
      </c>
      <c r="E41">
        <v>28710.893830000001</v>
      </c>
      <c r="F41">
        <v>28982.709459999998</v>
      </c>
      <c r="G41">
        <v>29249.72781</v>
      </c>
      <c r="H41">
        <v>29529.858779999999</v>
      </c>
      <c r="I41">
        <v>29827.371569999999</v>
      </c>
      <c r="J41">
        <v>30140.99639</v>
      </c>
      <c r="K41">
        <v>30456.75951</v>
      </c>
      <c r="L41">
        <v>30774.790919999999</v>
      </c>
      <c r="M41">
        <v>31098.640940000001</v>
      </c>
      <c r="N41">
        <v>31429.152969999999</v>
      </c>
      <c r="O41">
        <v>31764.298879999998</v>
      </c>
      <c r="P41">
        <v>32095.909110000001</v>
      </c>
      <c r="Q41">
        <v>32425.760859999999</v>
      </c>
      <c r="R41">
        <v>32747.890660000001</v>
      </c>
      <c r="S41">
        <v>33058.428059999998</v>
      </c>
      <c r="T41">
        <v>33355.783389999997</v>
      </c>
      <c r="U41">
        <v>33631.860059999999</v>
      </c>
      <c r="V41">
        <v>33887.443160000003</v>
      </c>
      <c r="W41">
        <v>34124.286840000001</v>
      </c>
      <c r="X41">
        <v>34345.197549999997</v>
      </c>
      <c r="Y41">
        <v>34552.629690000002</v>
      </c>
      <c r="Z41">
        <v>34748.237659999999</v>
      </c>
      <c r="AA41">
        <v>34932.966370000002</v>
      </c>
      <c r="AB41">
        <v>35107.285129999997</v>
      </c>
      <c r="AC41">
        <v>35271.423040000001</v>
      </c>
      <c r="AD41">
        <v>35425.543559999998</v>
      </c>
      <c r="AE41">
        <v>35568.553670000001</v>
      </c>
      <c r="AF41">
        <v>35703.226770000001</v>
      </c>
      <c r="AG41">
        <v>35827.262199999997</v>
      </c>
      <c r="AH41">
        <v>35940.091789999999</v>
      </c>
      <c r="AI41">
        <v>36043.08339</v>
      </c>
      <c r="AJ41">
        <v>36138.711329999998</v>
      </c>
      <c r="AK41">
        <v>36231.143499999998</v>
      </c>
      <c r="AL41">
        <v>36322.729729999999</v>
      </c>
      <c r="AM41">
        <v>36416.126470000003</v>
      </c>
      <c r="AN41">
        <v>36514.240590000001</v>
      </c>
    </row>
    <row r="42" spans="1:40" x14ac:dyDescent="0.25">
      <c r="A42" s="7" t="s">
        <v>233</v>
      </c>
      <c r="B42" t="s">
        <v>294</v>
      </c>
      <c r="C42">
        <v>2093869</v>
      </c>
      <c r="D42">
        <v>2116945.7930000001</v>
      </c>
      <c r="E42">
        <v>2138624.62</v>
      </c>
      <c r="F42">
        <v>2158564.4580000001</v>
      </c>
      <c r="G42">
        <v>2178027.9759999998</v>
      </c>
      <c r="H42">
        <v>2198378.6540000001</v>
      </c>
      <c r="I42">
        <v>2220061.35</v>
      </c>
      <c r="J42">
        <v>2243077.0630000001</v>
      </c>
      <c r="K42">
        <v>2266288.87</v>
      </c>
      <c r="L42">
        <v>2289844.1030000001</v>
      </c>
      <c r="M42">
        <v>2314057.8689999999</v>
      </c>
      <c r="N42">
        <v>2338981.7880000002</v>
      </c>
      <c r="O42">
        <v>2364430.8029999998</v>
      </c>
      <c r="P42">
        <v>2390044.298</v>
      </c>
      <c r="Q42">
        <v>2415868.3820000002</v>
      </c>
      <c r="R42">
        <v>2441333.1159999999</v>
      </c>
      <c r="S42">
        <v>2466103.9840000002</v>
      </c>
      <c r="T42">
        <v>2490042.5380000002</v>
      </c>
      <c r="U42">
        <v>2512402.1770000001</v>
      </c>
      <c r="V42">
        <v>2533297.5639999998</v>
      </c>
      <c r="W42">
        <v>2552889.1260000002</v>
      </c>
      <c r="X42">
        <v>2571418.878</v>
      </c>
      <c r="Y42">
        <v>2589088.6</v>
      </c>
      <c r="Z42">
        <v>2606029.5929999999</v>
      </c>
      <c r="AA42">
        <v>2622314.3560000001</v>
      </c>
      <c r="AB42">
        <v>2637977.3339999998</v>
      </c>
      <c r="AC42">
        <v>2653034.6970000002</v>
      </c>
      <c r="AD42">
        <v>2667498.6329999999</v>
      </c>
      <c r="AE42">
        <v>2681399.44</v>
      </c>
      <c r="AF42">
        <v>2694894.3450000002</v>
      </c>
      <c r="AG42">
        <v>2707706.2289999998</v>
      </c>
      <c r="AH42">
        <v>2719753.1710000001</v>
      </c>
      <c r="AI42">
        <v>2731130.1609999998</v>
      </c>
      <c r="AJ42">
        <v>2742031.3450000002</v>
      </c>
      <c r="AK42">
        <v>2752805.35</v>
      </c>
      <c r="AL42">
        <v>2763633.5890000002</v>
      </c>
      <c r="AM42">
        <v>2774741.1850000001</v>
      </c>
      <c r="AN42">
        <v>2786377.7880000002</v>
      </c>
    </row>
    <row r="43" spans="1:40" x14ac:dyDescent="0.25">
      <c r="A43" s="23" t="s">
        <v>237</v>
      </c>
      <c r="B43" t="s">
        <v>295</v>
      </c>
      <c r="C43">
        <v>52938</v>
      </c>
      <c r="D43">
        <v>53508.141799999998</v>
      </c>
      <c r="E43">
        <v>54026.329680000003</v>
      </c>
      <c r="F43">
        <v>54547.156649999997</v>
      </c>
      <c r="G43">
        <v>55102.371359999997</v>
      </c>
      <c r="H43">
        <v>55622.60439</v>
      </c>
      <c r="I43">
        <v>56114.951289999997</v>
      </c>
      <c r="J43">
        <v>56583.166140000001</v>
      </c>
      <c r="K43">
        <v>57015.889739999999</v>
      </c>
      <c r="L43">
        <v>57414.911520000001</v>
      </c>
      <c r="M43">
        <v>57801.180619999999</v>
      </c>
      <c r="N43">
        <v>58181.372219999997</v>
      </c>
      <c r="O43">
        <v>58549.943630000002</v>
      </c>
      <c r="P43">
        <v>58918.452250000002</v>
      </c>
      <c r="Q43">
        <v>59325.651669999999</v>
      </c>
      <c r="R43">
        <v>59746.463949999998</v>
      </c>
      <c r="S43">
        <v>60163.451950000002</v>
      </c>
      <c r="T43">
        <v>60567.578260000002</v>
      </c>
      <c r="U43">
        <v>60948.640639999998</v>
      </c>
      <c r="V43">
        <v>61304.73631</v>
      </c>
      <c r="W43">
        <v>61634.453549999998</v>
      </c>
      <c r="X43">
        <v>61940.64673</v>
      </c>
      <c r="Y43">
        <v>62226.645949999998</v>
      </c>
      <c r="Z43">
        <v>62494.839970000001</v>
      </c>
      <c r="AA43">
        <v>62746.573349999999</v>
      </c>
      <c r="AB43">
        <v>62982.44973</v>
      </c>
      <c r="AC43">
        <v>63202.71097</v>
      </c>
      <c r="AD43">
        <v>63407.535479999999</v>
      </c>
      <c r="AE43">
        <v>63599.42252</v>
      </c>
      <c r="AF43">
        <v>63805.505490000003</v>
      </c>
      <c r="AG43">
        <v>64016.536260000001</v>
      </c>
      <c r="AH43">
        <v>64225.963860000003</v>
      </c>
      <c r="AI43">
        <v>64431.902529999999</v>
      </c>
      <c r="AJ43">
        <v>64635.427519999997</v>
      </c>
      <c r="AK43">
        <v>64841.635399999999</v>
      </c>
      <c r="AL43">
        <v>65052.538809999998</v>
      </c>
      <c r="AM43">
        <v>65271.409019999999</v>
      </c>
      <c r="AN43">
        <v>65502.322749999999</v>
      </c>
    </row>
    <row r="44" spans="1:40" x14ac:dyDescent="0.25">
      <c r="A44" s="7" t="s">
        <v>233</v>
      </c>
      <c r="B44" t="s">
        <v>296</v>
      </c>
      <c r="C44">
        <v>5558098.0010000002</v>
      </c>
      <c r="D44">
        <v>5618510.2240000004</v>
      </c>
      <c r="E44">
        <v>5676462.4330000002</v>
      </c>
      <c r="F44">
        <v>5731766.7379999999</v>
      </c>
      <c r="G44">
        <v>5785807.7599999998</v>
      </c>
      <c r="H44">
        <v>5840629.6260000002</v>
      </c>
      <c r="I44">
        <v>5896159.875</v>
      </c>
      <c r="J44">
        <v>5952815.4960000003</v>
      </c>
      <c r="K44">
        <v>6009638.0930000003</v>
      </c>
      <c r="L44">
        <v>6066798.8540000003</v>
      </c>
      <c r="M44">
        <v>6125441.7589999996</v>
      </c>
      <c r="N44">
        <v>6186904.1869999999</v>
      </c>
      <c r="O44">
        <v>6252618.0959999999</v>
      </c>
      <c r="P44">
        <v>6318928.2769999998</v>
      </c>
      <c r="Q44">
        <v>6388000.659</v>
      </c>
      <c r="R44">
        <v>6459370.2750000004</v>
      </c>
      <c r="S44">
        <v>6532225.7280000001</v>
      </c>
      <c r="T44">
        <v>6605918.8569999998</v>
      </c>
      <c r="U44">
        <v>6677488.7529999996</v>
      </c>
      <c r="V44">
        <v>6747041.2829999998</v>
      </c>
      <c r="W44">
        <v>6814583.966</v>
      </c>
      <c r="X44">
        <v>6880234.8430000003</v>
      </c>
      <c r="Y44">
        <v>6944150.6969999997</v>
      </c>
      <c r="Z44">
        <v>7006466.4570000004</v>
      </c>
      <c r="AA44">
        <v>7067274.5829999996</v>
      </c>
      <c r="AB44">
        <v>7126627.665</v>
      </c>
      <c r="AC44">
        <v>7184551.6919999998</v>
      </c>
      <c r="AD44">
        <v>7241061.7709999997</v>
      </c>
      <c r="AE44">
        <v>7294969.0999999996</v>
      </c>
      <c r="AF44">
        <v>7347682.2580000004</v>
      </c>
      <c r="AG44">
        <v>7399102.9519999996</v>
      </c>
      <c r="AH44">
        <v>7448977.352</v>
      </c>
      <c r="AI44">
        <v>7497219.7060000002</v>
      </c>
      <c r="AJ44">
        <v>7543954.5970000001</v>
      </c>
      <c r="AK44">
        <v>7589628.2249999996</v>
      </c>
      <c r="AL44">
        <v>7634686.0259999996</v>
      </c>
      <c r="AM44">
        <v>7679709.4960000003</v>
      </c>
      <c r="AN44">
        <v>7725450.852</v>
      </c>
    </row>
    <row r="45" spans="1:40" x14ac:dyDescent="0.25">
      <c r="A45" s="7" t="s">
        <v>233</v>
      </c>
      <c r="B45" t="s">
        <v>297</v>
      </c>
      <c r="C45">
        <v>4011081</v>
      </c>
      <c r="D45">
        <v>4055431.952</v>
      </c>
      <c r="E45">
        <v>4098370.98</v>
      </c>
      <c r="F45">
        <v>4139490.9580000001</v>
      </c>
      <c r="G45">
        <v>4179929.67</v>
      </c>
      <c r="H45">
        <v>4220872.0839999998</v>
      </c>
      <c r="I45">
        <v>4262657.5949999997</v>
      </c>
      <c r="J45">
        <v>4305325.5750000002</v>
      </c>
      <c r="K45">
        <v>4347615.5669999998</v>
      </c>
      <c r="L45">
        <v>4389712.8430000003</v>
      </c>
      <c r="M45">
        <v>4432157.6430000002</v>
      </c>
      <c r="N45">
        <v>4475209.5010000002</v>
      </c>
      <c r="O45">
        <v>4518828.6780000003</v>
      </c>
      <c r="P45">
        <v>4562618.4970000004</v>
      </c>
      <c r="Q45">
        <v>4606960.8140000002</v>
      </c>
      <c r="R45">
        <v>4651170.1569999997</v>
      </c>
      <c r="S45">
        <v>4694706.8490000004</v>
      </c>
      <c r="T45">
        <v>4737257.1629999997</v>
      </c>
      <c r="U45">
        <v>4777742.4560000002</v>
      </c>
      <c r="V45">
        <v>4816105.4709999999</v>
      </c>
      <c r="W45">
        <v>4852400.3550000004</v>
      </c>
      <c r="X45">
        <v>4886835.8720000004</v>
      </c>
      <c r="Y45">
        <v>4919628.7379999999</v>
      </c>
      <c r="Z45">
        <v>4950946.8150000004</v>
      </c>
      <c r="AA45">
        <v>4980904.2879999997</v>
      </c>
      <c r="AB45">
        <v>5009573.8499999996</v>
      </c>
      <c r="AC45">
        <v>5037003.4210000001</v>
      </c>
      <c r="AD45">
        <v>5063230.7419999996</v>
      </c>
      <c r="AE45">
        <v>5088384.6919999998</v>
      </c>
      <c r="AF45">
        <v>5112919.0839999998</v>
      </c>
      <c r="AG45">
        <v>5136597.5259999996</v>
      </c>
      <c r="AH45">
        <v>5159299.1430000002</v>
      </c>
      <c r="AI45">
        <v>5181085.4869999997</v>
      </c>
      <c r="AJ45">
        <v>5202146.71</v>
      </c>
      <c r="AK45">
        <v>5222886.8969999999</v>
      </c>
      <c r="AL45">
        <v>5243554.6459999997</v>
      </c>
      <c r="AM45">
        <v>5264466.2089999998</v>
      </c>
      <c r="AN45">
        <v>5285993.0049999999</v>
      </c>
    </row>
    <row r="46" spans="1:40" x14ac:dyDescent="0.25">
      <c r="A46" s="7" t="s">
        <v>235</v>
      </c>
      <c r="B46" t="s">
        <v>298</v>
      </c>
      <c r="C46">
        <v>50441</v>
      </c>
      <c r="D46">
        <v>51030.757120000002</v>
      </c>
      <c r="E46">
        <v>51636.560709999998</v>
      </c>
      <c r="F46">
        <v>52252.801720000003</v>
      </c>
      <c r="G46">
        <v>52879.524140000001</v>
      </c>
      <c r="H46">
        <v>53501.063410000002</v>
      </c>
      <c r="I46">
        <v>54102.844519999999</v>
      </c>
      <c r="J46">
        <v>54675.65107</v>
      </c>
      <c r="K46">
        <v>55213.055990000001</v>
      </c>
      <c r="L46">
        <v>55725.546770000001</v>
      </c>
      <c r="M46">
        <v>56224.491679999999</v>
      </c>
      <c r="N46">
        <v>56718.562250000003</v>
      </c>
      <c r="O46">
        <v>57213.893649999998</v>
      </c>
      <c r="P46">
        <v>57714.636910000001</v>
      </c>
      <c r="Q46">
        <v>58224.330739999998</v>
      </c>
      <c r="R46">
        <v>58741.982470000003</v>
      </c>
      <c r="S46">
        <v>59265.892469999999</v>
      </c>
      <c r="T46">
        <v>59793.77317</v>
      </c>
      <c r="U46">
        <v>60318.896339999999</v>
      </c>
      <c r="V46">
        <v>60836.231930000002</v>
      </c>
      <c r="W46">
        <v>61341.844579999997</v>
      </c>
      <c r="X46">
        <v>61833.68219</v>
      </c>
      <c r="Y46">
        <v>62311.10482</v>
      </c>
      <c r="Z46">
        <v>62774.380859999997</v>
      </c>
      <c r="AA46">
        <v>63224.249389999997</v>
      </c>
      <c r="AB46">
        <v>63661.594790000003</v>
      </c>
      <c r="AC46">
        <v>64087.258269999998</v>
      </c>
      <c r="AD46">
        <v>64501.96587</v>
      </c>
      <c r="AE46">
        <v>64909.70104</v>
      </c>
      <c r="AF46">
        <v>65316.37846</v>
      </c>
      <c r="AG46">
        <v>65724.096439999994</v>
      </c>
      <c r="AH46">
        <v>66133.226330000005</v>
      </c>
      <c r="AI46">
        <v>66543.196060000002</v>
      </c>
      <c r="AJ46">
        <v>66953.323090000005</v>
      </c>
      <c r="AK46">
        <v>67364.07273</v>
      </c>
      <c r="AL46">
        <v>67776.195999999996</v>
      </c>
      <c r="AM46">
        <v>68191.475250000003</v>
      </c>
      <c r="AN46">
        <v>68612.698420000001</v>
      </c>
    </row>
    <row r="47" spans="1:40" x14ac:dyDescent="0.25">
      <c r="A47" s="7" t="s">
        <v>235</v>
      </c>
      <c r="B47" t="s">
        <v>299</v>
      </c>
      <c r="C47">
        <v>17000</v>
      </c>
      <c r="D47">
        <v>17323.783960000001</v>
      </c>
      <c r="E47">
        <v>17623.694749999999</v>
      </c>
      <c r="F47">
        <v>17842.458259999999</v>
      </c>
      <c r="G47">
        <v>18097.88696</v>
      </c>
      <c r="H47">
        <v>18428.36897</v>
      </c>
      <c r="I47">
        <v>18835.220570000001</v>
      </c>
      <c r="J47">
        <v>19308.550449999999</v>
      </c>
      <c r="K47">
        <v>19837.750670000001</v>
      </c>
      <c r="L47">
        <v>20420.91373</v>
      </c>
      <c r="M47">
        <v>21058.274580000001</v>
      </c>
      <c r="N47">
        <v>21748.721030000001</v>
      </c>
      <c r="O47">
        <v>22489.555090000002</v>
      </c>
      <c r="P47">
        <v>23184.214619999999</v>
      </c>
      <c r="Q47">
        <v>23803.452280000001</v>
      </c>
      <c r="R47">
        <v>24344.508539999999</v>
      </c>
      <c r="S47">
        <v>24818.362349999999</v>
      </c>
      <c r="T47">
        <v>25239.548350000001</v>
      </c>
      <c r="U47">
        <v>25617.47582</v>
      </c>
      <c r="V47">
        <v>25962.261030000001</v>
      </c>
      <c r="W47">
        <v>26282.02376</v>
      </c>
      <c r="X47">
        <v>26583.220649999999</v>
      </c>
      <c r="Y47">
        <v>26870.497230000001</v>
      </c>
      <c r="Z47">
        <v>27146.951010000001</v>
      </c>
      <c r="AA47">
        <v>27414.514759999998</v>
      </c>
      <c r="AB47">
        <v>27674.30517</v>
      </c>
      <c r="AC47">
        <v>27926.90496</v>
      </c>
      <c r="AD47">
        <v>28172.573339999999</v>
      </c>
      <c r="AE47">
        <v>28348.090530000001</v>
      </c>
      <c r="AF47">
        <v>28449.664239999998</v>
      </c>
      <c r="AG47">
        <v>28489.965939999998</v>
      </c>
      <c r="AH47">
        <v>28485.66087</v>
      </c>
      <c r="AI47">
        <v>28451.22076</v>
      </c>
      <c r="AJ47">
        <v>28397.394639999999</v>
      </c>
      <c r="AK47">
        <v>28332.088749999999</v>
      </c>
      <c r="AL47">
        <v>28259.99771</v>
      </c>
      <c r="AM47">
        <v>28184.329300000001</v>
      </c>
      <c r="AN47">
        <v>28107.414349999999</v>
      </c>
    </row>
    <row r="48" spans="1:40" x14ac:dyDescent="0.25">
      <c r="A48" s="7" t="s">
        <v>235</v>
      </c>
      <c r="B48" t="s">
        <v>300</v>
      </c>
      <c r="C48">
        <v>37402</v>
      </c>
      <c r="D48">
        <v>36975.377650000002</v>
      </c>
      <c r="E48">
        <v>36330.493430000002</v>
      </c>
      <c r="F48">
        <v>35689.160159999999</v>
      </c>
      <c r="G48">
        <v>35261.083209999997</v>
      </c>
      <c r="H48">
        <v>35079.04808</v>
      </c>
      <c r="I48">
        <v>35121.60598</v>
      </c>
      <c r="J48">
        <v>35358.440210000001</v>
      </c>
      <c r="K48">
        <v>35754.373119999997</v>
      </c>
      <c r="L48">
        <v>36286.700810000002</v>
      </c>
      <c r="M48">
        <v>36940.950980000001</v>
      </c>
      <c r="N48">
        <v>37707.555849999997</v>
      </c>
      <c r="O48">
        <v>38582.304790000002</v>
      </c>
      <c r="P48">
        <v>39483.86378</v>
      </c>
      <c r="Q48">
        <v>40373.596420000002</v>
      </c>
      <c r="R48">
        <v>41228.2955</v>
      </c>
      <c r="S48">
        <v>42039.615660000003</v>
      </c>
      <c r="T48">
        <v>42807.241860000002</v>
      </c>
      <c r="U48">
        <v>43535.196150000003</v>
      </c>
      <c r="V48">
        <v>44227.42654</v>
      </c>
      <c r="W48">
        <v>44887.797400000003</v>
      </c>
      <c r="X48">
        <v>45520.759760000001</v>
      </c>
      <c r="Y48">
        <v>46130.641739999999</v>
      </c>
      <c r="Z48">
        <v>46721.29262</v>
      </c>
      <c r="AA48">
        <v>47295.947950000002</v>
      </c>
      <c r="AB48">
        <v>47857.204440000001</v>
      </c>
      <c r="AC48">
        <v>48407.069259999997</v>
      </c>
      <c r="AD48">
        <v>48947.04924</v>
      </c>
      <c r="AE48">
        <v>49367.898379999999</v>
      </c>
      <c r="AF48">
        <v>49652.025379999999</v>
      </c>
      <c r="AG48">
        <v>49813.327989999998</v>
      </c>
      <c r="AH48">
        <v>49877.730150000003</v>
      </c>
      <c r="AI48">
        <v>49871.809650000003</v>
      </c>
      <c r="AJ48">
        <v>49818.477760000002</v>
      </c>
      <c r="AK48">
        <v>49736.793989999998</v>
      </c>
      <c r="AL48">
        <v>49640.78254</v>
      </c>
      <c r="AM48">
        <v>49541.366589999998</v>
      </c>
      <c r="AN48">
        <v>49447.145210000002</v>
      </c>
    </row>
    <row r="49" spans="1:40" x14ac:dyDescent="0.25">
      <c r="A49" s="7" t="s">
        <v>235</v>
      </c>
      <c r="B49" t="s">
        <v>301</v>
      </c>
      <c r="C49">
        <v>1072343</v>
      </c>
      <c r="D49">
        <v>1084960.9380000001</v>
      </c>
      <c r="E49">
        <v>1097373.541</v>
      </c>
      <c r="F49">
        <v>1109321.4569999999</v>
      </c>
      <c r="G49">
        <v>1120777.321</v>
      </c>
      <c r="H49">
        <v>1131985.7879999999</v>
      </c>
      <c r="I49">
        <v>1143102.58</v>
      </c>
      <c r="J49">
        <v>1154262.673</v>
      </c>
      <c r="K49">
        <v>1165157.1089999999</v>
      </c>
      <c r="L49">
        <v>1175829.1950000001</v>
      </c>
      <c r="M49">
        <v>1186448.692</v>
      </c>
      <c r="N49">
        <v>1197081.6159999999</v>
      </c>
      <c r="O49">
        <v>1207703.7830000001</v>
      </c>
      <c r="P49">
        <v>1218661.031</v>
      </c>
      <c r="Q49">
        <v>1230223.6229999999</v>
      </c>
      <c r="R49">
        <v>1242068.1569999999</v>
      </c>
      <c r="S49">
        <v>1253926.2490000001</v>
      </c>
      <c r="T49">
        <v>1265625.186</v>
      </c>
      <c r="U49">
        <v>1276917.1359999999</v>
      </c>
      <c r="V49">
        <v>1287718.4129999999</v>
      </c>
      <c r="W49">
        <v>1297992.071</v>
      </c>
      <c r="X49">
        <v>1307765.1839999999</v>
      </c>
      <c r="Y49">
        <v>1317086.99</v>
      </c>
      <c r="Z49">
        <v>1326007.882</v>
      </c>
      <c r="AA49">
        <v>1334571.7339999999</v>
      </c>
      <c r="AB49">
        <v>1342814.1240000001</v>
      </c>
      <c r="AC49">
        <v>1350763.52</v>
      </c>
      <c r="AD49">
        <v>1358443.5049999999</v>
      </c>
      <c r="AE49">
        <v>1366361.8689999999</v>
      </c>
      <c r="AF49">
        <v>1374781.1610000001</v>
      </c>
      <c r="AG49">
        <v>1383502.3470000001</v>
      </c>
      <c r="AH49">
        <v>1392338.753</v>
      </c>
      <c r="AI49">
        <v>1401177.2279999999</v>
      </c>
      <c r="AJ49">
        <v>1409973.02</v>
      </c>
      <c r="AK49">
        <v>1418766.115</v>
      </c>
      <c r="AL49">
        <v>1427589.781</v>
      </c>
      <c r="AM49">
        <v>1436512.449</v>
      </c>
      <c r="AN49">
        <v>1445629.2339999999</v>
      </c>
    </row>
    <row r="50" spans="1:40" x14ac:dyDescent="0.25">
      <c r="A50" s="7" t="s">
        <v>235</v>
      </c>
      <c r="B50" t="s">
        <v>302</v>
      </c>
      <c r="C50">
        <v>1078867</v>
      </c>
      <c r="D50">
        <v>1091458.2069999999</v>
      </c>
      <c r="E50">
        <v>1104911.3189999999</v>
      </c>
      <c r="F50">
        <v>1119014.942</v>
      </c>
      <c r="G50">
        <v>1133122.2420000001</v>
      </c>
      <c r="H50">
        <v>1146630.341</v>
      </c>
      <c r="I50">
        <v>1159222.8060000001</v>
      </c>
      <c r="J50">
        <v>1170849.298</v>
      </c>
      <c r="K50">
        <v>1181661.77</v>
      </c>
      <c r="L50">
        <v>1192068.828</v>
      </c>
      <c r="M50">
        <v>1202432.118</v>
      </c>
      <c r="N50">
        <v>1213054.709</v>
      </c>
      <c r="O50">
        <v>1224190.7949999999</v>
      </c>
      <c r="P50">
        <v>1235847.379</v>
      </c>
      <c r="Q50">
        <v>1247912.3459999999</v>
      </c>
      <c r="R50">
        <v>1260306.6810000001</v>
      </c>
      <c r="S50">
        <v>1272952.365</v>
      </c>
      <c r="T50">
        <v>1285763.865</v>
      </c>
      <c r="U50">
        <v>1298614.4790000001</v>
      </c>
      <c r="V50">
        <v>1311357.5360000001</v>
      </c>
      <c r="W50">
        <v>1323878.406</v>
      </c>
      <c r="X50">
        <v>1336105.382</v>
      </c>
      <c r="Y50">
        <v>1348008.2679999999</v>
      </c>
      <c r="Z50">
        <v>1359588.182</v>
      </c>
      <c r="AA50">
        <v>1370864.699</v>
      </c>
      <c r="AB50">
        <v>1381864.8829999999</v>
      </c>
      <c r="AC50">
        <v>1392615.9639999999</v>
      </c>
      <c r="AD50">
        <v>1403141.662</v>
      </c>
      <c r="AE50">
        <v>1413345.219</v>
      </c>
      <c r="AF50">
        <v>1423305.743</v>
      </c>
      <c r="AG50">
        <v>1433135.152</v>
      </c>
      <c r="AH50">
        <v>1442894.7279999999</v>
      </c>
      <c r="AI50">
        <v>1452597.514</v>
      </c>
      <c r="AJ50">
        <v>1462235.7479999999</v>
      </c>
      <c r="AK50">
        <v>1471809.1640000001</v>
      </c>
      <c r="AL50">
        <v>1481337.709</v>
      </c>
      <c r="AM50">
        <v>1490861.335</v>
      </c>
      <c r="AN50">
        <v>1500441.6429999999</v>
      </c>
    </row>
    <row r="51" spans="1:40" x14ac:dyDescent="0.25">
      <c r="A51" s="7" t="s">
        <v>235</v>
      </c>
      <c r="B51" t="s">
        <v>303</v>
      </c>
      <c r="C51">
        <v>24045</v>
      </c>
      <c r="D51">
        <v>24292.098829999999</v>
      </c>
      <c r="E51">
        <v>24525.050670000001</v>
      </c>
      <c r="F51">
        <v>24779.413519999998</v>
      </c>
      <c r="G51">
        <v>25054.428209999998</v>
      </c>
      <c r="H51">
        <v>25326.62342</v>
      </c>
      <c r="I51">
        <v>25576.4463</v>
      </c>
      <c r="J51">
        <v>25794.461329999998</v>
      </c>
      <c r="K51">
        <v>25971.121070000001</v>
      </c>
      <c r="L51">
        <v>26107.9071</v>
      </c>
      <c r="M51">
        <v>26217.232100000001</v>
      </c>
      <c r="N51">
        <v>26305.558959999998</v>
      </c>
      <c r="O51">
        <v>26373.79264</v>
      </c>
      <c r="P51">
        <v>26443.242819999999</v>
      </c>
      <c r="Q51">
        <v>26544.133089999999</v>
      </c>
      <c r="R51">
        <v>26666.203529999999</v>
      </c>
      <c r="S51">
        <v>26799.905309999998</v>
      </c>
      <c r="T51">
        <v>26939.12257</v>
      </c>
      <c r="U51">
        <v>27087.135880000002</v>
      </c>
      <c r="V51">
        <v>27238.328959999999</v>
      </c>
      <c r="W51">
        <v>27387.23962</v>
      </c>
      <c r="X51">
        <v>27531.094789999999</v>
      </c>
      <c r="Y51">
        <v>27668.769850000001</v>
      </c>
      <c r="Z51">
        <v>27799.99408</v>
      </c>
      <c r="AA51">
        <v>27924.906490000001</v>
      </c>
      <c r="AB51">
        <v>28043.813999999998</v>
      </c>
      <c r="AC51">
        <v>28157.071680000001</v>
      </c>
      <c r="AD51">
        <v>28265.034339999998</v>
      </c>
      <c r="AE51">
        <v>28371.140429999999</v>
      </c>
      <c r="AF51">
        <v>28494.112229999999</v>
      </c>
      <c r="AG51">
        <v>28630.400450000001</v>
      </c>
      <c r="AH51">
        <v>28775.461490000002</v>
      </c>
      <c r="AI51">
        <v>28926.154569999999</v>
      </c>
      <c r="AJ51">
        <v>29080.559659999999</v>
      </c>
      <c r="AK51">
        <v>29238.108789999998</v>
      </c>
      <c r="AL51">
        <v>29398.545040000001</v>
      </c>
      <c r="AM51">
        <v>29562.278470000001</v>
      </c>
      <c r="AN51">
        <v>29730.310939999999</v>
      </c>
    </row>
    <row r="52" spans="1:40" x14ac:dyDescent="0.25">
      <c r="A52" s="7" t="s">
        <v>236</v>
      </c>
      <c r="B52" t="s">
        <v>304</v>
      </c>
      <c r="C52">
        <v>30842308</v>
      </c>
      <c r="D52">
        <v>31182285.23</v>
      </c>
      <c r="E52">
        <v>31520627.920000002</v>
      </c>
      <c r="F52">
        <v>31855134.370000001</v>
      </c>
      <c r="G52">
        <v>32183158.809999999</v>
      </c>
      <c r="H52">
        <v>32505685.440000001</v>
      </c>
      <c r="I52">
        <v>32823880.120000001</v>
      </c>
      <c r="J52">
        <v>33139312.170000002</v>
      </c>
      <c r="K52">
        <v>33447260.530000001</v>
      </c>
      <c r="L52">
        <v>33750044.130000003</v>
      </c>
      <c r="M52">
        <v>34051865.840000004</v>
      </c>
      <c r="N52">
        <v>34355617.920000002</v>
      </c>
      <c r="O52">
        <v>34662961.990000002</v>
      </c>
      <c r="P52">
        <v>34976873.32</v>
      </c>
      <c r="Q52">
        <v>35300762.539999999</v>
      </c>
      <c r="R52">
        <v>35630514.07</v>
      </c>
      <c r="S52">
        <v>35962695.18</v>
      </c>
      <c r="T52">
        <v>36294819.060000002</v>
      </c>
      <c r="U52">
        <v>36620893.840000004</v>
      </c>
      <c r="V52">
        <v>36938516.82</v>
      </c>
      <c r="W52">
        <v>37246181.119999997</v>
      </c>
      <c r="X52">
        <v>37543744.43</v>
      </c>
      <c r="Y52">
        <v>37831717.149999999</v>
      </c>
      <c r="Z52">
        <v>38110847.600000001</v>
      </c>
      <c r="AA52">
        <v>38381906.789999999</v>
      </c>
      <c r="AB52">
        <v>38645580.380000003</v>
      </c>
      <c r="AC52">
        <v>38902438.689999998</v>
      </c>
      <c r="AD52">
        <v>39152953.450000003</v>
      </c>
      <c r="AE52">
        <v>39400457.07</v>
      </c>
      <c r="AF52">
        <v>39649016.729999997</v>
      </c>
      <c r="AG52">
        <v>39897478.850000001</v>
      </c>
      <c r="AH52">
        <v>40144747.509999998</v>
      </c>
      <c r="AI52">
        <v>40390333.079999998</v>
      </c>
      <c r="AJ52">
        <v>40634396.520000003</v>
      </c>
      <c r="AK52">
        <v>40878434.369999997</v>
      </c>
      <c r="AL52">
        <v>41123643.439999998</v>
      </c>
      <c r="AM52">
        <v>41371917.030000001</v>
      </c>
      <c r="AN52">
        <v>41625759.869999997</v>
      </c>
    </row>
    <row r="53" spans="1:40" x14ac:dyDescent="0.25">
      <c r="A53" s="7" t="s">
        <v>236</v>
      </c>
      <c r="B53" t="s">
        <v>305</v>
      </c>
      <c r="C53">
        <v>2580167.0010000002</v>
      </c>
      <c r="D53">
        <v>2607505.0819999999</v>
      </c>
      <c r="E53">
        <v>2631130.844</v>
      </c>
      <c r="F53">
        <v>2650695.6529999999</v>
      </c>
      <c r="G53">
        <v>2669393.2390000001</v>
      </c>
      <c r="H53">
        <v>2690449.034</v>
      </c>
      <c r="I53">
        <v>2715053.9019999998</v>
      </c>
      <c r="J53">
        <v>2743244.29</v>
      </c>
      <c r="K53">
        <v>2772751.395</v>
      </c>
      <c r="L53">
        <v>2803710.034</v>
      </c>
      <c r="M53">
        <v>2836619.2119999998</v>
      </c>
      <c r="N53">
        <v>2871520.0240000002</v>
      </c>
      <c r="O53">
        <v>2908027.2719999999</v>
      </c>
      <c r="P53">
        <v>2945135.338</v>
      </c>
      <c r="Q53">
        <v>2982799.8139999998</v>
      </c>
      <c r="R53">
        <v>3019930.9709999999</v>
      </c>
      <c r="S53">
        <v>3055932.665</v>
      </c>
      <c r="T53">
        <v>3090615.32</v>
      </c>
      <c r="U53">
        <v>3122609.173</v>
      </c>
      <c r="V53">
        <v>3152260.23</v>
      </c>
      <c r="W53">
        <v>3180017.2489999998</v>
      </c>
      <c r="X53">
        <v>3206464.3309999998</v>
      </c>
      <c r="Y53">
        <v>3232070.6979999999</v>
      </c>
      <c r="Z53">
        <v>3257131.2940000002</v>
      </c>
      <c r="AA53">
        <v>3281797.7</v>
      </c>
      <c r="AB53">
        <v>3306129.8939999999</v>
      </c>
      <c r="AC53">
        <v>3330145.06</v>
      </c>
      <c r="AD53">
        <v>3353852.648</v>
      </c>
      <c r="AE53">
        <v>3377104.2650000001</v>
      </c>
      <c r="AF53">
        <v>3400059.719</v>
      </c>
      <c r="AG53">
        <v>3422100.2039999999</v>
      </c>
      <c r="AH53">
        <v>3443036.341</v>
      </c>
      <c r="AI53">
        <v>3463065.253</v>
      </c>
      <c r="AJ53">
        <v>3482602.557</v>
      </c>
      <c r="AK53">
        <v>3502373.844</v>
      </c>
      <c r="AL53">
        <v>3522765.66</v>
      </c>
      <c r="AM53">
        <v>3544239.497</v>
      </c>
      <c r="AN53">
        <v>3567297.55</v>
      </c>
    </row>
    <row r="54" spans="1:40" x14ac:dyDescent="0.25">
      <c r="A54" s="23" t="s">
        <v>237</v>
      </c>
      <c r="B54" t="s">
        <v>306</v>
      </c>
      <c r="C54">
        <v>37645</v>
      </c>
      <c r="D54">
        <v>37976.727959999997</v>
      </c>
      <c r="E54">
        <v>38279.75</v>
      </c>
      <c r="F54">
        <v>38676.733679999998</v>
      </c>
      <c r="G54">
        <v>39137.969779999999</v>
      </c>
      <c r="H54">
        <v>39452.079160000001</v>
      </c>
      <c r="I54">
        <v>39649.95523</v>
      </c>
      <c r="J54">
        <v>39752.63895</v>
      </c>
      <c r="K54">
        <v>39800.170980000003</v>
      </c>
      <c r="L54">
        <v>39791.877849999997</v>
      </c>
      <c r="M54">
        <v>39757.77792</v>
      </c>
      <c r="N54">
        <v>39708.719120000002</v>
      </c>
      <c r="O54">
        <v>39644.451730000001</v>
      </c>
      <c r="P54">
        <v>39607.87831</v>
      </c>
      <c r="Q54">
        <v>39662.088830000001</v>
      </c>
      <c r="R54">
        <v>39774.810360000003</v>
      </c>
      <c r="S54">
        <v>39927.035049999999</v>
      </c>
      <c r="T54">
        <v>40106.043140000002</v>
      </c>
      <c r="U54">
        <v>40314.103109999996</v>
      </c>
      <c r="V54">
        <v>40539.059289999997</v>
      </c>
      <c r="W54">
        <v>40769.684820000002</v>
      </c>
      <c r="X54">
        <v>41000.272190000003</v>
      </c>
      <c r="Y54">
        <v>41227.810239999999</v>
      </c>
      <c r="Z54">
        <v>41450.751609999999</v>
      </c>
      <c r="AA54">
        <v>41668.380120000002</v>
      </c>
      <c r="AB54">
        <v>41880.454660000003</v>
      </c>
      <c r="AC54">
        <v>42087.015030000002</v>
      </c>
      <c r="AD54">
        <v>42288.282630000002</v>
      </c>
      <c r="AE54">
        <v>42497.745790000001</v>
      </c>
      <c r="AF54">
        <v>42757.905129999999</v>
      </c>
      <c r="AG54">
        <v>43057.173470000002</v>
      </c>
      <c r="AH54">
        <v>43386.077899999997</v>
      </c>
      <c r="AI54">
        <v>43737.133829999999</v>
      </c>
      <c r="AJ54">
        <v>44104.818240000001</v>
      </c>
      <c r="AK54">
        <v>44486.281940000001</v>
      </c>
      <c r="AL54">
        <v>44879.425280000003</v>
      </c>
      <c r="AM54">
        <v>45283.897929999999</v>
      </c>
      <c r="AN54">
        <v>45700.788139999997</v>
      </c>
    </row>
    <row r="55" spans="1:40" x14ac:dyDescent="0.25">
      <c r="A55" s="23" t="s">
        <v>237</v>
      </c>
      <c r="B55" t="s">
        <v>307</v>
      </c>
      <c r="C55">
        <v>27443.5</v>
      </c>
      <c r="D55">
        <v>27708.488990000002</v>
      </c>
      <c r="E55">
        <v>27894.111550000001</v>
      </c>
      <c r="F55">
        <v>28114.55876</v>
      </c>
      <c r="G55">
        <v>28402.24741</v>
      </c>
      <c r="H55">
        <v>28878.63593</v>
      </c>
      <c r="I55">
        <v>29372.710480000002</v>
      </c>
      <c r="J55">
        <v>29797.731800000001</v>
      </c>
      <c r="K55">
        <v>30042.988410000002</v>
      </c>
      <c r="L55">
        <v>30120.348709999998</v>
      </c>
      <c r="M55">
        <v>30073.14487</v>
      </c>
      <c r="N55">
        <v>29918.5641</v>
      </c>
      <c r="O55">
        <v>29652.881300000001</v>
      </c>
      <c r="P55">
        <v>29369.47335</v>
      </c>
      <c r="Q55">
        <v>29193.567330000002</v>
      </c>
      <c r="R55">
        <v>29072.073700000001</v>
      </c>
      <c r="S55">
        <v>28972.151590000001</v>
      </c>
      <c r="T55">
        <v>28877.975760000001</v>
      </c>
      <c r="U55">
        <v>28833.85714</v>
      </c>
      <c r="V55">
        <v>28817.422340000001</v>
      </c>
      <c r="W55">
        <v>28810.471600000001</v>
      </c>
      <c r="X55">
        <v>28804.32878</v>
      </c>
      <c r="Y55">
        <v>28795.327649999999</v>
      </c>
      <c r="Z55">
        <v>28782.262129999999</v>
      </c>
      <c r="AA55">
        <v>28765.101900000001</v>
      </c>
      <c r="AB55">
        <v>28744.35109</v>
      </c>
      <c r="AC55">
        <v>28720.7376</v>
      </c>
      <c r="AD55">
        <v>28695.06884</v>
      </c>
      <c r="AE55">
        <v>28662.88781</v>
      </c>
      <c r="AF55">
        <v>28698.925370000001</v>
      </c>
      <c r="AG55">
        <v>28775.95709</v>
      </c>
      <c r="AH55">
        <v>28875.228050000002</v>
      </c>
      <c r="AI55">
        <v>28987.045139999998</v>
      </c>
      <c r="AJ55">
        <v>29106.865600000001</v>
      </c>
      <c r="AK55">
        <v>29233.439320000001</v>
      </c>
      <c r="AL55">
        <v>29366.475719999999</v>
      </c>
      <c r="AM55">
        <v>29506.701000000001</v>
      </c>
      <c r="AN55">
        <v>29655.564849999999</v>
      </c>
    </row>
    <row r="56" spans="1:40" x14ac:dyDescent="0.25">
      <c r="A56" s="31" t="s">
        <v>440</v>
      </c>
      <c r="B56" t="s">
        <v>308</v>
      </c>
      <c r="C56">
        <v>22745.332849999999</v>
      </c>
      <c r="D56">
        <v>23211.951639999999</v>
      </c>
      <c r="E56">
        <v>23745.698810000002</v>
      </c>
      <c r="F56">
        <v>24340.108840000001</v>
      </c>
      <c r="G56">
        <v>24906.84851</v>
      </c>
      <c r="H56">
        <v>26550.036250000001</v>
      </c>
      <c r="I56">
        <v>28094.511490000001</v>
      </c>
      <c r="J56">
        <v>29118.393090000001</v>
      </c>
      <c r="K56">
        <v>29538.819889999999</v>
      </c>
      <c r="L56">
        <v>29395.153730000002</v>
      </c>
      <c r="M56">
        <v>28739.041239999999</v>
      </c>
      <c r="N56">
        <v>27575.742849999999</v>
      </c>
      <c r="O56">
        <v>25860.254420000001</v>
      </c>
      <c r="P56">
        <v>25507.935300000001</v>
      </c>
      <c r="Q56">
        <v>25825.41864</v>
      </c>
      <c r="R56">
        <v>26400.477360000001</v>
      </c>
      <c r="S56">
        <v>27016.33887</v>
      </c>
      <c r="T56">
        <v>27551.10987</v>
      </c>
      <c r="U56">
        <v>27956.84851</v>
      </c>
      <c r="V56">
        <v>28256.825430000001</v>
      </c>
      <c r="W56">
        <v>28454.200130000001</v>
      </c>
      <c r="X56">
        <v>28552.654419999999</v>
      </c>
      <c r="Y56">
        <v>28556.07446</v>
      </c>
      <c r="Z56">
        <v>28468.630799999999</v>
      </c>
      <c r="AA56">
        <v>28294.828689999998</v>
      </c>
      <c r="AB56">
        <v>28039.519370000002</v>
      </c>
      <c r="AC56">
        <v>27707.896949999998</v>
      </c>
      <c r="AD56">
        <v>27305.482830000001</v>
      </c>
      <c r="AE56">
        <v>27226.162939999998</v>
      </c>
      <c r="AF56">
        <v>27298.956569999998</v>
      </c>
      <c r="AG56">
        <v>27410.579430000002</v>
      </c>
      <c r="AH56">
        <v>27499.85311</v>
      </c>
      <c r="AI56">
        <v>27532.017370000001</v>
      </c>
      <c r="AJ56">
        <v>27486.309980000002</v>
      </c>
      <c r="AK56">
        <v>27350.000800000002</v>
      </c>
      <c r="AL56">
        <v>27113.656709999999</v>
      </c>
      <c r="AM56">
        <v>26770.255519999999</v>
      </c>
      <c r="AN56">
        <v>26314.449359999999</v>
      </c>
    </row>
    <row r="57" spans="1:40" x14ac:dyDescent="0.25">
      <c r="A57" s="31" t="s">
        <v>441</v>
      </c>
      <c r="B57" t="s">
        <v>309</v>
      </c>
      <c r="C57">
        <v>2038.237662</v>
      </c>
      <c r="D57">
        <v>2310.4929550000002</v>
      </c>
      <c r="E57">
        <v>2771.6827520000002</v>
      </c>
      <c r="F57">
        <v>3423.0006349999999</v>
      </c>
      <c r="G57">
        <v>4274.058282</v>
      </c>
      <c r="H57">
        <v>5517.9051829999999</v>
      </c>
      <c r="I57">
        <v>7042.501964</v>
      </c>
      <c r="J57">
        <v>8782.4922330000009</v>
      </c>
      <c r="K57">
        <v>10703.242029999999</v>
      </c>
      <c r="L57">
        <v>12781.808129999999</v>
      </c>
      <c r="M57">
        <v>14983.315339999999</v>
      </c>
      <c r="N57">
        <v>17225.16462</v>
      </c>
      <c r="O57">
        <v>19341.315340000001</v>
      </c>
      <c r="P57">
        <v>22100.83639</v>
      </c>
      <c r="Q57">
        <v>25474.899270000002</v>
      </c>
      <c r="R57">
        <v>29380.5978</v>
      </c>
      <c r="S57">
        <v>33761.256650000003</v>
      </c>
      <c r="T57">
        <v>38569.265200000002</v>
      </c>
      <c r="U57">
        <v>42761.738310000001</v>
      </c>
      <c r="V57">
        <v>46617.459880000002</v>
      </c>
      <c r="W57">
        <v>50302.423419999999</v>
      </c>
      <c r="X57">
        <v>53916.163650000002</v>
      </c>
      <c r="Y57">
        <v>57513.728759999998</v>
      </c>
      <c r="Z57">
        <v>61122.457739999998</v>
      </c>
      <c r="AA57">
        <v>64752.956449999998</v>
      </c>
      <c r="AB57">
        <v>68405.87887</v>
      </c>
      <c r="AC57">
        <v>72076.052880000003</v>
      </c>
      <c r="AD57">
        <v>75755.002299999906</v>
      </c>
      <c r="AE57">
        <v>78562.997799999997</v>
      </c>
      <c r="AF57">
        <v>80876.766799999998</v>
      </c>
      <c r="AG57">
        <v>82833.51539</v>
      </c>
      <c r="AH57">
        <v>84500.213480000006</v>
      </c>
      <c r="AI57">
        <v>85901.001300000004</v>
      </c>
      <c r="AJ57">
        <v>87035.198799999998</v>
      </c>
      <c r="AK57">
        <v>87889.281390000004</v>
      </c>
      <c r="AL57">
        <v>88438.648090000002</v>
      </c>
      <c r="AM57">
        <v>88653.829119999995</v>
      </c>
      <c r="AN57">
        <v>88503.149690000006</v>
      </c>
    </row>
    <row r="58" spans="1:40" x14ac:dyDescent="0.25">
      <c r="A58" s="31" t="s">
        <v>442</v>
      </c>
      <c r="B58" t="s">
        <v>310</v>
      </c>
      <c r="C58">
        <v>3008.1718519999999</v>
      </c>
      <c r="D58">
        <v>3008.3296599999999</v>
      </c>
      <c r="E58">
        <v>2979.9277630000001</v>
      </c>
      <c r="F58">
        <v>2937.51172</v>
      </c>
      <c r="G58">
        <v>2880.1248529999998</v>
      </c>
      <c r="H58">
        <v>3148.7209360000002</v>
      </c>
      <c r="I58">
        <v>3544.683904</v>
      </c>
      <c r="J58">
        <v>3986.1166640000001</v>
      </c>
      <c r="K58">
        <v>4433.5121079999999</v>
      </c>
      <c r="L58">
        <v>4863.825261</v>
      </c>
      <c r="M58">
        <v>5256.7071820000001</v>
      </c>
      <c r="N58">
        <v>5582.8272690000003</v>
      </c>
      <c r="O58">
        <v>5797.499667</v>
      </c>
      <c r="P58">
        <v>5856.3843509999997</v>
      </c>
      <c r="Q58">
        <v>5829.2176060000002</v>
      </c>
      <c r="R58">
        <v>5736.1664479999999</v>
      </c>
      <c r="S58">
        <v>5590.5064430000002</v>
      </c>
      <c r="T58">
        <v>5401.6529959999998</v>
      </c>
      <c r="U58">
        <v>5275.910022</v>
      </c>
      <c r="V58">
        <v>5176.9889329999996</v>
      </c>
      <c r="W58">
        <v>5084.9898620000004</v>
      </c>
      <c r="X58">
        <v>4990.2671449999998</v>
      </c>
      <c r="Y58">
        <v>4888.3941830000003</v>
      </c>
      <c r="Z58">
        <v>4777.6716470000001</v>
      </c>
      <c r="AA58">
        <v>4657.8362669999997</v>
      </c>
      <c r="AB58">
        <v>4529.3781989999998</v>
      </c>
      <c r="AC58">
        <v>4393.1772549999996</v>
      </c>
      <c r="AD58">
        <v>4250.3069990000004</v>
      </c>
      <c r="AE58">
        <v>4142.9244570000001</v>
      </c>
      <c r="AF58">
        <v>4052.0931930000002</v>
      </c>
      <c r="AG58">
        <v>3964.6523259999999</v>
      </c>
      <c r="AH58">
        <v>3874.018372</v>
      </c>
      <c r="AI58">
        <v>3776.8861010000001</v>
      </c>
      <c r="AJ58">
        <v>3671.6577149999998</v>
      </c>
      <c r="AK58">
        <v>3557.7030530000002</v>
      </c>
      <c r="AL58">
        <v>3434.7706410000001</v>
      </c>
      <c r="AM58">
        <v>3302.898874</v>
      </c>
      <c r="AN58">
        <v>3162.3266939999999</v>
      </c>
    </row>
    <row r="59" spans="1:40" x14ac:dyDescent="0.25">
      <c r="A59" s="31" t="s">
        <v>125</v>
      </c>
      <c r="B59" t="s">
        <v>311</v>
      </c>
      <c r="C59">
        <v>74.41428406</v>
      </c>
      <c r="D59">
        <v>108.4063896</v>
      </c>
      <c r="E59">
        <v>190.00567749999999</v>
      </c>
      <c r="F59">
        <v>365.44118159999999</v>
      </c>
      <c r="G59">
        <v>732.88403659999994</v>
      </c>
      <c r="H59">
        <v>1495.981452</v>
      </c>
      <c r="I59">
        <v>2994.6585249999998</v>
      </c>
      <c r="J59">
        <v>5831.9942769999998</v>
      </c>
      <c r="K59">
        <v>11070.116770000001</v>
      </c>
      <c r="L59">
        <v>20552.391520000001</v>
      </c>
      <c r="M59">
        <v>37398.331969999999</v>
      </c>
      <c r="N59">
        <v>66647.983689999906</v>
      </c>
      <c r="O59">
        <v>115858.4808</v>
      </c>
      <c r="P59">
        <v>159431.69380000001</v>
      </c>
      <c r="Q59">
        <v>194097.73620000001</v>
      </c>
      <c r="R59">
        <v>220964.4186</v>
      </c>
      <c r="S59">
        <v>242223.5987</v>
      </c>
      <c r="T59">
        <v>259666.2648</v>
      </c>
      <c r="U59">
        <v>270710.38030000002</v>
      </c>
      <c r="V59">
        <v>278147.63500000001</v>
      </c>
      <c r="W59">
        <v>283525.08399999997</v>
      </c>
      <c r="X59">
        <v>287702.1102</v>
      </c>
      <c r="Y59">
        <v>291131.54560000001</v>
      </c>
      <c r="Z59">
        <v>294039.22149999999</v>
      </c>
      <c r="AA59">
        <v>296528.3798</v>
      </c>
      <c r="AB59">
        <v>298638.0589</v>
      </c>
      <c r="AC59">
        <v>300375.25829999999</v>
      </c>
      <c r="AD59">
        <v>301732.55239999999</v>
      </c>
      <c r="AE59">
        <v>302109.96539999999</v>
      </c>
      <c r="AF59">
        <v>301973.90210000001</v>
      </c>
      <c r="AG59">
        <v>301280.36420000001</v>
      </c>
      <c r="AH59">
        <v>299983.24699999997</v>
      </c>
      <c r="AI59">
        <v>298027.73249999998</v>
      </c>
      <c r="AJ59">
        <v>295354.18229999999</v>
      </c>
      <c r="AK59">
        <v>291906.15409999999</v>
      </c>
      <c r="AL59">
        <v>287618.53730000003</v>
      </c>
      <c r="AM59">
        <v>282428.83620000002</v>
      </c>
      <c r="AN59">
        <v>276280.26510000002</v>
      </c>
    </row>
    <row r="60" spans="1:40" x14ac:dyDescent="0.25">
      <c r="A60" s="31" t="s">
        <v>443</v>
      </c>
      <c r="B60" t="s">
        <v>312</v>
      </c>
      <c r="C60">
        <v>439.5071974</v>
      </c>
      <c r="D60">
        <v>511.15151420000001</v>
      </c>
      <c r="E60">
        <v>636.89843629999996</v>
      </c>
      <c r="F60">
        <v>821.65498849999994</v>
      </c>
      <c r="G60">
        <v>1074.3616030000001</v>
      </c>
      <c r="H60">
        <v>1335.5448940000001</v>
      </c>
      <c r="I60">
        <v>1571.9534410000001</v>
      </c>
      <c r="J60">
        <v>1768.8992479999999</v>
      </c>
      <c r="K60">
        <v>1924.7001519999999</v>
      </c>
      <c r="L60">
        <v>2042.1896340000001</v>
      </c>
      <c r="M60">
        <v>2122.9303530000002</v>
      </c>
      <c r="N60">
        <v>2163.2964870000001</v>
      </c>
      <c r="O60">
        <v>2153.5997069999999</v>
      </c>
      <c r="P60">
        <v>2203.8570329999998</v>
      </c>
      <c r="Q60">
        <v>2287.7678249999999</v>
      </c>
      <c r="R60">
        <v>2383.7851270000001</v>
      </c>
      <c r="S60">
        <v>2479.392472</v>
      </c>
      <c r="T60">
        <v>2566.7793489999999</v>
      </c>
      <c r="U60">
        <v>2602.731828</v>
      </c>
      <c r="V60">
        <v>2607.890328</v>
      </c>
      <c r="W60">
        <v>2593.2343470000001</v>
      </c>
      <c r="X60">
        <v>2565.0718790000001</v>
      </c>
      <c r="Y60">
        <v>2527.0426349999998</v>
      </c>
      <c r="Z60">
        <v>2481.3266680000002</v>
      </c>
      <c r="AA60">
        <v>2429.323363</v>
      </c>
      <c r="AB60">
        <v>2372.0207879999998</v>
      </c>
      <c r="AC60">
        <v>2310.1933180000001</v>
      </c>
      <c r="AD60">
        <v>2244.505478</v>
      </c>
      <c r="AE60">
        <v>2168.660543</v>
      </c>
      <c r="AF60">
        <v>2088.5174820000002</v>
      </c>
      <c r="AG60">
        <v>2005.2668349999999</v>
      </c>
      <c r="AH60">
        <v>1919.6840569999999</v>
      </c>
      <c r="AI60">
        <v>1832.274116</v>
      </c>
      <c r="AJ60">
        <v>1743.4005950000001</v>
      </c>
      <c r="AK60">
        <v>1653.3862509999999</v>
      </c>
      <c r="AL60">
        <v>1562.4680310000001</v>
      </c>
      <c r="AM60">
        <v>1470.8787</v>
      </c>
      <c r="AN60">
        <v>1378.8656960000001</v>
      </c>
    </row>
    <row r="61" spans="1:40" x14ac:dyDescent="0.25">
      <c r="A61" s="31" t="s">
        <v>444</v>
      </c>
      <c r="B61" t="s">
        <v>313</v>
      </c>
      <c r="C61">
        <v>4581.1430389999996</v>
      </c>
      <c r="D61">
        <v>4807.0036309999996</v>
      </c>
      <c r="E61">
        <v>5121.1679080000004</v>
      </c>
      <c r="F61">
        <v>5496.8253299999997</v>
      </c>
      <c r="G61">
        <v>5902.2308389999998</v>
      </c>
      <c r="H61">
        <v>6503.769765</v>
      </c>
      <c r="I61">
        <v>7067.2251679999999</v>
      </c>
      <c r="J61">
        <v>7502.292402</v>
      </c>
      <c r="K61">
        <v>7789.2791399999996</v>
      </c>
      <c r="L61">
        <v>7933.7637299999997</v>
      </c>
      <c r="M61">
        <v>7941.7816999999995</v>
      </c>
      <c r="N61">
        <v>7805.1123539999999</v>
      </c>
      <c r="O61">
        <v>7499.5830219999998</v>
      </c>
      <c r="P61">
        <v>7242.6705810000003</v>
      </c>
      <c r="Q61">
        <v>7012.2791530000004</v>
      </c>
      <c r="R61">
        <v>6773.3101239999996</v>
      </c>
      <c r="S61">
        <v>6510.6355400000002</v>
      </c>
      <c r="T61">
        <v>6219.4825529999998</v>
      </c>
      <c r="U61">
        <v>5860.460795</v>
      </c>
      <c r="V61">
        <v>5477.1745460000002</v>
      </c>
      <c r="W61">
        <v>5090.3342910000001</v>
      </c>
      <c r="X61">
        <v>4710.9808089999997</v>
      </c>
      <c r="Y61">
        <v>4344.9748820000004</v>
      </c>
      <c r="Z61">
        <v>3995.424653</v>
      </c>
      <c r="AA61">
        <v>3663.945901</v>
      </c>
      <c r="AB61">
        <v>3351.3114479999999</v>
      </c>
      <c r="AC61">
        <v>3057.789867</v>
      </c>
      <c r="AD61">
        <v>2783.3265200000001</v>
      </c>
      <c r="AE61">
        <v>2828.9511870000001</v>
      </c>
      <c r="AF61">
        <v>3043.985439</v>
      </c>
      <c r="AG61">
        <v>3367.9308860000001</v>
      </c>
      <c r="AH61">
        <v>3773.0606029999999</v>
      </c>
      <c r="AI61">
        <v>4245.091203</v>
      </c>
      <c r="AJ61">
        <v>4775.9066549999998</v>
      </c>
      <c r="AK61">
        <v>5360.327225</v>
      </c>
      <c r="AL61">
        <v>5994.0705209999996</v>
      </c>
      <c r="AM61">
        <v>6672.7197489999999</v>
      </c>
      <c r="AN61">
        <v>7390.9277220000004</v>
      </c>
    </row>
    <row r="62" spans="1:40" x14ac:dyDescent="0.25">
      <c r="A62" s="31" t="s">
        <v>445</v>
      </c>
      <c r="B62" t="s">
        <v>314</v>
      </c>
      <c r="C62">
        <v>0.34929036279999998</v>
      </c>
      <c r="D62">
        <v>0.86324965769999995</v>
      </c>
      <c r="E62">
        <v>3.391144105</v>
      </c>
      <c r="F62">
        <v>17.782752890000001</v>
      </c>
      <c r="G62">
        <v>107.2159082</v>
      </c>
      <c r="H62">
        <v>299.44063199999999</v>
      </c>
      <c r="I62">
        <v>542.036248</v>
      </c>
      <c r="J62">
        <v>769.05052609999996</v>
      </c>
      <c r="K62">
        <v>951.71223610000004</v>
      </c>
      <c r="L62">
        <v>1089.66436</v>
      </c>
      <c r="M62">
        <v>1190.9674680000001</v>
      </c>
      <c r="N62">
        <v>1260.675757</v>
      </c>
      <c r="O62">
        <v>1297.3497500000001</v>
      </c>
      <c r="P62">
        <v>1285.848426</v>
      </c>
      <c r="Q62">
        <v>1251.213395</v>
      </c>
      <c r="R62">
        <v>1203.083316</v>
      </c>
      <c r="S62">
        <v>1146.9076500000001</v>
      </c>
      <c r="T62">
        <v>1085.786374</v>
      </c>
      <c r="U62">
        <v>999.69879309999999</v>
      </c>
      <c r="V62">
        <v>907.13246270000002</v>
      </c>
      <c r="W62">
        <v>816.59047380000004</v>
      </c>
      <c r="X62">
        <v>731.74154580000004</v>
      </c>
      <c r="Y62">
        <v>653.87000420000004</v>
      </c>
      <c r="Z62">
        <v>583.15334529999996</v>
      </c>
      <c r="AA62">
        <v>519.28883770000004</v>
      </c>
      <c r="AB62">
        <v>461.78965929999998</v>
      </c>
      <c r="AC62">
        <v>410.12017379999998</v>
      </c>
      <c r="AD62">
        <v>363.75464160000001</v>
      </c>
      <c r="AE62">
        <v>334.4830996</v>
      </c>
      <c r="AF62">
        <v>313.3881174</v>
      </c>
      <c r="AG62">
        <v>296.161609</v>
      </c>
      <c r="AH62">
        <v>280.77024310000002</v>
      </c>
      <c r="AI62">
        <v>266.23052460000002</v>
      </c>
      <c r="AJ62">
        <v>252.0691678</v>
      </c>
      <c r="AK62">
        <v>238.0713178</v>
      </c>
      <c r="AL62">
        <v>224.1422498</v>
      </c>
      <c r="AM62">
        <v>210.25319350000001</v>
      </c>
      <c r="AN62">
        <v>196.4106093</v>
      </c>
    </row>
    <row r="63" spans="1:40" x14ac:dyDescent="0.25">
      <c r="A63" s="31" t="s">
        <v>446</v>
      </c>
      <c r="B63" t="s">
        <v>315</v>
      </c>
      <c r="C63">
        <v>3813.5502799999999</v>
      </c>
      <c r="D63">
        <v>3784.1088589999999</v>
      </c>
      <c r="E63">
        <v>3708.507771</v>
      </c>
      <c r="F63">
        <v>3613.9743509999998</v>
      </c>
      <c r="G63">
        <v>3502.9247110000001</v>
      </c>
      <c r="H63">
        <v>3617.2018899999998</v>
      </c>
      <c r="I63">
        <v>3752.8101799999999</v>
      </c>
      <c r="J63">
        <v>3838.3047430000001</v>
      </c>
      <c r="K63">
        <v>3855.7518610000002</v>
      </c>
      <c r="L63">
        <v>3806.6297979999999</v>
      </c>
      <c r="M63">
        <v>3695.8320010000002</v>
      </c>
      <c r="N63">
        <v>3523.4119089999999</v>
      </c>
      <c r="O63">
        <v>3283.794883</v>
      </c>
      <c r="P63">
        <v>3149.1753840000001</v>
      </c>
      <c r="Q63">
        <v>3064.6484089999999</v>
      </c>
      <c r="R63">
        <v>2993.6760599999998</v>
      </c>
      <c r="S63">
        <v>2918.776519</v>
      </c>
      <c r="T63">
        <v>2831.9428039999998</v>
      </c>
      <c r="U63">
        <v>2787.1331129999999</v>
      </c>
      <c r="V63">
        <v>2760.0257710000001</v>
      </c>
      <c r="W63">
        <v>2737.494983</v>
      </c>
      <c r="X63">
        <v>2713.0368570000001</v>
      </c>
      <c r="Y63">
        <v>2683.5384880000001</v>
      </c>
      <c r="Z63">
        <v>2647.6782720000001</v>
      </c>
      <c r="AA63">
        <v>2605.093034</v>
      </c>
      <c r="AB63">
        <v>2555.9345370000001</v>
      </c>
      <c r="AC63">
        <v>2500.6313070000001</v>
      </c>
      <c r="AD63">
        <v>2439.7594549999999</v>
      </c>
      <c r="AE63">
        <v>2679.8195030000002</v>
      </c>
      <c r="AF63">
        <v>3129.02961</v>
      </c>
      <c r="AG63">
        <v>3764.2527230000001</v>
      </c>
      <c r="AH63">
        <v>4589.1863450000001</v>
      </c>
      <c r="AI63">
        <v>5620.6301359999998</v>
      </c>
      <c r="AJ63">
        <v>6883.6067720000001</v>
      </c>
      <c r="AK63">
        <v>8409.3345740000004</v>
      </c>
      <c r="AL63">
        <v>10233.530119999999</v>
      </c>
      <c r="AM63">
        <v>12395.248659999999</v>
      </c>
      <c r="AN63">
        <v>14935.366400000001</v>
      </c>
    </row>
    <row r="64" spans="1:40" x14ac:dyDescent="0.25">
      <c r="A64" s="31" t="s">
        <v>449</v>
      </c>
      <c r="B64" t="s">
        <v>316</v>
      </c>
      <c r="C64">
        <v>13033.75303</v>
      </c>
      <c r="D64">
        <v>12961.773090000001</v>
      </c>
      <c r="E64">
        <v>12711.21494</v>
      </c>
      <c r="F64">
        <v>12365.31914</v>
      </c>
      <c r="G64">
        <v>11938.164699999999</v>
      </c>
      <c r="H64">
        <v>10095.93175</v>
      </c>
      <c r="I64">
        <v>7764.1044019999999</v>
      </c>
      <c r="J64">
        <v>5602.0562559999998</v>
      </c>
      <c r="K64">
        <v>3878.3801659999999</v>
      </c>
      <c r="L64">
        <v>2612.9121490000002</v>
      </c>
      <c r="M64">
        <v>1726.0572830000001</v>
      </c>
      <c r="N64">
        <v>1120.391957</v>
      </c>
      <c r="O64">
        <v>713.00679960000002</v>
      </c>
      <c r="P64">
        <v>531.51316740000004</v>
      </c>
      <c r="Q64">
        <v>430.62339960000003</v>
      </c>
      <c r="R64">
        <v>363.1532555</v>
      </c>
      <c r="S64">
        <v>311.6028867</v>
      </c>
      <c r="T64">
        <v>268.8138581</v>
      </c>
      <c r="U64">
        <v>218.43154720000001</v>
      </c>
      <c r="V64">
        <v>172.09266830000001</v>
      </c>
      <c r="W64">
        <v>133.55412949999999</v>
      </c>
      <c r="X64">
        <v>103.0073233</v>
      </c>
      <c r="Y64">
        <v>79.404563030000006</v>
      </c>
      <c r="Z64">
        <v>61.428657289999997</v>
      </c>
      <c r="AA64">
        <v>47.857854179999997</v>
      </c>
      <c r="AB64">
        <v>37.672153119999997</v>
      </c>
      <c r="AC64">
        <v>30.05975492</v>
      </c>
      <c r="AD64">
        <v>24.390367380000001</v>
      </c>
      <c r="AE64">
        <v>22.410565340000002</v>
      </c>
      <c r="AF64">
        <v>21.960379289999999</v>
      </c>
      <c r="AG64">
        <v>22.21864811</v>
      </c>
      <c r="AH64">
        <v>22.816710839999999</v>
      </c>
      <c r="AI64">
        <v>23.568126190000001</v>
      </c>
      <c r="AJ64">
        <v>24.370813500000001</v>
      </c>
      <c r="AK64">
        <v>25.1659145</v>
      </c>
      <c r="AL64">
        <v>25.916004480000002</v>
      </c>
      <c r="AM64">
        <v>26.59585998</v>
      </c>
      <c r="AN64">
        <v>27.18695554</v>
      </c>
    </row>
    <row r="65" spans="1:40" x14ac:dyDescent="0.25">
      <c r="A65" s="31" t="s">
        <v>450</v>
      </c>
      <c r="B65" t="s">
        <v>317</v>
      </c>
      <c r="C65">
        <v>42001.407169999999</v>
      </c>
      <c r="D65">
        <v>42790.526059999997</v>
      </c>
      <c r="E65">
        <v>43549.039660000002</v>
      </c>
      <c r="F65">
        <v>44265.518550000001</v>
      </c>
      <c r="G65">
        <v>44809.243280000002</v>
      </c>
      <c r="H65">
        <v>47641.448680000001</v>
      </c>
      <c r="I65">
        <v>50598.44902</v>
      </c>
      <c r="J65">
        <v>52879.94296</v>
      </c>
      <c r="K65">
        <v>54272.496169999999</v>
      </c>
      <c r="L65">
        <v>54772.322379999998</v>
      </c>
      <c r="M65">
        <v>54397.747259999996</v>
      </c>
      <c r="N65">
        <v>53083.245620000002</v>
      </c>
      <c r="O65">
        <v>50666.63018</v>
      </c>
      <c r="P65">
        <v>48187.001759999999</v>
      </c>
      <c r="Q65">
        <v>45738.678399999997</v>
      </c>
      <c r="R65">
        <v>43213.49424</v>
      </c>
      <c r="S65">
        <v>40582.432419999997</v>
      </c>
      <c r="T65">
        <v>37855.549720000003</v>
      </c>
      <c r="U65">
        <v>35796.045140000002</v>
      </c>
      <c r="V65">
        <v>34055.092960000002</v>
      </c>
      <c r="W65">
        <v>32455.146580000001</v>
      </c>
      <c r="X65">
        <v>30914.563480000001</v>
      </c>
      <c r="Y65">
        <v>29398.309300000001</v>
      </c>
      <c r="Z65">
        <v>27894.31048</v>
      </c>
      <c r="AA65">
        <v>26401.629870000001</v>
      </c>
      <c r="AB65">
        <v>24924.458149999999</v>
      </c>
      <c r="AC65">
        <v>23469.05645</v>
      </c>
      <c r="AD65">
        <v>22042.20882</v>
      </c>
      <c r="AE65">
        <v>20689.57084</v>
      </c>
      <c r="AF65">
        <v>19404.57618</v>
      </c>
      <c r="AG65">
        <v>18166.45924</v>
      </c>
      <c r="AH65">
        <v>16966.705819999999</v>
      </c>
      <c r="AI65">
        <v>15802.21644</v>
      </c>
      <c r="AJ65">
        <v>14672.4105</v>
      </c>
      <c r="AK65">
        <v>13578.06688</v>
      </c>
      <c r="AL65">
        <v>12519.960499999999</v>
      </c>
      <c r="AM65">
        <v>11499.07105</v>
      </c>
      <c r="AN65">
        <v>10516.483700000001</v>
      </c>
    </row>
    <row r="66" spans="1:40" x14ac:dyDescent="0.25">
      <c r="A66" s="31" t="s">
        <v>447</v>
      </c>
      <c r="B66" t="s">
        <v>318</v>
      </c>
      <c r="C66">
        <v>404.96020850000002</v>
      </c>
      <c r="D66">
        <v>438.34530890000002</v>
      </c>
      <c r="E66">
        <v>489.89863070000001</v>
      </c>
      <c r="F66">
        <v>556.52909469999997</v>
      </c>
      <c r="G66">
        <v>635.25424080000005</v>
      </c>
      <c r="H66">
        <v>556.4796245</v>
      </c>
      <c r="I66">
        <v>412.96847600000001</v>
      </c>
      <c r="J66">
        <v>276.87360619999998</v>
      </c>
      <c r="K66">
        <v>174.59684920000001</v>
      </c>
      <c r="L66">
        <v>106.0009079</v>
      </c>
      <c r="M66">
        <v>62.771606470000002</v>
      </c>
      <c r="N66">
        <v>36.468586680000001</v>
      </c>
      <c r="O66">
        <v>20.80905701</v>
      </c>
      <c r="P66">
        <v>15.102415179999999</v>
      </c>
      <c r="Q66">
        <v>12.436412580000001</v>
      </c>
      <c r="R66">
        <v>10.899234939999999</v>
      </c>
      <c r="S66">
        <v>9.8279688780000001</v>
      </c>
      <c r="T66">
        <v>8.9572423659999902</v>
      </c>
      <c r="U66">
        <v>9.1459592020000002</v>
      </c>
      <c r="V66">
        <v>9.8909708819999995</v>
      </c>
      <c r="W66">
        <v>10.99449328</v>
      </c>
      <c r="X66">
        <v>12.365512450000001</v>
      </c>
      <c r="Y66">
        <v>13.95748916</v>
      </c>
      <c r="Z66">
        <v>15.74546071</v>
      </c>
      <c r="AA66">
        <v>17.716051700000001</v>
      </c>
      <c r="AB66">
        <v>19.862465589999999</v>
      </c>
      <c r="AC66">
        <v>22.181727339999998</v>
      </c>
      <c r="AD66">
        <v>24.67309062</v>
      </c>
      <c r="AE66">
        <v>27.10548807</v>
      </c>
      <c r="AF66">
        <v>29.55349837</v>
      </c>
      <c r="AG66">
        <v>32.035217019999997</v>
      </c>
      <c r="AH66">
        <v>34.5553314</v>
      </c>
      <c r="AI66">
        <v>37.108161350000003</v>
      </c>
      <c r="AJ66">
        <v>39.680051540000001</v>
      </c>
      <c r="AK66">
        <v>42.251435899999997</v>
      </c>
      <c r="AL66">
        <v>44.795453520000002</v>
      </c>
      <c r="AM66">
        <v>47.279252829999997</v>
      </c>
      <c r="AN66">
        <v>49.664233240000002</v>
      </c>
    </row>
    <row r="67" spans="1:40" x14ac:dyDescent="0.25">
      <c r="A67" s="31" t="s">
        <v>448</v>
      </c>
      <c r="B67" t="s">
        <v>319</v>
      </c>
      <c r="C67">
        <v>6170.1730530000004</v>
      </c>
      <c r="D67">
        <v>6029.1810249999999</v>
      </c>
      <c r="E67">
        <v>5765.3366509999996</v>
      </c>
      <c r="F67">
        <v>5453.3795810000001</v>
      </c>
      <c r="G67">
        <v>5116.2669230000001</v>
      </c>
      <c r="H67">
        <v>3469.7382940000002</v>
      </c>
      <c r="I67">
        <v>1934.9461429999999</v>
      </c>
      <c r="J67">
        <v>961.79095719999998</v>
      </c>
      <c r="K67">
        <v>447.99588180000001</v>
      </c>
      <c r="L67">
        <v>201.86947309999999</v>
      </c>
      <c r="M67">
        <v>90.122392259999998</v>
      </c>
      <c r="N67">
        <v>40.834181049999998</v>
      </c>
      <c r="O67">
        <v>19.212923079999999</v>
      </c>
      <c r="P67">
        <v>13.17147493</v>
      </c>
      <c r="Q67">
        <v>10.997915860000001</v>
      </c>
      <c r="R67">
        <v>10.14615234</v>
      </c>
      <c r="S67">
        <v>9.8235591860000007</v>
      </c>
      <c r="T67">
        <v>9.7160856639999995</v>
      </c>
      <c r="U67">
        <v>9.8182964699999999</v>
      </c>
      <c r="V67">
        <v>10.009869289999999</v>
      </c>
      <c r="W67">
        <v>10.227124480000001</v>
      </c>
      <c r="X67">
        <v>10.436805769999999</v>
      </c>
      <c r="Y67">
        <v>10.621646719999999</v>
      </c>
      <c r="Z67">
        <v>10.773167519999999</v>
      </c>
      <c r="AA67">
        <v>10.88784034</v>
      </c>
      <c r="AB67">
        <v>10.964974610000001</v>
      </c>
      <c r="AC67">
        <v>11.00553135</v>
      </c>
      <c r="AD67">
        <v>11.011446449999999</v>
      </c>
      <c r="AE67">
        <v>11.09288447</v>
      </c>
      <c r="AF67">
        <v>11.204828239999999</v>
      </c>
      <c r="AG67">
        <v>11.31690204</v>
      </c>
      <c r="AH67">
        <v>11.412879119999999</v>
      </c>
      <c r="AI67">
        <v>11.484046490000001</v>
      </c>
      <c r="AJ67">
        <v>11.52577593</v>
      </c>
      <c r="AK67">
        <v>11.53598532</v>
      </c>
      <c r="AL67">
        <v>11.513291779999999</v>
      </c>
      <c r="AM67">
        <v>11.457078170000001</v>
      </c>
      <c r="AN67">
        <v>11.367238909999999</v>
      </c>
    </row>
    <row r="68" spans="1:40" x14ac:dyDescent="0.25">
      <c r="A68" s="7" t="s">
        <v>234</v>
      </c>
      <c r="B68" t="s">
        <v>320</v>
      </c>
      <c r="C68">
        <v>48859.425990000003</v>
      </c>
      <c r="D68">
        <v>50295.908909999998</v>
      </c>
      <c r="E68">
        <v>51773.939879999998</v>
      </c>
      <c r="F68">
        <v>53287.082459999998</v>
      </c>
      <c r="G68">
        <v>54821.521639999999</v>
      </c>
      <c r="H68">
        <v>56375.25432</v>
      </c>
      <c r="I68">
        <v>57950.103159999999</v>
      </c>
      <c r="J68">
        <v>59550.74712</v>
      </c>
      <c r="K68">
        <v>61173.315009999998</v>
      </c>
      <c r="L68">
        <v>62822.277999999998</v>
      </c>
      <c r="M68">
        <v>64502.120340000001</v>
      </c>
      <c r="N68">
        <v>66216.362609999996</v>
      </c>
      <c r="O68">
        <v>67968.066200000001</v>
      </c>
      <c r="P68">
        <v>69766.333849999995</v>
      </c>
      <c r="Q68">
        <v>71617.702260000005</v>
      </c>
      <c r="R68">
        <v>73521.127590000004</v>
      </c>
      <c r="S68">
        <v>75476.312260000006</v>
      </c>
      <c r="T68">
        <v>77482.880179999906</v>
      </c>
      <c r="U68">
        <v>79534.077659999995</v>
      </c>
      <c r="V68">
        <v>81627.766380000001</v>
      </c>
      <c r="W68">
        <v>83760.902969999996</v>
      </c>
      <c r="X68">
        <v>85931.689540000007</v>
      </c>
      <c r="Y68">
        <v>88139.156719999999</v>
      </c>
      <c r="Z68">
        <v>90382.926980000004</v>
      </c>
      <c r="AA68">
        <v>92663.023809999999</v>
      </c>
      <c r="AB68">
        <v>94979.709719999999</v>
      </c>
      <c r="AC68">
        <v>97333.402140000006</v>
      </c>
      <c r="AD68">
        <v>99724.661290000004</v>
      </c>
      <c r="AE68">
        <v>102160.5785</v>
      </c>
      <c r="AF68">
        <v>104646.93580000001</v>
      </c>
      <c r="AG68">
        <v>107182.72930000001</v>
      </c>
      <c r="AH68">
        <v>109767.85830000001</v>
      </c>
      <c r="AI68">
        <v>112403.3809</v>
      </c>
      <c r="AJ68">
        <v>115091.749</v>
      </c>
      <c r="AK68">
        <v>117838.8395</v>
      </c>
      <c r="AL68">
        <v>120650.43700000001</v>
      </c>
      <c r="AM68">
        <v>123534.72719999999</v>
      </c>
      <c r="AN68">
        <v>126502.0529</v>
      </c>
    </row>
    <row r="69" spans="1:40" x14ac:dyDescent="0.25">
      <c r="A69" s="7" t="s">
        <v>234</v>
      </c>
      <c r="B69" t="s">
        <v>321</v>
      </c>
      <c r="C69">
        <v>13.242000000000001</v>
      </c>
      <c r="D69">
        <v>13.63034978</v>
      </c>
      <c r="E69">
        <v>14.02380475</v>
      </c>
      <c r="F69">
        <v>14.42121841</v>
      </c>
      <c r="G69">
        <v>14.82483862</v>
      </c>
      <c r="H69">
        <v>15.2386304</v>
      </c>
      <c r="I69">
        <v>15.66385528</v>
      </c>
      <c r="J69">
        <v>16.100931289999998</v>
      </c>
      <c r="K69">
        <v>16.54534172</v>
      </c>
      <c r="L69">
        <v>16.998683270000001</v>
      </c>
      <c r="M69">
        <v>17.463738670000001</v>
      </c>
      <c r="N69">
        <v>17.941911579999999</v>
      </c>
      <c r="O69">
        <v>18.433360109999999</v>
      </c>
      <c r="P69">
        <v>18.93829423</v>
      </c>
      <c r="Q69">
        <v>19.459122409999999</v>
      </c>
      <c r="R69">
        <v>19.993433039999999</v>
      </c>
      <c r="S69">
        <v>20.539463560000002</v>
      </c>
      <c r="T69">
        <v>21.096366280000002</v>
      </c>
      <c r="U69">
        <v>21.659738870000002</v>
      </c>
      <c r="V69">
        <v>22.22937546</v>
      </c>
      <c r="W69">
        <v>22.805248420000002</v>
      </c>
      <c r="X69">
        <v>23.387752670000001</v>
      </c>
      <c r="Y69">
        <v>23.977231750000001</v>
      </c>
      <c r="Z69">
        <v>24.57384047</v>
      </c>
      <c r="AA69">
        <v>25.177590609999999</v>
      </c>
      <c r="AB69">
        <v>25.788420859999999</v>
      </c>
      <c r="AC69">
        <v>26.406260199999998</v>
      </c>
      <c r="AD69">
        <v>27.03107644</v>
      </c>
      <c r="AE69">
        <v>27.663429780000001</v>
      </c>
      <c r="AF69">
        <v>28.305429870000001</v>
      </c>
      <c r="AG69">
        <v>28.955534780000001</v>
      </c>
      <c r="AH69">
        <v>29.613188699999998</v>
      </c>
      <c r="AI69">
        <v>30.279031159999999</v>
      </c>
      <c r="AJ69">
        <v>30.954459480000001</v>
      </c>
      <c r="AK69">
        <v>31.642275160000001</v>
      </c>
      <c r="AL69">
        <v>32.344433789999997</v>
      </c>
      <c r="AM69">
        <v>33.063551820000001</v>
      </c>
      <c r="AN69">
        <v>33.802896140000001</v>
      </c>
    </row>
    <row r="70" spans="1:40" x14ac:dyDescent="0.25">
      <c r="A70" s="7" t="s">
        <v>233</v>
      </c>
      <c r="B70" t="s">
        <v>322</v>
      </c>
      <c r="C70">
        <v>79196.570370000001</v>
      </c>
      <c r="D70">
        <v>81529.582020000002</v>
      </c>
      <c r="E70">
        <v>83953.985679999998</v>
      </c>
      <c r="F70">
        <v>86456.281959999906</v>
      </c>
      <c r="G70">
        <v>88990.952279999998</v>
      </c>
      <c r="H70">
        <v>91535.084279999995</v>
      </c>
      <c r="I70">
        <v>94089.295549999995</v>
      </c>
      <c r="J70">
        <v>96665.419989999995</v>
      </c>
      <c r="K70">
        <v>99271.811749999906</v>
      </c>
      <c r="L70">
        <v>101916.2886</v>
      </c>
      <c r="M70">
        <v>104604.8654</v>
      </c>
      <c r="N70">
        <v>107345.2745</v>
      </c>
      <c r="O70">
        <v>110146.9279</v>
      </c>
      <c r="P70">
        <v>113034.16929999999</v>
      </c>
      <c r="Q70">
        <v>116016.3925</v>
      </c>
      <c r="R70">
        <v>119096.2255</v>
      </c>
      <c r="S70">
        <v>122274.5667</v>
      </c>
      <c r="T70">
        <v>125550.0071</v>
      </c>
      <c r="U70">
        <v>128916.4581</v>
      </c>
      <c r="V70">
        <v>132366.54870000001</v>
      </c>
      <c r="W70">
        <v>135891.4135</v>
      </c>
      <c r="X70">
        <v>139484.4817</v>
      </c>
      <c r="Y70">
        <v>143142.0557</v>
      </c>
      <c r="Z70">
        <v>146862.85620000001</v>
      </c>
      <c r="AA70">
        <v>150647.16329999999</v>
      </c>
      <c r="AB70">
        <v>154496.0465</v>
      </c>
      <c r="AC70">
        <v>158410.8829</v>
      </c>
      <c r="AD70">
        <v>162393.15969999999</v>
      </c>
      <c r="AE70">
        <v>166459.95550000001</v>
      </c>
      <c r="AF70">
        <v>170620.0307</v>
      </c>
      <c r="AG70">
        <v>174875.19779999999</v>
      </c>
      <c r="AH70">
        <v>179225.60709999999</v>
      </c>
      <c r="AI70">
        <v>183670.82639999999</v>
      </c>
      <c r="AJ70">
        <v>188211.8768</v>
      </c>
      <c r="AK70">
        <v>192854.28419999999</v>
      </c>
      <c r="AL70">
        <v>197606.72630000001</v>
      </c>
      <c r="AM70">
        <v>202481.71960000001</v>
      </c>
      <c r="AN70">
        <v>207495.48819999999</v>
      </c>
    </row>
    <row r="71" spans="1:40" x14ac:dyDescent="0.25">
      <c r="A71" s="7" t="s">
        <v>233</v>
      </c>
      <c r="B71" t="s">
        <v>323</v>
      </c>
      <c r="C71">
        <v>25142.842860000001</v>
      </c>
      <c r="D71">
        <v>25878.580529999999</v>
      </c>
      <c r="E71">
        <v>26632.053800000002</v>
      </c>
      <c r="F71">
        <v>27400.643619999999</v>
      </c>
      <c r="G71">
        <v>28183.019100000001</v>
      </c>
      <c r="H71">
        <v>28980.304390000001</v>
      </c>
      <c r="I71">
        <v>29793.200390000002</v>
      </c>
      <c r="J71">
        <v>30623.044809999999</v>
      </c>
      <c r="K71">
        <v>31464.58208</v>
      </c>
      <c r="L71">
        <v>32321.236939999999</v>
      </c>
      <c r="M71">
        <v>33197.345050000004</v>
      </c>
      <c r="N71">
        <v>34095.357960000001</v>
      </c>
      <c r="O71">
        <v>35016.344389999998</v>
      </c>
      <c r="P71">
        <v>35962.52895</v>
      </c>
      <c r="Q71">
        <v>36938.8079</v>
      </c>
      <c r="R71">
        <v>37941.95809</v>
      </c>
      <c r="S71">
        <v>38969.89273</v>
      </c>
      <c r="T71">
        <v>40021.458570000003</v>
      </c>
      <c r="U71">
        <v>41089.980040000002</v>
      </c>
      <c r="V71">
        <v>42174.739090000003</v>
      </c>
      <c r="W71">
        <v>43274.725330000001</v>
      </c>
      <c r="X71">
        <v>44389.673920000001</v>
      </c>
      <c r="Y71">
        <v>45519.52766</v>
      </c>
      <c r="Z71">
        <v>46664.255870000001</v>
      </c>
      <c r="AA71">
        <v>47823.832690000003</v>
      </c>
      <c r="AB71">
        <v>48998.235970000002</v>
      </c>
      <c r="AC71">
        <v>50187.467859999997</v>
      </c>
      <c r="AD71">
        <v>51391.589599999999</v>
      </c>
      <c r="AE71">
        <v>52612.97307</v>
      </c>
      <c r="AF71">
        <v>53856.001819999998</v>
      </c>
      <c r="AG71">
        <v>55118.330889999997</v>
      </c>
      <c r="AH71">
        <v>56399.176390000001</v>
      </c>
      <c r="AI71">
        <v>57699.32501</v>
      </c>
      <c r="AJ71">
        <v>59020.642169999999</v>
      </c>
      <c r="AK71">
        <v>60367.253320000003</v>
      </c>
      <c r="AL71">
        <v>61742.349779999997</v>
      </c>
      <c r="AM71">
        <v>63150.477070000001</v>
      </c>
      <c r="AN71">
        <v>64597.379099999998</v>
      </c>
    </row>
    <row r="72" spans="1:40" x14ac:dyDescent="0.25">
      <c r="A72" s="7" t="s">
        <v>233</v>
      </c>
      <c r="B72" t="s">
        <v>324</v>
      </c>
      <c r="C72">
        <v>38141.076789999999</v>
      </c>
      <c r="D72">
        <v>39253.904730000002</v>
      </c>
      <c r="E72">
        <v>40396.702960000002</v>
      </c>
      <c r="F72">
        <v>41571.270859999997</v>
      </c>
      <c r="G72">
        <v>42780.362690000002</v>
      </c>
      <c r="H72">
        <v>44012.707289999998</v>
      </c>
      <c r="I72">
        <v>45262.629560000001</v>
      </c>
      <c r="J72">
        <v>46530.763579999999</v>
      </c>
      <c r="K72">
        <v>47810.246010000003</v>
      </c>
      <c r="L72">
        <v>49111.836300000003</v>
      </c>
      <c r="M72">
        <v>50445.811600000001</v>
      </c>
      <c r="N72">
        <v>51818.210299999999</v>
      </c>
      <c r="O72">
        <v>53232.497150000003</v>
      </c>
      <c r="P72">
        <v>54686.164140000001</v>
      </c>
      <c r="Q72">
        <v>56188.67396</v>
      </c>
      <c r="R72">
        <v>57736.053619999999</v>
      </c>
      <c r="S72">
        <v>59326.263550000003</v>
      </c>
      <c r="T72">
        <v>60958.1895</v>
      </c>
      <c r="U72">
        <v>62622.459040000002</v>
      </c>
      <c r="V72">
        <v>64318.394260000001</v>
      </c>
      <c r="W72">
        <v>66044.334659999906</v>
      </c>
      <c r="X72">
        <v>67799.738809999995</v>
      </c>
      <c r="Y72">
        <v>69584.446150000003</v>
      </c>
      <c r="Z72">
        <v>71398.445970000001</v>
      </c>
      <c r="AA72">
        <v>73241.822549999997</v>
      </c>
      <c r="AB72">
        <v>75114.715299999996</v>
      </c>
      <c r="AC72">
        <v>77017.318790000005</v>
      </c>
      <c r="AD72">
        <v>78949.914449999997</v>
      </c>
      <c r="AE72">
        <v>80893.159339999998</v>
      </c>
      <c r="AF72">
        <v>82861.47812</v>
      </c>
      <c r="AG72">
        <v>84853.898180000004</v>
      </c>
      <c r="AH72">
        <v>86870.347859999994</v>
      </c>
      <c r="AI72">
        <v>88912.043900000004</v>
      </c>
      <c r="AJ72">
        <v>90981.294959999999</v>
      </c>
      <c r="AK72">
        <v>93083.57028</v>
      </c>
      <c r="AL72">
        <v>95222.95551</v>
      </c>
      <c r="AM72">
        <v>97405.65612</v>
      </c>
      <c r="AN72">
        <v>99639.62801</v>
      </c>
    </row>
    <row r="73" spans="1:40" x14ac:dyDescent="0.25">
      <c r="A73" s="7" t="s">
        <v>233</v>
      </c>
      <c r="B73" t="s">
        <v>325</v>
      </c>
      <c r="C73">
        <v>7549.8993810000002</v>
      </c>
      <c r="D73">
        <v>7775.534987</v>
      </c>
      <c r="E73">
        <v>8001.8139359999996</v>
      </c>
      <c r="F73">
        <v>8229.8274170000004</v>
      </c>
      <c r="G73">
        <v>8466.7204149999998</v>
      </c>
      <c r="H73">
        <v>8713.2885069999902</v>
      </c>
      <c r="I73">
        <v>8969.0039290000004</v>
      </c>
      <c r="J73">
        <v>9233.5373810000001</v>
      </c>
      <c r="K73">
        <v>9504.4484809999994</v>
      </c>
      <c r="L73">
        <v>9782.4929539999903</v>
      </c>
      <c r="M73">
        <v>10070.2672</v>
      </c>
      <c r="N73">
        <v>10370.324619999999</v>
      </c>
      <c r="O73">
        <v>10685.002420000001</v>
      </c>
      <c r="P73">
        <v>11002.57012</v>
      </c>
      <c r="Q73">
        <v>11329.575639999999</v>
      </c>
      <c r="R73">
        <v>11666.377860000001</v>
      </c>
      <c r="S73">
        <v>12012.354740000001</v>
      </c>
      <c r="T73">
        <v>12367.11622</v>
      </c>
      <c r="U73">
        <v>12729.708479999999</v>
      </c>
      <c r="V73">
        <v>13099.368329999999</v>
      </c>
      <c r="W73">
        <v>13475.893</v>
      </c>
      <c r="X73">
        <v>13859.567499999999</v>
      </c>
      <c r="Y73">
        <v>14250.77504</v>
      </c>
      <c r="Z73">
        <v>14649.828170000001</v>
      </c>
      <c r="AA73">
        <v>15056.950059999999</v>
      </c>
      <c r="AB73">
        <v>15472.304620000001</v>
      </c>
      <c r="AC73">
        <v>15896.037259999999</v>
      </c>
      <c r="AD73">
        <v>16328.310869999999</v>
      </c>
      <c r="AE73">
        <v>16759.18101</v>
      </c>
      <c r="AF73">
        <v>17192.286779999999</v>
      </c>
      <c r="AG73">
        <v>17628.00966</v>
      </c>
      <c r="AH73">
        <v>18066.33842</v>
      </c>
      <c r="AI73">
        <v>18507.64486</v>
      </c>
      <c r="AJ73">
        <v>18952.791969999998</v>
      </c>
      <c r="AK73">
        <v>19403.50404</v>
      </c>
      <c r="AL73">
        <v>19861.335749999998</v>
      </c>
      <c r="AM73">
        <v>20328.235069999999</v>
      </c>
      <c r="AN73">
        <v>20806.641009999999</v>
      </c>
    </row>
    <row r="74" spans="1:40" x14ac:dyDescent="0.25">
      <c r="A74" s="7" t="s">
        <v>233</v>
      </c>
      <c r="B74" t="s">
        <v>326</v>
      </c>
      <c r="C74">
        <v>10681.6993</v>
      </c>
      <c r="D74">
        <v>10995.73112</v>
      </c>
      <c r="E74">
        <v>11303.534149999999</v>
      </c>
      <c r="F74">
        <v>11607.55255</v>
      </c>
      <c r="G74">
        <v>11922.72272</v>
      </c>
      <c r="H74">
        <v>12255.49632</v>
      </c>
      <c r="I74">
        <v>12606.57617</v>
      </c>
      <c r="J74">
        <v>12975.05198</v>
      </c>
      <c r="K74">
        <v>13353.80055</v>
      </c>
      <c r="L74">
        <v>13745.176390000001</v>
      </c>
      <c r="M74">
        <v>14152.78119</v>
      </c>
      <c r="N74">
        <v>14578.08245</v>
      </c>
      <c r="O74">
        <v>15020.921560000001</v>
      </c>
      <c r="P74">
        <v>15470.471740000001</v>
      </c>
      <c r="Q74">
        <v>15931.797409999999</v>
      </c>
      <c r="R74">
        <v>16401.95408</v>
      </c>
      <c r="S74">
        <v>16879.29724</v>
      </c>
      <c r="T74">
        <v>17363.351500000001</v>
      </c>
      <c r="U74">
        <v>17848.388719999999</v>
      </c>
      <c r="V74">
        <v>18335.403880000002</v>
      </c>
      <c r="W74">
        <v>18825.210009999999</v>
      </c>
      <c r="X74">
        <v>19318.930090000002</v>
      </c>
      <c r="Y74">
        <v>19817.270110000001</v>
      </c>
      <c r="Z74">
        <v>20320.429779999999</v>
      </c>
      <c r="AA74">
        <v>20828.274560000002</v>
      </c>
      <c r="AB74">
        <v>21340.50837</v>
      </c>
      <c r="AC74">
        <v>21856.804950000002</v>
      </c>
      <c r="AD74">
        <v>22376.88953</v>
      </c>
      <c r="AE74">
        <v>22892.79135</v>
      </c>
      <c r="AF74">
        <v>23407.827740000001</v>
      </c>
      <c r="AG74">
        <v>23919.465970000001</v>
      </c>
      <c r="AH74">
        <v>24427.364420000002</v>
      </c>
      <c r="AI74">
        <v>24932.865740000001</v>
      </c>
      <c r="AJ74">
        <v>25438.044099999999</v>
      </c>
      <c r="AK74">
        <v>25946.394509999998</v>
      </c>
      <c r="AL74">
        <v>26459.62155</v>
      </c>
      <c r="AM74">
        <v>26980.082129999999</v>
      </c>
      <c r="AN74">
        <v>27510.618299999998</v>
      </c>
    </row>
    <row r="75" spans="1:40" x14ac:dyDescent="0.25">
      <c r="A75" s="7" t="s">
        <v>233</v>
      </c>
      <c r="B75" t="s">
        <v>327</v>
      </c>
      <c r="C75">
        <v>409061.22110000002</v>
      </c>
      <c r="D75">
        <v>420879.34289999999</v>
      </c>
      <c r="E75">
        <v>432599.99650000001</v>
      </c>
      <c r="F75">
        <v>444209.24650000001</v>
      </c>
      <c r="G75">
        <v>456068.03759999998</v>
      </c>
      <c r="H75">
        <v>468503.1789</v>
      </c>
      <c r="I75">
        <v>481575.98090000002</v>
      </c>
      <c r="J75">
        <v>495265.58130000002</v>
      </c>
      <c r="K75">
        <v>509252.7501</v>
      </c>
      <c r="L75">
        <v>523651.03649999999</v>
      </c>
      <c r="M75">
        <v>538587.38970000006</v>
      </c>
      <c r="N75">
        <v>554089.65460000001</v>
      </c>
      <c r="O75">
        <v>570119.22609999997</v>
      </c>
      <c r="P75">
        <v>586589.05229999998</v>
      </c>
      <c r="Q75">
        <v>603562.00760000001</v>
      </c>
      <c r="R75">
        <v>620873.26919999998</v>
      </c>
      <c r="S75">
        <v>638450.15049999999</v>
      </c>
      <c r="T75">
        <v>656273.71239999996</v>
      </c>
      <c r="U75">
        <v>674089.45050000004</v>
      </c>
      <c r="V75">
        <v>691962.93350000004</v>
      </c>
      <c r="W75">
        <v>709933.96120000002</v>
      </c>
      <c r="X75">
        <v>728055.86670000001</v>
      </c>
      <c r="Y75">
        <v>746362.12560000003</v>
      </c>
      <c r="Z75">
        <v>764864.5993</v>
      </c>
      <c r="AA75">
        <v>783561.67220000003</v>
      </c>
      <c r="AB75">
        <v>802445.55630000005</v>
      </c>
      <c r="AC75">
        <v>821507.72250000003</v>
      </c>
      <c r="AD75">
        <v>840742.21710000001</v>
      </c>
      <c r="AE75">
        <v>860148.25410000002</v>
      </c>
      <c r="AF75">
        <v>879776.6324</v>
      </c>
      <c r="AG75">
        <v>899488.40650000004</v>
      </c>
      <c r="AH75">
        <v>919256.80350000004</v>
      </c>
      <c r="AI75">
        <v>939130.45539999998</v>
      </c>
      <c r="AJ75">
        <v>959192.10400000005</v>
      </c>
      <c r="AK75">
        <v>979592.02870000002</v>
      </c>
      <c r="AL75">
        <v>1000398.029</v>
      </c>
      <c r="AM75">
        <v>1021715.814</v>
      </c>
      <c r="AN75">
        <v>1043673.674</v>
      </c>
    </row>
    <row r="76" spans="1:40" x14ac:dyDescent="0.25">
      <c r="A76" s="23" t="s">
        <v>237</v>
      </c>
      <c r="B76" t="s">
        <v>328</v>
      </c>
      <c r="C76">
        <v>307332.288</v>
      </c>
      <c r="D76">
        <v>315853.6202</v>
      </c>
      <c r="E76">
        <v>324176.26439999999</v>
      </c>
      <c r="F76">
        <v>332868.59759999998</v>
      </c>
      <c r="G76">
        <v>342148.75</v>
      </c>
      <c r="H76">
        <v>351845.44339999999</v>
      </c>
      <c r="I76">
        <v>361745.8125</v>
      </c>
      <c r="J76">
        <v>371671.59749999997</v>
      </c>
      <c r="K76">
        <v>381436.5442</v>
      </c>
      <c r="L76">
        <v>391104.39750000002</v>
      </c>
      <c r="M76">
        <v>400878.82319999998</v>
      </c>
      <c r="N76">
        <v>410815.16470000002</v>
      </c>
      <c r="O76">
        <v>420871.37790000002</v>
      </c>
      <c r="P76">
        <v>431204.40330000001</v>
      </c>
      <c r="Q76">
        <v>442207.83370000002</v>
      </c>
      <c r="R76">
        <v>453608.4877</v>
      </c>
      <c r="S76">
        <v>465275.71380000003</v>
      </c>
      <c r="T76">
        <v>477164.89490000001</v>
      </c>
      <c r="U76">
        <v>489088.88309999998</v>
      </c>
      <c r="V76">
        <v>501077.00530000002</v>
      </c>
      <c r="W76">
        <v>513143.72820000001</v>
      </c>
      <c r="X76">
        <v>525315.53529999999</v>
      </c>
      <c r="Y76">
        <v>537608.02480000001</v>
      </c>
      <c r="Z76">
        <v>550023.82449999999</v>
      </c>
      <c r="AA76">
        <v>562557.59900000005</v>
      </c>
      <c r="AB76">
        <v>575200.71900000004</v>
      </c>
      <c r="AC76">
        <v>587944.73510000005</v>
      </c>
      <c r="AD76">
        <v>600783.47149999999</v>
      </c>
      <c r="AE76">
        <v>613557.52520000003</v>
      </c>
      <c r="AF76">
        <v>626770.92209999997</v>
      </c>
      <c r="AG76">
        <v>640312.42200000002</v>
      </c>
      <c r="AH76">
        <v>654124.11049999995</v>
      </c>
      <c r="AI76">
        <v>668205.30429999996</v>
      </c>
      <c r="AJ76">
        <v>682582.69259999995</v>
      </c>
      <c r="AK76">
        <v>697330.95189999999</v>
      </c>
      <c r="AL76">
        <v>712477.5943</v>
      </c>
      <c r="AM76">
        <v>728076.46</v>
      </c>
      <c r="AN76">
        <v>744198.45889999997</v>
      </c>
    </row>
    <row r="77" spans="1:40" x14ac:dyDescent="0.25">
      <c r="A77" s="7" t="s">
        <v>233</v>
      </c>
      <c r="B77" t="s">
        <v>329</v>
      </c>
      <c r="C77">
        <v>42242.221010000001</v>
      </c>
      <c r="D77">
        <v>43447.623720000003</v>
      </c>
      <c r="E77">
        <v>44659.971429999998</v>
      </c>
      <c r="F77">
        <v>45880.224950000003</v>
      </c>
      <c r="G77">
        <v>47122.448700000001</v>
      </c>
      <c r="H77">
        <v>48402.810859999998</v>
      </c>
      <c r="I77">
        <v>49721.56151</v>
      </c>
      <c r="J77">
        <v>51082.60252</v>
      </c>
      <c r="K77">
        <v>52473.491730000002</v>
      </c>
      <c r="L77">
        <v>53897.441870000002</v>
      </c>
      <c r="M77">
        <v>55367.525809999999</v>
      </c>
      <c r="N77">
        <v>56896.847159999998</v>
      </c>
      <c r="O77">
        <v>58498.197529999998</v>
      </c>
      <c r="P77">
        <v>60127.89518</v>
      </c>
      <c r="Q77">
        <v>61817.883569999998</v>
      </c>
      <c r="R77">
        <v>63566.24727</v>
      </c>
      <c r="S77">
        <v>65368.00434</v>
      </c>
      <c r="T77">
        <v>67220.565350000004</v>
      </c>
      <c r="U77">
        <v>69123.664600000004</v>
      </c>
      <c r="V77">
        <v>71070.829289999994</v>
      </c>
      <c r="W77">
        <v>73060.831479999906</v>
      </c>
      <c r="X77">
        <v>75095.248519999906</v>
      </c>
      <c r="Y77">
        <v>77176.297579999999</v>
      </c>
      <c r="Z77">
        <v>79305.958379999996</v>
      </c>
      <c r="AA77">
        <v>81485.859580000004</v>
      </c>
      <c r="AB77">
        <v>83717.407860000007</v>
      </c>
      <c r="AC77">
        <v>86001.971290000001</v>
      </c>
      <c r="AD77">
        <v>88341.046560000003</v>
      </c>
      <c r="AE77">
        <v>90679.550950000004</v>
      </c>
      <c r="AF77">
        <v>93044.392080000005</v>
      </c>
      <c r="AG77">
        <v>95441.087079999998</v>
      </c>
      <c r="AH77">
        <v>97869.986910000007</v>
      </c>
      <c r="AI77">
        <v>100332.4319</v>
      </c>
      <c r="AJ77">
        <v>102832.2846</v>
      </c>
      <c r="AK77">
        <v>105378.6038</v>
      </c>
      <c r="AL77">
        <v>107979.86749999999</v>
      </c>
      <c r="AM77">
        <v>110647.02340000001</v>
      </c>
      <c r="AN77">
        <v>113394.11500000001</v>
      </c>
    </row>
    <row r="78" spans="1:40" x14ac:dyDescent="0.25">
      <c r="A78" s="7" t="s">
        <v>233</v>
      </c>
      <c r="B78" t="s">
        <v>330</v>
      </c>
      <c r="C78">
        <v>176930.23329999999</v>
      </c>
      <c r="D78">
        <v>182068.867</v>
      </c>
      <c r="E78">
        <v>187240.00169999999</v>
      </c>
      <c r="F78">
        <v>192446.65979999999</v>
      </c>
      <c r="G78">
        <v>197771.42120000001</v>
      </c>
      <c r="H78">
        <v>203280.52160000001</v>
      </c>
      <c r="I78">
        <v>208981.70819999999</v>
      </c>
      <c r="J78">
        <v>214869.37580000001</v>
      </c>
      <c r="K78">
        <v>220860.36040000001</v>
      </c>
      <c r="L78">
        <v>226983.99050000001</v>
      </c>
      <c r="M78">
        <v>233284.50940000001</v>
      </c>
      <c r="N78">
        <v>239781.02470000001</v>
      </c>
      <c r="O78">
        <v>246473.30059999999</v>
      </c>
      <c r="P78">
        <v>253328.1202</v>
      </c>
      <c r="Q78">
        <v>260397.83420000001</v>
      </c>
      <c r="R78">
        <v>267639.55599999998</v>
      </c>
      <c r="S78">
        <v>275027.32949999999</v>
      </c>
      <c r="T78">
        <v>282550.35080000001</v>
      </c>
      <c r="U78">
        <v>290137.15470000001</v>
      </c>
      <c r="V78">
        <v>297793.41609999997</v>
      </c>
      <c r="W78">
        <v>305522.36499999999</v>
      </c>
      <c r="X78">
        <v>313333.38040000002</v>
      </c>
      <c r="Y78">
        <v>321233.18719999999</v>
      </c>
      <c r="Z78">
        <v>329224.33909999998</v>
      </c>
      <c r="AA78">
        <v>337306.55099999998</v>
      </c>
      <c r="AB78">
        <v>345478.15120000002</v>
      </c>
      <c r="AC78">
        <v>353737.28749999998</v>
      </c>
      <c r="AD78">
        <v>362082.76559999998</v>
      </c>
      <c r="AE78">
        <v>370498.02159999998</v>
      </c>
      <c r="AF78">
        <v>379019.84409999999</v>
      </c>
      <c r="AG78">
        <v>387617.07370000001</v>
      </c>
      <c r="AH78">
        <v>396281.8579</v>
      </c>
      <c r="AI78">
        <v>405026.15519999998</v>
      </c>
      <c r="AJ78">
        <v>413872.80650000001</v>
      </c>
      <c r="AK78">
        <v>422865.73139999999</v>
      </c>
      <c r="AL78">
        <v>432030.98930000002</v>
      </c>
      <c r="AM78">
        <v>441405.80290000001</v>
      </c>
      <c r="AN78">
        <v>451036.10239999997</v>
      </c>
    </row>
    <row r="79" spans="1:40" x14ac:dyDescent="0.25">
      <c r="A79" s="7" t="s">
        <v>235</v>
      </c>
      <c r="B79" t="s">
        <v>331</v>
      </c>
      <c r="C79">
        <v>11991.614</v>
      </c>
      <c r="D79">
        <v>12353.793610000001</v>
      </c>
      <c r="E79">
        <v>12725.53851</v>
      </c>
      <c r="F79">
        <v>13108.537560000001</v>
      </c>
      <c r="G79">
        <v>13506.453439999999</v>
      </c>
      <c r="H79">
        <v>13913.09043</v>
      </c>
      <c r="I79">
        <v>14323.481879999999</v>
      </c>
      <c r="J79">
        <v>14735.671899999999</v>
      </c>
      <c r="K79">
        <v>15150.96386</v>
      </c>
      <c r="L79">
        <v>15572.87429</v>
      </c>
      <c r="M79">
        <v>16004.744919999999</v>
      </c>
      <c r="N79">
        <v>16449.199140000001</v>
      </c>
      <c r="O79">
        <v>16908.46903</v>
      </c>
      <c r="P79">
        <v>17379.76125</v>
      </c>
      <c r="Q79">
        <v>17866.542109999999</v>
      </c>
      <c r="R79">
        <v>18369.13912</v>
      </c>
      <c r="S79">
        <v>18887.830480000001</v>
      </c>
      <c r="T79">
        <v>19422.605790000001</v>
      </c>
      <c r="U79">
        <v>19971.879819999998</v>
      </c>
      <c r="V79">
        <v>20534.838520000001</v>
      </c>
      <c r="W79">
        <v>21110.430670000002</v>
      </c>
      <c r="X79">
        <v>21697.944579999999</v>
      </c>
      <c r="Y79">
        <v>22296.990989999998</v>
      </c>
      <c r="Z79">
        <v>22907.433130000001</v>
      </c>
      <c r="AA79">
        <v>23529.299040000002</v>
      </c>
      <c r="AB79">
        <v>24162.704679999999</v>
      </c>
      <c r="AC79">
        <v>24807.808690000002</v>
      </c>
      <c r="AD79">
        <v>25464.797999999999</v>
      </c>
      <c r="AE79">
        <v>26128.051909999998</v>
      </c>
      <c r="AF79">
        <v>26801.558669999999</v>
      </c>
      <c r="AG79">
        <v>27485.768889999999</v>
      </c>
      <c r="AH79">
        <v>28180.875179999999</v>
      </c>
      <c r="AI79">
        <v>28887.002359999999</v>
      </c>
      <c r="AJ79">
        <v>29604.454600000001</v>
      </c>
      <c r="AK79">
        <v>30334.325290000001</v>
      </c>
      <c r="AL79">
        <v>31077.859939999998</v>
      </c>
      <c r="AM79">
        <v>31836.934590000001</v>
      </c>
      <c r="AN79">
        <v>32614.03227</v>
      </c>
    </row>
    <row r="80" spans="1:40" x14ac:dyDescent="0.25">
      <c r="A80" s="7" t="s">
        <v>235</v>
      </c>
      <c r="B80" t="s">
        <v>332</v>
      </c>
      <c r="C80">
        <v>16126.348</v>
      </c>
      <c r="D80">
        <v>16772.587179999999</v>
      </c>
      <c r="E80">
        <v>17375.521550000001</v>
      </c>
      <c r="F80">
        <v>17884.846870000001</v>
      </c>
      <c r="G80">
        <v>18478.3344</v>
      </c>
      <c r="H80">
        <v>19188.165150000001</v>
      </c>
      <c r="I80">
        <v>20006.555810000002</v>
      </c>
      <c r="J80">
        <v>20924.30947</v>
      </c>
      <c r="K80">
        <v>21937.199840000001</v>
      </c>
      <c r="L80">
        <v>23055.253000000001</v>
      </c>
      <c r="M80">
        <v>24289.930049999999</v>
      </c>
      <c r="N80">
        <v>25649.657660000001</v>
      </c>
      <c r="O80">
        <v>27140.60397</v>
      </c>
      <c r="P80">
        <v>28612.29783</v>
      </c>
      <c r="Q80">
        <v>30040.89385</v>
      </c>
      <c r="R80">
        <v>31431.66934</v>
      </c>
      <c r="S80">
        <v>32800.711779999998</v>
      </c>
      <c r="T80">
        <v>34163.359199999999</v>
      </c>
      <c r="U80">
        <v>35524.689989999999</v>
      </c>
      <c r="V80">
        <v>36893.147539999998</v>
      </c>
      <c r="W80">
        <v>38273.695670000001</v>
      </c>
      <c r="X80">
        <v>39669.657959999997</v>
      </c>
      <c r="Y80">
        <v>41082.822319999999</v>
      </c>
      <c r="Z80">
        <v>42513.844160000001</v>
      </c>
      <c r="AA80">
        <v>43962.664629999999</v>
      </c>
      <c r="AB80">
        <v>45428.812239999999</v>
      </c>
      <c r="AC80">
        <v>46911.618690000003</v>
      </c>
      <c r="AD80">
        <v>48410.370419999999</v>
      </c>
      <c r="AE80">
        <v>49771.021840000001</v>
      </c>
      <c r="AF80">
        <v>50996.924299999999</v>
      </c>
      <c r="AG80">
        <v>52113.736799999999</v>
      </c>
      <c r="AH80">
        <v>53148.777990000002</v>
      </c>
      <c r="AI80">
        <v>54123.037790000002</v>
      </c>
      <c r="AJ80">
        <v>55051.128850000001</v>
      </c>
      <c r="AK80">
        <v>55944.456639999997</v>
      </c>
      <c r="AL80">
        <v>56809.776550000002</v>
      </c>
      <c r="AM80">
        <v>57653.099589999998</v>
      </c>
      <c r="AN80">
        <v>58480.240790000003</v>
      </c>
    </row>
    <row r="81" spans="1:40" x14ac:dyDescent="0.25">
      <c r="A81" s="7" t="s">
        <v>235</v>
      </c>
      <c r="B81" t="s">
        <v>333</v>
      </c>
      <c r="C81">
        <v>721.67200000000003</v>
      </c>
      <c r="D81">
        <v>721.09411650000004</v>
      </c>
      <c r="E81">
        <v>717.76921130000005</v>
      </c>
      <c r="F81">
        <v>715.8162221</v>
      </c>
      <c r="G81">
        <v>719.33140030000004</v>
      </c>
      <c r="H81">
        <v>728.20852430000002</v>
      </c>
      <c r="I81">
        <v>741.63743099999999</v>
      </c>
      <c r="J81">
        <v>759.05270470000005</v>
      </c>
      <c r="K81">
        <v>779.92682460000003</v>
      </c>
      <c r="L81">
        <v>804.14511489999995</v>
      </c>
      <c r="M81">
        <v>831.78415810000001</v>
      </c>
      <c r="N81">
        <v>863.01340949999997</v>
      </c>
      <c r="O81">
        <v>898.12867759999995</v>
      </c>
      <c r="P81">
        <v>934.77704389999997</v>
      </c>
      <c r="Q81">
        <v>972.33667300000002</v>
      </c>
      <c r="R81">
        <v>1010.534143</v>
      </c>
      <c r="S81">
        <v>1049.3803479999999</v>
      </c>
      <c r="T81">
        <v>1088.980339</v>
      </c>
      <c r="U81">
        <v>1129.3403109999999</v>
      </c>
      <c r="V81">
        <v>1170.585922</v>
      </c>
      <c r="W81">
        <v>1212.8018119999999</v>
      </c>
      <c r="X81">
        <v>1256.0699959999999</v>
      </c>
      <c r="Y81">
        <v>1300.4620789999999</v>
      </c>
      <c r="Z81">
        <v>1346.0380459999999</v>
      </c>
      <c r="AA81">
        <v>1392.847201</v>
      </c>
      <c r="AB81">
        <v>1440.929042</v>
      </c>
      <c r="AC81">
        <v>1490.3145919999999</v>
      </c>
      <c r="AD81">
        <v>1541.028082</v>
      </c>
      <c r="AE81">
        <v>1588.081829</v>
      </c>
      <c r="AF81">
        <v>1631.070655</v>
      </c>
      <c r="AG81">
        <v>1670.641124</v>
      </c>
      <c r="AH81">
        <v>1707.634141</v>
      </c>
      <c r="AI81">
        <v>1742.757028</v>
      </c>
      <c r="AJ81">
        <v>1776.552177</v>
      </c>
      <c r="AK81">
        <v>1809.4859300000001</v>
      </c>
      <c r="AL81">
        <v>1841.9007340000001</v>
      </c>
      <c r="AM81">
        <v>1874.107796</v>
      </c>
      <c r="AN81">
        <v>1906.4027699999999</v>
      </c>
    </row>
    <row r="82" spans="1:40" x14ac:dyDescent="0.25">
      <c r="A82" s="7" t="s">
        <v>235</v>
      </c>
      <c r="B82" t="s">
        <v>334</v>
      </c>
      <c r="C82">
        <v>48595.165000000001</v>
      </c>
      <c r="D82">
        <v>50063.966990000001</v>
      </c>
      <c r="E82">
        <v>51528.577279999998</v>
      </c>
      <c r="F82">
        <v>52997.435019999997</v>
      </c>
      <c r="G82">
        <v>54500.979800000001</v>
      </c>
      <c r="H82">
        <v>56046.701430000001</v>
      </c>
      <c r="I82">
        <v>57639.773869999997</v>
      </c>
      <c r="J82">
        <v>59291.344969999998</v>
      </c>
      <c r="K82">
        <v>60984.03469</v>
      </c>
      <c r="L82">
        <v>62732.378360000002</v>
      </c>
      <c r="M82">
        <v>64558.284849999996</v>
      </c>
      <c r="N82">
        <v>66475.002429999906</v>
      </c>
      <c r="O82">
        <v>68490.140700000004</v>
      </c>
      <c r="P82">
        <v>70568.796849999999</v>
      </c>
      <c r="Q82">
        <v>72750.243690000003</v>
      </c>
      <c r="R82">
        <v>75015.534530000004</v>
      </c>
      <c r="S82">
        <v>77352.605769999995</v>
      </c>
      <c r="T82">
        <v>79755.924239999906</v>
      </c>
      <c r="U82">
        <v>82205.693710000007</v>
      </c>
      <c r="V82">
        <v>84702.883889999997</v>
      </c>
      <c r="W82">
        <v>87248.016430000003</v>
      </c>
      <c r="X82">
        <v>89843.621480000002</v>
      </c>
      <c r="Y82">
        <v>92492.313670000003</v>
      </c>
      <c r="Z82">
        <v>95196.274690000006</v>
      </c>
      <c r="AA82">
        <v>97957.342180000007</v>
      </c>
      <c r="AB82">
        <v>100777.1778</v>
      </c>
      <c r="AC82">
        <v>103657.4562</v>
      </c>
      <c r="AD82">
        <v>106600.0374</v>
      </c>
      <c r="AE82">
        <v>109572.6957</v>
      </c>
      <c r="AF82">
        <v>112620.7812</v>
      </c>
      <c r="AG82">
        <v>115726.1942</v>
      </c>
      <c r="AH82">
        <v>118876.523</v>
      </c>
      <c r="AI82">
        <v>122067.57980000001</v>
      </c>
      <c r="AJ82">
        <v>125300.85219999999</v>
      </c>
      <c r="AK82">
        <v>128585.74400000001</v>
      </c>
      <c r="AL82">
        <v>131929.22140000001</v>
      </c>
      <c r="AM82">
        <v>135342.4958</v>
      </c>
      <c r="AN82">
        <v>138840.24720000001</v>
      </c>
    </row>
    <row r="83" spans="1:40" x14ac:dyDescent="0.25">
      <c r="A83" s="7" t="s">
        <v>235</v>
      </c>
      <c r="B83" t="s">
        <v>335</v>
      </c>
      <c r="C83">
        <v>81173.289000000004</v>
      </c>
      <c r="D83">
        <v>83600.182950000002</v>
      </c>
      <c r="E83">
        <v>86156.025550000006</v>
      </c>
      <c r="F83">
        <v>88827.657250000004</v>
      </c>
      <c r="G83">
        <v>91565.648889999997</v>
      </c>
      <c r="H83">
        <v>94304.491550000006</v>
      </c>
      <c r="I83">
        <v>97018.590299999996</v>
      </c>
      <c r="J83">
        <v>99713.997879999995</v>
      </c>
      <c r="K83">
        <v>102413.1825</v>
      </c>
      <c r="L83">
        <v>105164.3618</v>
      </c>
      <c r="M83">
        <v>108007.057</v>
      </c>
      <c r="N83">
        <v>110975.3193</v>
      </c>
      <c r="O83">
        <v>114101.2363</v>
      </c>
      <c r="P83">
        <v>117358.34480000001</v>
      </c>
      <c r="Q83">
        <v>120751.6471</v>
      </c>
      <c r="R83">
        <v>124284.327</v>
      </c>
      <c r="S83">
        <v>127958.6064</v>
      </c>
      <c r="T83">
        <v>131773.90090000001</v>
      </c>
      <c r="U83">
        <v>135728.67869999999</v>
      </c>
      <c r="V83">
        <v>139814.41080000001</v>
      </c>
      <c r="W83">
        <v>144021.8898</v>
      </c>
      <c r="X83">
        <v>148344.46280000001</v>
      </c>
      <c r="Y83">
        <v>152779.18229999999</v>
      </c>
      <c r="Z83">
        <v>157326.33530000001</v>
      </c>
      <c r="AA83">
        <v>161988.38370000001</v>
      </c>
      <c r="AB83">
        <v>166769.00940000001</v>
      </c>
      <c r="AC83">
        <v>171672.4852</v>
      </c>
      <c r="AD83">
        <v>176703.3897</v>
      </c>
      <c r="AE83">
        <v>181791.98269999999</v>
      </c>
      <c r="AF83">
        <v>186958.742</v>
      </c>
      <c r="AG83">
        <v>192219.82560000001</v>
      </c>
      <c r="AH83">
        <v>197584.49969999999</v>
      </c>
      <c r="AI83">
        <v>203056.65530000001</v>
      </c>
      <c r="AJ83">
        <v>208639.33350000001</v>
      </c>
      <c r="AK83">
        <v>214339.07149999999</v>
      </c>
      <c r="AL83">
        <v>220167.4258</v>
      </c>
      <c r="AM83">
        <v>226140.24859999999</v>
      </c>
      <c r="AN83">
        <v>232278.26070000001</v>
      </c>
    </row>
    <row r="84" spans="1:40" x14ac:dyDescent="0.25">
      <c r="A84" s="7" t="s">
        <v>235</v>
      </c>
      <c r="B84" t="s">
        <v>336</v>
      </c>
      <c r="C84">
        <v>11688.45991</v>
      </c>
      <c r="D84">
        <v>12018.54458</v>
      </c>
      <c r="E84">
        <v>12349.67467</v>
      </c>
      <c r="F84">
        <v>12706.099840000001</v>
      </c>
      <c r="G84">
        <v>13083.18109</v>
      </c>
      <c r="H84">
        <v>13474.640789999999</v>
      </c>
      <c r="I84">
        <v>13862.054829999999</v>
      </c>
      <c r="J84">
        <v>14236.59843</v>
      </c>
      <c r="K84">
        <v>14590.33727</v>
      </c>
      <c r="L84">
        <v>14926.18219</v>
      </c>
      <c r="M84">
        <v>15253.11303</v>
      </c>
      <c r="N84">
        <v>15574.599469999999</v>
      </c>
      <c r="O84">
        <v>15890.478870000001</v>
      </c>
      <c r="P84">
        <v>16221.47898</v>
      </c>
      <c r="Q84">
        <v>16588.129120000001</v>
      </c>
      <c r="R84">
        <v>16978.16173</v>
      </c>
      <c r="S84">
        <v>17384.68086</v>
      </c>
      <c r="T84">
        <v>17804.76845</v>
      </c>
      <c r="U84">
        <v>18232.102269999999</v>
      </c>
      <c r="V84">
        <v>18666.40755</v>
      </c>
      <c r="W84">
        <v>19107.180909999999</v>
      </c>
      <c r="X84">
        <v>19553.950789999999</v>
      </c>
      <c r="Y84">
        <v>20006.36073</v>
      </c>
      <c r="Z84">
        <v>20464.173790000001</v>
      </c>
      <c r="AA84">
        <v>20927.2546</v>
      </c>
      <c r="AB84">
        <v>21395.542420000002</v>
      </c>
      <c r="AC84">
        <v>21869.035779999998</v>
      </c>
      <c r="AD84">
        <v>22347.79189</v>
      </c>
      <c r="AE84">
        <v>22839.078170000001</v>
      </c>
      <c r="AF84">
        <v>23365.159179999999</v>
      </c>
      <c r="AG84">
        <v>23919.306789999999</v>
      </c>
      <c r="AH84">
        <v>24496.761640000001</v>
      </c>
      <c r="AI84">
        <v>25095.477879999999</v>
      </c>
      <c r="AJ84">
        <v>25714.794040000001</v>
      </c>
      <c r="AK84">
        <v>26355.403900000001</v>
      </c>
      <c r="AL84">
        <v>27018.190890000002</v>
      </c>
      <c r="AM84">
        <v>27704.750629999999</v>
      </c>
      <c r="AN84">
        <v>28417.373749999999</v>
      </c>
    </row>
    <row r="85" spans="1:40" x14ac:dyDescent="0.25">
      <c r="A85" s="7" t="s">
        <v>236</v>
      </c>
      <c r="B85" t="s">
        <v>337</v>
      </c>
      <c r="C85">
        <v>1680793.5220000001</v>
      </c>
      <c r="D85">
        <v>1730076.727</v>
      </c>
      <c r="E85">
        <v>1780568.6910000001</v>
      </c>
      <c r="F85">
        <v>1832133.4240000001</v>
      </c>
      <c r="G85">
        <v>1884467.1410000001</v>
      </c>
      <c r="H85">
        <v>1937662.8319999999</v>
      </c>
      <c r="I85">
        <v>1991733.673</v>
      </c>
      <c r="J85">
        <v>2046766.128</v>
      </c>
      <c r="K85">
        <v>2102383.9300000002</v>
      </c>
      <c r="L85">
        <v>2158863.6940000001</v>
      </c>
      <c r="M85">
        <v>2216557.0580000002</v>
      </c>
      <c r="N85">
        <v>2275669.3870000001</v>
      </c>
      <c r="O85">
        <v>2336313.2859999998</v>
      </c>
      <c r="P85">
        <v>2398887.3829999999</v>
      </c>
      <c r="Q85">
        <v>2463787.7110000001</v>
      </c>
      <c r="R85">
        <v>2530733.0279999999</v>
      </c>
      <c r="S85">
        <v>2599580.84</v>
      </c>
      <c r="T85">
        <v>2670264.5490000001</v>
      </c>
      <c r="U85">
        <v>2742349.5959999999</v>
      </c>
      <c r="V85">
        <v>2815800.12</v>
      </c>
      <c r="W85">
        <v>2890546.784</v>
      </c>
      <c r="X85">
        <v>2966574.048</v>
      </c>
      <c r="Y85">
        <v>3043886.0750000002</v>
      </c>
      <c r="Z85">
        <v>3122495.1129999999</v>
      </c>
      <c r="AA85">
        <v>3202418.3969999999</v>
      </c>
      <c r="AB85">
        <v>3283676.2940000002</v>
      </c>
      <c r="AC85">
        <v>3366292.5129999998</v>
      </c>
      <c r="AD85">
        <v>3450295.949</v>
      </c>
      <c r="AE85">
        <v>3536056.3569999998</v>
      </c>
      <c r="AF85">
        <v>3623944.1409999998</v>
      </c>
      <c r="AG85">
        <v>3713744.503</v>
      </c>
      <c r="AH85">
        <v>3805385.4309999999</v>
      </c>
      <c r="AI85">
        <v>3898913.5109999999</v>
      </c>
      <c r="AJ85">
        <v>3994457.358</v>
      </c>
      <c r="AK85">
        <v>4092311.4920000001</v>
      </c>
      <c r="AL85">
        <v>4192719.392</v>
      </c>
      <c r="AM85">
        <v>4296032.0039999997</v>
      </c>
      <c r="AN85">
        <v>4402694.3640000001</v>
      </c>
    </row>
    <row r="86" spans="1:40" x14ac:dyDescent="0.25">
      <c r="A86" s="7" t="s">
        <v>236</v>
      </c>
      <c r="B86" t="s">
        <v>338</v>
      </c>
      <c r="C86">
        <v>358724.96600000001</v>
      </c>
      <c r="D86">
        <v>369009.35550000001</v>
      </c>
      <c r="E86">
        <v>378905.00599999999</v>
      </c>
      <c r="F86">
        <v>388396.24459999998</v>
      </c>
      <c r="G86">
        <v>398070.86300000001</v>
      </c>
      <c r="H86">
        <v>408434.4535</v>
      </c>
      <c r="I86">
        <v>419607.68229999999</v>
      </c>
      <c r="J86">
        <v>431563.29359999998</v>
      </c>
      <c r="K86">
        <v>443861.13339999999</v>
      </c>
      <c r="L86">
        <v>456647.66680000001</v>
      </c>
      <c r="M86">
        <v>470092.70439999999</v>
      </c>
      <c r="N86">
        <v>484235.5355</v>
      </c>
      <c r="O86">
        <v>499026.81079999998</v>
      </c>
      <c r="P86">
        <v>514313.48849999998</v>
      </c>
      <c r="Q86">
        <v>530160.15300000005</v>
      </c>
      <c r="R86">
        <v>546350.03749999998</v>
      </c>
      <c r="S86">
        <v>562797.69700000004</v>
      </c>
      <c r="T86">
        <v>579495.59279999998</v>
      </c>
      <c r="U86">
        <v>596115.57739999995</v>
      </c>
      <c r="V86">
        <v>612775.73049999995</v>
      </c>
      <c r="W86">
        <v>629562.33360000001</v>
      </c>
      <c r="X86">
        <v>646577.07539999997</v>
      </c>
      <c r="Y86">
        <v>663888.29850000003</v>
      </c>
      <c r="Z86">
        <v>681528.56830000004</v>
      </c>
      <c r="AA86">
        <v>699507.53910000005</v>
      </c>
      <c r="AB86">
        <v>717824.1139</v>
      </c>
      <c r="AC86">
        <v>736475.64969999995</v>
      </c>
      <c r="AD86">
        <v>755463.61529999995</v>
      </c>
      <c r="AE86">
        <v>774761.99970000004</v>
      </c>
      <c r="AF86">
        <v>794421.83380000002</v>
      </c>
      <c r="AG86">
        <v>814240.30330000003</v>
      </c>
      <c r="AH86">
        <v>834175.9094</v>
      </c>
      <c r="AI86">
        <v>854298.57799999998</v>
      </c>
      <c r="AJ86">
        <v>874729.50430000003</v>
      </c>
      <c r="AK86">
        <v>895684.20270000002</v>
      </c>
      <c r="AL86">
        <v>917259.10190000001</v>
      </c>
      <c r="AM86">
        <v>939602.70310000004</v>
      </c>
      <c r="AN86">
        <v>962895.70140000002</v>
      </c>
    </row>
    <row r="87" spans="1:40" x14ac:dyDescent="0.25">
      <c r="A87" s="23" t="s">
        <v>237</v>
      </c>
      <c r="B87" t="s">
        <v>339</v>
      </c>
      <c r="C87">
        <v>15853.983050000001</v>
      </c>
      <c r="D87">
        <v>16216.96312</v>
      </c>
      <c r="E87">
        <v>16534.354589999999</v>
      </c>
      <c r="F87">
        <v>16884.251100000001</v>
      </c>
      <c r="G87">
        <v>17336.87542</v>
      </c>
      <c r="H87">
        <v>17842.105629999998</v>
      </c>
      <c r="I87">
        <v>18383.272720000001</v>
      </c>
      <c r="J87">
        <v>18950.610240000002</v>
      </c>
      <c r="K87">
        <v>19561.196</v>
      </c>
      <c r="L87">
        <v>20221.26658</v>
      </c>
      <c r="M87">
        <v>20958.80069</v>
      </c>
      <c r="N87">
        <v>21791.535250000001</v>
      </c>
      <c r="O87">
        <v>22733.504669999998</v>
      </c>
      <c r="P87">
        <v>23669.05845</v>
      </c>
      <c r="Q87">
        <v>24662.239529999999</v>
      </c>
      <c r="R87">
        <v>25696.847030000001</v>
      </c>
      <c r="S87">
        <v>26771.999210000002</v>
      </c>
      <c r="T87">
        <v>27890.192599999998</v>
      </c>
      <c r="U87">
        <v>29051.620009999999</v>
      </c>
      <c r="V87">
        <v>30257.021629999999</v>
      </c>
      <c r="W87">
        <v>31506.465189999999</v>
      </c>
      <c r="X87">
        <v>32800.878920000003</v>
      </c>
      <c r="Y87">
        <v>34141.338790000002</v>
      </c>
      <c r="Z87">
        <v>35528.862110000002</v>
      </c>
      <c r="AA87">
        <v>36964.382230000003</v>
      </c>
      <c r="AB87">
        <v>38448.74469</v>
      </c>
      <c r="AC87">
        <v>39982.720780000003</v>
      </c>
      <c r="AD87">
        <v>41567.032829999996</v>
      </c>
      <c r="AE87">
        <v>42962.98633</v>
      </c>
      <c r="AF87">
        <v>44282.773699999998</v>
      </c>
      <c r="AG87">
        <v>45533.370029999998</v>
      </c>
      <c r="AH87">
        <v>46721.406419999999</v>
      </c>
      <c r="AI87">
        <v>47851.146769999999</v>
      </c>
      <c r="AJ87">
        <v>48925.209130000003</v>
      </c>
      <c r="AK87">
        <v>49946.736290000001</v>
      </c>
      <c r="AL87">
        <v>50917.598259999999</v>
      </c>
      <c r="AM87">
        <v>51840.372589999999</v>
      </c>
      <c r="AN87">
        <v>52718.301679999997</v>
      </c>
    </row>
    <row r="88" spans="1:40" x14ac:dyDescent="0.25">
      <c r="A88" s="23" t="s">
        <v>237</v>
      </c>
      <c r="B88" t="s">
        <v>340</v>
      </c>
      <c r="C88">
        <v>51842.487480000003</v>
      </c>
      <c r="D88">
        <v>53179.442450000002</v>
      </c>
      <c r="E88">
        <v>54288.321909999999</v>
      </c>
      <c r="F88">
        <v>55503.070749999999</v>
      </c>
      <c r="G88">
        <v>56996.692589999999</v>
      </c>
      <c r="H88">
        <v>58942.252110000001</v>
      </c>
      <c r="I88">
        <v>60937.3079</v>
      </c>
      <c r="J88">
        <v>62859.313959999999</v>
      </c>
      <c r="K88">
        <v>64457.494449999998</v>
      </c>
      <c r="L88">
        <v>65825.767900000006</v>
      </c>
      <c r="M88">
        <v>67088.752989999906</v>
      </c>
      <c r="N88">
        <v>68274.742639999997</v>
      </c>
      <c r="O88">
        <v>69360.813959999999</v>
      </c>
      <c r="P88">
        <v>70631.817939999906</v>
      </c>
      <c r="Q88">
        <v>72362.660640000002</v>
      </c>
      <c r="R88">
        <v>74299.937300000005</v>
      </c>
      <c r="S88">
        <v>76342.945120000004</v>
      </c>
      <c r="T88">
        <v>78461.559479999996</v>
      </c>
      <c r="U88">
        <v>80534.711769999994</v>
      </c>
      <c r="V88">
        <v>82607.884460000001</v>
      </c>
      <c r="W88">
        <v>84700.115170000005</v>
      </c>
      <c r="X88">
        <v>86816.706439999994</v>
      </c>
      <c r="Y88">
        <v>88958.197109999906</v>
      </c>
      <c r="Z88">
        <v>91123.567679999906</v>
      </c>
      <c r="AA88">
        <v>93311.377030000003</v>
      </c>
      <c r="AB88">
        <v>95520.162389999998</v>
      </c>
      <c r="AC88">
        <v>97748.630560000005</v>
      </c>
      <c r="AD88">
        <v>99995.796310000005</v>
      </c>
      <c r="AE88">
        <v>102286.61719999999</v>
      </c>
      <c r="AF88">
        <v>104946.0432</v>
      </c>
      <c r="AG88">
        <v>107761.6476</v>
      </c>
      <c r="AH88">
        <v>110642.1492</v>
      </c>
      <c r="AI88">
        <v>113560.9167</v>
      </c>
      <c r="AJ88">
        <v>116513.68919999999</v>
      </c>
      <c r="AK88">
        <v>119506.7334</v>
      </c>
      <c r="AL88">
        <v>122546.7844</v>
      </c>
      <c r="AM88">
        <v>125642.69319999999</v>
      </c>
      <c r="AN88">
        <v>128805.39139999999</v>
      </c>
    </row>
    <row r="89" spans="1:40" x14ac:dyDescent="0.25">
      <c r="A89" s="31" t="s">
        <v>440</v>
      </c>
      <c r="B89" t="s">
        <v>341</v>
      </c>
      <c r="C89">
        <v>10768.83088</v>
      </c>
      <c r="D89">
        <v>11095.043960000001</v>
      </c>
      <c r="E89">
        <v>11339.461799999999</v>
      </c>
      <c r="F89">
        <v>11534.58454</v>
      </c>
      <c r="G89">
        <v>11655.393480000001</v>
      </c>
      <c r="H89">
        <v>12253.766079999999</v>
      </c>
      <c r="I89">
        <v>12743.756359999999</v>
      </c>
      <c r="J89">
        <v>13049.906440000001</v>
      </c>
      <c r="K89">
        <v>13213.39588</v>
      </c>
      <c r="L89">
        <v>13269.58403</v>
      </c>
      <c r="M89">
        <v>13226.82055</v>
      </c>
      <c r="N89">
        <v>13064.54377</v>
      </c>
      <c r="O89">
        <v>12740.18777</v>
      </c>
      <c r="P89">
        <v>12818.645140000001</v>
      </c>
      <c r="Q89">
        <v>13065.62383</v>
      </c>
      <c r="R89">
        <v>13359.852849999999</v>
      </c>
      <c r="S89">
        <v>13665.75755</v>
      </c>
      <c r="T89">
        <v>13972.69173</v>
      </c>
      <c r="U89">
        <v>14268.83281</v>
      </c>
      <c r="V89">
        <v>14553.637909999999</v>
      </c>
      <c r="W89">
        <v>14823.44045</v>
      </c>
      <c r="X89">
        <v>15074.46874</v>
      </c>
      <c r="Y89">
        <v>15302.78118</v>
      </c>
      <c r="Z89">
        <v>15504.241239999999</v>
      </c>
      <c r="AA89">
        <v>15674.58728</v>
      </c>
      <c r="AB89">
        <v>15809.521940000001</v>
      </c>
      <c r="AC89">
        <v>15904.816059999999</v>
      </c>
      <c r="AD89">
        <v>15956.42402</v>
      </c>
      <c r="AE89">
        <v>16360.82121</v>
      </c>
      <c r="AF89">
        <v>16801.344489999999</v>
      </c>
      <c r="AG89">
        <v>17193.545689999999</v>
      </c>
      <c r="AH89">
        <v>17536.421559999999</v>
      </c>
      <c r="AI89">
        <v>17842.324710000001</v>
      </c>
      <c r="AJ89">
        <v>18121.910100000001</v>
      </c>
      <c r="AK89">
        <v>18383.41288</v>
      </c>
      <c r="AL89">
        <v>18632.2562</v>
      </c>
      <c r="AM89">
        <v>18872.33484</v>
      </c>
      <c r="AN89">
        <v>19106.815470000001</v>
      </c>
    </row>
    <row r="90" spans="1:40" x14ac:dyDescent="0.25">
      <c r="A90" s="31" t="s">
        <v>441</v>
      </c>
      <c r="B90" t="s">
        <v>342</v>
      </c>
      <c r="C90">
        <v>752.27429700000005</v>
      </c>
      <c r="D90">
        <v>944.13714130000005</v>
      </c>
      <c r="E90">
        <v>1173.7329010000001</v>
      </c>
      <c r="F90">
        <v>1460.4488630000001</v>
      </c>
      <c r="G90">
        <v>1811.5931</v>
      </c>
      <c r="H90">
        <v>2257.9944799999998</v>
      </c>
      <c r="I90">
        <v>2731.827648</v>
      </c>
      <c r="J90">
        <v>3262.5308180000002</v>
      </c>
      <c r="K90">
        <v>3873.5972230000002</v>
      </c>
      <c r="L90">
        <v>4581.3365130000002</v>
      </c>
      <c r="M90">
        <v>5393.4432740000002</v>
      </c>
      <c r="N90">
        <v>6301.4480750000002</v>
      </c>
      <c r="O90">
        <v>7272.4518619999999</v>
      </c>
      <c r="P90">
        <v>8283.6023860000005</v>
      </c>
      <c r="Q90">
        <v>9461.3562610000008</v>
      </c>
      <c r="R90">
        <v>10780.259679999999</v>
      </c>
      <c r="S90">
        <v>12256.148950000001</v>
      </c>
      <c r="T90">
        <v>13904.312169999999</v>
      </c>
      <c r="U90">
        <v>15369.28347</v>
      </c>
      <c r="V90">
        <v>16936.00577</v>
      </c>
      <c r="W90">
        <v>18601.666809999999</v>
      </c>
      <c r="X90">
        <v>20363.675780000001</v>
      </c>
      <c r="Y90">
        <v>22217.758030000001</v>
      </c>
      <c r="Z90">
        <v>24157.762589999998</v>
      </c>
      <c r="AA90">
        <v>26175.57531</v>
      </c>
      <c r="AB90">
        <v>28261.030630000001</v>
      </c>
      <c r="AC90">
        <v>30401.869019999998</v>
      </c>
      <c r="AD90">
        <v>32583.75072</v>
      </c>
      <c r="AE90">
        <v>34742.530440000002</v>
      </c>
      <c r="AF90">
        <v>36667.156389999996</v>
      </c>
      <c r="AG90">
        <v>38407.707649999997</v>
      </c>
      <c r="AH90">
        <v>40032.458180000001</v>
      </c>
      <c r="AI90">
        <v>41575.396289999997</v>
      </c>
      <c r="AJ90">
        <v>43055.441859999999</v>
      </c>
      <c r="AK90">
        <v>44487.426339999998</v>
      </c>
      <c r="AL90">
        <v>45880.468529999998</v>
      </c>
      <c r="AM90">
        <v>47242.298690000003</v>
      </c>
      <c r="AN90">
        <v>48580.345529999999</v>
      </c>
    </row>
    <row r="91" spans="1:40" x14ac:dyDescent="0.25">
      <c r="A91" s="31" t="s">
        <v>442</v>
      </c>
      <c r="B91" t="s">
        <v>343</v>
      </c>
      <c r="C91">
        <v>638.72549089999995</v>
      </c>
      <c r="D91">
        <v>642.2187242</v>
      </c>
      <c r="E91">
        <v>634.68113189999997</v>
      </c>
      <c r="F91">
        <v>621.8311119</v>
      </c>
      <c r="G91">
        <v>603.92353869999999</v>
      </c>
      <c r="H91">
        <v>667.83582520000004</v>
      </c>
      <c r="I91">
        <v>754.97100269999999</v>
      </c>
      <c r="J91">
        <v>851.8655033</v>
      </c>
      <c r="K91">
        <v>957.66170990000001</v>
      </c>
      <c r="L91">
        <v>1073.8279660000001</v>
      </c>
      <c r="M91">
        <v>1200.935375</v>
      </c>
      <c r="N91">
        <v>1336.8034540000001</v>
      </c>
      <c r="O91">
        <v>1475.1705790000001</v>
      </c>
      <c r="P91">
        <v>1549.720757</v>
      </c>
      <c r="Q91">
        <v>1604.4289799999999</v>
      </c>
      <c r="R91">
        <v>1650.0199399999999</v>
      </c>
      <c r="S91">
        <v>1689.857293</v>
      </c>
      <c r="T91">
        <v>1724.890269</v>
      </c>
      <c r="U91">
        <v>1783.3748660000001</v>
      </c>
      <c r="V91">
        <v>1848.7349099999999</v>
      </c>
      <c r="W91">
        <v>1914.6520969999999</v>
      </c>
      <c r="X91">
        <v>1978.6139840000001</v>
      </c>
      <c r="Y91">
        <v>2039.2638669999999</v>
      </c>
      <c r="Z91">
        <v>2095.5841829999999</v>
      </c>
      <c r="AA91">
        <v>2146.6564870000002</v>
      </c>
      <c r="AB91">
        <v>2191.6005270000001</v>
      </c>
      <c r="AC91">
        <v>2229.570639</v>
      </c>
      <c r="AD91">
        <v>2259.7709810000001</v>
      </c>
      <c r="AE91">
        <v>2336.5202300000001</v>
      </c>
      <c r="AF91">
        <v>2416.552451</v>
      </c>
      <c r="AG91">
        <v>2487.957821</v>
      </c>
      <c r="AH91">
        <v>2550.42533</v>
      </c>
      <c r="AI91">
        <v>2605.5711809999998</v>
      </c>
      <c r="AJ91">
        <v>2654.822897</v>
      </c>
      <c r="AK91">
        <v>2699.3086589999998</v>
      </c>
      <c r="AL91">
        <v>2739.7867209999999</v>
      </c>
      <c r="AM91">
        <v>2776.8210439999998</v>
      </c>
      <c r="AN91">
        <v>2810.890699</v>
      </c>
    </row>
    <row r="92" spans="1:40" x14ac:dyDescent="0.25">
      <c r="A92" s="31" t="s">
        <v>125</v>
      </c>
      <c r="B92" t="s">
        <v>344</v>
      </c>
      <c r="C92">
        <v>4.3678165160000004</v>
      </c>
      <c r="D92">
        <v>8.8197130609999999</v>
      </c>
      <c r="E92">
        <v>17.79363219</v>
      </c>
      <c r="F92">
        <v>36.233785240000003</v>
      </c>
      <c r="G92">
        <v>74.162652339999994</v>
      </c>
      <c r="H92">
        <v>141.54157140000001</v>
      </c>
      <c r="I92">
        <v>263.60651940000002</v>
      </c>
      <c r="J92">
        <v>485.50921069999998</v>
      </c>
      <c r="K92">
        <v>888.83851340000001</v>
      </c>
      <c r="L92">
        <v>1618.760307</v>
      </c>
      <c r="M92">
        <v>2928.9982690000002</v>
      </c>
      <c r="N92">
        <v>5248.828861</v>
      </c>
      <c r="O92">
        <v>9272.8655199999994</v>
      </c>
      <c r="P92">
        <v>10272.38718</v>
      </c>
      <c r="Q92">
        <v>11302.467930000001</v>
      </c>
      <c r="R92">
        <v>12321.41013</v>
      </c>
      <c r="S92">
        <v>13334.03515</v>
      </c>
      <c r="T92">
        <v>14341.110979999999</v>
      </c>
      <c r="U92">
        <v>16862.963800000001</v>
      </c>
      <c r="V92">
        <v>19772.96888</v>
      </c>
      <c r="W92">
        <v>23116.370129999999</v>
      </c>
      <c r="X92">
        <v>26943.297740000002</v>
      </c>
      <c r="Y92">
        <v>31306.640220000001</v>
      </c>
      <c r="Z92">
        <v>36261.50114</v>
      </c>
      <c r="AA92">
        <v>41864.593549999998</v>
      </c>
      <c r="AB92">
        <v>48173.418019999997</v>
      </c>
      <c r="AC92">
        <v>55245.265350000001</v>
      </c>
      <c r="AD92">
        <v>63136.055119999997</v>
      </c>
      <c r="AE92">
        <v>67915.2111</v>
      </c>
      <c r="AF92">
        <v>72229.606400000004</v>
      </c>
      <c r="AG92">
        <v>76170.304050000006</v>
      </c>
      <c r="AH92">
        <v>79869.694300000003</v>
      </c>
      <c r="AI92">
        <v>83395.607579999996</v>
      </c>
      <c r="AJ92">
        <v>86787.278749999998</v>
      </c>
      <c r="AK92">
        <v>90076.434880000001</v>
      </c>
      <c r="AL92">
        <v>93283.849650000004</v>
      </c>
      <c r="AM92">
        <v>96427.762270000007</v>
      </c>
      <c r="AN92">
        <v>99526.01367</v>
      </c>
    </row>
    <row r="93" spans="1:40" x14ac:dyDescent="0.25">
      <c r="A93" s="31" t="s">
        <v>443</v>
      </c>
      <c r="B93" t="s">
        <v>345</v>
      </c>
      <c r="C93">
        <v>288.43088970000002</v>
      </c>
      <c r="D93">
        <v>354.84200010000001</v>
      </c>
      <c r="E93">
        <v>460.16658910000001</v>
      </c>
      <c r="F93">
        <v>608.74555740000005</v>
      </c>
      <c r="G93">
        <v>811.47823570000003</v>
      </c>
      <c r="H93">
        <v>998.98951620000003</v>
      </c>
      <c r="I93">
        <v>1171.787478</v>
      </c>
      <c r="J93">
        <v>1339.1446719999999</v>
      </c>
      <c r="K93">
        <v>1508.883067</v>
      </c>
      <c r="L93">
        <v>1684.866886</v>
      </c>
      <c r="M93">
        <v>1866.6848070000001</v>
      </c>
      <c r="N93">
        <v>2048.5841009999999</v>
      </c>
      <c r="O93">
        <v>2218.5707969999999</v>
      </c>
      <c r="P93">
        <v>2334.4512890000001</v>
      </c>
      <c r="Q93">
        <v>2433.0305819999999</v>
      </c>
      <c r="R93">
        <v>2518.871087</v>
      </c>
      <c r="S93">
        <v>2593.2366750000001</v>
      </c>
      <c r="T93">
        <v>2656.3523209999998</v>
      </c>
      <c r="U93">
        <v>2749.2753750000002</v>
      </c>
      <c r="V93">
        <v>2847.6347689999998</v>
      </c>
      <c r="W93">
        <v>2942.0069140000001</v>
      </c>
      <c r="X93">
        <v>3028.6350539999999</v>
      </c>
      <c r="Y93">
        <v>3105.5635480000001</v>
      </c>
      <c r="Z93">
        <v>3171.4420500000001</v>
      </c>
      <c r="AA93">
        <v>3225.1732040000002</v>
      </c>
      <c r="AB93">
        <v>3265.8208079999999</v>
      </c>
      <c r="AC93">
        <v>3292.5992000000001</v>
      </c>
      <c r="AD93">
        <v>3304.886939</v>
      </c>
      <c r="AE93">
        <v>2056.2760659999999</v>
      </c>
      <c r="AF93">
        <v>1064.8386399999999</v>
      </c>
      <c r="AG93">
        <v>507.69383800000003</v>
      </c>
      <c r="AH93">
        <v>230.2558071</v>
      </c>
      <c r="AI93">
        <v>100.48928239999999</v>
      </c>
      <c r="AJ93">
        <v>42.43716671</v>
      </c>
      <c r="AK93">
        <v>17.43271073</v>
      </c>
      <c r="AL93">
        <v>7.0225426530000004</v>
      </c>
      <c r="AM93">
        <v>2.8142931739999999</v>
      </c>
      <c r="AN93">
        <v>1.1493252819999999</v>
      </c>
    </row>
    <row r="94" spans="1:40" x14ac:dyDescent="0.25">
      <c r="A94" s="31" t="s">
        <v>444</v>
      </c>
      <c r="B94" t="s">
        <v>346</v>
      </c>
      <c r="C94">
        <v>514.10128280000004</v>
      </c>
      <c r="D94">
        <v>549.66780010000002</v>
      </c>
      <c r="E94">
        <v>589.88678770000001</v>
      </c>
      <c r="F94">
        <v>632.82366430000002</v>
      </c>
      <c r="G94">
        <v>676.16985550000004</v>
      </c>
      <c r="H94">
        <v>732.06854920000001</v>
      </c>
      <c r="I94">
        <v>778.28881879999994</v>
      </c>
      <c r="J94">
        <v>813.7413732</v>
      </c>
      <c r="K94">
        <v>841.62237579999999</v>
      </c>
      <c r="L94">
        <v>864.02074479999999</v>
      </c>
      <c r="M94">
        <v>881.1029906</v>
      </c>
      <c r="N94">
        <v>890.9971094</v>
      </c>
      <c r="O94">
        <v>890.10570089999999</v>
      </c>
      <c r="P94">
        <v>891.23900609999998</v>
      </c>
      <c r="Q94">
        <v>894.63533219999999</v>
      </c>
      <c r="R94">
        <v>897.13253810000003</v>
      </c>
      <c r="S94">
        <v>897.88108590000002</v>
      </c>
      <c r="T94">
        <v>896.68598640000005</v>
      </c>
      <c r="U94">
        <v>853.69155149999995</v>
      </c>
      <c r="V94">
        <v>797.2352138</v>
      </c>
      <c r="W94">
        <v>737.22340159999999</v>
      </c>
      <c r="X94">
        <v>676.96090200000003</v>
      </c>
      <c r="Y94">
        <v>617.78413660000001</v>
      </c>
      <c r="Z94">
        <v>560.41482610000003</v>
      </c>
      <c r="AA94">
        <v>505.34617730000002</v>
      </c>
      <c r="AB94">
        <v>452.95225540000001</v>
      </c>
      <c r="AC94">
        <v>403.52016079999999</v>
      </c>
      <c r="AD94">
        <v>357.26134930000001</v>
      </c>
      <c r="AE94">
        <v>299.02948309999999</v>
      </c>
      <c r="AF94">
        <v>243.06030039999999</v>
      </c>
      <c r="AG94">
        <v>193.94787120000001</v>
      </c>
      <c r="AH94">
        <v>152.69108840000001</v>
      </c>
      <c r="AI94">
        <v>118.89418310000001</v>
      </c>
      <c r="AJ94">
        <v>91.68102399</v>
      </c>
      <c r="AK94">
        <v>70.066992119999995</v>
      </c>
      <c r="AL94">
        <v>53.099094880000003</v>
      </c>
      <c r="AM94">
        <v>39.91830452</v>
      </c>
      <c r="AN94">
        <v>29.779659370000001</v>
      </c>
    </row>
    <row r="95" spans="1:40" x14ac:dyDescent="0.25">
      <c r="A95" s="31" t="s">
        <v>445</v>
      </c>
      <c r="B95" t="s">
        <v>347</v>
      </c>
      <c r="C95">
        <v>0.22515454670000001</v>
      </c>
      <c r="D95">
        <v>0.81292549859999996</v>
      </c>
      <c r="E95">
        <v>4.6211467629999996</v>
      </c>
      <c r="F95">
        <v>31.353715879999999</v>
      </c>
      <c r="G95">
        <v>224.94422969999999</v>
      </c>
      <c r="H95">
        <v>524.67766749999998</v>
      </c>
      <c r="I95">
        <v>814.44156780000003</v>
      </c>
      <c r="J95">
        <v>1089.552555</v>
      </c>
      <c r="K95">
        <v>1370.275641</v>
      </c>
      <c r="L95">
        <v>1670.074118</v>
      </c>
      <c r="M95">
        <v>1993.6664189999999</v>
      </c>
      <c r="N95">
        <v>2337.111382</v>
      </c>
      <c r="O95">
        <v>2686.5622979999998</v>
      </c>
      <c r="P95">
        <v>2874.5826400000001</v>
      </c>
      <c r="Q95">
        <v>2994.2610789999999</v>
      </c>
      <c r="R95">
        <v>3073.6411320000002</v>
      </c>
      <c r="S95">
        <v>3123.4108550000001</v>
      </c>
      <c r="T95">
        <v>3148.3999509999999</v>
      </c>
      <c r="U95">
        <v>3039.451129</v>
      </c>
      <c r="V95">
        <v>2876.992788</v>
      </c>
      <c r="W95">
        <v>2691.876021</v>
      </c>
      <c r="X95">
        <v>2496.5555960000002</v>
      </c>
      <c r="Y95">
        <v>2297.5415189999999</v>
      </c>
      <c r="Z95">
        <v>2099.1467579999999</v>
      </c>
      <c r="AA95">
        <v>1904.6157889999999</v>
      </c>
      <c r="AB95">
        <v>1716.485983</v>
      </c>
      <c r="AC95">
        <v>1536.7293259999999</v>
      </c>
      <c r="AD95">
        <v>1366.8313949999999</v>
      </c>
      <c r="AE95">
        <v>1277.7182869999999</v>
      </c>
      <c r="AF95">
        <v>1206.2573199999999</v>
      </c>
      <c r="AG95">
        <v>1136.914172</v>
      </c>
      <c r="AH95">
        <v>1067.9714269999999</v>
      </c>
      <c r="AI95">
        <v>1000.242995</v>
      </c>
      <c r="AJ95">
        <v>934.62820060000001</v>
      </c>
      <c r="AK95">
        <v>871.77593149999996</v>
      </c>
      <c r="AL95">
        <v>812.04807310000001</v>
      </c>
      <c r="AM95">
        <v>755.62438689999999</v>
      </c>
      <c r="AN95">
        <v>702.57178199999998</v>
      </c>
    </row>
    <row r="96" spans="1:40" x14ac:dyDescent="0.25">
      <c r="A96" s="31" t="s">
        <v>446</v>
      </c>
      <c r="B96" t="s">
        <v>348</v>
      </c>
      <c r="C96">
        <v>2605.7253879999998</v>
      </c>
      <c r="D96">
        <v>2590.9711950000001</v>
      </c>
      <c r="E96">
        <v>2522.6969439999998</v>
      </c>
      <c r="F96">
        <v>2431.3591299999998</v>
      </c>
      <c r="G96">
        <v>2320.3925469999999</v>
      </c>
      <c r="H96">
        <v>2371.4240249999998</v>
      </c>
      <c r="I96">
        <v>2419.3964380000002</v>
      </c>
      <c r="J96">
        <v>2436.750423</v>
      </c>
      <c r="K96">
        <v>2428.2807429999998</v>
      </c>
      <c r="L96">
        <v>2400.3218929999998</v>
      </c>
      <c r="M96">
        <v>2354.9367689999999</v>
      </c>
      <c r="N96">
        <v>2289.2902560000002</v>
      </c>
      <c r="O96">
        <v>2197.0337279999999</v>
      </c>
      <c r="P96">
        <v>2149.6053980000002</v>
      </c>
      <c r="Q96">
        <v>2121.108976</v>
      </c>
      <c r="R96">
        <v>2095.6024630000002</v>
      </c>
      <c r="S96">
        <v>2068.7685649999999</v>
      </c>
      <c r="T96">
        <v>2039.5594129999999</v>
      </c>
      <c r="U96">
        <v>2040.0050369999999</v>
      </c>
      <c r="V96">
        <v>2048.9177</v>
      </c>
      <c r="W96">
        <v>2058.9215389999999</v>
      </c>
      <c r="X96">
        <v>2067.531156</v>
      </c>
      <c r="Y96">
        <v>2073.7162680000001</v>
      </c>
      <c r="Z96">
        <v>2076.8740229999999</v>
      </c>
      <c r="AA96">
        <v>2076.5287269999999</v>
      </c>
      <c r="AB96">
        <v>2072.2486370000001</v>
      </c>
      <c r="AC96">
        <v>2063.6289820000002</v>
      </c>
      <c r="AD96">
        <v>2050.2954110000001</v>
      </c>
      <c r="AE96">
        <v>2082.7002379999999</v>
      </c>
      <c r="AF96">
        <v>2119.799098</v>
      </c>
      <c r="AG96">
        <v>2151.0154680000001</v>
      </c>
      <c r="AH96">
        <v>2176.4520600000001</v>
      </c>
      <c r="AI96">
        <v>2197.8304450000001</v>
      </c>
      <c r="AJ96">
        <v>2216.5973260000001</v>
      </c>
      <c r="AK96">
        <v>2233.8540680000001</v>
      </c>
      <c r="AL96">
        <v>2250.3255340000001</v>
      </c>
      <c r="AM96">
        <v>2266.5299329999998</v>
      </c>
      <c r="AN96">
        <v>2282.8829099999998</v>
      </c>
    </row>
    <row r="97" spans="1:40" x14ac:dyDescent="0.25">
      <c r="A97" s="31" t="s">
        <v>449</v>
      </c>
      <c r="B97" t="s">
        <v>349</v>
      </c>
      <c r="C97">
        <v>2831.6670730000001</v>
      </c>
      <c r="D97">
        <v>2831.2482519999999</v>
      </c>
      <c r="E97">
        <v>2759.2657960000001</v>
      </c>
      <c r="F97">
        <v>2651.3156220000001</v>
      </c>
      <c r="G97">
        <v>2519.1101549999998</v>
      </c>
      <c r="H97">
        <v>2562.997108</v>
      </c>
      <c r="I97">
        <v>2609.3182959999999</v>
      </c>
      <c r="J97">
        <v>2630.0347619999998</v>
      </c>
      <c r="K97">
        <v>2629.5567129999999</v>
      </c>
      <c r="L97">
        <v>2613.683552</v>
      </c>
      <c r="M97">
        <v>2583.7166929999999</v>
      </c>
      <c r="N97">
        <v>2535.5408219999999</v>
      </c>
      <c r="O97">
        <v>2460.8840559999999</v>
      </c>
      <c r="P97">
        <v>2354.3002649999999</v>
      </c>
      <c r="Q97">
        <v>2244.0923779999998</v>
      </c>
      <c r="R97">
        <v>2131.0027129999999</v>
      </c>
      <c r="S97">
        <v>2016.2706439999999</v>
      </c>
      <c r="T97">
        <v>1901.0780540000001</v>
      </c>
      <c r="U97">
        <v>1835.123468</v>
      </c>
      <c r="V97">
        <v>1782.8721559999999</v>
      </c>
      <c r="W97">
        <v>1733.060283</v>
      </c>
      <c r="X97">
        <v>1682.445876</v>
      </c>
      <c r="Y97">
        <v>1630.115168</v>
      </c>
      <c r="Z97">
        <v>1575.841629</v>
      </c>
      <c r="AA97">
        <v>1519.614253</v>
      </c>
      <c r="AB97">
        <v>1461.503719</v>
      </c>
      <c r="AC97">
        <v>1401.626726</v>
      </c>
      <c r="AD97">
        <v>1340.1380959999999</v>
      </c>
      <c r="AE97">
        <v>1046.750528</v>
      </c>
      <c r="AF97">
        <v>753.34750980000001</v>
      </c>
      <c r="AG97">
        <v>521.11190939999994</v>
      </c>
      <c r="AH97">
        <v>351.5711842</v>
      </c>
      <c r="AI97">
        <v>232.6298137</v>
      </c>
      <c r="AJ97">
        <v>151.35342610000001</v>
      </c>
      <c r="AK97">
        <v>96.982699600000004</v>
      </c>
      <c r="AL97">
        <v>61.286533910000003</v>
      </c>
      <c r="AM97">
        <v>38.251605660000003</v>
      </c>
      <c r="AN97">
        <v>23.62332391</v>
      </c>
    </row>
    <row r="98" spans="1:40" x14ac:dyDescent="0.25">
      <c r="A98" s="31" t="s">
        <v>450</v>
      </c>
      <c r="B98" t="s">
        <v>350</v>
      </c>
      <c r="C98">
        <v>11781.592780000001</v>
      </c>
      <c r="D98">
        <v>12129.401030000001</v>
      </c>
      <c r="E98">
        <v>12189.33345</v>
      </c>
      <c r="F98">
        <v>12130.63546</v>
      </c>
      <c r="G98">
        <v>11961.60657</v>
      </c>
      <c r="H98">
        <v>12720.564350000001</v>
      </c>
      <c r="I98">
        <v>13155.46062</v>
      </c>
      <c r="J98">
        <v>13447.8472</v>
      </c>
      <c r="K98">
        <v>13676.355310000001</v>
      </c>
      <c r="L98">
        <v>13861.005499999999</v>
      </c>
      <c r="M98">
        <v>13988.968870000001</v>
      </c>
      <c r="N98">
        <v>14017.01808</v>
      </c>
      <c r="O98">
        <v>13879.843010000001</v>
      </c>
      <c r="P98">
        <v>14395.354729999999</v>
      </c>
      <c r="Q98">
        <v>14991.536239999999</v>
      </c>
      <c r="R98">
        <v>15593.99062</v>
      </c>
      <c r="S98">
        <v>16205.19988</v>
      </c>
      <c r="T98">
        <v>16825.46931</v>
      </c>
      <c r="U98">
        <v>17199.635050000001</v>
      </c>
      <c r="V98">
        <v>17553.422350000001</v>
      </c>
      <c r="W98">
        <v>17881.34505</v>
      </c>
      <c r="X98">
        <v>18179.721799999999</v>
      </c>
      <c r="Y98">
        <v>18444.625739999999</v>
      </c>
      <c r="Z98">
        <v>18671.932250000002</v>
      </c>
      <c r="AA98">
        <v>18857.454989999998</v>
      </c>
      <c r="AB98">
        <v>18997.055700000001</v>
      </c>
      <c r="AC98">
        <v>19086.76426</v>
      </c>
      <c r="AD98">
        <v>19122.905330000001</v>
      </c>
      <c r="AE98">
        <v>20335.340789999998</v>
      </c>
      <c r="AF98">
        <v>21443.74857</v>
      </c>
      <c r="AG98">
        <v>22481.23213</v>
      </c>
      <c r="AH98">
        <v>23490.8357</v>
      </c>
      <c r="AI98">
        <v>24495.249299999999</v>
      </c>
      <c r="AJ98">
        <v>25508.056670000002</v>
      </c>
      <c r="AK98">
        <v>26540.18923</v>
      </c>
      <c r="AL98">
        <v>27598.918160000001</v>
      </c>
      <c r="AM98">
        <v>28690.462510000001</v>
      </c>
      <c r="AN98">
        <v>29820.679039999999</v>
      </c>
    </row>
    <row r="99" spans="1:40" x14ac:dyDescent="0.25">
      <c r="A99" s="31" t="s">
        <v>447</v>
      </c>
      <c r="B99" t="s">
        <v>351</v>
      </c>
      <c r="C99">
        <v>474.12527679999999</v>
      </c>
      <c r="D99">
        <v>530.28360569999995</v>
      </c>
      <c r="E99">
        <v>604.1910153</v>
      </c>
      <c r="F99">
        <v>692.53415140000004</v>
      </c>
      <c r="G99">
        <v>793.86823349999997</v>
      </c>
      <c r="H99">
        <v>631.0907168</v>
      </c>
      <c r="I99">
        <v>428.82301790000002</v>
      </c>
      <c r="J99">
        <v>270.4870497</v>
      </c>
      <c r="K99">
        <v>163.29136070000001</v>
      </c>
      <c r="L99">
        <v>95.416728559999996</v>
      </c>
      <c r="M99">
        <v>54.160931220000002</v>
      </c>
      <c r="N99">
        <v>29.858690230000001</v>
      </c>
      <c r="O99">
        <v>15.95290601</v>
      </c>
      <c r="P99">
        <v>11.304900079999999</v>
      </c>
      <c r="Q99">
        <v>8.7915418859999903</v>
      </c>
      <c r="R99">
        <v>7.0180321409999999</v>
      </c>
      <c r="S99">
        <v>5.637370905</v>
      </c>
      <c r="T99">
        <v>4.5299651000000001</v>
      </c>
      <c r="U99">
        <v>4.1432668179999999</v>
      </c>
      <c r="V99">
        <v>3.969991678</v>
      </c>
      <c r="W99">
        <v>3.8754343100000002</v>
      </c>
      <c r="X99">
        <v>3.8216126159999999</v>
      </c>
      <c r="Y99">
        <v>3.7966875980000001</v>
      </c>
      <c r="Z99">
        <v>3.7965167929999999</v>
      </c>
      <c r="AA99">
        <v>3.8194618970000001</v>
      </c>
      <c r="AB99">
        <v>3.8648697809999999</v>
      </c>
      <c r="AC99">
        <v>3.9326115700000002</v>
      </c>
      <c r="AD99">
        <v>4.0229348629999997</v>
      </c>
      <c r="AE99">
        <v>4.1195053389999998</v>
      </c>
      <c r="AF99">
        <v>4.213716765</v>
      </c>
      <c r="AG99">
        <v>4.3095922739999999</v>
      </c>
      <c r="AH99">
        <v>4.4157969919999998</v>
      </c>
      <c r="AI99">
        <v>4.5393815389999999</v>
      </c>
      <c r="AJ99">
        <v>4.6857011010000003</v>
      </c>
      <c r="AK99">
        <v>4.8594833719999997</v>
      </c>
      <c r="AL99">
        <v>5.0651833660000003</v>
      </c>
      <c r="AM99">
        <v>5.3075388480000001</v>
      </c>
      <c r="AN99">
        <v>5.5919517000000001</v>
      </c>
    </row>
    <row r="100" spans="1:40" x14ac:dyDescent="0.25">
      <c r="A100" s="31" t="s">
        <v>448</v>
      </c>
      <c r="B100" t="s">
        <v>352</v>
      </c>
      <c r="C100">
        <v>5981.2326210000001</v>
      </c>
      <c r="D100">
        <v>5858.8316880000002</v>
      </c>
      <c r="E100">
        <v>5549.5040250000002</v>
      </c>
      <c r="F100">
        <v>5170.5136910000001</v>
      </c>
      <c r="G100">
        <v>4756.1810269999996</v>
      </c>
      <c r="H100">
        <v>2797.0732889999999</v>
      </c>
      <c r="I100">
        <v>1357.8112020000001</v>
      </c>
      <c r="J100">
        <v>600.39413720000005</v>
      </c>
      <c r="K100">
        <v>250.94498630000001</v>
      </c>
      <c r="L100">
        <v>100.8828072</v>
      </c>
      <c r="M100">
        <v>39.582870489999998</v>
      </c>
      <c r="N100">
        <v>15.49400309</v>
      </c>
      <c r="O100">
        <v>6.2810343089999998</v>
      </c>
      <c r="P100">
        <v>3.892158937</v>
      </c>
      <c r="Q100">
        <v>2.7734507829999999</v>
      </c>
      <c r="R100">
        <v>2.0622233479999998</v>
      </c>
      <c r="S100">
        <v>1.5542571569999999</v>
      </c>
      <c r="T100">
        <v>1.1771374750000001</v>
      </c>
      <c r="U100">
        <v>0.90281632759999997</v>
      </c>
      <c r="V100">
        <v>0.69591122179999998</v>
      </c>
      <c r="W100">
        <v>0.53772448589999999</v>
      </c>
      <c r="X100">
        <v>0.41615875870000002</v>
      </c>
      <c r="Y100">
        <v>0.32249178229999997</v>
      </c>
      <c r="Z100">
        <v>0.25018934520000002</v>
      </c>
      <c r="AA100">
        <v>0.19429288510000001</v>
      </c>
      <c r="AB100">
        <v>0.1510203192</v>
      </c>
      <c r="AC100">
        <v>0.11747877130000001</v>
      </c>
      <c r="AD100">
        <v>9.1450661200000005E-2</v>
      </c>
      <c r="AE100">
        <v>7.2328453099999995E-2</v>
      </c>
      <c r="AF100">
        <v>5.7394162499999998E-2</v>
      </c>
      <c r="AG100">
        <v>4.5549212700000001E-2</v>
      </c>
      <c r="AH100">
        <v>3.6157465700000002E-2</v>
      </c>
      <c r="AI100">
        <v>2.8725941000000001E-2</v>
      </c>
      <c r="AJ100">
        <v>2.2851925200000001E-2</v>
      </c>
      <c r="AK100">
        <v>1.8210258600000001E-2</v>
      </c>
      <c r="AL100">
        <v>1.45398396E-2</v>
      </c>
      <c r="AM100">
        <v>1.1634188300000001E-2</v>
      </c>
      <c r="AN100">
        <v>9.3307456800000004E-3</v>
      </c>
    </row>
    <row r="101" spans="1:40" x14ac:dyDescent="0.25">
      <c r="A101" s="7" t="s">
        <v>234</v>
      </c>
      <c r="B101" t="s">
        <v>353</v>
      </c>
      <c r="C101">
        <v>48859.425990000003</v>
      </c>
      <c r="D101">
        <v>50295.908909999998</v>
      </c>
      <c r="E101">
        <v>51773.939879999998</v>
      </c>
      <c r="F101">
        <v>53287.082459999998</v>
      </c>
      <c r="G101">
        <v>54821.521639999999</v>
      </c>
      <c r="H101">
        <v>56375.078379999999</v>
      </c>
      <c r="I101">
        <v>57949.12571</v>
      </c>
      <c r="J101">
        <v>59548.53471</v>
      </c>
      <c r="K101">
        <v>61169.760320000001</v>
      </c>
      <c r="L101">
        <v>62818.146820000002</v>
      </c>
      <c r="M101">
        <v>64499.040630000003</v>
      </c>
      <c r="N101">
        <v>66216.96686</v>
      </c>
      <c r="O101">
        <v>67976.432449999906</v>
      </c>
      <c r="P101">
        <v>69787.236430000004</v>
      </c>
      <c r="Q101">
        <v>71654.746140000003</v>
      </c>
      <c r="R101">
        <v>73576.098249999995</v>
      </c>
      <c r="S101">
        <v>75549.677349999998</v>
      </c>
      <c r="T101">
        <v>77574.236770000003</v>
      </c>
      <c r="U101">
        <v>79639.029710000003</v>
      </c>
      <c r="V101">
        <v>81740.891870000007</v>
      </c>
      <c r="W101">
        <v>83876.567360000001</v>
      </c>
      <c r="X101">
        <v>86044.657170000006</v>
      </c>
      <c r="Y101">
        <v>88244.860539999994</v>
      </c>
      <c r="Z101">
        <v>90477.539650000006</v>
      </c>
      <c r="AA101">
        <v>92743.423750000002</v>
      </c>
      <c r="AB101">
        <v>95043.391619999995</v>
      </c>
      <c r="AC101">
        <v>97378.361550000001</v>
      </c>
      <c r="AD101">
        <v>99749.273239999995</v>
      </c>
      <c r="AE101">
        <v>102167.6345</v>
      </c>
      <c r="AF101">
        <v>104641.4313</v>
      </c>
      <c r="AG101">
        <v>107170.0784</v>
      </c>
      <c r="AH101">
        <v>109753.1005</v>
      </c>
      <c r="AI101">
        <v>112390.7461</v>
      </c>
      <c r="AJ101">
        <v>115084.44070000001</v>
      </c>
      <c r="AK101">
        <v>117838.8315</v>
      </c>
      <c r="AL101">
        <v>120658.5116</v>
      </c>
      <c r="AM101">
        <v>123550.6088</v>
      </c>
      <c r="AN101">
        <v>126524.6121</v>
      </c>
    </row>
    <row r="102" spans="1:40" x14ac:dyDescent="0.25">
      <c r="A102" s="7" t="s">
        <v>234</v>
      </c>
      <c r="B102" t="s">
        <v>354</v>
      </c>
      <c r="C102">
        <v>13.242000000000001</v>
      </c>
      <c r="D102">
        <v>13.63034978</v>
      </c>
      <c r="E102">
        <v>14.02380475</v>
      </c>
      <c r="F102">
        <v>14.42121841</v>
      </c>
      <c r="G102">
        <v>14.82483862</v>
      </c>
      <c r="H102">
        <v>15.23773776</v>
      </c>
      <c r="I102">
        <v>15.66112626</v>
      </c>
      <c r="J102">
        <v>16.09579768</v>
      </c>
      <c r="K102">
        <v>16.537627730000001</v>
      </c>
      <c r="L102">
        <v>16.98848053</v>
      </c>
      <c r="M102">
        <v>17.451349059999998</v>
      </c>
      <c r="N102">
        <v>17.92781415</v>
      </c>
      <c r="O102">
        <v>18.41825832</v>
      </c>
      <c r="P102">
        <v>18.922782420000001</v>
      </c>
      <c r="Q102">
        <v>19.443679809999999</v>
      </c>
      <c r="R102">
        <v>19.978196369999999</v>
      </c>
      <c r="S102">
        <v>20.524258769999999</v>
      </c>
      <c r="T102">
        <v>21.08080601</v>
      </c>
      <c r="U102">
        <v>21.643119850000001</v>
      </c>
      <c r="V102">
        <v>22.210741240000001</v>
      </c>
      <c r="W102">
        <v>22.783513469999999</v>
      </c>
      <c r="X102">
        <v>23.36184295</v>
      </c>
      <c r="Y102">
        <v>23.946166789999999</v>
      </c>
      <c r="Z102">
        <v>24.536765150000001</v>
      </c>
      <c r="AA102">
        <v>25.133777680000001</v>
      </c>
      <c r="AB102">
        <v>25.737259510000001</v>
      </c>
      <c r="AC102">
        <v>26.347239290000001</v>
      </c>
      <c r="AD102">
        <v>26.963767069999999</v>
      </c>
      <c r="AE102">
        <v>27.588133859999999</v>
      </c>
      <c r="AF102">
        <v>28.223068439999999</v>
      </c>
      <c r="AG102">
        <v>28.86709252</v>
      </c>
      <c r="AH102">
        <v>29.519442690000002</v>
      </c>
      <c r="AI102">
        <v>30.180512400000001</v>
      </c>
      <c r="AJ102">
        <v>30.851475730000001</v>
      </c>
      <c r="AK102">
        <v>31.534911309999998</v>
      </c>
      <c r="AL102">
        <v>32.232578920000002</v>
      </c>
      <c r="AM102">
        <v>32.946938289999999</v>
      </c>
      <c r="AN102">
        <v>33.681146920000003</v>
      </c>
    </row>
    <row r="103" spans="1:40" x14ac:dyDescent="0.25">
      <c r="A103" s="7" t="s">
        <v>233</v>
      </c>
      <c r="B103" t="s">
        <v>355</v>
      </c>
      <c r="C103">
        <v>79196.570370000001</v>
      </c>
      <c r="D103">
        <v>81529.582020000002</v>
      </c>
      <c r="E103">
        <v>83953.985679999998</v>
      </c>
      <c r="F103">
        <v>86456.281959999906</v>
      </c>
      <c r="G103">
        <v>88990.952279999998</v>
      </c>
      <c r="H103">
        <v>91535.583570000003</v>
      </c>
      <c r="I103">
        <v>94090.329559999998</v>
      </c>
      <c r="J103">
        <v>96666.967069999999</v>
      </c>
      <c r="K103">
        <v>99274.028420000002</v>
      </c>
      <c r="L103">
        <v>101920.8115</v>
      </c>
      <c r="M103">
        <v>104614.86960000001</v>
      </c>
      <c r="N103">
        <v>107365.7503</v>
      </c>
      <c r="O103">
        <v>110185.4515</v>
      </c>
      <c r="P103">
        <v>113098.662</v>
      </c>
      <c r="Q103">
        <v>116112.37639999999</v>
      </c>
      <c r="R103">
        <v>119225.9578</v>
      </c>
      <c r="S103">
        <v>122437.9626</v>
      </c>
      <c r="T103">
        <v>125745.5206</v>
      </c>
      <c r="U103">
        <v>129137.07709999999</v>
      </c>
      <c r="V103">
        <v>132602.0411</v>
      </c>
      <c r="W103">
        <v>136131.24369999999</v>
      </c>
      <c r="X103">
        <v>139719.33199999999</v>
      </c>
      <c r="Y103">
        <v>143364.32709999999</v>
      </c>
      <c r="Z103">
        <v>147066.7121</v>
      </c>
      <c r="AA103">
        <v>150828.3708</v>
      </c>
      <c r="AB103">
        <v>154651.7298</v>
      </c>
      <c r="AC103">
        <v>158539.2475</v>
      </c>
      <c r="AD103">
        <v>162493.22210000001</v>
      </c>
      <c r="AE103">
        <v>166535.94080000001</v>
      </c>
      <c r="AF103">
        <v>170681.22330000001</v>
      </c>
      <c r="AG103">
        <v>174933.12880000001</v>
      </c>
      <c r="AH103">
        <v>179291.5575</v>
      </c>
      <c r="AI103">
        <v>183754.4835</v>
      </c>
      <c r="AJ103">
        <v>188320.8051</v>
      </c>
      <c r="AK103">
        <v>192993.6151</v>
      </c>
      <c r="AL103">
        <v>197779.25940000001</v>
      </c>
      <c r="AM103">
        <v>202688.2029</v>
      </c>
      <c r="AN103">
        <v>207734.9932</v>
      </c>
    </row>
    <row r="104" spans="1:40" x14ac:dyDescent="0.25">
      <c r="A104" s="7" t="s">
        <v>233</v>
      </c>
      <c r="B104" t="s">
        <v>356</v>
      </c>
      <c r="C104">
        <v>25142.842860000001</v>
      </c>
      <c r="D104">
        <v>25878.580529999999</v>
      </c>
      <c r="E104">
        <v>26632.053800000002</v>
      </c>
      <c r="F104">
        <v>27400.643619999999</v>
      </c>
      <c r="G104">
        <v>28183.019100000001</v>
      </c>
      <c r="H104">
        <v>28979.831819999999</v>
      </c>
      <c r="I104">
        <v>29791.744419999999</v>
      </c>
      <c r="J104">
        <v>30620.286840000001</v>
      </c>
      <c r="K104">
        <v>31460.455819999999</v>
      </c>
      <c r="L104">
        <v>32316.019540000001</v>
      </c>
      <c r="M104">
        <v>33191.713649999998</v>
      </c>
      <c r="N104">
        <v>34090.412230000002</v>
      </c>
      <c r="O104">
        <v>35013.741159999998</v>
      </c>
      <c r="P104">
        <v>35963.507279999998</v>
      </c>
      <c r="Q104">
        <v>36944.391360000001</v>
      </c>
      <c r="R104">
        <v>37952.452530000002</v>
      </c>
      <c r="S104">
        <v>38984.996059999998</v>
      </c>
      <c r="T104">
        <v>40040.47378</v>
      </c>
      <c r="U104">
        <v>41111.139080000001</v>
      </c>
      <c r="V104">
        <v>42195.658430000003</v>
      </c>
      <c r="W104">
        <v>43292.859270000001</v>
      </c>
      <c r="X104">
        <v>44402.70811</v>
      </c>
      <c r="Y104">
        <v>45525.529909999997</v>
      </c>
      <c r="Z104">
        <v>46661.703430000001</v>
      </c>
      <c r="AA104">
        <v>47811.585910000002</v>
      </c>
      <c r="AB104">
        <v>48975.49048</v>
      </c>
      <c r="AC104">
        <v>50153.700709999997</v>
      </c>
      <c r="AD104">
        <v>51346.50707</v>
      </c>
      <c r="AE104">
        <v>52557.367810000003</v>
      </c>
      <c r="AF104">
        <v>53791.993569999999</v>
      </c>
      <c r="AG104">
        <v>55048.611069999999</v>
      </c>
      <c r="AH104">
        <v>56326.309009999997</v>
      </c>
      <c r="AI104">
        <v>57625.447679999997</v>
      </c>
      <c r="AJ104">
        <v>58947.38377</v>
      </c>
      <c r="AK104">
        <v>60295.7039</v>
      </c>
      <c r="AL104">
        <v>61673.094429999997</v>
      </c>
      <c r="AM104">
        <v>63083.677369999998</v>
      </c>
      <c r="AN104">
        <v>64532.873469999999</v>
      </c>
    </row>
    <row r="105" spans="1:40" x14ac:dyDescent="0.25">
      <c r="A105" s="7" t="s">
        <v>233</v>
      </c>
      <c r="B105" t="s">
        <v>357</v>
      </c>
      <c r="C105">
        <v>38141.076789999999</v>
      </c>
      <c r="D105">
        <v>39253.904730000002</v>
      </c>
      <c r="E105">
        <v>40396.702960000002</v>
      </c>
      <c r="F105">
        <v>41571.270859999997</v>
      </c>
      <c r="G105">
        <v>42780.362690000002</v>
      </c>
      <c r="H105">
        <v>44011.256589999997</v>
      </c>
      <c r="I105">
        <v>45258.942450000002</v>
      </c>
      <c r="J105">
        <v>46524.633090000003</v>
      </c>
      <c r="K105">
        <v>47801.76915</v>
      </c>
      <c r="L105">
        <v>49101.476150000002</v>
      </c>
      <c r="M105">
        <v>50434.532899999998</v>
      </c>
      <c r="N105">
        <v>51807.538719999997</v>
      </c>
      <c r="O105">
        <v>53224.755740000001</v>
      </c>
      <c r="P105">
        <v>54683.428370000001</v>
      </c>
      <c r="Q105">
        <v>56192.322619999999</v>
      </c>
      <c r="R105">
        <v>57746.204610000001</v>
      </c>
      <c r="S105">
        <v>59342.07922</v>
      </c>
      <c r="T105">
        <v>60978.231189999999</v>
      </c>
      <c r="U105">
        <v>62644.121740000002</v>
      </c>
      <c r="V105">
        <v>64337.669690000002</v>
      </c>
      <c r="W105">
        <v>66057.028189999997</v>
      </c>
      <c r="X105">
        <v>67802.153120000003</v>
      </c>
      <c r="Y105">
        <v>69573.555959999998</v>
      </c>
      <c r="Z105">
        <v>71371.886440000002</v>
      </c>
      <c r="AA105">
        <v>73197.819870000007</v>
      </c>
      <c r="AB105">
        <v>75052.002959999998</v>
      </c>
      <c r="AC105">
        <v>76935.054149999996</v>
      </c>
      <c r="AD105">
        <v>78847.602119999996</v>
      </c>
      <c r="AE105">
        <v>80772.242859999998</v>
      </c>
      <c r="AF105">
        <v>82725.023100000006</v>
      </c>
      <c r="AG105">
        <v>84705.655740000002</v>
      </c>
      <c r="AH105">
        <v>86713.828099999999</v>
      </c>
      <c r="AI105">
        <v>88750.122579999996</v>
      </c>
      <c r="AJ105">
        <v>90816.088889999999</v>
      </c>
      <c r="AK105">
        <v>92916.354179999995</v>
      </c>
      <c r="AL105">
        <v>95054.214179999995</v>
      </c>
      <c r="AM105">
        <v>97235.198269999906</v>
      </c>
      <c r="AN105">
        <v>99466.727230000004</v>
      </c>
    </row>
    <row r="106" spans="1:40" x14ac:dyDescent="0.25">
      <c r="A106" s="7" t="s">
        <v>233</v>
      </c>
      <c r="B106" t="s">
        <v>358</v>
      </c>
      <c r="C106">
        <v>7549.8993810000002</v>
      </c>
      <c r="D106">
        <v>7775.534987</v>
      </c>
      <c r="E106">
        <v>8001.8139359999996</v>
      </c>
      <c r="F106">
        <v>8229.8274170000004</v>
      </c>
      <c r="G106">
        <v>8466.7204149999998</v>
      </c>
      <c r="H106">
        <v>8714.4603459999998</v>
      </c>
      <c r="I106">
        <v>8971.77052799999</v>
      </c>
      <c r="J106">
        <v>9237.9681860000001</v>
      </c>
      <c r="K106">
        <v>9510.7285749999901</v>
      </c>
      <c r="L106">
        <v>9790.9419739999994</v>
      </c>
      <c r="M106">
        <v>10081.66763</v>
      </c>
      <c r="N106">
        <v>10386.2073</v>
      </c>
      <c r="O106">
        <v>10707.96572</v>
      </c>
      <c r="P106">
        <v>11033.48826</v>
      </c>
      <c r="Q106">
        <v>11370.71524</v>
      </c>
      <c r="R106">
        <v>11720.11922</v>
      </c>
      <c r="S106">
        <v>12080.91273</v>
      </c>
      <c r="T106">
        <v>12452.597659999999</v>
      </c>
      <c r="U106">
        <v>12828.672339999999</v>
      </c>
      <c r="V106">
        <v>13210.2333</v>
      </c>
      <c r="W106">
        <v>13597.774960000001</v>
      </c>
      <c r="X106">
        <v>13991.733770000001</v>
      </c>
      <c r="Y106">
        <v>14392.46523</v>
      </c>
      <c r="Z106">
        <v>14800.194170000001</v>
      </c>
      <c r="AA106">
        <v>15215.025509999999</v>
      </c>
      <c r="AB106">
        <v>15636.98148</v>
      </c>
      <c r="AC106">
        <v>16066.045910000001</v>
      </c>
      <c r="AD106">
        <v>16502.204590000001</v>
      </c>
      <c r="AE106">
        <v>16939.34174</v>
      </c>
      <c r="AF106">
        <v>17381.950420000001</v>
      </c>
      <c r="AG106">
        <v>17829.722849999998</v>
      </c>
      <c r="AH106">
        <v>18281.96056</v>
      </c>
      <c r="AI106">
        <v>18738.582630000001</v>
      </c>
      <c r="AJ106">
        <v>19200.13524</v>
      </c>
      <c r="AK106">
        <v>19668.156780000001</v>
      </c>
      <c r="AL106">
        <v>20144.04191</v>
      </c>
      <c r="AM106">
        <v>20629.699479999999</v>
      </c>
      <c r="AN106">
        <v>21127.702229999999</v>
      </c>
    </row>
    <row r="107" spans="1:40" x14ac:dyDescent="0.25">
      <c r="A107" s="7" t="s">
        <v>233</v>
      </c>
      <c r="B107" t="s">
        <v>359</v>
      </c>
      <c r="C107">
        <v>10681.6993</v>
      </c>
      <c r="D107">
        <v>10995.73112</v>
      </c>
      <c r="E107">
        <v>11303.534149999999</v>
      </c>
      <c r="F107">
        <v>11607.55255</v>
      </c>
      <c r="G107">
        <v>11922.72272</v>
      </c>
      <c r="H107">
        <v>12255.625749999999</v>
      </c>
      <c r="I107">
        <v>12606.68958</v>
      </c>
      <c r="J107">
        <v>12974.917659999999</v>
      </c>
      <c r="K107">
        <v>13353.2863</v>
      </c>
      <c r="L107">
        <v>13744.205620000001</v>
      </c>
      <c r="M107">
        <v>14151.4303</v>
      </c>
      <c r="N107">
        <v>14576.59721</v>
      </c>
      <c r="O107">
        <v>15019.744839999999</v>
      </c>
      <c r="P107">
        <v>15468.831</v>
      </c>
      <c r="Q107">
        <v>15929.5085</v>
      </c>
      <c r="R107">
        <v>16398.871810000001</v>
      </c>
      <c r="S107">
        <v>16875.158790000001</v>
      </c>
      <c r="T107">
        <v>17357.801439999999</v>
      </c>
      <c r="U107">
        <v>17840.764630000001</v>
      </c>
      <c r="V107">
        <v>18325.140599999999</v>
      </c>
      <c r="W107">
        <v>18811.658749999999</v>
      </c>
      <c r="X107">
        <v>19301.45794</v>
      </c>
      <c r="Y107">
        <v>19795.310249999999</v>
      </c>
      <c r="Z107">
        <v>20293.500629999999</v>
      </c>
      <c r="AA107">
        <v>20795.984680000001</v>
      </c>
      <c r="AB107">
        <v>21302.555970000001</v>
      </c>
      <c r="AC107">
        <v>21812.975989999999</v>
      </c>
      <c r="AD107">
        <v>22327.05602</v>
      </c>
      <c r="AE107">
        <v>22836.511859999999</v>
      </c>
      <c r="AF107">
        <v>23345.814770000001</v>
      </c>
      <c r="AG107">
        <v>23852.926619999998</v>
      </c>
      <c r="AH107">
        <v>24357.455150000002</v>
      </c>
      <c r="AI107">
        <v>24860.570220000001</v>
      </c>
      <c r="AJ107">
        <v>25364.193589999999</v>
      </c>
      <c r="AK107">
        <v>25871.733830000001</v>
      </c>
      <c r="AL107">
        <v>26384.830310000001</v>
      </c>
      <c r="AM107">
        <v>26905.82171</v>
      </c>
      <c r="AN107">
        <v>27437.57993</v>
      </c>
    </row>
    <row r="108" spans="1:40" x14ac:dyDescent="0.25">
      <c r="A108" s="7" t="s">
        <v>233</v>
      </c>
      <c r="B108" t="s">
        <v>360</v>
      </c>
      <c r="C108">
        <v>409061.22110000002</v>
      </c>
      <c r="D108">
        <v>420879.34289999999</v>
      </c>
      <c r="E108">
        <v>432599.99650000001</v>
      </c>
      <c r="F108">
        <v>444209.24650000001</v>
      </c>
      <c r="G108">
        <v>456068.03759999998</v>
      </c>
      <c r="H108">
        <v>468504.18469999998</v>
      </c>
      <c r="I108">
        <v>481575.67479999998</v>
      </c>
      <c r="J108">
        <v>495260.32610000001</v>
      </c>
      <c r="K108">
        <v>509239.27919999999</v>
      </c>
      <c r="L108">
        <v>523627.9007</v>
      </c>
      <c r="M108">
        <v>538555.39410000003</v>
      </c>
      <c r="N108">
        <v>554051.82169999997</v>
      </c>
      <c r="O108">
        <v>570081.20649999997</v>
      </c>
      <c r="P108">
        <v>586551.59730000002</v>
      </c>
      <c r="Q108">
        <v>603525.34519999998</v>
      </c>
      <c r="R108">
        <v>620833.28139999998</v>
      </c>
      <c r="S108">
        <v>638398.5601</v>
      </c>
      <c r="T108">
        <v>656199.09730000002</v>
      </c>
      <c r="U108">
        <v>673974.43489999999</v>
      </c>
      <c r="V108">
        <v>691787.65190000006</v>
      </c>
      <c r="W108">
        <v>709677.74979999999</v>
      </c>
      <c r="X108">
        <v>727699.42870000005</v>
      </c>
      <c r="Y108">
        <v>745888.49959999998</v>
      </c>
      <c r="Z108">
        <v>764259.45149999997</v>
      </c>
      <c r="AA108">
        <v>782813.2868</v>
      </c>
      <c r="AB108">
        <v>801544.71569999994</v>
      </c>
      <c r="AC108">
        <v>820447.56429999997</v>
      </c>
      <c r="AD108">
        <v>839518.11069999996</v>
      </c>
      <c r="AE108">
        <v>858761.09759999998</v>
      </c>
      <c r="AF108">
        <v>878237.79749999999</v>
      </c>
      <c r="AG108">
        <v>897813.18920000002</v>
      </c>
      <c r="AH108">
        <v>917459.47629999998</v>
      </c>
      <c r="AI108">
        <v>937222.39980000001</v>
      </c>
      <c r="AJ108">
        <v>957181.43229999999</v>
      </c>
      <c r="AK108">
        <v>977483.43209999998</v>
      </c>
      <c r="AL108">
        <v>998193.2524</v>
      </c>
      <c r="AM108">
        <v>1019414.221</v>
      </c>
      <c r="AN108">
        <v>1041272.927</v>
      </c>
    </row>
    <row r="109" spans="1:40" x14ac:dyDescent="0.25">
      <c r="A109" s="23" t="s">
        <v>237</v>
      </c>
      <c r="B109" t="s">
        <v>361</v>
      </c>
      <c r="C109">
        <v>307332.288</v>
      </c>
      <c r="D109">
        <v>315853.6202</v>
      </c>
      <c r="E109">
        <v>324176.26439999999</v>
      </c>
      <c r="F109">
        <v>332868.59759999998</v>
      </c>
      <c r="G109">
        <v>342148.75</v>
      </c>
      <c r="H109">
        <v>351335.9608</v>
      </c>
      <c r="I109">
        <v>360529.04790000001</v>
      </c>
      <c r="J109">
        <v>369764.9583</v>
      </c>
      <c r="K109">
        <v>378947.5796</v>
      </c>
      <c r="L109">
        <v>388109.22930000001</v>
      </c>
      <c r="M109">
        <v>397440.14919999999</v>
      </c>
      <c r="N109">
        <v>406977.69949999999</v>
      </c>
      <c r="O109">
        <v>416662.1225</v>
      </c>
      <c r="P109">
        <v>426591.16440000001</v>
      </c>
      <c r="Q109">
        <v>437154.23509999999</v>
      </c>
      <c r="R109">
        <v>448070.57299999997</v>
      </c>
      <c r="S109">
        <v>459206.01490000001</v>
      </c>
      <c r="T109">
        <v>470517.08110000001</v>
      </c>
      <c r="U109">
        <v>481936.45010000002</v>
      </c>
      <c r="V109">
        <v>493462.53610000003</v>
      </c>
      <c r="W109">
        <v>505078.15090000001</v>
      </c>
      <c r="X109">
        <v>516803.75219999999</v>
      </c>
      <c r="Y109">
        <v>528657.68700000003</v>
      </c>
      <c r="Z109">
        <v>540647.451</v>
      </c>
      <c r="AA109">
        <v>552772.85309999995</v>
      </c>
      <c r="AB109">
        <v>565030.25470000005</v>
      </c>
      <c r="AC109">
        <v>577415.94369999995</v>
      </c>
      <c r="AD109">
        <v>589928.18599999999</v>
      </c>
      <c r="AE109">
        <v>602481.01820000005</v>
      </c>
      <c r="AF109">
        <v>615455.36199999996</v>
      </c>
      <c r="AG109">
        <v>628703.29370000004</v>
      </c>
      <c r="AH109">
        <v>642158.0429</v>
      </c>
      <c r="AI109">
        <v>655822.88119999995</v>
      </c>
      <c r="AJ109">
        <v>669731.65460000001</v>
      </c>
      <c r="AK109">
        <v>683964.58559999999</v>
      </c>
      <c r="AL109">
        <v>698552.66619999998</v>
      </c>
      <c r="AM109">
        <v>713552.23109999998</v>
      </c>
      <c r="AN109">
        <v>729035.70409999997</v>
      </c>
    </row>
    <row r="110" spans="1:40" x14ac:dyDescent="0.25">
      <c r="A110" s="7" t="s">
        <v>233</v>
      </c>
      <c r="B110" t="s">
        <v>362</v>
      </c>
      <c r="C110">
        <v>42242.221010000001</v>
      </c>
      <c r="D110">
        <v>43447.623720000003</v>
      </c>
      <c r="E110">
        <v>44659.971429999998</v>
      </c>
      <c r="F110">
        <v>45880.224950000003</v>
      </c>
      <c r="G110">
        <v>47122.448700000001</v>
      </c>
      <c r="H110">
        <v>48406.174919999998</v>
      </c>
      <c r="I110">
        <v>49726.237410000002</v>
      </c>
      <c r="J110">
        <v>51087.151360000003</v>
      </c>
      <c r="K110">
        <v>52478.780220000001</v>
      </c>
      <c r="L110">
        <v>53906.19543</v>
      </c>
      <c r="M110">
        <v>55385.169620000001</v>
      </c>
      <c r="N110">
        <v>56932.771119999998</v>
      </c>
      <c r="O110">
        <v>58567.760889999998</v>
      </c>
      <c r="P110">
        <v>60243.85166</v>
      </c>
      <c r="Q110">
        <v>61998.048510000001</v>
      </c>
      <c r="R110">
        <v>63826.100290000002</v>
      </c>
      <c r="S110">
        <v>65720.993489999906</v>
      </c>
      <c r="T110">
        <v>67678.891000000003</v>
      </c>
      <c r="U110">
        <v>69663.282640000005</v>
      </c>
      <c r="V110">
        <v>71682.793309999906</v>
      </c>
      <c r="W110">
        <v>73739.200889999905</v>
      </c>
      <c r="X110">
        <v>75833.934330000004</v>
      </c>
      <c r="Y110">
        <v>77968.316709999999</v>
      </c>
      <c r="Z110">
        <v>80143.228300000002</v>
      </c>
      <c r="AA110">
        <v>82359.085449999999</v>
      </c>
      <c r="AB110">
        <v>84615.977499999906</v>
      </c>
      <c r="AC110">
        <v>86913.856119999997</v>
      </c>
      <c r="AD110">
        <v>89252.721109999999</v>
      </c>
      <c r="AE110">
        <v>91610.520980000001</v>
      </c>
      <c r="AF110">
        <v>94013.287249999994</v>
      </c>
      <c r="AG110">
        <v>96456.485950000002</v>
      </c>
      <c r="AH110">
        <v>98934.753129999997</v>
      </c>
      <c r="AI110">
        <v>101446.73540000001</v>
      </c>
      <c r="AJ110">
        <v>103994.772</v>
      </c>
      <c r="AK110">
        <v>106586.7651</v>
      </c>
      <c r="AL110">
        <v>109230.3067</v>
      </c>
      <c r="AM110">
        <v>111936.1528</v>
      </c>
      <c r="AN110">
        <v>114719.1449</v>
      </c>
    </row>
    <row r="111" spans="1:40" x14ac:dyDescent="0.25">
      <c r="A111" s="7" t="s">
        <v>233</v>
      </c>
      <c r="B111" t="s">
        <v>363</v>
      </c>
      <c r="C111">
        <v>176930.23329999999</v>
      </c>
      <c r="D111">
        <v>182068.867</v>
      </c>
      <c r="E111">
        <v>187240.00169999999</v>
      </c>
      <c r="F111">
        <v>192446.65979999999</v>
      </c>
      <c r="G111">
        <v>197771.42120000001</v>
      </c>
      <c r="H111">
        <v>203271.05850000001</v>
      </c>
      <c r="I111">
        <v>208952.74220000001</v>
      </c>
      <c r="J111">
        <v>214815.4192</v>
      </c>
      <c r="K111">
        <v>220780.8939</v>
      </c>
      <c r="L111">
        <v>226880.8854</v>
      </c>
      <c r="M111">
        <v>233162.5387</v>
      </c>
      <c r="N111">
        <v>239648.0606</v>
      </c>
      <c r="O111">
        <v>246341.27050000001</v>
      </c>
      <c r="P111">
        <v>253199.09330000001</v>
      </c>
      <c r="Q111">
        <v>260277.28409999999</v>
      </c>
      <c r="R111">
        <v>267530.05849999998</v>
      </c>
      <c r="S111">
        <v>274928.07140000002</v>
      </c>
      <c r="T111">
        <v>282458.27149999997</v>
      </c>
      <c r="U111">
        <v>290037.70439999999</v>
      </c>
      <c r="V111">
        <v>297673.8382</v>
      </c>
      <c r="W111">
        <v>305369.47499999998</v>
      </c>
      <c r="X111">
        <v>313134.64679999999</v>
      </c>
      <c r="Y111">
        <v>320977.47340000002</v>
      </c>
      <c r="Z111">
        <v>328902.15830000001</v>
      </c>
      <c r="AA111">
        <v>336910.0331</v>
      </c>
      <c r="AB111">
        <v>345000.8824</v>
      </c>
      <c r="AC111">
        <v>353174.11109999998</v>
      </c>
      <c r="AD111">
        <v>361429.59080000001</v>
      </c>
      <c r="AE111">
        <v>369762.15480000002</v>
      </c>
      <c r="AF111">
        <v>378217.87060000002</v>
      </c>
      <c r="AG111">
        <v>386766.36550000001</v>
      </c>
      <c r="AH111">
        <v>395396.80089999997</v>
      </c>
      <c r="AI111">
        <v>404117.81410000002</v>
      </c>
      <c r="AJ111">
        <v>412949.37170000002</v>
      </c>
      <c r="AK111">
        <v>421932.95140000002</v>
      </c>
      <c r="AL111">
        <v>431092.50229999999</v>
      </c>
      <c r="AM111">
        <v>440463.82020000002</v>
      </c>
      <c r="AN111">
        <v>450092.23310000001</v>
      </c>
    </row>
    <row r="112" spans="1:40" x14ac:dyDescent="0.25">
      <c r="A112" s="7" t="s">
        <v>235</v>
      </c>
      <c r="B112" t="s">
        <v>364</v>
      </c>
      <c r="C112">
        <v>11991.614</v>
      </c>
      <c r="D112">
        <v>12353.793610000001</v>
      </c>
      <c r="E112">
        <v>12725.53851</v>
      </c>
      <c r="F112">
        <v>13108.537560000001</v>
      </c>
      <c r="G112">
        <v>13506.453439999999</v>
      </c>
      <c r="H112">
        <v>13912.565140000001</v>
      </c>
      <c r="I112">
        <v>14322.563249999999</v>
      </c>
      <c r="J112">
        <v>14734.57598</v>
      </c>
      <c r="K112">
        <v>15147.093269999999</v>
      </c>
      <c r="L112">
        <v>15565.036169999999</v>
      </c>
      <c r="M112">
        <v>15992.99971</v>
      </c>
      <c r="N112">
        <v>16434.34892</v>
      </c>
      <c r="O112">
        <v>16891.81366</v>
      </c>
      <c r="P112">
        <v>17362.624240000001</v>
      </c>
      <c r="Q112">
        <v>17849.8583</v>
      </c>
      <c r="R112">
        <v>18353.33268</v>
      </c>
      <c r="S112">
        <v>18872.953010000001</v>
      </c>
      <c r="T112">
        <v>19408.465039999999</v>
      </c>
      <c r="U112">
        <v>19957.991379999999</v>
      </c>
      <c r="V112">
        <v>20520.025140000002</v>
      </c>
      <c r="W112">
        <v>21093.322899999999</v>
      </c>
      <c r="X112">
        <v>21677.292659999999</v>
      </c>
      <c r="Y112">
        <v>22271.76599</v>
      </c>
      <c r="Z112">
        <v>22876.840649999998</v>
      </c>
      <c r="AA112">
        <v>23492.759549999999</v>
      </c>
      <c r="AB112">
        <v>24119.821960000001</v>
      </c>
      <c r="AC112">
        <v>24758.335070000001</v>
      </c>
      <c r="AD112">
        <v>25408.600589999998</v>
      </c>
      <c r="AE112">
        <v>26065.793239999999</v>
      </c>
      <c r="AF112">
        <v>26734.274369999999</v>
      </c>
      <c r="AG112">
        <v>27414.798060000001</v>
      </c>
      <c r="AH112">
        <v>28107.572510000002</v>
      </c>
      <c r="AI112">
        <v>28812.552680000001</v>
      </c>
      <c r="AJ112">
        <v>29529.775750000001</v>
      </c>
      <c r="AK112">
        <v>30259.996599999999</v>
      </c>
      <c r="AL112">
        <v>31004.123820000001</v>
      </c>
      <c r="AM112">
        <v>31763.73084</v>
      </c>
      <c r="AN112">
        <v>32541.047070000001</v>
      </c>
    </row>
    <row r="113" spans="1:40" x14ac:dyDescent="0.25">
      <c r="A113" s="7" t="s">
        <v>235</v>
      </c>
      <c r="B113" t="s">
        <v>365</v>
      </c>
      <c r="C113">
        <v>16126.348</v>
      </c>
      <c r="D113">
        <v>16772.587179999999</v>
      </c>
      <c r="E113">
        <v>17375.521550000001</v>
      </c>
      <c r="F113">
        <v>17884.846870000001</v>
      </c>
      <c r="G113">
        <v>18478.3344</v>
      </c>
      <c r="H113">
        <v>19190.737280000001</v>
      </c>
      <c r="I113">
        <v>20014.437750000001</v>
      </c>
      <c r="J113">
        <v>20938.455859999998</v>
      </c>
      <c r="K113">
        <v>21956.938630000001</v>
      </c>
      <c r="L113">
        <v>23079.065409999999</v>
      </c>
      <c r="M113">
        <v>24316.204890000001</v>
      </c>
      <c r="N113">
        <v>25677.07891</v>
      </c>
      <c r="O113">
        <v>27168.490590000001</v>
      </c>
      <c r="P113">
        <v>28638.49152</v>
      </c>
      <c r="Q113">
        <v>30064.090400000001</v>
      </c>
      <c r="R113">
        <v>31451.084869999999</v>
      </c>
      <c r="S113">
        <v>32815.770170000003</v>
      </c>
      <c r="T113">
        <v>34173.497620000002</v>
      </c>
      <c r="U113">
        <v>35528.821739999999</v>
      </c>
      <c r="V113">
        <v>36888.81018</v>
      </c>
      <c r="W113">
        <v>38258.400869999998</v>
      </c>
      <c r="X113">
        <v>39641.463530000001</v>
      </c>
      <c r="Y113">
        <v>41040.375269999997</v>
      </c>
      <c r="Z113">
        <v>42456.305220000002</v>
      </c>
      <c r="AA113">
        <v>43889.629549999998</v>
      </c>
      <c r="AB113">
        <v>45340.251109999997</v>
      </c>
      <c r="AC113">
        <v>46807.831310000001</v>
      </c>
      <c r="AD113">
        <v>48291.952839999998</v>
      </c>
      <c r="AE113">
        <v>49636.6005</v>
      </c>
      <c r="AF113">
        <v>50847.332390000003</v>
      </c>
      <c r="AG113">
        <v>51952.481899999999</v>
      </c>
      <c r="AH113">
        <v>52980.349880000002</v>
      </c>
      <c r="AI113">
        <v>53951.59607</v>
      </c>
      <c r="AJ113">
        <v>54879.853430000003</v>
      </c>
      <c r="AK113">
        <v>55775.419110000003</v>
      </c>
      <c r="AL113">
        <v>56644.022749999996</v>
      </c>
      <c r="AM113">
        <v>57490.843079999999</v>
      </c>
      <c r="AN113">
        <v>58321.084170000002</v>
      </c>
    </row>
    <row r="114" spans="1:40" x14ac:dyDescent="0.25">
      <c r="A114" s="7" t="s">
        <v>235</v>
      </c>
      <c r="B114" t="s">
        <v>366</v>
      </c>
      <c r="C114">
        <v>721.67200000000003</v>
      </c>
      <c r="D114">
        <v>721.09411650000004</v>
      </c>
      <c r="E114">
        <v>717.76921130000005</v>
      </c>
      <c r="F114">
        <v>715.8162221</v>
      </c>
      <c r="G114">
        <v>719.33140030000004</v>
      </c>
      <c r="H114">
        <v>728.09342260000005</v>
      </c>
      <c r="I114">
        <v>741.31433189999996</v>
      </c>
      <c r="J114">
        <v>758.47174319999999</v>
      </c>
      <c r="K114">
        <v>779.065427</v>
      </c>
      <c r="L114">
        <v>802.99125960000003</v>
      </c>
      <c r="M114">
        <v>830.32319810000001</v>
      </c>
      <c r="N114">
        <v>861.21163160000003</v>
      </c>
      <c r="O114">
        <v>895.92422069999998</v>
      </c>
      <c r="P114">
        <v>932.21455319999995</v>
      </c>
      <c r="Q114">
        <v>969.46129670000005</v>
      </c>
      <c r="R114">
        <v>1007.3402610000001</v>
      </c>
      <c r="S114">
        <v>1045.815464</v>
      </c>
      <c r="T114">
        <v>1084.9534679999999</v>
      </c>
      <c r="U114">
        <v>1124.8686190000001</v>
      </c>
      <c r="V114">
        <v>1165.612378</v>
      </c>
      <c r="W114">
        <v>1207.218901</v>
      </c>
      <c r="X114">
        <v>1249.7464440000001</v>
      </c>
      <c r="Y114">
        <v>1293.2558449999999</v>
      </c>
      <c r="Z114">
        <v>1337.8025339999999</v>
      </c>
      <c r="AA114">
        <v>1383.4343160000001</v>
      </c>
      <c r="AB114">
        <v>1430.190711</v>
      </c>
      <c r="AC114">
        <v>1478.1035139999999</v>
      </c>
      <c r="AD114">
        <v>1527.198161</v>
      </c>
      <c r="AE114">
        <v>1572.734377</v>
      </c>
      <c r="AF114">
        <v>1614.372926</v>
      </c>
      <c r="AG114">
        <v>1652.6900479999999</v>
      </c>
      <c r="AH114">
        <v>1688.454168</v>
      </c>
      <c r="AI114">
        <v>1722.341044</v>
      </c>
      <c r="AJ114">
        <v>1754.8909080000001</v>
      </c>
      <c r="AK114">
        <v>1786.5696390000001</v>
      </c>
      <c r="AL114">
        <v>1817.7248489999999</v>
      </c>
      <c r="AM114">
        <v>1848.6738419999999</v>
      </c>
      <c r="AN114">
        <v>1879.7174010000001</v>
      </c>
    </row>
    <row r="115" spans="1:40" x14ac:dyDescent="0.25">
      <c r="A115" s="7" t="s">
        <v>235</v>
      </c>
      <c r="B115" t="s">
        <v>367</v>
      </c>
      <c r="C115">
        <v>48595.165000000001</v>
      </c>
      <c r="D115">
        <v>50063.966990000001</v>
      </c>
      <c r="E115">
        <v>51528.577279999998</v>
      </c>
      <c r="F115">
        <v>52997.435019999997</v>
      </c>
      <c r="G115">
        <v>54500.979800000001</v>
      </c>
      <c r="H115">
        <v>56038.608070000002</v>
      </c>
      <c r="I115">
        <v>57619.083429999999</v>
      </c>
      <c r="J115">
        <v>59256.903180000001</v>
      </c>
      <c r="K115">
        <v>60937.128129999997</v>
      </c>
      <c r="L115">
        <v>62674.341890000003</v>
      </c>
      <c r="M115">
        <v>64490.817609999998</v>
      </c>
      <c r="N115">
        <v>66399.818530000004</v>
      </c>
      <c r="O115">
        <v>68409.104959999997</v>
      </c>
      <c r="P115">
        <v>70481.162899999996</v>
      </c>
      <c r="Q115">
        <v>72655.838879999996</v>
      </c>
      <c r="R115">
        <v>74913.061879999994</v>
      </c>
      <c r="S115">
        <v>77239.838650000005</v>
      </c>
      <c r="T115">
        <v>79630.198420000001</v>
      </c>
      <c r="U115">
        <v>82070.213189999995</v>
      </c>
      <c r="V115">
        <v>84557.154330000005</v>
      </c>
      <c r="W115">
        <v>87089.239509999999</v>
      </c>
      <c r="X115">
        <v>89668.595170000001</v>
      </c>
      <c r="Y115">
        <v>92298.178780000002</v>
      </c>
      <c r="Z115">
        <v>94980.755799999999</v>
      </c>
      <c r="AA115">
        <v>97718.778640000004</v>
      </c>
      <c r="AB115">
        <v>100514.466</v>
      </c>
      <c r="AC115">
        <v>103369.9549</v>
      </c>
      <c r="AD115">
        <v>106287.4616</v>
      </c>
      <c r="AE115">
        <v>109235.5959</v>
      </c>
      <c r="AF115">
        <v>112259.2389</v>
      </c>
      <c r="AG115">
        <v>115340.8158</v>
      </c>
      <c r="AH115">
        <v>118467.7009</v>
      </c>
      <c r="AI115">
        <v>121635.4684</v>
      </c>
      <c r="AJ115">
        <v>124845.3821</v>
      </c>
      <c r="AK115">
        <v>128106.4543</v>
      </c>
      <c r="AL115">
        <v>131425.1709</v>
      </c>
      <c r="AM115">
        <v>134812.296</v>
      </c>
      <c r="AN115">
        <v>138282.14050000001</v>
      </c>
    </row>
    <row r="116" spans="1:40" x14ac:dyDescent="0.25">
      <c r="A116" s="7" t="s">
        <v>235</v>
      </c>
      <c r="B116" t="s">
        <v>368</v>
      </c>
      <c r="C116">
        <v>81173.289000000004</v>
      </c>
      <c r="D116">
        <v>83600.182950000002</v>
      </c>
      <c r="E116">
        <v>86156.025550000006</v>
      </c>
      <c r="F116">
        <v>88827.657250000004</v>
      </c>
      <c r="G116">
        <v>91565.648889999997</v>
      </c>
      <c r="H116">
        <v>94305.033559999996</v>
      </c>
      <c r="I116">
        <v>97022.275829999999</v>
      </c>
      <c r="J116">
        <v>99722.391839999997</v>
      </c>
      <c r="K116">
        <v>102426.1773</v>
      </c>
      <c r="L116">
        <v>105182.4719</v>
      </c>
      <c r="M116">
        <v>108032.5224</v>
      </c>
      <c r="N116">
        <v>111012.84880000001</v>
      </c>
      <c r="O116">
        <v>114159.0916</v>
      </c>
      <c r="P116">
        <v>117445.9428</v>
      </c>
      <c r="Q116">
        <v>120875.9111</v>
      </c>
      <c r="R116">
        <v>124449.0518</v>
      </c>
      <c r="S116">
        <v>128165.39840000001</v>
      </c>
      <c r="T116">
        <v>132022.9295</v>
      </c>
      <c r="U116">
        <v>136014.38709999999</v>
      </c>
      <c r="V116">
        <v>140126.51800000001</v>
      </c>
      <c r="W116">
        <v>144349.41500000001</v>
      </c>
      <c r="X116">
        <v>148677.6764</v>
      </c>
      <c r="Y116">
        <v>153110.16</v>
      </c>
      <c r="Z116">
        <v>157648.9632</v>
      </c>
      <c r="AA116">
        <v>162298.147</v>
      </c>
      <c r="AB116">
        <v>167062.69349999999</v>
      </c>
      <c r="AC116">
        <v>171947.84950000001</v>
      </c>
      <c r="AD116">
        <v>176958.84570000001</v>
      </c>
      <c r="AE116">
        <v>182032.26670000001</v>
      </c>
      <c r="AF116">
        <v>187194.02420000001</v>
      </c>
      <c r="AG116">
        <v>192463.2844</v>
      </c>
      <c r="AH116">
        <v>197849.39060000001</v>
      </c>
      <c r="AI116">
        <v>203354.5134</v>
      </c>
      <c r="AJ116">
        <v>208979.1262</v>
      </c>
      <c r="AK116">
        <v>214726.6814</v>
      </c>
      <c r="AL116">
        <v>220605.7684</v>
      </c>
      <c r="AM116">
        <v>226629.64079999999</v>
      </c>
      <c r="AN116">
        <v>232816.91649999999</v>
      </c>
    </row>
    <row r="117" spans="1:40" x14ac:dyDescent="0.25">
      <c r="A117" s="7" t="s">
        <v>235</v>
      </c>
      <c r="B117" t="s">
        <v>369</v>
      </c>
      <c r="C117">
        <v>11688.45991</v>
      </c>
      <c r="D117">
        <v>12018.54458</v>
      </c>
      <c r="E117">
        <v>12349.67467</v>
      </c>
      <c r="F117">
        <v>12706.099840000001</v>
      </c>
      <c r="G117">
        <v>13083.18109</v>
      </c>
      <c r="H117">
        <v>13462.880740000001</v>
      </c>
      <c r="I117">
        <v>13833.375260000001</v>
      </c>
      <c r="J117">
        <v>14190.47827</v>
      </c>
      <c r="K117">
        <v>14528.648709999999</v>
      </c>
      <c r="L117">
        <v>14849.59223</v>
      </c>
      <c r="M117">
        <v>15161.715260000001</v>
      </c>
      <c r="N117">
        <v>15467.46465</v>
      </c>
      <c r="O117">
        <v>15765.438469999999</v>
      </c>
      <c r="P117">
        <v>16072.031629999999</v>
      </c>
      <c r="Q117">
        <v>16409.654500000001</v>
      </c>
      <c r="R117">
        <v>16766.53602</v>
      </c>
      <c r="S117">
        <v>17135.903289999998</v>
      </c>
      <c r="T117">
        <v>17515.050999999999</v>
      </c>
      <c r="U117">
        <v>17909.356159999999</v>
      </c>
      <c r="V117">
        <v>18314.684659999999</v>
      </c>
      <c r="W117">
        <v>18727.34936</v>
      </c>
      <c r="X117">
        <v>19146.01658</v>
      </c>
      <c r="Y117">
        <v>19570.365020000001</v>
      </c>
      <c r="Z117">
        <v>20000.446680000001</v>
      </c>
      <c r="AA117">
        <v>20436.464400000001</v>
      </c>
      <c r="AB117">
        <v>20878.686720000002</v>
      </c>
      <c r="AC117">
        <v>21327.415509999999</v>
      </c>
      <c r="AD117">
        <v>21782.979019999999</v>
      </c>
      <c r="AE117">
        <v>22248.951349999999</v>
      </c>
      <c r="AF117">
        <v>22744.910790000002</v>
      </c>
      <c r="AG117">
        <v>23265.063050000001</v>
      </c>
      <c r="AH117">
        <v>23805.326969999998</v>
      </c>
      <c r="AI117">
        <v>24364.157569999999</v>
      </c>
      <c r="AJ117">
        <v>24941.261579999999</v>
      </c>
      <c r="AK117">
        <v>25537.51154</v>
      </c>
      <c r="AL117">
        <v>26153.825939999999</v>
      </c>
      <c r="AM117">
        <v>26791.788659999998</v>
      </c>
      <c r="AN117">
        <v>27453.640070000001</v>
      </c>
    </row>
    <row r="118" spans="1:40" x14ac:dyDescent="0.25">
      <c r="A118" s="7" t="s">
        <v>236</v>
      </c>
      <c r="B118" t="s">
        <v>370</v>
      </c>
      <c r="C118">
        <v>1680793.5220000001</v>
      </c>
      <c r="D118">
        <v>1730076.727</v>
      </c>
      <c r="E118">
        <v>1780568.6910000001</v>
      </c>
      <c r="F118">
        <v>1832133.4240000001</v>
      </c>
      <c r="G118">
        <v>1884467.1410000001</v>
      </c>
      <c r="H118">
        <v>1937551.443</v>
      </c>
      <c r="I118">
        <v>1991448.5349999999</v>
      </c>
      <c r="J118">
        <v>2046289.0020000001</v>
      </c>
      <c r="K118">
        <v>2101725.409</v>
      </c>
      <c r="L118">
        <v>2158051.2439999999</v>
      </c>
      <c r="M118">
        <v>2215641.0669999998</v>
      </c>
      <c r="N118">
        <v>2274723.3110000002</v>
      </c>
      <c r="O118">
        <v>2335444.534</v>
      </c>
      <c r="P118">
        <v>2398177.0469999998</v>
      </c>
      <c r="Q118">
        <v>2463294.267</v>
      </c>
      <c r="R118">
        <v>2530466.429</v>
      </c>
      <c r="S118">
        <v>2599514.8309999998</v>
      </c>
      <c r="T118">
        <v>2670351.821</v>
      </c>
      <c r="U118">
        <v>2742542.699</v>
      </c>
      <c r="V118">
        <v>2815976.73</v>
      </c>
      <c r="W118">
        <v>2890557.0490000001</v>
      </c>
      <c r="X118">
        <v>2966277.7259999998</v>
      </c>
      <c r="Y118">
        <v>3043166.18</v>
      </c>
      <c r="Z118">
        <v>3121260.7110000001</v>
      </c>
      <c r="AA118">
        <v>3200602.7489999998</v>
      </c>
      <c r="AB118">
        <v>3281233.0839999998</v>
      </c>
      <c r="AC118">
        <v>3363191.446</v>
      </c>
      <c r="AD118">
        <v>3446518.3840000001</v>
      </c>
      <c r="AE118">
        <v>3531645.4040000001</v>
      </c>
      <c r="AF118">
        <v>3619013.2220000001</v>
      </c>
      <c r="AG118">
        <v>3708442.42</v>
      </c>
      <c r="AH118">
        <v>3799855.2069999999</v>
      </c>
      <c r="AI118">
        <v>3893274.14</v>
      </c>
      <c r="AJ118">
        <v>3988796.7740000002</v>
      </c>
      <c r="AK118">
        <v>4086681.0520000001</v>
      </c>
      <c r="AL118">
        <v>4187135.0929999999</v>
      </c>
      <c r="AM118">
        <v>4290479.22</v>
      </c>
      <c r="AN118">
        <v>4397134.0559999999</v>
      </c>
    </row>
    <row r="119" spans="1:40" x14ac:dyDescent="0.25">
      <c r="A119" s="7" t="s">
        <v>236</v>
      </c>
      <c r="B119" t="s">
        <v>371</v>
      </c>
      <c r="C119">
        <v>358724.96600000001</v>
      </c>
      <c r="D119">
        <v>369009.35550000001</v>
      </c>
      <c r="E119">
        <v>378905.00599999999</v>
      </c>
      <c r="F119">
        <v>388396.24459999998</v>
      </c>
      <c r="G119">
        <v>398070.86300000001</v>
      </c>
      <c r="H119">
        <v>408435.10350000003</v>
      </c>
      <c r="I119">
        <v>419609.8075</v>
      </c>
      <c r="J119">
        <v>431566.74119999999</v>
      </c>
      <c r="K119">
        <v>443865.18939999997</v>
      </c>
      <c r="L119">
        <v>456651.41529999999</v>
      </c>
      <c r="M119">
        <v>470095.5319</v>
      </c>
      <c r="N119">
        <v>484237.26329999999</v>
      </c>
      <c r="O119">
        <v>499027.59470000002</v>
      </c>
      <c r="P119">
        <v>514310.65419999999</v>
      </c>
      <c r="Q119">
        <v>530152.76210000005</v>
      </c>
      <c r="R119">
        <v>546338.76710000006</v>
      </c>
      <c r="S119">
        <v>562784.26289999997</v>
      </c>
      <c r="T119">
        <v>579482.47129999998</v>
      </c>
      <c r="U119">
        <v>596108.39190000005</v>
      </c>
      <c r="V119">
        <v>612779.42520000006</v>
      </c>
      <c r="W119">
        <v>629581.01009999996</v>
      </c>
      <c r="X119">
        <v>646614.19310000003</v>
      </c>
      <c r="Y119">
        <v>663946.82709999999</v>
      </c>
      <c r="Z119">
        <v>681611.11910000001</v>
      </c>
      <c r="AA119">
        <v>699616.46519999998</v>
      </c>
      <c r="AB119">
        <v>717961.576</v>
      </c>
      <c r="AC119">
        <v>736643.64789999998</v>
      </c>
      <c r="AD119">
        <v>755663.99140000006</v>
      </c>
      <c r="AE119">
        <v>774991.08279999997</v>
      </c>
      <c r="AF119">
        <v>794676.25269999995</v>
      </c>
      <c r="AG119">
        <v>814519.77910000004</v>
      </c>
      <c r="AH119">
        <v>834482.24349999998</v>
      </c>
      <c r="AI119">
        <v>854634.61979999999</v>
      </c>
      <c r="AJ119">
        <v>875098.55070000002</v>
      </c>
      <c r="AK119">
        <v>896089.88859999995</v>
      </c>
      <c r="AL119">
        <v>917705.06810000003</v>
      </c>
      <c r="AM119">
        <v>940092.42949999997</v>
      </c>
      <c r="AN119">
        <v>963432.34640000004</v>
      </c>
    </row>
    <row r="120" spans="1:40" x14ac:dyDescent="0.25">
      <c r="A120" s="23" t="s">
        <v>237</v>
      </c>
      <c r="B120" t="s">
        <v>372</v>
      </c>
      <c r="C120">
        <v>15853.983050000001</v>
      </c>
      <c r="D120">
        <v>16216.96312</v>
      </c>
      <c r="E120">
        <v>16534.354589999999</v>
      </c>
      <c r="F120">
        <v>16884.251100000001</v>
      </c>
      <c r="G120">
        <v>17336.87542</v>
      </c>
      <c r="H120">
        <v>17765.843400000002</v>
      </c>
      <c r="I120">
        <v>18208.365890000001</v>
      </c>
      <c r="J120">
        <v>18681.874169999999</v>
      </c>
      <c r="K120">
        <v>19213.41935</v>
      </c>
      <c r="L120">
        <v>19803.26037</v>
      </c>
      <c r="M120">
        <v>20477.55689</v>
      </c>
      <c r="N120">
        <v>21251.365760000001</v>
      </c>
      <c r="O120">
        <v>22136.170959999999</v>
      </c>
      <c r="P120">
        <v>23012.994709999999</v>
      </c>
      <c r="Q120">
        <v>23943.77593</v>
      </c>
      <c r="R120">
        <v>24910.344109999998</v>
      </c>
      <c r="S120">
        <v>25910.86406</v>
      </c>
      <c r="T120">
        <v>26947.637480000001</v>
      </c>
      <c r="U120">
        <v>28035.23792</v>
      </c>
      <c r="V120">
        <v>29169.972679999999</v>
      </c>
      <c r="W120">
        <v>30348.265650000001</v>
      </c>
      <c r="X120">
        <v>31570.691299999999</v>
      </c>
      <c r="Y120">
        <v>32838.773880000001</v>
      </c>
      <c r="Z120">
        <v>34154.188580000002</v>
      </c>
      <c r="AA120">
        <v>35518.588109999997</v>
      </c>
      <c r="AB120">
        <v>36933.56063</v>
      </c>
      <c r="AC120">
        <v>38400.630149999997</v>
      </c>
      <c r="AD120">
        <v>39921.273509999999</v>
      </c>
      <c r="AE120">
        <v>41287.572370000002</v>
      </c>
      <c r="AF120">
        <v>42581.863389999999</v>
      </c>
      <c r="AG120">
        <v>43802.876550000001</v>
      </c>
      <c r="AH120">
        <v>44954.573149999997</v>
      </c>
      <c r="AI120">
        <v>46041.568950000001</v>
      </c>
      <c r="AJ120">
        <v>47067.741849999999</v>
      </c>
      <c r="AK120">
        <v>48037.423390000004</v>
      </c>
      <c r="AL120">
        <v>48953.319969999997</v>
      </c>
      <c r="AM120">
        <v>49818.756280000001</v>
      </c>
      <c r="AN120">
        <v>50637.562969999999</v>
      </c>
    </row>
    <row r="121" spans="1:40" x14ac:dyDescent="0.25">
      <c r="A121" s="23" t="s">
        <v>237</v>
      </c>
      <c r="B121" t="s">
        <v>373</v>
      </c>
      <c r="C121">
        <v>51842.487480000003</v>
      </c>
      <c r="D121">
        <v>53179.442450000002</v>
      </c>
      <c r="E121">
        <v>54288.321909999999</v>
      </c>
      <c r="F121">
        <v>55503.070749999999</v>
      </c>
      <c r="G121">
        <v>56996.692589999999</v>
      </c>
      <c r="H121">
        <v>59073.45536</v>
      </c>
      <c r="I121">
        <v>61224.144439999996</v>
      </c>
      <c r="J121">
        <v>63267.37212</v>
      </c>
      <c r="K121">
        <v>64941.051959999997</v>
      </c>
      <c r="L121">
        <v>66324.59216</v>
      </c>
      <c r="M121">
        <v>67532.763600000006</v>
      </c>
      <c r="N121">
        <v>68573.034409999906</v>
      </c>
      <c r="O121">
        <v>69393.213839999997</v>
      </c>
      <c r="P121">
        <v>70189.537930000006</v>
      </c>
      <c r="Q121">
        <v>71323.082599999994</v>
      </c>
      <c r="R121">
        <v>72564.345570000005</v>
      </c>
      <c r="S121">
        <v>73821.798150000002</v>
      </c>
      <c r="T121">
        <v>75072.626499999998</v>
      </c>
      <c r="U121">
        <v>76497.962350000002</v>
      </c>
      <c r="V121">
        <v>78013.104529999997</v>
      </c>
      <c r="W121">
        <v>79567.60411</v>
      </c>
      <c r="X121">
        <v>81148.4856</v>
      </c>
      <c r="Y121">
        <v>82755.07445</v>
      </c>
      <c r="Z121">
        <v>84390.180399999997</v>
      </c>
      <c r="AA121">
        <v>86057.570319999999</v>
      </c>
      <c r="AB121">
        <v>87761.290070000003</v>
      </c>
      <c r="AC121">
        <v>89505.518949999998</v>
      </c>
      <c r="AD121">
        <v>91294.568920000005</v>
      </c>
      <c r="AE121">
        <v>92925.077739999906</v>
      </c>
      <c r="AF121">
        <v>94761.207240000003</v>
      </c>
      <c r="AG121">
        <v>96669.100170000005</v>
      </c>
      <c r="AH121">
        <v>98592.969320000004</v>
      </c>
      <c r="AI121">
        <v>100522.8751</v>
      </c>
      <c r="AJ121">
        <v>102463.242</v>
      </c>
      <c r="AK121">
        <v>104424.4608</v>
      </c>
      <c r="AL121">
        <v>106414.96400000001</v>
      </c>
      <c r="AM121">
        <v>108444.55839999999</v>
      </c>
      <c r="AN121">
        <v>110524.4903</v>
      </c>
    </row>
    <row r="122" spans="1:40" x14ac:dyDescent="0.25">
      <c r="A122" s="31" t="s">
        <v>440</v>
      </c>
      <c r="B122" t="s">
        <v>374</v>
      </c>
      <c r="C122">
        <v>10768.83088</v>
      </c>
      <c r="D122">
        <v>11095.043960000001</v>
      </c>
      <c r="E122">
        <v>11339.461799999999</v>
      </c>
      <c r="F122">
        <v>11534.58454</v>
      </c>
      <c r="G122">
        <v>11655.393480000001</v>
      </c>
      <c r="H122">
        <v>12513.12599</v>
      </c>
      <c r="I122">
        <v>13284.709140000001</v>
      </c>
      <c r="J122">
        <v>13797.412920000001</v>
      </c>
      <c r="K122">
        <v>14067.69889</v>
      </c>
      <c r="L122">
        <v>14128.17575</v>
      </c>
      <c r="M122">
        <v>13983.15928</v>
      </c>
      <c r="N122">
        <v>13595.99937</v>
      </c>
      <c r="O122">
        <v>12900.15545</v>
      </c>
      <c r="P122">
        <v>13169.94865</v>
      </c>
      <c r="Q122">
        <v>13787.13041</v>
      </c>
      <c r="R122">
        <v>14492.542810000001</v>
      </c>
      <c r="S122">
        <v>15194.972889999999</v>
      </c>
      <c r="T122">
        <v>15854.21667</v>
      </c>
      <c r="U122">
        <v>16463.592089999998</v>
      </c>
      <c r="V122">
        <v>17052.821550000001</v>
      </c>
      <c r="W122">
        <v>17620.620650000001</v>
      </c>
      <c r="X122">
        <v>18162.988450000001</v>
      </c>
      <c r="Y122">
        <v>18675.032780000001</v>
      </c>
      <c r="Z122">
        <v>19151.621899999998</v>
      </c>
      <c r="AA122">
        <v>19587.681219999999</v>
      </c>
      <c r="AB122">
        <v>19978.355200000002</v>
      </c>
      <c r="AC122">
        <v>20319.13337</v>
      </c>
      <c r="AD122">
        <v>20605.96499</v>
      </c>
      <c r="AE122">
        <v>21238.602180000002</v>
      </c>
      <c r="AF122">
        <v>21999.841280000001</v>
      </c>
      <c r="AG122">
        <v>22786.698369999998</v>
      </c>
      <c r="AH122">
        <v>23559.407090000001</v>
      </c>
      <c r="AI122">
        <v>24296.442999999999</v>
      </c>
      <c r="AJ122">
        <v>24980.74627</v>
      </c>
      <c r="AK122">
        <v>25596.10728</v>
      </c>
      <c r="AL122">
        <v>26124.313849999999</v>
      </c>
      <c r="AM122">
        <v>26546.143899999999</v>
      </c>
      <c r="AN122">
        <v>26841.612349999999</v>
      </c>
    </row>
    <row r="123" spans="1:40" x14ac:dyDescent="0.25">
      <c r="A123" s="31" t="s">
        <v>441</v>
      </c>
      <c r="B123" t="s">
        <v>375</v>
      </c>
      <c r="C123">
        <v>752.27429700000005</v>
      </c>
      <c r="D123">
        <v>944.13714130000005</v>
      </c>
      <c r="E123">
        <v>1173.7329010000001</v>
      </c>
      <c r="F123">
        <v>1460.4488630000001</v>
      </c>
      <c r="G123">
        <v>1811.5931</v>
      </c>
      <c r="H123">
        <v>2410.4983750000001</v>
      </c>
      <c r="I123">
        <v>3083.176684</v>
      </c>
      <c r="J123">
        <v>3859.90281</v>
      </c>
      <c r="K123">
        <v>4771.5317759999998</v>
      </c>
      <c r="L123">
        <v>5839.6087239999997</v>
      </c>
      <c r="M123">
        <v>7067.0196180000003</v>
      </c>
      <c r="N123">
        <v>8415.0040769999996</v>
      </c>
      <c r="O123">
        <v>9778.8791970000002</v>
      </c>
      <c r="P123">
        <v>12026.259260000001</v>
      </c>
      <c r="Q123">
        <v>14793.158880000001</v>
      </c>
      <c r="R123">
        <v>18071.98086</v>
      </c>
      <c r="S123">
        <v>21916.754789999999</v>
      </c>
      <c r="T123">
        <v>26375.559799999999</v>
      </c>
      <c r="U123">
        <v>30137.611099999998</v>
      </c>
      <c r="V123">
        <v>34285.00677</v>
      </c>
      <c r="W123">
        <v>38810.631829999998</v>
      </c>
      <c r="X123">
        <v>43724.55141</v>
      </c>
      <c r="Y123">
        <v>49033.468970000002</v>
      </c>
      <c r="Z123">
        <v>54741.109519999998</v>
      </c>
      <c r="AA123">
        <v>60848.164449999997</v>
      </c>
      <c r="AB123">
        <v>67352.217579999997</v>
      </c>
      <c r="AC123">
        <v>74247.761329999994</v>
      </c>
      <c r="AD123">
        <v>81526.306930000006</v>
      </c>
      <c r="AE123">
        <v>87329.557379999998</v>
      </c>
      <c r="AF123">
        <v>93266.916670000006</v>
      </c>
      <c r="AG123">
        <v>99152.73659</v>
      </c>
      <c r="AH123">
        <v>104928.6226</v>
      </c>
      <c r="AI123">
        <v>110524.3324</v>
      </c>
      <c r="AJ123">
        <v>115861.2224</v>
      </c>
      <c r="AK123">
        <v>120856.4399</v>
      </c>
      <c r="AL123">
        <v>125411.08590000001</v>
      </c>
      <c r="AM123">
        <v>129422.56630000001</v>
      </c>
      <c r="AN123">
        <v>132783.48319999999</v>
      </c>
    </row>
    <row r="124" spans="1:40" x14ac:dyDescent="0.25">
      <c r="A124" s="31" t="s">
        <v>442</v>
      </c>
      <c r="B124" t="s">
        <v>376</v>
      </c>
      <c r="C124">
        <v>638.72549089999995</v>
      </c>
      <c r="D124">
        <v>642.2187242</v>
      </c>
      <c r="E124">
        <v>634.68113189999997</v>
      </c>
      <c r="F124">
        <v>621.8311119</v>
      </c>
      <c r="G124">
        <v>603.92353869999999</v>
      </c>
      <c r="H124">
        <v>681.97295659999997</v>
      </c>
      <c r="I124">
        <v>787.02072610000005</v>
      </c>
      <c r="J124">
        <v>900.64756179999995</v>
      </c>
      <c r="K124">
        <v>1019.508419</v>
      </c>
      <c r="L124">
        <v>1143.107675</v>
      </c>
      <c r="M124">
        <v>1269.1691249999999</v>
      </c>
      <c r="N124">
        <v>1390.381742</v>
      </c>
      <c r="O124">
        <v>1492.4219900000001</v>
      </c>
      <c r="P124">
        <v>1558.9890620000001</v>
      </c>
      <c r="Q124">
        <v>1612.6045979999999</v>
      </c>
      <c r="R124">
        <v>1653.272862</v>
      </c>
      <c r="S124">
        <v>1679.8635959999999</v>
      </c>
      <c r="T124">
        <v>1691.2668630000001</v>
      </c>
      <c r="U124">
        <v>1729.786384</v>
      </c>
      <c r="V124">
        <v>1774.4981909999999</v>
      </c>
      <c r="W124">
        <v>1817.0090279999999</v>
      </c>
      <c r="X124">
        <v>1854.3242270000001</v>
      </c>
      <c r="Y124">
        <v>1885.16426</v>
      </c>
      <c r="Z124">
        <v>1908.846483</v>
      </c>
      <c r="AA124">
        <v>1924.948768</v>
      </c>
      <c r="AB124">
        <v>1933.210339</v>
      </c>
      <c r="AC124">
        <v>1933.504496</v>
      </c>
      <c r="AD124">
        <v>1925.8314150000001</v>
      </c>
      <c r="AE124">
        <v>1935.85114</v>
      </c>
      <c r="AF124">
        <v>1949.1996879999999</v>
      </c>
      <c r="AG124">
        <v>1958.5890300000001</v>
      </c>
      <c r="AH124">
        <v>1961.441681</v>
      </c>
      <c r="AI124">
        <v>1956.613026</v>
      </c>
      <c r="AJ124">
        <v>1943.417815</v>
      </c>
      <c r="AK124">
        <v>1921.3937969999999</v>
      </c>
      <c r="AL124">
        <v>1890.103075</v>
      </c>
      <c r="AM124">
        <v>1849.222299</v>
      </c>
      <c r="AN124">
        <v>1798.5576349999999</v>
      </c>
    </row>
    <row r="125" spans="1:40" x14ac:dyDescent="0.25">
      <c r="A125" s="31" t="s">
        <v>125</v>
      </c>
      <c r="B125" t="s">
        <v>377</v>
      </c>
      <c r="C125">
        <v>4.3678165160000004</v>
      </c>
      <c r="D125">
        <v>8.8197130730000008</v>
      </c>
      <c r="E125">
        <v>17.793632240000001</v>
      </c>
      <c r="F125">
        <v>36.23378538</v>
      </c>
      <c r="G125">
        <v>74.162652699999995</v>
      </c>
      <c r="H125">
        <v>154.90932760000001</v>
      </c>
      <c r="I125">
        <v>312.626623</v>
      </c>
      <c r="J125">
        <v>618.27552630000002</v>
      </c>
      <c r="K125">
        <v>1206.1483949999999</v>
      </c>
      <c r="L125">
        <v>2324.796073</v>
      </c>
      <c r="M125">
        <v>4420.6514459999999</v>
      </c>
      <c r="N125">
        <v>8252.5036830000008</v>
      </c>
      <c r="O125">
        <v>15006.25014</v>
      </c>
      <c r="P125">
        <v>17914.417099999999</v>
      </c>
      <c r="Q125">
        <v>21181.852989999999</v>
      </c>
      <c r="R125">
        <v>24703.412339999999</v>
      </c>
      <c r="S125">
        <v>28456.846300000001</v>
      </c>
      <c r="T125">
        <v>32405.850160000002</v>
      </c>
      <c r="U125">
        <v>35565.946490000002</v>
      </c>
      <c r="V125">
        <v>38793.322959999998</v>
      </c>
      <c r="W125">
        <v>42046.061970000002</v>
      </c>
      <c r="X125">
        <v>45304.607510000002</v>
      </c>
      <c r="Y125">
        <v>48547.639300000003</v>
      </c>
      <c r="Z125">
        <v>51753.318760000002</v>
      </c>
      <c r="AA125">
        <v>54899.845959999999</v>
      </c>
      <c r="AB125">
        <v>57965.869480000001</v>
      </c>
      <c r="AC125">
        <v>60930.871180000002</v>
      </c>
      <c r="AD125">
        <v>63775.529699999999</v>
      </c>
      <c r="AE125">
        <v>66239.383400000006</v>
      </c>
      <c r="AF125">
        <v>68610.589460000003</v>
      </c>
      <c r="AG125">
        <v>70758.346000000005</v>
      </c>
      <c r="AH125">
        <v>72655.755309999906</v>
      </c>
      <c r="AI125">
        <v>74271.750969999906</v>
      </c>
      <c r="AJ125">
        <v>75574.149720000001</v>
      </c>
      <c r="AK125">
        <v>76532.67568</v>
      </c>
      <c r="AL125">
        <v>77111.85974</v>
      </c>
      <c r="AM125">
        <v>77279.354909999995</v>
      </c>
      <c r="AN125">
        <v>77005.150120000006</v>
      </c>
    </row>
    <row r="126" spans="1:40" x14ac:dyDescent="0.25">
      <c r="A126" s="31" t="s">
        <v>443</v>
      </c>
      <c r="B126" t="s">
        <v>378</v>
      </c>
      <c r="C126">
        <v>288.43088970000002</v>
      </c>
      <c r="D126">
        <v>354.84200010000001</v>
      </c>
      <c r="E126">
        <v>460.16658910000001</v>
      </c>
      <c r="F126">
        <v>608.74555740000005</v>
      </c>
      <c r="G126">
        <v>811.47823570000003</v>
      </c>
      <c r="H126">
        <v>1020.1695</v>
      </c>
      <c r="I126">
        <v>1221.5436119999999</v>
      </c>
      <c r="J126">
        <v>1415.6285</v>
      </c>
      <c r="K126">
        <v>1605.5892570000001</v>
      </c>
      <c r="L126">
        <v>1791.8792719999999</v>
      </c>
      <c r="M126">
        <v>1969.6699530000001</v>
      </c>
      <c r="N126">
        <v>2125.8735649999999</v>
      </c>
      <c r="O126">
        <v>2237.8153809999999</v>
      </c>
      <c r="P126">
        <v>2456.8952720000002</v>
      </c>
      <c r="Q126">
        <v>2733.2097530000001</v>
      </c>
      <c r="R126">
        <v>3035.895446</v>
      </c>
      <c r="S126">
        <v>3350.617917</v>
      </c>
      <c r="T126">
        <v>3667.9793890000001</v>
      </c>
      <c r="U126">
        <v>3903.514885</v>
      </c>
      <c r="V126">
        <v>4100.5905839999996</v>
      </c>
      <c r="W126">
        <v>4271.9531029999998</v>
      </c>
      <c r="X126">
        <v>4420.2741649999998</v>
      </c>
      <c r="Y126">
        <v>4545.2323640000004</v>
      </c>
      <c r="Z126">
        <v>4645.8529269999999</v>
      </c>
      <c r="AA126">
        <v>4721.2731089999997</v>
      </c>
      <c r="AB126">
        <v>4770.9847900000004</v>
      </c>
      <c r="AC126">
        <v>4794.9036329999999</v>
      </c>
      <c r="AD126">
        <v>4793.3760609999999</v>
      </c>
      <c r="AE126">
        <v>4746.0410279999996</v>
      </c>
      <c r="AF126">
        <v>4671.8501109999997</v>
      </c>
      <c r="AG126">
        <v>4572.5915850000001</v>
      </c>
      <c r="AH126">
        <v>4449.9124819999997</v>
      </c>
      <c r="AI126">
        <v>4305.523623</v>
      </c>
      <c r="AJ126">
        <v>4141.2498210000003</v>
      </c>
      <c r="AK126">
        <v>3959.132748</v>
      </c>
      <c r="AL126">
        <v>3761.1563940000001</v>
      </c>
      <c r="AM126">
        <v>3549.4573439999999</v>
      </c>
      <c r="AN126">
        <v>3326.3140450000001</v>
      </c>
    </row>
    <row r="127" spans="1:40" x14ac:dyDescent="0.25">
      <c r="A127" s="31" t="s">
        <v>444</v>
      </c>
      <c r="B127" t="s">
        <v>379</v>
      </c>
      <c r="C127">
        <v>514.10128280000004</v>
      </c>
      <c r="D127">
        <v>549.66780010000002</v>
      </c>
      <c r="E127">
        <v>589.88678770000001</v>
      </c>
      <c r="F127">
        <v>632.82366430000002</v>
      </c>
      <c r="G127">
        <v>676.16985550000004</v>
      </c>
      <c r="H127">
        <v>753.67712440000003</v>
      </c>
      <c r="I127">
        <v>827.11973399999999</v>
      </c>
      <c r="J127">
        <v>888.01368000000002</v>
      </c>
      <c r="K127">
        <v>936.9809047</v>
      </c>
      <c r="L127">
        <v>975.0534576</v>
      </c>
      <c r="M127">
        <v>1001.149301</v>
      </c>
      <c r="N127">
        <v>1010.936969</v>
      </c>
      <c r="O127">
        <v>997.14142059999995</v>
      </c>
      <c r="P127">
        <v>996.61252760000002</v>
      </c>
      <c r="Q127">
        <v>999.51327279999998</v>
      </c>
      <c r="R127">
        <v>997.71009000000004</v>
      </c>
      <c r="S127">
        <v>988.49892639999996</v>
      </c>
      <c r="T127">
        <v>971.06410930000004</v>
      </c>
      <c r="U127">
        <v>936.79598450000003</v>
      </c>
      <c r="V127">
        <v>895.37179100000003</v>
      </c>
      <c r="W127">
        <v>849.93475249999995</v>
      </c>
      <c r="X127">
        <v>801.90377339999998</v>
      </c>
      <c r="Y127">
        <v>752.18551769999999</v>
      </c>
      <c r="Z127">
        <v>701.52006649999998</v>
      </c>
      <c r="AA127">
        <v>650.5720116</v>
      </c>
      <c r="AB127">
        <v>599.94795239999996</v>
      </c>
      <c r="AC127">
        <v>550.19495089999998</v>
      </c>
      <c r="AD127">
        <v>501.79552080000002</v>
      </c>
      <c r="AE127">
        <v>528.898416</v>
      </c>
      <c r="AF127">
        <v>586.66155219999996</v>
      </c>
      <c r="AG127">
        <v>662.7983696</v>
      </c>
      <c r="AH127">
        <v>755.01057909999997</v>
      </c>
      <c r="AI127">
        <v>864.20402379999996</v>
      </c>
      <c r="AJ127">
        <v>992.51311529999998</v>
      </c>
      <c r="AK127">
        <v>1142.6671160000001</v>
      </c>
      <c r="AL127">
        <v>1317.6513580000001</v>
      </c>
      <c r="AM127">
        <v>1520.5618689999999</v>
      </c>
      <c r="AN127">
        <v>1754.408752</v>
      </c>
    </row>
    <row r="128" spans="1:40" x14ac:dyDescent="0.25">
      <c r="A128" s="31" t="s">
        <v>445</v>
      </c>
      <c r="B128" t="s">
        <v>380</v>
      </c>
      <c r="C128">
        <v>0.22515454670000001</v>
      </c>
      <c r="D128">
        <v>0.81292549859999996</v>
      </c>
      <c r="E128">
        <v>4.6211467629999996</v>
      </c>
      <c r="F128">
        <v>31.353715879999999</v>
      </c>
      <c r="G128">
        <v>224.9442296</v>
      </c>
      <c r="H128">
        <v>535.79463469999996</v>
      </c>
      <c r="I128">
        <v>848.47687900000005</v>
      </c>
      <c r="J128">
        <v>1149.72812</v>
      </c>
      <c r="K128">
        <v>1453.4347110000001</v>
      </c>
      <c r="L128">
        <v>1767.8293180000001</v>
      </c>
      <c r="M128">
        <v>2090.8843339999999</v>
      </c>
      <c r="N128">
        <v>2407.7387480000002</v>
      </c>
      <c r="O128">
        <v>2688.0086019999999</v>
      </c>
      <c r="P128">
        <v>2862.191343</v>
      </c>
      <c r="Q128">
        <v>2984.3014509999998</v>
      </c>
      <c r="R128">
        <v>3061.2701310000002</v>
      </c>
      <c r="S128">
        <v>3094.898158</v>
      </c>
      <c r="T128">
        <v>3086.4276949999999</v>
      </c>
      <c r="U128">
        <v>2951.3956189999999</v>
      </c>
      <c r="V128">
        <v>2766.7441260000001</v>
      </c>
      <c r="W128">
        <v>2561.2376850000001</v>
      </c>
      <c r="X128">
        <v>2347.4017130000002</v>
      </c>
      <c r="Y128">
        <v>2132.3391219999999</v>
      </c>
      <c r="Z128">
        <v>1920.9546869999999</v>
      </c>
      <c r="AA128">
        <v>1716.9185560000001</v>
      </c>
      <c r="AB128">
        <v>1522.9850739999999</v>
      </c>
      <c r="AC128">
        <v>1341.139058</v>
      </c>
      <c r="AD128">
        <v>1172.699629</v>
      </c>
      <c r="AE128">
        <v>1070.54024</v>
      </c>
      <c r="AF128">
        <v>989.73859500000003</v>
      </c>
      <c r="AG128">
        <v>916.2324691</v>
      </c>
      <c r="AH128">
        <v>846.30614089999995</v>
      </c>
      <c r="AI128">
        <v>779.04257259999997</v>
      </c>
      <c r="AJ128">
        <v>714.28173979999997</v>
      </c>
      <c r="AK128">
        <v>652.07403950000003</v>
      </c>
      <c r="AL128">
        <v>592.48102979999999</v>
      </c>
      <c r="AM128">
        <v>535.57482570000002</v>
      </c>
      <c r="AN128">
        <v>481.42730690000002</v>
      </c>
    </row>
    <row r="129" spans="1:40" x14ac:dyDescent="0.25">
      <c r="A129" s="31" t="s">
        <v>446</v>
      </c>
      <c r="B129" t="s">
        <v>381</v>
      </c>
      <c r="C129">
        <v>2605.7253879999998</v>
      </c>
      <c r="D129">
        <v>2590.9711950000001</v>
      </c>
      <c r="E129">
        <v>2522.6969439999998</v>
      </c>
      <c r="F129">
        <v>2431.3591299999998</v>
      </c>
      <c r="G129">
        <v>2320.3925469999999</v>
      </c>
      <c r="H129">
        <v>2421.6103050000002</v>
      </c>
      <c r="I129">
        <v>2522.094153</v>
      </c>
      <c r="J129">
        <v>2576.3597530000002</v>
      </c>
      <c r="K129">
        <v>2585.3815060000002</v>
      </c>
      <c r="L129">
        <v>2555.8448659999999</v>
      </c>
      <c r="M129">
        <v>2489.9556429999998</v>
      </c>
      <c r="N129">
        <v>2382.9394659999998</v>
      </c>
      <c r="O129">
        <v>2225.3007029999999</v>
      </c>
      <c r="P129">
        <v>2171.036951</v>
      </c>
      <c r="Q129">
        <v>2148.278679</v>
      </c>
      <c r="R129">
        <v>2124.4481089999999</v>
      </c>
      <c r="S129">
        <v>2089.6281100000001</v>
      </c>
      <c r="T129">
        <v>2040.952792</v>
      </c>
      <c r="U129">
        <v>2033.154493</v>
      </c>
      <c r="V129">
        <v>2036.362083</v>
      </c>
      <c r="W129">
        <v>2039.6523090000001</v>
      </c>
      <c r="X129">
        <v>2039.634914</v>
      </c>
      <c r="Y129">
        <v>2035.1933260000001</v>
      </c>
      <c r="Z129">
        <v>2025.925377</v>
      </c>
      <c r="AA129">
        <v>2011.679097</v>
      </c>
      <c r="AB129">
        <v>1992.414307</v>
      </c>
      <c r="AC129">
        <v>1968.162562</v>
      </c>
      <c r="AD129">
        <v>1939.016161</v>
      </c>
      <c r="AE129">
        <v>2239.2833559999999</v>
      </c>
      <c r="AF129">
        <v>2740.6189770000001</v>
      </c>
      <c r="AG129">
        <v>3432.033825</v>
      </c>
      <c r="AH129">
        <v>4349.8702679999997</v>
      </c>
      <c r="AI129">
        <v>5559.0121630000003</v>
      </c>
      <c r="AJ129">
        <v>7151.2964030000003</v>
      </c>
      <c r="AK129">
        <v>9249.9711929999994</v>
      </c>
      <c r="AL129">
        <v>12016.17035</v>
      </c>
      <c r="AM129">
        <v>15657.40402</v>
      </c>
      <c r="AN129">
        <v>20436.07677</v>
      </c>
    </row>
    <row r="130" spans="1:40" x14ac:dyDescent="0.25">
      <c r="A130" s="31" t="s">
        <v>449</v>
      </c>
      <c r="B130" t="s">
        <v>382</v>
      </c>
      <c r="C130">
        <v>2831.6670730000001</v>
      </c>
      <c r="D130">
        <v>2831.2482519999999</v>
      </c>
      <c r="E130">
        <v>2759.2657960000001</v>
      </c>
      <c r="F130">
        <v>2651.3156220000001</v>
      </c>
      <c r="G130">
        <v>2519.1101549999998</v>
      </c>
      <c r="H130">
        <v>2020.7080100000001</v>
      </c>
      <c r="I130">
        <v>1473.2920779999999</v>
      </c>
      <c r="J130">
        <v>1013.92827</v>
      </c>
      <c r="K130">
        <v>670.47987750000004</v>
      </c>
      <c r="L130">
        <v>429.2565472</v>
      </c>
      <c r="M130">
        <v>266.56421130000001</v>
      </c>
      <c r="N130">
        <v>160.15522920000001</v>
      </c>
      <c r="O130">
        <v>92.543581590000002</v>
      </c>
      <c r="P130">
        <v>65.104215010000004</v>
      </c>
      <c r="Q130">
        <v>48.664024089999998</v>
      </c>
      <c r="R130">
        <v>36.756881040000003</v>
      </c>
      <c r="S130">
        <v>27.629426930000001</v>
      </c>
      <c r="T130">
        <v>20.571981149999999</v>
      </c>
      <c r="U130">
        <v>14.006427179999999</v>
      </c>
      <c r="V130">
        <v>9.2017868370000002</v>
      </c>
      <c r="W130">
        <v>5.9407884869999998</v>
      </c>
      <c r="X130">
        <v>3.7940411150000002</v>
      </c>
      <c r="Y130">
        <v>2.4049884559999999</v>
      </c>
      <c r="Z130">
        <v>1.517304446</v>
      </c>
      <c r="AA130">
        <v>0.95553455899999995</v>
      </c>
      <c r="AB130">
        <v>0.60263422749999995</v>
      </c>
      <c r="AC130">
        <v>0.38198671049999999</v>
      </c>
      <c r="AD130">
        <v>0.24424720759999999</v>
      </c>
      <c r="AE130">
        <v>0.18179324760000001</v>
      </c>
      <c r="AF130">
        <v>0.1423955388</v>
      </c>
      <c r="AG130">
        <v>0.1134038243</v>
      </c>
      <c r="AH130">
        <v>9.0870475899999997E-2</v>
      </c>
      <c r="AI130">
        <v>7.3021765700000005E-2</v>
      </c>
      <c r="AJ130">
        <v>5.8777897799999999E-2</v>
      </c>
      <c r="AK130">
        <v>4.73683882E-2</v>
      </c>
      <c r="AL130">
        <v>3.8203244599999998E-2</v>
      </c>
      <c r="AM130">
        <v>3.08241122E-2</v>
      </c>
      <c r="AN130">
        <v>2.4871252600000001E-2</v>
      </c>
    </row>
    <row r="131" spans="1:40" x14ac:dyDescent="0.25">
      <c r="A131" s="31" t="s">
        <v>450</v>
      </c>
      <c r="B131" t="s">
        <v>383</v>
      </c>
      <c r="C131">
        <v>11781.592780000001</v>
      </c>
      <c r="D131">
        <v>12129.401030000001</v>
      </c>
      <c r="E131">
        <v>12189.33345</v>
      </c>
      <c r="F131">
        <v>12130.63546</v>
      </c>
      <c r="G131">
        <v>11961.60657</v>
      </c>
      <c r="H131">
        <v>13166.06711</v>
      </c>
      <c r="I131">
        <v>13945.19803</v>
      </c>
      <c r="J131">
        <v>14467.22502</v>
      </c>
      <c r="K131">
        <v>14824.06559</v>
      </c>
      <c r="L131">
        <v>15039.782740000001</v>
      </c>
      <c r="M131">
        <v>15090.822480000001</v>
      </c>
      <c r="N131">
        <v>14902.17353</v>
      </c>
      <c r="O131">
        <v>14365.293079999999</v>
      </c>
      <c r="P131">
        <v>14037.0337</v>
      </c>
      <c r="Q131">
        <v>13696.697840000001</v>
      </c>
      <c r="R131">
        <v>13254.087729999999</v>
      </c>
      <c r="S131">
        <v>12717.10354</v>
      </c>
      <c r="T131">
        <v>12096.289720000001</v>
      </c>
      <c r="U131">
        <v>11864.74316</v>
      </c>
      <c r="V131">
        <v>11604.405919999999</v>
      </c>
      <c r="W131">
        <v>11309.22597</v>
      </c>
      <c r="X131">
        <v>10982.54732</v>
      </c>
      <c r="Y131">
        <v>10627.79096</v>
      </c>
      <c r="Z131">
        <v>10248.5602</v>
      </c>
      <c r="AA131">
        <v>9848.5749780000006</v>
      </c>
      <c r="AB131">
        <v>9431.6041380000006</v>
      </c>
      <c r="AC131">
        <v>9001.4132559999998</v>
      </c>
      <c r="AD131">
        <v>8561.7189340000004</v>
      </c>
      <c r="AE131">
        <v>8137.7279740000004</v>
      </c>
      <c r="AF131">
        <v>7713.8165829999998</v>
      </c>
      <c r="AG131">
        <v>7280.0345740000002</v>
      </c>
      <c r="AH131">
        <v>6840.3456960000003</v>
      </c>
      <c r="AI131">
        <v>6398.1266089999999</v>
      </c>
      <c r="AJ131">
        <v>5956.4295119999997</v>
      </c>
      <c r="AK131">
        <v>5518.186291</v>
      </c>
      <c r="AL131">
        <v>5085.6403579999997</v>
      </c>
      <c r="AM131">
        <v>4661.0356110000002</v>
      </c>
      <c r="AN131">
        <v>4246.4919540000001</v>
      </c>
    </row>
    <row r="132" spans="1:40" x14ac:dyDescent="0.25">
      <c r="A132" s="31" t="s">
        <v>447</v>
      </c>
      <c r="B132" t="s">
        <v>384</v>
      </c>
      <c r="C132">
        <v>474.12527679999999</v>
      </c>
      <c r="D132">
        <v>530.28360569999995</v>
      </c>
      <c r="E132">
        <v>604.1910153</v>
      </c>
      <c r="F132">
        <v>692.53415140000004</v>
      </c>
      <c r="G132">
        <v>793.86823349999997</v>
      </c>
      <c r="H132">
        <v>644.4122271</v>
      </c>
      <c r="I132">
        <v>446.95821819999998</v>
      </c>
      <c r="J132">
        <v>285.90737309999997</v>
      </c>
      <c r="K132">
        <v>173.78929780000001</v>
      </c>
      <c r="L132">
        <v>101.5507046</v>
      </c>
      <c r="M132">
        <v>57.235862939999997</v>
      </c>
      <c r="N132">
        <v>31.065175270000001</v>
      </c>
      <c r="O132">
        <v>16.156548969999999</v>
      </c>
      <c r="P132">
        <v>11.379151</v>
      </c>
      <c r="Q132">
        <v>8.8336172860000008</v>
      </c>
      <c r="R132">
        <v>7.0227121830000003</v>
      </c>
      <c r="S132">
        <v>5.5912939660000003</v>
      </c>
      <c r="T132">
        <v>4.4276366060000001</v>
      </c>
      <c r="U132">
        <v>4.0410582679999996</v>
      </c>
      <c r="V132">
        <v>3.8786661379999998</v>
      </c>
      <c r="W132">
        <v>3.7948333760000001</v>
      </c>
      <c r="X132">
        <v>3.7491690420000001</v>
      </c>
      <c r="Y132">
        <v>3.7295272700000002</v>
      </c>
      <c r="Z132">
        <v>3.732030688</v>
      </c>
      <c r="AA132">
        <v>3.7554571999999999</v>
      </c>
      <c r="AB132">
        <v>3.7996114429999999</v>
      </c>
      <c r="AC132">
        <v>3.8648493739999998</v>
      </c>
      <c r="AD132">
        <v>3.951946843</v>
      </c>
      <c r="AE132">
        <v>4.015973904</v>
      </c>
      <c r="AF132">
        <v>4.087929226</v>
      </c>
      <c r="AG132">
        <v>4.1739140089999998</v>
      </c>
      <c r="AH132">
        <v>4.2757000219999997</v>
      </c>
      <c r="AI132">
        <v>4.3936768400000004</v>
      </c>
      <c r="AJ132">
        <v>4.527702874</v>
      </c>
      <c r="AK132">
        <v>4.6774205279999999</v>
      </c>
      <c r="AL132">
        <v>4.8419442699999999</v>
      </c>
      <c r="AM132">
        <v>5.019991514</v>
      </c>
      <c r="AN132">
        <v>5.2097640289999996</v>
      </c>
    </row>
    <row r="133" spans="1:40" x14ac:dyDescent="0.25">
      <c r="A133" s="31" t="s">
        <v>448</v>
      </c>
      <c r="B133" t="s">
        <v>385</v>
      </c>
      <c r="C133">
        <v>5981.2326210000001</v>
      </c>
      <c r="D133">
        <v>5858.8316880000002</v>
      </c>
      <c r="E133">
        <v>5549.5040250000002</v>
      </c>
      <c r="F133">
        <v>5170.5136910000001</v>
      </c>
      <c r="G133">
        <v>4756.1810269999996</v>
      </c>
      <c r="H133">
        <v>2856.0294479999998</v>
      </c>
      <c r="I133">
        <v>1415.1197999999999</v>
      </c>
      <c r="J133">
        <v>634.49852390000001</v>
      </c>
      <c r="K133">
        <v>266.9470202</v>
      </c>
      <c r="L133">
        <v>107.2473</v>
      </c>
      <c r="M133">
        <v>41.742025470000002</v>
      </c>
      <c r="N133">
        <v>16.08053799</v>
      </c>
      <c r="O133">
        <v>6.3750138270000001</v>
      </c>
      <c r="P133">
        <v>3.9395245820000002</v>
      </c>
      <c r="Q133">
        <v>2.8127422439999998</v>
      </c>
      <c r="R133">
        <v>2.093421406</v>
      </c>
      <c r="S133">
        <v>1.5745535470000001</v>
      </c>
      <c r="T133">
        <v>1.1856935280000001</v>
      </c>
      <c r="U133">
        <v>0.9084204105</v>
      </c>
      <c r="V133">
        <v>0.70037977819999997</v>
      </c>
      <c r="W133">
        <v>0.54122589929999998</v>
      </c>
      <c r="X133">
        <v>0.41870137369999999</v>
      </c>
      <c r="Y133">
        <v>0.32415622329999999</v>
      </c>
      <c r="Z133">
        <v>0.25111826599999998</v>
      </c>
      <c r="AA133">
        <v>0.19465189669999999</v>
      </c>
      <c r="AB133">
        <v>0.15096954830000001</v>
      </c>
      <c r="AC133">
        <v>0.1171575896</v>
      </c>
      <c r="AD133">
        <v>9.0971760799999996E-2</v>
      </c>
      <c r="AE133">
        <v>7.1608788800000003E-2</v>
      </c>
      <c r="AF133">
        <v>5.6698288100000001E-2</v>
      </c>
      <c r="AG133">
        <v>4.5000852199999997E-2</v>
      </c>
      <c r="AH133">
        <v>3.57623195E-2</v>
      </c>
      <c r="AI133">
        <v>2.8444194700000001E-2</v>
      </c>
      <c r="AJ133">
        <v>2.2637045299999999E-2</v>
      </c>
      <c r="AK133">
        <v>1.8023344300000001E-2</v>
      </c>
      <c r="AL133">
        <v>1.43531045E-2</v>
      </c>
      <c r="AM133">
        <v>1.14303693E-2</v>
      </c>
      <c r="AN133">
        <v>9.1009733699999994E-3</v>
      </c>
    </row>
    <row r="134" spans="1:40" x14ac:dyDescent="0.25">
      <c r="A134" s="7" t="s">
        <v>234</v>
      </c>
      <c r="B134" t="s">
        <v>386</v>
      </c>
      <c r="C134">
        <v>351724.27600000001</v>
      </c>
      <c r="D134">
        <v>362133.15340000001</v>
      </c>
      <c r="E134">
        <v>372975.91979999997</v>
      </c>
      <c r="F134">
        <v>384140.26429999998</v>
      </c>
      <c r="G134">
        <v>395299.48060000001</v>
      </c>
      <c r="H134">
        <v>406427.33529999998</v>
      </c>
      <c r="I134">
        <v>417591.36700000003</v>
      </c>
      <c r="J134">
        <v>428863.65759999998</v>
      </c>
      <c r="K134">
        <v>440312.90580000001</v>
      </c>
      <c r="L134">
        <v>451923.9057</v>
      </c>
      <c r="M134">
        <v>463703.55989999999</v>
      </c>
      <c r="N134">
        <v>475696.83870000002</v>
      </c>
      <c r="O134">
        <v>487958.54859999998</v>
      </c>
      <c r="P134">
        <v>500689.52500000002</v>
      </c>
      <c r="Q134">
        <v>513857.8934</v>
      </c>
      <c r="R134">
        <v>527519.74580000003</v>
      </c>
      <c r="S134">
        <v>541684.01670000004</v>
      </c>
      <c r="T134">
        <v>556336.78399999999</v>
      </c>
      <c r="U134">
        <v>571477.59970000002</v>
      </c>
      <c r="V134">
        <v>587035.16839999997</v>
      </c>
      <c r="W134">
        <v>602959.43790000002</v>
      </c>
      <c r="X134">
        <v>619217.58310000005</v>
      </c>
      <c r="Y134">
        <v>635795.6703</v>
      </c>
      <c r="Z134">
        <v>652692.10479999997</v>
      </c>
      <c r="AA134">
        <v>669911.50349999999</v>
      </c>
      <c r="AB134">
        <v>687461.005</v>
      </c>
      <c r="AC134">
        <v>705348.4719</v>
      </c>
      <c r="AD134">
        <v>723582.01710000006</v>
      </c>
      <c r="AE134">
        <v>742318.68839999998</v>
      </c>
      <c r="AF134">
        <v>761530.0281</v>
      </c>
      <c r="AG134">
        <v>781241.75549999997</v>
      </c>
      <c r="AH134">
        <v>801445.09310000006</v>
      </c>
      <c r="AI134">
        <v>822126.50320000004</v>
      </c>
      <c r="AJ134">
        <v>843284.16209999996</v>
      </c>
      <c r="AK134">
        <v>864935.68319999997</v>
      </c>
      <c r="AL134">
        <v>887125.19590000005</v>
      </c>
      <c r="AM134">
        <v>909903.05229999998</v>
      </c>
      <c r="AN134">
        <v>933333.30940000003</v>
      </c>
    </row>
    <row r="135" spans="1:40" x14ac:dyDescent="0.25">
      <c r="A135" s="7" t="s">
        <v>234</v>
      </c>
      <c r="B135" t="s">
        <v>387</v>
      </c>
      <c r="C135">
        <v>2722.3989999999999</v>
      </c>
      <c r="D135">
        <v>2803.0604429999999</v>
      </c>
      <c r="E135">
        <v>2887.9119730000002</v>
      </c>
      <c r="F135">
        <v>2975.7291310000001</v>
      </c>
      <c r="G135">
        <v>3063.0614249999999</v>
      </c>
      <c r="H135">
        <v>3149.3723519999999</v>
      </c>
      <c r="I135">
        <v>3235.304932</v>
      </c>
      <c r="J135">
        <v>3321.74136</v>
      </c>
      <c r="K135">
        <v>3409.6264809999998</v>
      </c>
      <c r="L135">
        <v>3498.9942700000001</v>
      </c>
      <c r="M135">
        <v>3589.8893720000001</v>
      </c>
      <c r="N135">
        <v>3682.6817179999998</v>
      </c>
      <c r="O135">
        <v>3777.869553</v>
      </c>
      <c r="P135">
        <v>3877.2292900000002</v>
      </c>
      <c r="Q135">
        <v>3980.2204459999998</v>
      </c>
      <c r="R135">
        <v>4087.086421</v>
      </c>
      <c r="S135">
        <v>4197.7649369999999</v>
      </c>
      <c r="T135">
        <v>4312.0267260000001</v>
      </c>
      <c r="U135">
        <v>4429.8558110000004</v>
      </c>
      <c r="V135">
        <v>4550.5948689999996</v>
      </c>
      <c r="W135">
        <v>4673.7521379999998</v>
      </c>
      <c r="X135">
        <v>4799.0233429999998</v>
      </c>
      <c r="Y135">
        <v>4926.313682</v>
      </c>
      <c r="Z135">
        <v>5055.6677259999997</v>
      </c>
      <c r="AA135">
        <v>5187.1921979999997</v>
      </c>
      <c r="AB135">
        <v>5321.004578</v>
      </c>
      <c r="AC135">
        <v>5457.2080089999999</v>
      </c>
      <c r="AD135">
        <v>5595.8858929999997</v>
      </c>
      <c r="AE135">
        <v>5738.5033620000004</v>
      </c>
      <c r="AF135">
        <v>5884.8109219999997</v>
      </c>
      <c r="AG135">
        <v>6035.0242070000004</v>
      </c>
      <c r="AH135">
        <v>6189.0480070000003</v>
      </c>
      <c r="AI135">
        <v>6346.6935629999998</v>
      </c>
      <c r="AJ135">
        <v>6507.8537980000001</v>
      </c>
      <c r="AK135">
        <v>6672.5847720000002</v>
      </c>
      <c r="AL135">
        <v>6841.2101339999999</v>
      </c>
      <c r="AM135">
        <v>7014.1188149999998</v>
      </c>
      <c r="AN135">
        <v>7191.801359</v>
      </c>
    </row>
    <row r="136" spans="1:40" x14ac:dyDescent="0.25">
      <c r="A136" s="7" t="s">
        <v>233</v>
      </c>
      <c r="B136" t="s">
        <v>388</v>
      </c>
      <c r="C136">
        <v>2566195.5090000001</v>
      </c>
      <c r="D136">
        <v>2642461.2340000002</v>
      </c>
      <c r="E136">
        <v>2722278.125</v>
      </c>
      <c r="F136">
        <v>2804614.389</v>
      </c>
      <c r="G136">
        <v>2886343.8509999998</v>
      </c>
      <c r="H136">
        <v>2967235.6170000001</v>
      </c>
      <c r="I136">
        <v>3047940.9339999999</v>
      </c>
      <c r="J136">
        <v>3129291.4580000001</v>
      </c>
      <c r="K136">
        <v>3212030.8859999999</v>
      </c>
      <c r="L136">
        <v>3296206.0079999999</v>
      </c>
      <c r="M136">
        <v>3381920.1409999998</v>
      </c>
      <c r="N136">
        <v>3469536.1039999998</v>
      </c>
      <c r="O136">
        <v>3559506.09</v>
      </c>
      <c r="P136">
        <v>3653535.835</v>
      </c>
      <c r="Q136">
        <v>3751157.8790000002</v>
      </c>
      <c r="R136">
        <v>3852584.693</v>
      </c>
      <c r="S136">
        <v>3957778.97</v>
      </c>
      <c r="T136">
        <v>4066580.1069999998</v>
      </c>
      <c r="U136">
        <v>4178965.9810000001</v>
      </c>
      <c r="V136">
        <v>4294403.1040000003</v>
      </c>
      <c r="W136">
        <v>4412500.0999999996</v>
      </c>
      <c r="X136">
        <v>4533013.3190000001</v>
      </c>
      <c r="Y136">
        <v>4655861.6260000002</v>
      </c>
      <c r="Z136">
        <v>4781073.0060000001</v>
      </c>
      <c r="AA136">
        <v>4908729.1440000003</v>
      </c>
      <c r="AB136">
        <v>5038929.3</v>
      </c>
      <c r="AC136">
        <v>5171772.09</v>
      </c>
      <c r="AD136">
        <v>5307350.7039999999</v>
      </c>
      <c r="AE136">
        <v>5447072.4369999999</v>
      </c>
      <c r="AF136">
        <v>5590712.6129999999</v>
      </c>
      <c r="AG136">
        <v>5738445.807</v>
      </c>
      <c r="AH136">
        <v>5890194.0010000002</v>
      </c>
      <c r="AI136">
        <v>6045828.0760000004</v>
      </c>
      <c r="AJ136">
        <v>6205307.4979999997</v>
      </c>
      <c r="AK136">
        <v>6368758.2300000004</v>
      </c>
      <c r="AL136">
        <v>6536525.5750000002</v>
      </c>
      <c r="AM136">
        <v>6709027.8550000004</v>
      </c>
      <c r="AN136">
        <v>6886798.1009999998</v>
      </c>
    </row>
    <row r="137" spans="1:40" x14ac:dyDescent="0.25">
      <c r="A137" s="7" t="s">
        <v>233</v>
      </c>
      <c r="B137" t="s">
        <v>389</v>
      </c>
      <c r="C137">
        <v>109752.948</v>
      </c>
      <c r="D137">
        <v>113028.4256</v>
      </c>
      <c r="E137">
        <v>116465.853</v>
      </c>
      <c r="F137">
        <v>120009.364</v>
      </c>
      <c r="G137">
        <v>123509.8403</v>
      </c>
      <c r="H137">
        <v>126956.0866</v>
      </c>
      <c r="I137">
        <v>130381.62119999999</v>
      </c>
      <c r="J137">
        <v>133829.66219999999</v>
      </c>
      <c r="K137">
        <v>137341.41190000001</v>
      </c>
      <c r="L137">
        <v>140921.18770000001</v>
      </c>
      <c r="M137">
        <v>144573.87909999999</v>
      </c>
      <c r="N137">
        <v>148316.7936</v>
      </c>
      <c r="O137">
        <v>152172.1851</v>
      </c>
      <c r="P137">
        <v>156219.674</v>
      </c>
      <c r="Q137">
        <v>160435.58319999999</v>
      </c>
      <c r="R137">
        <v>164829.00440000001</v>
      </c>
      <c r="S137">
        <v>169397.15760000001</v>
      </c>
      <c r="T137">
        <v>174131.26920000001</v>
      </c>
      <c r="U137">
        <v>179031.37650000001</v>
      </c>
      <c r="V137">
        <v>184071.82569999999</v>
      </c>
      <c r="W137">
        <v>189233.68900000001</v>
      </c>
      <c r="X137">
        <v>194505.29380000001</v>
      </c>
      <c r="Y137">
        <v>199883.17129999999</v>
      </c>
      <c r="Z137">
        <v>205369.48060000001</v>
      </c>
      <c r="AA137">
        <v>210969.16130000001</v>
      </c>
      <c r="AB137">
        <v>216688.0172</v>
      </c>
      <c r="AC137">
        <v>222531.73269999999</v>
      </c>
      <c r="AD137">
        <v>228505.60810000001</v>
      </c>
      <c r="AE137">
        <v>234674.23819999999</v>
      </c>
      <c r="AF137">
        <v>241027.11060000001</v>
      </c>
      <c r="AG137">
        <v>247573.8884</v>
      </c>
      <c r="AH137">
        <v>254311.50260000001</v>
      </c>
      <c r="AI137">
        <v>261233.42980000001</v>
      </c>
      <c r="AJ137">
        <v>268336.93770000001</v>
      </c>
      <c r="AK137">
        <v>275626.78029999998</v>
      </c>
      <c r="AL137">
        <v>283119.2107</v>
      </c>
      <c r="AM137">
        <v>290834.21840000001</v>
      </c>
      <c r="AN137">
        <v>298797.32329999999</v>
      </c>
    </row>
    <row r="138" spans="1:40" x14ac:dyDescent="0.25">
      <c r="A138" s="7" t="s">
        <v>233</v>
      </c>
      <c r="B138" t="s">
        <v>390</v>
      </c>
      <c r="C138">
        <v>612403.68160000001</v>
      </c>
      <c r="D138">
        <v>630927.0845</v>
      </c>
      <c r="E138">
        <v>650687.96409999998</v>
      </c>
      <c r="F138">
        <v>671330.7561</v>
      </c>
      <c r="G138">
        <v>691549.55090000003</v>
      </c>
      <c r="H138">
        <v>711076.55689999997</v>
      </c>
      <c r="I138">
        <v>730108.06359999999</v>
      </c>
      <c r="J138">
        <v>748944.75719999999</v>
      </c>
      <c r="K138">
        <v>767907.57499999995</v>
      </c>
      <c r="L138">
        <v>787178.30059999996</v>
      </c>
      <c r="M138">
        <v>806833.41209999996</v>
      </c>
      <c r="N138">
        <v>826983.31949999998</v>
      </c>
      <c r="O138">
        <v>847752.79520000005</v>
      </c>
      <c r="P138">
        <v>869711.76529999997</v>
      </c>
      <c r="Q138">
        <v>892694.30700000003</v>
      </c>
      <c r="R138">
        <v>916744.93220000004</v>
      </c>
      <c r="S138">
        <v>941830.91110000003</v>
      </c>
      <c r="T138">
        <v>967885.13489999995</v>
      </c>
      <c r="U138">
        <v>994892.57239999995</v>
      </c>
      <c r="V138">
        <v>1022696.851</v>
      </c>
      <c r="W138">
        <v>1051185.1000000001</v>
      </c>
      <c r="X138">
        <v>1080288.8330000001</v>
      </c>
      <c r="Y138">
        <v>1109987.1470000001</v>
      </c>
      <c r="Z138">
        <v>1140291.3759999999</v>
      </c>
      <c r="AA138">
        <v>1171228.895</v>
      </c>
      <c r="AB138">
        <v>1202832.3430000001</v>
      </c>
      <c r="AC138">
        <v>1235134.1029999999</v>
      </c>
      <c r="AD138">
        <v>1268164.7960000001</v>
      </c>
      <c r="AE138">
        <v>1302613.808</v>
      </c>
      <c r="AF138">
        <v>1338318.9110000001</v>
      </c>
      <c r="AG138">
        <v>1375281.024</v>
      </c>
      <c r="AH138">
        <v>1413437.612</v>
      </c>
      <c r="AI138">
        <v>1452720.0090000001</v>
      </c>
      <c r="AJ138">
        <v>1493093.355</v>
      </c>
      <c r="AK138">
        <v>1534574.6410000001</v>
      </c>
      <c r="AL138">
        <v>1577250.706</v>
      </c>
      <c r="AM138">
        <v>1621234.355</v>
      </c>
      <c r="AN138">
        <v>1666672.9469999999</v>
      </c>
    </row>
    <row r="139" spans="1:40" x14ac:dyDescent="0.25">
      <c r="A139" s="7" t="s">
        <v>233</v>
      </c>
      <c r="B139" t="s">
        <v>391</v>
      </c>
      <c r="C139">
        <v>468.495</v>
      </c>
      <c r="D139">
        <v>481.90757600000001</v>
      </c>
      <c r="E139">
        <v>496.1334324</v>
      </c>
      <c r="F139">
        <v>510.86612380000003</v>
      </c>
      <c r="G139">
        <v>525.18502350000006</v>
      </c>
      <c r="H139">
        <v>539.21069369999998</v>
      </c>
      <c r="I139">
        <v>553.16085680000003</v>
      </c>
      <c r="J139">
        <v>567.26520340000002</v>
      </c>
      <c r="K139">
        <v>581.70487449999996</v>
      </c>
      <c r="L139">
        <v>596.4656172</v>
      </c>
      <c r="M139">
        <v>611.51171480000005</v>
      </c>
      <c r="N139">
        <v>626.86528290000001</v>
      </c>
      <c r="O139">
        <v>642.58278229999996</v>
      </c>
      <c r="P139">
        <v>659.35036839999998</v>
      </c>
      <c r="Q139">
        <v>676.88941690000001</v>
      </c>
      <c r="R139">
        <v>695.17480409999996</v>
      </c>
      <c r="S139">
        <v>714.16709830000002</v>
      </c>
      <c r="T139">
        <v>733.81604340000001</v>
      </c>
      <c r="U139">
        <v>754.12088459999995</v>
      </c>
      <c r="V139">
        <v>774.97789049999994</v>
      </c>
      <c r="W139">
        <v>796.30472129999998</v>
      </c>
      <c r="X139">
        <v>818.04587470000001</v>
      </c>
      <c r="Y139">
        <v>840.18051730000002</v>
      </c>
      <c r="Z139">
        <v>862.71342900000002</v>
      </c>
      <c r="AA139">
        <v>885.66284270000006</v>
      </c>
      <c r="AB139">
        <v>909.05142739999997</v>
      </c>
      <c r="AC139">
        <v>932.90122199999996</v>
      </c>
      <c r="AD139">
        <v>957.23191729999996</v>
      </c>
      <c r="AE139">
        <v>982.4715764</v>
      </c>
      <c r="AF139">
        <v>1008.508337</v>
      </c>
      <c r="AG139">
        <v>1035.358303</v>
      </c>
      <c r="AH139">
        <v>1062.9906550000001</v>
      </c>
      <c r="AI139">
        <v>1091.360312</v>
      </c>
      <c r="AJ139">
        <v>1120.4374290000001</v>
      </c>
      <c r="AK139">
        <v>1150.2246540000001</v>
      </c>
      <c r="AL139">
        <v>1180.7739750000001</v>
      </c>
      <c r="AM139">
        <v>1212.1544329999999</v>
      </c>
      <c r="AN139">
        <v>1244.45712</v>
      </c>
    </row>
    <row r="140" spans="1:40" x14ac:dyDescent="0.25">
      <c r="A140" s="7" t="s">
        <v>233</v>
      </c>
      <c r="B140" t="s">
        <v>392</v>
      </c>
      <c r="C140">
        <v>1083169.416</v>
      </c>
      <c r="D140">
        <v>1115509.7009999999</v>
      </c>
      <c r="E140">
        <v>1149390.507</v>
      </c>
      <c r="F140">
        <v>1184253.2990000001</v>
      </c>
      <c r="G140">
        <v>1218707.203</v>
      </c>
      <c r="H140">
        <v>1252556.2620000001</v>
      </c>
      <c r="I140">
        <v>1286165.291</v>
      </c>
      <c r="J140">
        <v>1320026.1880000001</v>
      </c>
      <c r="K140">
        <v>1354629.4280000001</v>
      </c>
      <c r="L140">
        <v>1390027.648</v>
      </c>
      <c r="M140">
        <v>1426286.65</v>
      </c>
      <c r="N140">
        <v>1463610.0930000001</v>
      </c>
      <c r="O140">
        <v>1502256.578</v>
      </c>
      <c r="P140">
        <v>1542923.7290000001</v>
      </c>
      <c r="Q140">
        <v>1585427.977</v>
      </c>
      <c r="R140">
        <v>1629869.726</v>
      </c>
      <c r="S140">
        <v>1676209.084</v>
      </c>
      <c r="T140">
        <v>1724342.1240000001</v>
      </c>
      <c r="U140">
        <v>1774274.65</v>
      </c>
      <c r="V140">
        <v>1825721.6410000001</v>
      </c>
      <c r="W140">
        <v>1878481.2039999999</v>
      </c>
      <c r="X140">
        <v>1932436.051</v>
      </c>
      <c r="Y140">
        <v>1987564.925</v>
      </c>
      <c r="Z140">
        <v>2043911.422</v>
      </c>
      <c r="AA140">
        <v>2101549.5350000001</v>
      </c>
      <c r="AB140">
        <v>2160560.7969999998</v>
      </c>
      <c r="AC140">
        <v>2221023.0649999999</v>
      </c>
      <c r="AD140">
        <v>2283008.1800000002</v>
      </c>
      <c r="AE140">
        <v>2347071.8670000001</v>
      </c>
      <c r="AF140">
        <v>2413148.0419999999</v>
      </c>
      <c r="AG140">
        <v>2481350.855</v>
      </c>
      <c r="AH140">
        <v>2551649.4449999998</v>
      </c>
      <c r="AI140">
        <v>2623976.5559999999</v>
      </c>
      <c r="AJ140">
        <v>2698312.3029999998</v>
      </c>
      <c r="AK140">
        <v>2774721.1710000001</v>
      </c>
      <c r="AL140">
        <v>2853410.7489999998</v>
      </c>
      <c r="AM140">
        <v>2934630.9070000001</v>
      </c>
      <c r="AN140">
        <v>3018694.8450000002</v>
      </c>
    </row>
    <row r="141" spans="1:40" x14ac:dyDescent="0.25">
      <c r="A141" s="7" t="s">
        <v>233</v>
      </c>
      <c r="B141" t="s">
        <v>393</v>
      </c>
      <c r="C141">
        <v>861000.34299999999</v>
      </c>
      <c r="D141">
        <v>886672.81220000004</v>
      </c>
      <c r="E141">
        <v>913599.12490000005</v>
      </c>
      <c r="F141">
        <v>941309.10719999997</v>
      </c>
      <c r="G141">
        <v>968631.19799999997</v>
      </c>
      <c r="H141">
        <v>995485.48490000004</v>
      </c>
      <c r="I141">
        <v>1022167.161</v>
      </c>
      <c r="J141">
        <v>1049047.4609999999</v>
      </c>
      <c r="K141">
        <v>1076480.179</v>
      </c>
      <c r="L141">
        <v>1104497.5209999999</v>
      </c>
      <c r="M141">
        <v>1133130.7450000001</v>
      </c>
      <c r="N141">
        <v>1162514.662</v>
      </c>
      <c r="O141">
        <v>1192828.0519999999</v>
      </c>
      <c r="P141">
        <v>1224717.0490000001</v>
      </c>
      <c r="Q141">
        <v>1257979.673</v>
      </c>
      <c r="R141">
        <v>1292683.7520000001</v>
      </c>
      <c r="S141">
        <v>1328801.071</v>
      </c>
      <c r="T141">
        <v>1366255.0889999999</v>
      </c>
      <c r="U141">
        <v>1405046.3430000001</v>
      </c>
      <c r="V141">
        <v>1444962.3089999999</v>
      </c>
      <c r="W141">
        <v>1485847.3389999999</v>
      </c>
      <c r="X141">
        <v>1527607.3470000001</v>
      </c>
      <c r="Y141">
        <v>1570218.4269999999</v>
      </c>
      <c r="Z141">
        <v>1613704.66</v>
      </c>
      <c r="AA141">
        <v>1658113.2209999999</v>
      </c>
      <c r="AB141">
        <v>1703497.575</v>
      </c>
      <c r="AC141">
        <v>1749908.9920000001</v>
      </c>
      <c r="AD141">
        <v>1797394.487</v>
      </c>
      <c r="AE141">
        <v>1846450.0190000001</v>
      </c>
      <c r="AF141">
        <v>1896999.453</v>
      </c>
      <c r="AG141">
        <v>1949124.446</v>
      </c>
      <c r="AH141">
        <v>2002798.7039999999</v>
      </c>
      <c r="AI141">
        <v>2057966.2930000001</v>
      </c>
      <c r="AJ141">
        <v>2114603.5150000001</v>
      </c>
      <c r="AK141">
        <v>2172749.5520000001</v>
      </c>
      <c r="AL141">
        <v>2232543.1090000002</v>
      </c>
      <c r="AM141">
        <v>2294154.4470000002</v>
      </c>
      <c r="AN141">
        <v>2357799.6179999998</v>
      </c>
    </row>
    <row r="142" spans="1:40" x14ac:dyDescent="0.25">
      <c r="A142" s="7" t="s">
        <v>235</v>
      </c>
      <c r="B142" t="s">
        <v>394</v>
      </c>
      <c r="C142">
        <v>138827.01699999999</v>
      </c>
      <c r="D142">
        <v>142922.00450000001</v>
      </c>
      <c r="E142">
        <v>147336.78099999999</v>
      </c>
      <c r="F142">
        <v>152026.64259999999</v>
      </c>
      <c r="G142">
        <v>156686.5969</v>
      </c>
      <c r="H142">
        <v>161200.68919999999</v>
      </c>
      <c r="I142">
        <v>165559.6476</v>
      </c>
      <c r="J142">
        <v>169798.4112</v>
      </c>
      <c r="K142">
        <v>174030.6373</v>
      </c>
      <c r="L142">
        <v>178297.26860000001</v>
      </c>
      <c r="M142">
        <v>182622.0331</v>
      </c>
      <c r="N142">
        <v>187034.78479999999</v>
      </c>
      <c r="O142">
        <v>191566.25539999999</v>
      </c>
      <c r="P142">
        <v>196386.85159999999</v>
      </c>
      <c r="Q142">
        <v>201467.86309999999</v>
      </c>
      <c r="R142">
        <v>206815.71780000001</v>
      </c>
      <c r="S142">
        <v>212418.1012</v>
      </c>
      <c r="T142">
        <v>218256.03649999999</v>
      </c>
      <c r="U142">
        <v>224318.78630000001</v>
      </c>
      <c r="V142">
        <v>230571.78080000001</v>
      </c>
      <c r="W142">
        <v>236989.81690000001</v>
      </c>
      <c r="X142">
        <v>243557.29699999999</v>
      </c>
      <c r="Y142">
        <v>250268.69589999999</v>
      </c>
      <c r="Z142">
        <v>257125.3854</v>
      </c>
      <c r="AA142">
        <v>264132.38170000003</v>
      </c>
      <c r="AB142">
        <v>271296.19300000003</v>
      </c>
      <c r="AC142">
        <v>278623.69949999999</v>
      </c>
      <c r="AD142">
        <v>286121.81910000002</v>
      </c>
      <c r="AE142">
        <v>293950.32089999999</v>
      </c>
      <c r="AF142">
        <v>302085.83679999999</v>
      </c>
      <c r="AG142">
        <v>310528.34139999998</v>
      </c>
      <c r="AH142">
        <v>319262.7745</v>
      </c>
      <c r="AI142">
        <v>328273.32799999998</v>
      </c>
      <c r="AJ142">
        <v>337551.95199999999</v>
      </c>
      <c r="AK142">
        <v>347102.75559999997</v>
      </c>
      <c r="AL142">
        <v>356944.446</v>
      </c>
      <c r="AM142">
        <v>367102.31520000001</v>
      </c>
      <c r="AN142">
        <v>377610.23420000001</v>
      </c>
    </row>
    <row r="143" spans="1:40" x14ac:dyDescent="0.25">
      <c r="A143" s="7" t="s">
        <v>235</v>
      </c>
      <c r="B143" t="s">
        <v>395</v>
      </c>
      <c r="C143">
        <v>3577.69</v>
      </c>
      <c r="D143">
        <v>3677.1184790000002</v>
      </c>
      <c r="E143">
        <v>3788.7768470000001</v>
      </c>
      <c r="F143">
        <v>3912.5214270000001</v>
      </c>
      <c r="G143">
        <v>4032.241227</v>
      </c>
      <c r="H143">
        <v>4144.3840110000001</v>
      </c>
      <c r="I143">
        <v>4250.6452909999998</v>
      </c>
      <c r="J143">
        <v>4353.7973620000002</v>
      </c>
      <c r="K143">
        <v>4456.7179370000003</v>
      </c>
      <c r="L143">
        <v>4561.3652519999996</v>
      </c>
      <c r="M143">
        <v>4668.424231</v>
      </c>
      <c r="N143">
        <v>4778.5921070000004</v>
      </c>
      <c r="O143">
        <v>4892.5869389999998</v>
      </c>
      <c r="P143">
        <v>5019.0522259999998</v>
      </c>
      <c r="Q143">
        <v>5156.1940759999998</v>
      </c>
      <c r="R143">
        <v>5301.9522889999998</v>
      </c>
      <c r="S143">
        <v>5454.0942130000003</v>
      </c>
      <c r="T143">
        <v>5611.0081819999996</v>
      </c>
      <c r="U143">
        <v>5772.1687730000003</v>
      </c>
      <c r="V143">
        <v>5936.6443099999997</v>
      </c>
      <c r="W143">
        <v>6103.9782720000003</v>
      </c>
      <c r="X143">
        <v>6274.0360680000003</v>
      </c>
      <c r="Y143">
        <v>6446.9498899999999</v>
      </c>
      <c r="Z143">
        <v>6622.992972</v>
      </c>
      <c r="AA143">
        <v>6802.4742589999996</v>
      </c>
      <c r="AB143">
        <v>6985.6798440000002</v>
      </c>
      <c r="AC143">
        <v>7172.8515740000003</v>
      </c>
      <c r="AD143">
        <v>7364.1903320000001</v>
      </c>
      <c r="AE143">
        <v>7567.3598469999997</v>
      </c>
      <c r="AF143">
        <v>7780.5045410000002</v>
      </c>
      <c r="AG143">
        <v>8001.6849400000001</v>
      </c>
      <c r="AH143">
        <v>8229.0949240000009</v>
      </c>
      <c r="AI143">
        <v>8461.6658110000008</v>
      </c>
      <c r="AJ143">
        <v>8699.0959619999994</v>
      </c>
      <c r="AK143">
        <v>8941.6689150000002</v>
      </c>
      <c r="AL143">
        <v>9190.1976670000004</v>
      </c>
      <c r="AM143">
        <v>9445.6133630000004</v>
      </c>
      <c r="AN143">
        <v>9708.9677539999902</v>
      </c>
    </row>
    <row r="144" spans="1:40" x14ac:dyDescent="0.25">
      <c r="A144" s="7" t="s">
        <v>235</v>
      </c>
      <c r="B144" t="s">
        <v>396</v>
      </c>
      <c r="C144">
        <v>12425.123</v>
      </c>
      <c r="D144">
        <v>12853.213009999999</v>
      </c>
      <c r="E144">
        <v>13295.40364</v>
      </c>
      <c r="F144">
        <v>13725.79472</v>
      </c>
      <c r="G144">
        <v>14118.11067</v>
      </c>
      <c r="H144">
        <v>14480.704659999999</v>
      </c>
      <c r="I144">
        <v>14830.25354</v>
      </c>
      <c r="J144">
        <v>15180.39631</v>
      </c>
      <c r="K144">
        <v>15540.915290000001</v>
      </c>
      <c r="L144">
        <v>15914.19118</v>
      </c>
      <c r="M144">
        <v>16300.67663</v>
      </c>
      <c r="N144">
        <v>16701.17064</v>
      </c>
      <c r="O144">
        <v>17116.480759999999</v>
      </c>
      <c r="P144">
        <v>17561.918699999998</v>
      </c>
      <c r="Q144">
        <v>18035.094089999999</v>
      </c>
      <c r="R144">
        <v>18534.058860000001</v>
      </c>
      <c r="S144">
        <v>19054.968239999998</v>
      </c>
      <c r="T144">
        <v>19594.044989999999</v>
      </c>
      <c r="U144">
        <v>20149.312030000001</v>
      </c>
      <c r="V144">
        <v>20717.01568</v>
      </c>
      <c r="W144">
        <v>21294.840499999998</v>
      </c>
      <c r="X144">
        <v>21881.648959999999</v>
      </c>
      <c r="Y144">
        <v>22477.353910000002</v>
      </c>
      <c r="Z144">
        <v>23082.494129999999</v>
      </c>
      <c r="AA144">
        <v>23697.85541</v>
      </c>
      <c r="AB144">
        <v>24324.23978</v>
      </c>
      <c r="AC144">
        <v>24962.36088</v>
      </c>
      <c r="AD144">
        <v>25612.826980000002</v>
      </c>
      <c r="AE144">
        <v>26297.159319999999</v>
      </c>
      <c r="AF144">
        <v>27011.524860000001</v>
      </c>
      <c r="AG144">
        <v>27749.593219999999</v>
      </c>
      <c r="AH144">
        <v>28504.822840000001</v>
      </c>
      <c r="AI144">
        <v>29273.070469999999</v>
      </c>
      <c r="AJ144">
        <v>30052.951519999999</v>
      </c>
      <c r="AK144">
        <v>30845.28701</v>
      </c>
      <c r="AL144">
        <v>31652.748029999999</v>
      </c>
      <c r="AM144">
        <v>32478.491760000001</v>
      </c>
      <c r="AN144">
        <v>33326.085379999997</v>
      </c>
    </row>
    <row r="145" spans="1:40" x14ac:dyDescent="0.25">
      <c r="A145" s="7" t="s">
        <v>235</v>
      </c>
      <c r="B145" t="s">
        <v>397</v>
      </c>
      <c r="C145">
        <v>329.06599999999997</v>
      </c>
      <c r="D145">
        <v>338.74600400000003</v>
      </c>
      <c r="E145">
        <v>349.56623980000001</v>
      </c>
      <c r="F145">
        <v>361.40805360000002</v>
      </c>
      <c r="G145">
        <v>372.82403549999998</v>
      </c>
      <c r="H145">
        <v>383.37788410000002</v>
      </c>
      <c r="I145">
        <v>393.10445390000001</v>
      </c>
      <c r="J145">
        <v>402.39731870000003</v>
      </c>
      <c r="K145">
        <v>411.58227110000001</v>
      </c>
      <c r="L145">
        <v>420.77743320000002</v>
      </c>
      <c r="M145">
        <v>430.04428960000001</v>
      </c>
      <c r="N145">
        <v>439.46015569999997</v>
      </c>
      <c r="O145">
        <v>449.10451080000001</v>
      </c>
      <c r="P145">
        <v>459.71235480000001</v>
      </c>
      <c r="Q145">
        <v>471.08172050000002</v>
      </c>
      <c r="R145">
        <v>483.16960790000002</v>
      </c>
      <c r="S145">
        <v>495.89848979999999</v>
      </c>
      <c r="T145">
        <v>509.18305909999998</v>
      </c>
      <c r="U145">
        <v>522.98229270000002</v>
      </c>
      <c r="V145">
        <v>537.1872942</v>
      </c>
      <c r="W145">
        <v>551.72098070000004</v>
      </c>
      <c r="X145">
        <v>566.53598299999999</v>
      </c>
      <c r="Y145">
        <v>581.61512809999999</v>
      </c>
      <c r="Z145">
        <v>596.961412</v>
      </c>
      <c r="AA145">
        <v>612.58767160000002</v>
      </c>
      <c r="AB145">
        <v>628.50971000000004</v>
      </c>
      <c r="AC145">
        <v>644.7427649</v>
      </c>
      <c r="AD145">
        <v>661.30049120000001</v>
      </c>
      <c r="AE145">
        <v>678.79119600000001</v>
      </c>
      <c r="AF145">
        <v>697.05689310000002</v>
      </c>
      <c r="AG145">
        <v>716.07033120000006</v>
      </c>
      <c r="AH145">
        <v>735.7722536</v>
      </c>
      <c r="AI145">
        <v>756.09995249999997</v>
      </c>
      <c r="AJ145">
        <v>777.01069229999996</v>
      </c>
      <c r="AK145">
        <v>798.49106810000001</v>
      </c>
      <c r="AL145">
        <v>820.57058089999998</v>
      </c>
      <c r="AM145">
        <v>843.29440550000004</v>
      </c>
      <c r="AN145">
        <v>866.72686020000003</v>
      </c>
    </row>
    <row r="146" spans="1:40" x14ac:dyDescent="0.25">
      <c r="A146" s="7" t="s">
        <v>235</v>
      </c>
      <c r="B146" t="s">
        <v>398</v>
      </c>
      <c r="C146">
        <v>568231.56999999995</v>
      </c>
      <c r="D146">
        <v>585480.054</v>
      </c>
      <c r="E146">
        <v>604093.72360000003</v>
      </c>
      <c r="F146">
        <v>623844.49190000002</v>
      </c>
      <c r="G146">
        <v>643387.6091</v>
      </c>
      <c r="H146">
        <v>662210.38659999997</v>
      </c>
      <c r="I146">
        <v>680248.4423</v>
      </c>
      <c r="J146">
        <v>697632.57290000003</v>
      </c>
      <c r="K146">
        <v>714668.64879999997</v>
      </c>
      <c r="L146">
        <v>731741.26630000002</v>
      </c>
      <c r="M146">
        <v>749001.34640000004</v>
      </c>
      <c r="N146">
        <v>766571.4351</v>
      </c>
      <c r="O146">
        <v>784559.73840000003</v>
      </c>
      <c r="P146">
        <v>803770.54850000003</v>
      </c>
      <c r="Q146">
        <v>824073.70589999994</v>
      </c>
      <c r="R146">
        <v>845470.87959999999</v>
      </c>
      <c r="S146">
        <v>867887.70420000004</v>
      </c>
      <c r="T146">
        <v>891228.49280000001</v>
      </c>
      <c r="U146">
        <v>915430.30279999995</v>
      </c>
      <c r="V146">
        <v>940350.0675</v>
      </c>
      <c r="W146">
        <v>965883.40659999999</v>
      </c>
      <c r="X146">
        <v>991963.74100000004</v>
      </c>
      <c r="Y146">
        <v>1018562.6189999999</v>
      </c>
      <c r="Z146">
        <v>1045677.518</v>
      </c>
      <c r="AA146">
        <v>1073319.8729999999</v>
      </c>
      <c r="AB146">
        <v>1101507.173</v>
      </c>
      <c r="AC146">
        <v>1130258.7069999999</v>
      </c>
      <c r="AD146">
        <v>1159594.0859999999</v>
      </c>
      <c r="AE146">
        <v>1190275.8859999999</v>
      </c>
      <c r="AF146">
        <v>1222172.2220000001</v>
      </c>
      <c r="AG146">
        <v>1255241.0970000001</v>
      </c>
      <c r="AH146">
        <v>1289394.0090000001</v>
      </c>
      <c r="AI146">
        <v>1324552.17</v>
      </c>
      <c r="AJ146">
        <v>1360673.223</v>
      </c>
      <c r="AK146">
        <v>1397763.8019999999</v>
      </c>
      <c r="AL146">
        <v>1435882.615</v>
      </c>
      <c r="AM146">
        <v>1475111.493</v>
      </c>
      <c r="AN146">
        <v>1515562.1089999999</v>
      </c>
    </row>
    <row r="147" spans="1:40" x14ac:dyDescent="0.25">
      <c r="A147" s="7" t="s">
        <v>235</v>
      </c>
      <c r="B147" t="s">
        <v>399</v>
      </c>
      <c r="C147">
        <v>2519.703</v>
      </c>
      <c r="D147">
        <v>2595.600649</v>
      </c>
      <c r="E147">
        <v>2675.3901080000001</v>
      </c>
      <c r="F147">
        <v>2756.803656</v>
      </c>
      <c r="G147">
        <v>2837.281058</v>
      </c>
      <c r="H147">
        <v>2916.714477</v>
      </c>
      <c r="I147">
        <v>2996.4574269999998</v>
      </c>
      <c r="J147">
        <v>3077.4770870000002</v>
      </c>
      <c r="K147">
        <v>3160.5415459999999</v>
      </c>
      <c r="L147">
        <v>3245.3187849999999</v>
      </c>
      <c r="M147">
        <v>3331.401746</v>
      </c>
      <c r="N147">
        <v>3419.0555869999998</v>
      </c>
      <c r="O147">
        <v>3508.8661889999998</v>
      </c>
      <c r="P147">
        <v>3601.7337419999999</v>
      </c>
      <c r="Q147">
        <v>3696.873607</v>
      </c>
      <c r="R147">
        <v>3795.5593899999999</v>
      </c>
      <c r="S147">
        <v>3898.2790920000002</v>
      </c>
      <c r="T147">
        <v>4004.9899230000001</v>
      </c>
      <c r="U147">
        <v>4115.761888</v>
      </c>
      <c r="V147">
        <v>4229.8647270000001</v>
      </c>
      <c r="W147">
        <v>4346.743649</v>
      </c>
      <c r="X147">
        <v>4466.0501480000003</v>
      </c>
      <c r="Y147">
        <v>4587.647696</v>
      </c>
      <c r="Z147">
        <v>4711.5438169999998</v>
      </c>
      <c r="AA147">
        <v>4837.8196099999996</v>
      </c>
      <c r="AB147">
        <v>4966.5820439999998</v>
      </c>
      <c r="AC147">
        <v>5097.9383900000003</v>
      </c>
      <c r="AD147">
        <v>5231.987736</v>
      </c>
      <c r="AE147">
        <v>5369.77405</v>
      </c>
      <c r="AF147">
        <v>5510.371588</v>
      </c>
      <c r="AG147">
        <v>5654.669922</v>
      </c>
      <c r="AH147">
        <v>5803.0457900000001</v>
      </c>
      <c r="AI147">
        <v>5955.532346</v>
      </c>
      <c r="AJ147">
        <v>6112.0914869999997</v>
      </c>
      <c r="AK147">
        <v>6272.7705290000004</v>
      </c>
      <c r="AL147">
        <v>6437.8367529999996</v>
      </c>
      <c r="AM147">
        <v>6607.6366109999999</v>
      </c>
      <c r="AN147">
        <v>6782.6391970000004</v>
      </c>
    </row>
    <row r="148" spans="1:40" x14ac:dyDescent="0.25">
      <c r="A148" s="7" t="s">
        <v>236</v>
      </c>
      <c r="B148" t="s">
        <v>400</v>
      </c>
      <c r="C148">
        <v>4152088.8960000002</v>
      </c>
      <c r="D148">
        <v>4276158.7340000002</v>
      </c>
      <c r="E148">
        <v>4405851.6370000001</v>
      </c>
      <c r="F148">
        <v>4539244.1710000001</v>
      </c>
      <c r="G148">
        <v>4672133.6399999997</v>
      </c>
      <c r="H148">
        <v>4804102.102</v>
      </c>
      <c r="I148">
        <v>4936187.0350000001</v>
      </c>
      <c r="J148">
        <v>5069554.6179999998</v>
      </c>
      <c r="K148">
        <v>5205402.8729999997</v>
      </c>
      <c r="L148">
        <v>5343653.5860000001</v>
      </c>
      <c r="M148">
        <v>5484344.6229999997</v>
      </c>
      <c r="N148">
        <v>5628020.3820000002</v>
      </c>
      <c r="O148">
        <v>5775411.54</v>
      </c>
      <c r="P148">
        <v>5928717.4800000004</v>
      </c>
      <c r="Q148">
        <v>6087227.6150000002</v>
      </c>
      <c r="R148">
        <v>6251427.4469999997</v>
      </c>
      <c r="S148">
        <v>6421320.949</v>
      </c>
      <c r="T148">
        <v>6596654.915</v>
      </c>
      <c r="U148">
        <v>6777449.2510000002</v>
      </c>
      <c r="V148">
        <v>6962776.1880000001</v>
      </c>
      <c r="W148">
        <v>7151953.716</v>
      </c>
      <c r="X148">
        <v>7344553.4790000003</v>
      </c>
      <c r="Y148">
        <v>7540434.6059999997</v>
      </c>
      <c r="Z148">
        <v>7739648.3689999999</v>
      </c>
      <c r="AA148">
        <v>7942335.0480000004</v>
      </c>
      <c r="AB148">
        <v>8148655.7549999999</v>
      </c>
      <c r="AC148">
        <v>8358758.4199999999</v>
      </c>
      <c r="AD148">
        <v>8572769.4869999997</v>
      </c>
      <c r="AE148">
        <v>8792389.7530000005</v>
      </c>
      <c r="AF148">
        <v>9017355.62099999</v>
      </c>
      <c r="AG148">
        <v>9248116.6129999999</v>
      </c>
      <c r="AH148">
        <v>9484634.0189999994</v>
      </c>
      <c r="AI148">
        <v>9726716.8049999997</v>
      </c>
      <c r="AJ148">
        <v>9974275.1860000007</v>
      </c>
      <c r="AK148">
        <v>10227443.4</v>
      </c>
      <c r="AL148">
        <v>10486728.16</v>
      </c>
      <c r="AM148">
        <v>10752722.199999999</v>
      </c>
      <c r="AN148">
        <v>11026173.1</v>
      </c>
    </row>
    <row r="149" spans="1:40" x14ac:dyDescent="0.25">
      <c r="A149" s="7" t="s">
        <v>236</v>
      </c>
      <c r="B149" t="s">
        <v>401</v>
      </c>
      <c r="C149">
        <v>4653.7969990000001</v>
      </c>
      <c r="D149">
        <v>4794.2032710000003</v>
      </c>
      <c r="E149">
        <v>4942.5873199999996</v>
      </c>
      <c r="F149">
        <v>5095.8480909999998</v>
      </c>
      <c r="G149">
        <v>5247.0657520000004</v>
      </c>
      <c r="H149">
        <v>5394.7669480000004</v>
      </c>
      <c r="I149">
        <v>5540.6677890000001</v>
      </c>
      <c r="J149">
        <v>5687.0426159999997</v>
      </c>
      <c r="K149">
        <v>5836.738464</v>
      </c>
      <c r="L149">
        <v>5989.4577479999998</v>
      </c>
      <c r="M149">
        <v>6144.9633059999996</v>
      </c>
      <c r="N149">
        <v>6303.8865910000004</v>
      </c>
      <c r="O149">
        <v>6467.2163760000003</v>
      </c>
      <c r="P149">
        <v>6638.0178910000004</v>
      </c>
      <c r="Q149">
        <v>6815.2835729999997</v>
      </c>
      <c r="R149">
        <v>6999.6802449999996</v>
      </c>
      <c r="S149">
        <v>7191.0000849999997</v>
      </c>
      <c r="T149">
        <v>7388.6395560000001</v>
      </c>
      <c r="U149">
        <v>7592.9737949999999</v>
      </c>
      <c r="V149">
        <v>7802.3343850000001</v>
      </c>
      <c r="W149">
        <v>8015.6021710000005</v>
      </c>
      <c r="X149">
        <v>8232.0989300000001</v>
      </c>
      <c r="Y149">
        <v>8451.6827329999996</v>
      </c>
      <c r="Z149">
        <v>8674.5574539999998</v>
      </c>
      <c r="AA149">
        <v>8901.0577520000006</v>
      </c>
      <c r="AB149">
        <v>9131.5104460000002</v>
      </c>
      <c r="AC149">
        <v>9366.1717609999996</v>
      </c>
      <c r="AD149">
        <v>9605.2199720000008</v>
      </c>
      <c r="AE149">
        <v>9850.9063480000004</v>
      </c>
      <c r="AF149">
        <v>10102.91735</v>
      </c>
      <c r="AG149">
        <v>10362.000379999999</v>
      </c>
      <c r="AH149">
        <v>10627.916730000001</v>
      </c>
      <c r="AI149">
        <v>10900.08489</v>
      </c>
      <c r="AJ149">
        <v>11178.08446</v>
      </c>
      <c r="AK149">
        <v>11461.745580000001</v>
      </c>
      <c r="AL149">
        <v>11751.736989999999</v>
      </c>
      <c r="AM149">
        <v>12048.764429999999</v>
      </c>
      <c r="AN149">
        <v>12353.68518</v>
      </c>
    </row>
    <row r="150" spans="1:40" x14ac:dyDescent="0.25">
      <c r="A150" s="23" t="s">
        <v>425</v>
      </c>
      <c r="B150" t="s">
        <v>402</v>
      </c>
      <c r="C150">
        <v>363441.91800000001</v>
      </c>
      <c r="D150">
        <v>374098.79979999998</v>
      </c>
      <c r="E150">
        <v>388951.25089999998</v>
      </c>
      <c r="F150">
        <v>406379.93320000003</v>
      </c>
      <c r="G150">
        <v>421203.5257</v>
      </c>
      <c r="H150">
        <v>432589.52590000001</v>
      </c>
      <c r="I150">
        <v>441054.78289999999</v>
      </c>
      <c r="J150">
        <v>447488.8162</v>
      </c>
      <c r="K150">
        <v>453302.39010000002</v>
      </c>
      <c r="L150">
        <v>459030.1605</v>
      </c>
      <c r="M150">
        <v>464747.51559999998</v>
      </c>
      <c r="N150">
        <v>470487.49170000001</v>
      </c>
      <c r="O150">
        <v>476278.80979999999</v>
      </c>
      <c r="P150">
        <v>484501.28869999998</v>
      </c>
      <c r="Q150">
        <v>494293.45130000002</v>
      </c>
      <c r="R150">
        <v>505358.34989999997</v>
      </c>
      <c r="S150">
        <v>517379.32089999999</v>
      </c>
      <c r="T150">
        <v>530100.79920000001</v>
      </c>
      <c r="U150">
        <v>543375.67319999996</v>
      </c>
      <c r="V150">
        <v>557047.11589999998</v>
      </c>
      <c r="W150">
        <v>571015.90639999998</v>
      </c>
      <c r="X150">
        <v>585223.58790000004</v>
      </c>
      <c r="Y150">
        <v>599647.90179999999</v>
      </c>
      <c r="Z150">
        <v>614290.02769999998</v>
      </c>
      <c r="AA150">
        <v>629162.7659</v>
      </c>
      <c r="AB150">
        <v>644282.84629999998</v>
      </c>
      <c r="AC150">
        <v>659666.90819999995</v>
      </c>
      <c r="AD150">
        <v>675330.2</v>
      </c>
      <c r="AE150">
        <v>693644.80260000005</v>
      </c>
      <c r="AF150">
        <v>713728.47849999997</v>
      </c>
      <c r="AG150">
        <v>735215.23499999999</v>
      </c>
      <c r="AH150">
        <v>757797.7439</v>
      </c>
      <c r="AI150">
        <v>781262.01139999996</v>
      </c>
      <c r="AJ150">
        <v>805485.89839999995</v>
      </c>
      <c r="AK150">
        <v>830421.29070000001</v>
      </c>
      <c r="AL150">
        <v>856088.62730000005</v>
      </c>
      <c r="AM150">
        <v>882538.01780000003</v>
      </c>
      <c r="AN150">
        <v>909845.55390000006</v>
      </c>
    </row>
    <row r="151" spans="1:40" x14ac:dyDescent="0.25">
      <c r="A151" s="23" t="s">
        <v>425</v>
      </c>
      <c r="B151" t="s">
        <v>403</v>
      </c>
      <c r="C151">
        <v>9283.1983999999902</v>
      </c>
      <c r="D151">
        <v>9519.7636930000008</v>
      </c>
      <c r="E151">
        <v>9827.0310819999995</v>
      </c>
      <c r="F151">
        <v>10172.9817</v>
      </c>
      <c r="G151">
        <v>10495.229520000001</v>
      </c>
      <c r="H151">
        <v>10780.92836</v>
      </c>
      <c r="I151">
        <v>11047.710870000001</v>
      </c>
      <c r="J151">
        <v>11307.00719</v>
      </c>
      <c r="K151">
        <v>11570.863939999999</v>
      </c>
      <c r="L151">
        <v>11841.665779999999</v>
      </c>
      <c r="M151">
        <v>12116.91527</v>
      </c>
      <c r="N151">
        <v>12397.078750000001</v>
      </c>
      <c r="O151">
        <v>12684.36901</v>
      </c>
      <c r="P151">
        <v>12987.683069999999</v>
      </c>
      <c r="Q151">
        <v>13297.769</v>
      </c>
      <c r="R151">
        <v>13623.59215</v>
      </c>
      <c r="S151">
        <v>13967.52642</v>
      </c>
      <c r="T151">
        <v>14328.424779999999</v>
      </c>
      <c r="U151">
        <v>14707.396220000001</v>
      </c>
      <c r="V151">
        <v>15099.031059999999</v>
      </c>
      <c r="W151">
        <v>15499.863950000001</v>
      </c>
      <c r="X151">
        <v>15908.084210000001</v>
      </c>
      <c r="Y151">
        <v>16323.115089999999</v>
      </c>
      <c r="Z151">
        <v>16745.092260000001</v>
      </c>
      <c r="AA151">
        <v>17174.462350000002</v>
      </c>
      <c r="AB151">
        <v>17611.74597</v>
      </c>
      <c r="AC151">
        <v>18057.42627</v>
      </c>
      <c r="AD151">
        <v>18511.920610000001</v>
      </c>
      <c r="AE151">
        <v>18999.80199</v>
      </c>
      <c r="AF151">
        <v>19506.56263</v>
      </c>
      <c r="AG151">
        <v>20036.73864</v>
      </c>
      <c r="AH151">
        <v>20590.284629999998</v>
      </c>
      <c r="AI151">
        <v>21164.980250000001</v>
      </c>
      <c r="AJ151">
        <v>21758.602599999998</v>
      </c>
      <c r="AK151">
        <v>22369.858130000001</v>
      </c>
      <c r="AL151">
        <v>22998.893090000001</v>
      </c>
      <c r="AM151">
        <v>23646.61967</v>
      </c>
      <c r="AN151">
        <v>24314.702730000001</v>
      </c>
    </row>
    <row r="152" spans="1:40" x14ac:dyDescent="0.25">
      <c r="A152" s="7" t="s">
        <v>424</v>
      </c>
      <c r="B152" t="s">
        <v>404</v>
      </c>
      <c r="C152">
        <v>37854.733</v>
      </c>
      <c r="D152">
        <v>38478.768069999998</v>
      </c>
      <c r="E152">
        <v>39065.26844</v>
      </c>
      <c r="F152">
        <v>39571.422189999997</v>
      </c>
      <c r="G152">
        <v>39862.510069999997</v>
      </c>
      <c r="H152">
        <v>40310.350619999997</v>
      </c>
      <c r="I152">
        <v>40964.558870000001</v>
      </c>
      <c r="J152">
        <v>41830.318489999998</v>
      </c>
      <c r="K152">
        <v>42843.316890000002</v>
      </c>
      <c r="L152">
        <v>43925.21312</v>
      </c>
      <c r="M152">
        <v>45017.313479999997</v>
      </c>
      <c r="N152">
        <v>46092.855439999999</v>
      </c>
      <c r="O152">
        <v>47145.833350000001</v>
      </c>
      <c r="P152">
        <v>48488.932569999997</v>
      </c>
      <c r="Q152">
        <v>49862.652419999999</v>
      </c>
      <c r="R152">
        <v>51241.888989999999</v>
      </c>
      <c r="S152">
        <v>52633.266199999998</v>
      </c>
      <c r="T152">
        <v>54047.362939999999</v>
      </c>
      <c r="U152">
        <v>55513.713680000001</v>
      </c>
      <c r="V152">
        <v>57023.090629999999</v>
      </c>
      <c r="W152">
        <v>58568.545810000003</v>
      </c>
      <c r="X152">
        <v>60145.136109999999</v>
      </c>
      <c r="Y152">
        <v>61750.736720000001</v>
      </c>
      <c r="Z152">
        <v>63385.368880000002</v>
      </c>
      <c r="AA152">
        <v>65050.224800000004</v>
      </c>
      <c r="AB152">
        <v>66746.925459999999</v>
      </c>
      <c r="AC152">
        <v>68477.082620000001</v>
      </c>
      <c r="AD152">
        <v>70242.120410000003</v>
      </c>
      <c r="AE152">
        <v>72054.848339999997</v>
      </c>
      <c r="AF152">
        <v>73898.162270000001</v>
      </c>
      <c r="AG152">
        <v>75820.454180000001</v>
      </c>
      <c r="AH152">
        <v>77828.785449999996</v>
      </c>
      <c r="AI152">
        <v>79910.77807</v>
      </c>
      <c r="AJ152">
        <v>82051.913419999997</v>
      </c>
      <c r="AK152">
        <v>84246.977209999997</v>
      </c>
      <c r="AL152">
        <v>86494.528749999998</v>
      </c>
      <c r="AM152">
        <v>88796.622319999995</v>
      </c>
      <c r="AN152">
        <v>91158.699810000006</v>
      </c>
    </row>
    <row r="153" spans="1:40" x14ac:dyDescent="0.25">
      <c r="A153" s="7" t="s">
        <v>234</v>
      </c>
      <c r="B153" t="s">
        <v>405</v>
      </c>
      <c r="C153">
        <v>351724.27600000001</v>
      </c>
      <c r="D153">
        <v>362133.15340000001</v>
      </c>
      <c r="E153">
        <v>372975.91979999997</v>
      </c>
      <c r="F153">
        <v>384140.26429999998</v>
      </c>
      <c r="G153">
        <v>395299.48060000001</v>
      </c>
      <c r="H153">
        <v>406429.36540000001</v>
      </c>
      <c r="I153">
        <v>417594.88860000001</v>
      </c>
      <c r="J153">
        <v>428869.25819999998</v>
      </c>
      <c r="K153">
        <v>440321.35639999999</v>
      </c>
      <c r="L153">
        <v>451945.55219999998</v>
      </c>
      <c r="M153">
        <v>463754.17950000003</v>
      </c>
      <c r="N153">
        <v>475800.08399999997</v>
      </c>
      <c r="O153">
        <v>488150.5232</v>
      </c>
      <c r="P153">
        <v>501008.85310000001</v>
      </c>
      <c r="Q153">
        <v>514315.95779999997</v>
      </c>
      <c r="R153">
        <v>528113.78119999997</v>
      </c>
      <c r="S153">
        <v>542404.61380000005</v>
      </c>
      <c r="T153">
        <v>557170.44429999997</v>
      </c>
      <c r="U153">
        <v>572380.21539999999</v>
      </c>
      <c r="V153">
        <v>587951.4706</v>
      </c>
      <c r="W153">
        <v>603842.90260000003</v>
      </c>
      <c r="X153">
        <v>620031.73679999996</v>
      </c>
      <c r="Y153">
        <v>636513.60439999995</v>
      </c>
      <c r="Z153">
        <v>653295.50589999999</v>
      </c>
      <c r="AA153">
        <v>670389.3848</v>
      </c>
      <c r="AB153">
        <v>687808.26749999996</v>
      </c>
      <c r="AC153">
        <v>705564.4375</v>
      </c>
      <c r="AD153">
        <v>723669.05519999994</v>
      </c>
      <c r="AE153">
        <v>742316.23270000005</v>
      </c>
      <c r="AF153">
        <v>761494.04480000003</v>
      </c>
      <c r="AG153">
        <v>781227.19129999995</v>
      </c>
      <c r="AH153">
        <v>801498.9253</v>
      </c>
      <c r="AI153">
        <v>822284.69949999999</v>
      </c>
      <c r="AJ153">
        <v>843571.1189</v>
      </c>
      <c r="AK153">
        <v>865362.97510000004</v>
      </c>
      <c r="AL153">
        <v>887693.61930000002</v>
      </c>
      <c r="AM153">
        <v>910604.40240000002</v>
      </c>
      <c r="AN153">
        <v>934152.50829999999</v>
      </c>
    </row>
    <row r="154" spans="1:40" x14ac:dyDescent="0.25">
      <c r="A154" s="7" t="s">
        <v>234</v>
      </c>
      <c r="B154" t="s">
        <v>406</v>
      </c>
      <c r="C154">
        <v>2722.3989999999999</v>
      </c>
      <c r="D154">
        <v>2803.0604429999999</v>
      </c>
      <c r="E154">
        <v>2887.9119730000002</v>
      </c>
      <c r="F154">
        <v>2975.7291310000001</v>
      </c>
      <c r="G154">
        <v>3063.0614249999999</v>
      </c>
      <c r="H154">
        <v>3149.4177249999998</v>
      </c>
      <c r="I154">
        <v>3235.4087810000001</v>
      </c>
      <c r="J154">
        <v>3321.9098210000002</v>
      </c>
      <c r="K154">
        <v>3409.8537430000001</v>
      </c>
      <c r="L154">
        <v>3499.3534110000001</v>
      </c>
      <c r="M154">
        <v>3590.5006039999998</v>
      </c>
      <c r="N154">
        <v>3683.7300610000002</v>
      </c>
      <c r="O154">
        <v>3779.641748</v>
      </c>
      <c r="P154">
        <v>3880.0546439999998</v>
      </c>
      <c r="Q154">
        <v>3984.1779299999998</v>
      </c>
      <c r="R154">
        <v>4092.110013</v>
      </c>
      <c r="S154">
        <v>4203.7240380000003</v>
      </c>
      <c r="T154">
        <v>4318.7605830000002</v>
      </c>
      <c r="U154">
        <v>4436.946586</v>
      </c>
      <c r="V154">
        <v>4557.5331319999996</v>
      </c>
      <c r="W154">
        <v>4680.1235839999999</v>
      </c>
      <c r="X154">
        <v>4804.5302920000004</v>
      </c>
      <c r="Y154">
        <v>4930.7646619999996</v>
      </c>
      <c r="Z154">
        <v>5058.9577630000003</v>
      </c>
      <c r="AA154">
        <v>5189.2816640000001</v>
      </c>
      <c r="AB154">
        <v>5321.8997600000002</v>
      </c>
      <c r="AC154">
        <v>5456.9447129999999</v>
      </c>
      <c r="AD154">
        <v>5594.5164599999998</v>
      </c>
      <c r="AE154">
        <v>5736.3910040000001</v>
      </c>
      <c r="AF154">
        <v>5882.4593679999998</v>
      </c>
      <c r="AG154">
        <v>6032.9128179999998</v>
      </c>
      <c r="AH154">
        <v>6187.5648160000001</v>
      </c>
      <c r="AI154">
        <v>6346.1082040000001</v>
      </c>
      <c r="AJ154">
        <v>6508.3183310000004</v>
      </c>
      <c r="AK154">
        <v>6674.131977</v>
      </c>
      <c r="AL154">
        <v>6843.7802350000002</v>
      </c>
      <c r="AM154">
        <v>7017.5827390000004</v>
      </c>
      <c r="AN154">
        <v>7195.984031</v>
      </c>
    </row>
    <row r="155" spans="1:40" x14ac:dyDescent="0.25">
      <c r="A155" s="7" t="s">
        <v>233</v>
      </c>
      <c r="B155" t="s">
        <v>407</v>
      </c>
      <c r="C155">
        <v>2566195.5090000001</v>
      </c>
      <c r="D155">
        <v>2642461.2340000002</v>
      </c>
      <c r="E155">
        <v>2722278.125</v>
      </c>
      <c r="F155">
        <v>2804614.389</v>
      </c>
      <c r="G155">
        <v>2886343.8509999998</v>
      </c>
      <c r="H155">
        <v>2967215.5</v>
      </c>
      <c r="I155">
        <v>3047870.9219999998</v>
      </c>
      <c r="J155">
        <v>3129170.3110000002</v>
      </c>
      <c r="K155">
        <v>3211871.2230000002</v>
      </c>
      <c r="L155">
        <v>3296102.1349999998</v>
      </c>
      <c r="M155">
        <v>3382009.3569999998</v>
      </c>
      <c r="N155">
        <v>3470011.003</v>
      </c>
      <c r="O155">
        <v>3560650.2450000001</v>
      </c>
      <c r="P155">
        <v>3655697.2379999999</v>
      </c>
      <c r="Q155">
        <v>3754450.6320000002</v>
      </c>
      <c r="R155">
        <v>3856985.818</v>
      </c>
      <c r="S155">
        <v>3963201.9530000002</v>
      </c>
      <c r="T155">
        <v>4072905.7719999999</v>
      </c>
      <c r="U155">
        <v>4185855.642</v>
      </c>
      <c r="V155">
        <v>4301422.0710000005</v>
      </c>
      <c r="W155">
        <v>4419279.0290000001</v>
      </c>
      <c r="X155">
        <v>4539266.2170000002</v>
      </c>
      <c r="Y155">
        <v>4661381.9879999999</v>
      </c>
      <c r="Z155">
        <v>4785723.1210000003</v>
      </c>
      <c r="AA155">
        <v>4912426.9160000002</v>
      </c>
      <c r="AB155">
        <v>5041634.5439999998</v>
      </c>
      <c r="AC155">
        <v>5173473.557</v>
      </c>
      <c r="AD155">
        <v>5308054.6610000003</v>
      </c>
      <c r="AE155">
        <v>5447092.1979999999</v>
      </c>
      <c r="AF155">
        <v>5590487.7690000003</v>
      </c>
      <c r="AG155">
        <v>5738387.0080000004</v>
      </c>
      <c r="AH155">
        <v>5890634.5520000001</v>
      </c>
      <c r="AI155">
        <v>6047007.8219999997</v>
      </c>
      <c r="AJ155">
        <v>6207374.0939999996</v>
      </c>
      <c r="AK155">
        <v>6371759.5800000001</v>
      </c>
      <c r="AL155">
        <v>6540428.5999999996</v>
      </c>
      <c r="AM155">
        <v>6713734.2149999999</v>
      </c>
      <c r="AN155">
        <v>6892161.4639999997</v>
      </c>
    </row>
    <row r="156" spans="1:40" x14ac:dyDescent="0.25">
      <c r="A156" s="7" t="s">
        <v>233</v>
      </c>
      <c r="B156" t="s">
        <v>408</v>
      </c>
      <c r="C156">
        <v>109752.948</v>
      </c>
      <c r="D156">
        <v>113028.4256</v>
      </c>
      <c r="E156">
        <v>116465.853</v>
      </c>
      <c r="F156">
        <v>120009.364</v>
      </c>
      <c r="G156">
        <v>123509.8403</v>
      </c>
      <c r="H156">
        <v>126953.93580000001</v>
      </c>
      <c r="I156">
        <v>130374.94439999999</v>
      </c>
      <c r="J156">
        <v>133817.9761</v>
      </c>
      <c r="K156">
        <v>137325.32250000001</v>
      </c>
      <c r="L156">
        <v>140905.30189999999</v>
      </c>
      <c r="M156">
        <v>144564.81510000001</v>
      </c>
      <c r="N156">
        <v>148323.56709999999</v>
      </c>
      <c r="O156">
        <v>152207.77549999999</v>
      </c>
      <c r="P156">
        <v>156300.9418</v>
      </c>
      <c r="Q156">
        <v>160568.42370000001</v>
      </c>
      <c r="R156">
        <v>165012.90770000001</v>
      </c>
      <c r="S156">
        <v>169628.72440000001</v>
      </c>
      <c r="T156">
        <v>174405.69690000001</v>
      </c>
      <c r="U156">
        <v>179334.67170000001</v>
      </c>
      <c r="V156">
        <v>184385.45740000001</v>
      </c>
      <c r="W156">
        <v>189541.92550000001</v>
      </c>
      <c r="X156">
        <v>194795.986</v>
      </c>
      <c r="Y156">
        <v>200147.541</v>
      </c>
      <c r="Z156">
        <v>205601.61259999999</v>
      </c>
      <c r="AA156">
        <v>211165.40030000001</v>
      </c>
      <c r="AB156">
        <v>216846.35569999999</v>
      </c>
      <c r="AC156">
        <v>222651.24</v>
      </c>
      <c r="AD156">
        <v>228585.93090000001</v>
      </c>
      <c r="AE156">
        <v>234729.15090000001</v>
      </c>
      <c r="AF156">
        <v>241075.60930000001</v>
      </c>
      <c r="AG156">
        <v>247633.17259999999</v>
      </c>
      <c r="AH156">
        <v>254395.13769999999</v>
      </c>
      <c r="AI156">
        <v>261350.85889999999</v>
      </c>
      <c r="AJ156">
        <v>268493.65870000003</v>
      </c>
      <c r="AK156">
        <v>275824.01179999998</v>
      </c>
      <c r="AL156">
        <v>283354.7476</v>
      </c>
      <c r="AM156">
        <v>291103.10220000002</v>
      </c>
      <c r="AN156">
        <v>299092.56579999998</v>
      </c>
    </row>
    <row r="157" spans="1:40" x14ac:dyDescent="0.25">
      <c r="A157" s="7" t="s">
        <v>233</v>
      </c>
      <c r="B157" t="s">
        <v>409</v>
      </c>
      <c r="C157">
        <v>612403.68160000001</v>
      </c>
      <c r="D157">
        <v>630927.0845</v>
      </c>
      <c r="E157">
        <v>650687.96409999998</v>
      </c>
      <c r="F157">
        <v>671330.7561</v>
      </c>
      <c r="G157">
        <v>691549.55090000003</v>
      </c>
      <c r="H157">
        <v>711082.75749999995</v>
      </c>
      <c r="I157">
        <v>730120.56169999996</v>
      </c>
      <c r="J157">
        <v>748962.02370000002</v>
      </c>
      <c r="K157">
        <v>767925.64489999996</v>
      </c>
      <c r="L157">
        <v>787215.36979999999</v>
      </c>
      <c r="M157">
        <v>806921.46589999995</v>
      </c>
      <c r="N157">
        <v>827172.36679999996</v>
      </c>
      <c r="O157">
        <v>848119.82620000001</v>
      </c>
      <c r="P157">
        <v>870351.79059999995</v>
      </c>
      <c r="Q157">
        <v>893641.50699999998</v>
      </c>
      <c r="R157">
        <v>917999.07350000006</v>
      </c>
      <c r="S157">
        <v>943376.28289999999</v>
      </c>
      <c r="T157">
        <v>969698.55249999999</v>
      </c>
      <c r="U157">
        <v>996872.90890000004</v>
      </c>
      <c r="V157">
        <v>1024734.083</v>
      </c>
      <c r="W157">
        <v>1053193.8419999999</v>
      </c>
      <c r="X157">
        <v>1082206.8049999999</v>
      </c>
      <c r="Y157">
        <v>1111771.0830000001</v>
      </c>
      <c r="Z157">
        <v>1141913.0090000001</v>
      </c>
      <c r="AA157">
        <v>1172671.284</v>
      </c>
      <c r="AB157">
        <v>1204086.5249999999</v>
      </c>
      <c r="AC157">
        <v>1236196.0889999999</v>
      </c>
      <c r="AD157">
        <v>1269032.976</v>
      </c>
      <c r="AE157">
        <v>1303372.8959999999</v>
      </c>
      <c r="AF157">
        <v>1339081.5560000001</v>
      </c>
      <c r="AG157">
        <v>1376150.1780000001</v>
      </c>
      <c r="AH157">
        <v>1414495.6170000001</v>
      </c>
      <c r="AI157">
        <v>1454024.7620000001</v>
      </c>
      <c r="AJ157">
        <v>1494678.9750000001</v>
      </c>
      <c r="AK157">
        <v>1536450.3330000001</v>
      </c>
      <c r="AL157">
        <v>1579405.7339999999</v>
      </c>
      <c r="AM157">
        <v>1623642.0689999999</v>
      </c>
      <c r="AN157">
        <v>1669295.0919999999</v>
      </c>
    </row>
    <row r="158" spans="1:40" x14ac:dyDescent="0.25">
      <c r="A158" s="7" t="s">
        <v>233</v>
      </c>
      <c r="B158" t="s">
        <v>410</v>
      </c>
      <c r="C158">
        <v>468.495</v>
      </c>
      <c r="D158">
        <v>481.90757600000001</v>
      </c>
      <c r="E158">
        <v>496.1334324</v>
      </c>
      <c r="F158">
        <v>510.86612380000003</v>
      </c>
      <c r="G158">
        <v>525.18502350000006</v>
      </c>
      <c r="H158">
        <v>539.14793610000004</v>
      </c>
      <c r="I158">
        <v>552.9932374</v>
      </c>
      <c r="J158">
        <v>566.98822129999996</v>
      </c>
      <c r="K158">
        <v>581.33150049999995</v>
      </c>
      <c r="L158">
        <v>596.03247169999997</v>
      </c>
      <c r="M158">
        <v>611.05648120000001</v>
      </c>
      <c r="N158">
        <v>626.42186849999996</v>
      </c>
      <c r="O158">
        <v>642.18729189999999</v>
      </c>
      <c r="P158">
        <v>659.11523850000003</v>
      </c>
      <c r="Q158">
        <v>676.84280200000001</v>
      </c>
      <c r="R158">
        <v>695.3018118</v>
      </c>
      <c r="S158">
        <v>714.43640389999996</v>
      </c>
      <c r="T158">
        <v>734.18913840000005</v>
      </c>
      <c r="U158">
        <v>754.59772139999995</v>
      </c>
      <c r="V158">
        <v>775.49233830000003</v>
      </c>
      <c r="W158">
        <v>796.78192139999999</v>
      </c>
      <c r="X158">
        <v>818.41869159999999</v>
      </c>
      <c r="Y158">
        <v>840.39549750000003</v>
      </c>
      <c r="Z158">
        <v>862.73143719999996</v>
      </c>
      <c r="AA158">
        <v>885.45721600000002</v>
      </c>
      <c r="AB158">
        <v>908.60518500000001</v>
      </c>
      <c r="AC158">
        <v>932.20416399999999</v>
      </c>
      <c r="AD158">
        <v>956.27803110000002</v>
      </c>
      <c r="AE158">
        <v>981.29200040000001</v>
      </c>
      <c r="AF158">
        <v>1007.15475</v>
      </c>
      <c r="AG158">
        <v>1033.8735839999999</v>
      </c>
      <c r="AH158">
        <v>1061.4058680000001</v>
      </c>
      <c r="AI158">
        <v>1089.6939649999999</v>
      </c>
      <c r="AJ158">
        <v>1118.6961269999999</v>
      </c>
      <c r="AK158">
        <v>1148.3983009999999</v>
      </c>
      <c r="AL158">
        <v>1178.839784</v>
      </c>
      <c r="AM158">
        <v>1210.0786519999999</v>
      </c>
      <c r="AN158">
        <v>1242.1967340000001</v>
      </c>
    </row>
    <row r="159" spans="1:40" x14ac:dyDescent="0.25">
      <c r="A159" s="7" t="s">
        <v>233</v>
      </c>
      <c r="B159" t="s">
        <v>411</v>
      </c>
      <c r="C159">
        <v>1083169.416</v>
      </c>
      <c r="D159">
        <v>1115509.7009999999</v>
      </c>
      <c r="E159">
        <v>1149390.507</v>
      </c>
      <c r="F159">
        <v>1184253.2990000001</v>
      </c>
      <c r="G159">
        <v>1218707.203</v>
      </c>
      <c r="H159">
        <v>1252551.541</v>
      </c>
      <c r="I159">
        <v>1286146.01</v>
      </c>
      <c r="J159">
        <v>1319992.601</v>
      </c>
      <c r="K159">
        <v>1354588.4580000001</v>
      </c>
      <c r="L159">
        <v>1390023.5049999999</v>
      </c>
      <c r="M159">
        <v>1426386.821</v>
      </c>
      <c r="N159">
        <v>1463911.8859999999</v>
      </c>
      <c r="O159">
        <v>1502904.31</v>
      </c>
      <c r="P159">
        <v>1544078.382</v>
      </c>
      <c r="Q159">
        <v>1587155.0209999999</v>
      </c>
      <c r="R159">
        <v>1632176.3130000001</v>
      </c>
      <c r="S159">
        <v>1679075.9339999999</v>
      </c>
      <c r="T159">
        <v>1727738.085</v>
      </c>
      <c r="U159">
        <v>1778060.5260000001</v>
      </c>
      <c r="V159">
        <v>1829714.787</v>
      </c>
      <c r="W159">
        <v>1882527.202</v>
      </c>
      <c r="X159">
        <v>1936418.213</v>
      </c>
      <c r="Y159">
        <v>1991401.841</v>
      </c>
      <c r="Z159">
        <v>2047550.7239999999</v>
      </c>
      <c r="AA159">
        <v>2104960.6209999998</v>
      </c>
      <c r="AB159">
        <v>2163727.682</v>
      </c>
      <c r="AC159">
        <v>2223937.9240000001</v>
      </c>
      <c r="AD159">
        <v>2285665.872</v>
      </c>
      <c r="AE159">
        <v>2349607.2659999998</v>
      </c>
      <c r="AF159">
        <v>2415758.2960000001</v>
      </c>
      <c r="AG159">
        <v>2484226.6349999998</v>
      </c>
      <c r="AH159">
        <v>2554947.2880000002</v>
      </c>
      <c r="AI159">
        <v>2627808.7459999998</v>
      </c>
      <c r="AJ159">
        <v>2702747.1549999998</v>
      </c>
      <c r="AK159">
        <v>2779780.645</v>
      </c>
      <c r="AL159">
        <v>2859079.6030000001</v>
      </c>
      <c r="AM159">
        <v>2940864.534</v>
      </c>
      <c r="AN159">
        <v>3025427.5869999998</v>
      </c>
    </row>
    <row r="160" spans="1:40" x14ac:dyDescent="0.25">
      <c r="A160" s="7" t="s">
        <v>233</v>
      </c>
      <c r="B160" t="s">
        <v>412</v>
      </c>
      <c r="C160">
        <v>861000.34299999999</v>
      </c>
      <c r="D160">
        <v>886672.81220000004</v>
      </c>
      <c r="E160">
        <v>913599.12490000005</v>
      </c>
      <c r="F160">
        <v>941309.10719999997</v>
      </c>
      <c r="G160">
        <v>968631.19799999997</v>
      </c>
      <c r="H160">
        <v>995469.05989999999</v>
      </c>
      <c r="I160">
        <v>1022115.01</v>
      </c>
      <c r="J160">
        <v>1048954.575</v>
      </c>
      <c r="K160">
        <v>1076349.9110000001</v>
      </c>
      <c r="L160">
        <v>1104366.459</v>
      </c>
      <c r="M160">
        <v>1133052.1740000001</v>
      </c>
      <c r="N160">
        <v>1162561.102</v>
      </c>
      <c r="O160">
        <v>1193103.7490000001</v>
      </c>
      <c r="P160">
        <v>1225363.2080000001</v>
      </c>
      <c r="Q160">
        <v>1259046.122</v>
      </c>
      <c r="R160">
        <v>1294166.9010000001</v>
      </c>
      <c r="S160">
        <v>1330673.6000000001</v>
      </c>
      <c r="T160">
        <v>1368478.7509999999</v>
      </c>
      <c r="U160">
        <v>1407515.9990000001</v>
      </c>
      <c r="V160">
        <v>1447530.4350000001</v>
      </c>
      <c r="W160">
        <v>1488387.459</v>
      </c>
      <c r="X160">
        <v>1530022.422</v>
      </c>
      <c r="Y160">
        <v>1572439.523</v>
      </c>
      <c r="Z160">
        <v>1615686.469</v>
      </c>
      <c r="AA160">
        <v>1659828.64</v>
      </c>
      <c r="AB160">
        <v>1704932.2919999999</v>
      </c>
      <c r="AC160">
        <v>1751056.557</v>
      </c>
      <c r="AD160">
        <v>1798252.1129999999</v>
      </c>
      <c r="AE160">
        <v>1847124.9110000001</v>
      </c>
      <c r="AF160">
        <v>1897642.1170000001</v>
      </c>
      <c r="AG160">
        <v>1949872.4739999999</v>
      </c>
      <c r="AH160">
        <v>2003760.7009999999</v>
      </c>
      <c r="AI160">
        <v>2059216.9939999999</v>
      </c>
      <c r="AJ160">
        <v>2116185.0619999999</v>
      </c>
      <c r="AK160">
        <v>2174668.872</v>
      </c>
      <c r="AL160">
        <v>2234779.3840000001</v>
      </c>
      <c r="AM160">
        <v>2296664.8879999998</v>
      </c>
      <c r="AN160">
        <v>2360525.5129999998</v>
      </c>
    </row>
    <row r="161" spans="1:40" x14ac:dyDescent="0.25">
      <c r="A161" s="7" t="s">
        <v>235</v>
      </c>
      <c r="B161" t="s">
        <v>413</v>
      </c>
      <c r="C161">
        <v>138827.01699999999</v>
      </c>
      <c r="D161">
        <v>142922.00450000001</v>
      </c>
      <c r="E161">
        <v>147336.78099999999</v>
      </c>
      <c r="F161">
        <v>152026.64259999999</v>
      </c>
      <c r="G161">
        <v>156686.5969</v>
      </c>
      <c r="H161">
        <v>161212.9621</v>
      </c>
      <c r="I161">
        <v>165589.6704</v>
      </c>
      <c r="J161">
        <v>169844.5961</v>
      </c>
      <c r="K161">
        <v>174046.15539999999</v>
      </c>
      <c r="L161">
        <v>178279.24590000001</v>
      </c>
      <c r="M161">
        <v>182581.8192</v>
      </c>
      <c r="N161">
        <v>186990.1347</v>
      </c>
      <c r="O161">
        <v>191540.28709999999</v>
      </c>
      <c r="P161">
        <v>196404.23439999999</v>
      </c>
      <c r="Q161">
        <v>201540.58780000001</v>
      </c>
      <c r="R161">
        <v>206947.9731</v>
      </c>
      <c r="S161">
        <v>212609.92509999999</v>
      </c>
      <c r="T161">
        <v>218505.03450000001</v>
      </c>
      <c r="U161">
        <v>224606.2047</v>
      </c>
      <c r="V161">
        <v>230874.3689</v>
      </c>
      <c r="W161">
        <v>237288.38589999999</v>
      </c>
      <c r="X161">
        <v>243837.283</v>
      </c>
      <c r="Y161">
        <v>250519.6923</v>
      </c>
      <c r="Z161">
        <v>257340.40789999999</v>
      </c>
      <c r="AA161">
        <v>264307.08029999997</v>
      </c>
      <c r="AB161">
        <v>271428.087</v>
      </c>
      <c r="AC161">
        <v>278711.47489999997</v>
      </c>
      <c r="AD161">
        <v>286164.71549999999</v>
      </c>
      <c r="AE161">
        <v>293961.6102</v>
      </c>
      <c r="AF161">
        <v>302090.09019999998</v>
      </c>
      <c r="AG161">
        <v>310551.09299999999</v>
      </c>
      <c r="AH161">
        <v>319326.01020000002</v>
      </c>
      <c r="AI161">
        <v>328393.4376</v>
      </c>
      <c r="AJ161">
        <v>337739.38630000001</v>
      </c>
      <c r="AK161">
        <v>347361.70679999999</v>
      </c>
      <c r="AL161">
        <v>357274.0061</v>
      </c>
      <c r="AM161">
        <v>367497.50540000002</v>
      </c>
      <c r="AN161">
        <v>378063.10769999999</v>
      </c>
    </row>
    <row r="162" spans="1:40" x14ac:dyDescent="0.25">
      <c r="A162" s="7" t="s">
        <v>235</v>
      </c>
      <c r="B162" t="s">
        <v>414</v>
      </c>
      <c r="C162">
        <v>3577.69</v>
      </c>
      <c r="D162">
        <v>3677.1184790000002</v>
      </c>
      <c r="E162">
        <v>3788.7768470000001</v>
      </c>
      <c r="F162">
        <v>3912.5214270000001</v>
      </c>
      <c r="G162">
        <v>4032.241227</v>
      </c>
      <c r="H162">
        <v>4144.5185600000004</v>
      </c>
      <c r="I162">
        <v>4250.953681</v>
      </c>
      <c r="J162">
        <v>4354.2831500000002</v>
      </c>
      <c r="K162">
        <v>4457.3527679999997</v>
      </c>
      <c r="L162">
        <v>4562.2468900000003</v>
      </c>
      <c r="M162">
        <v>4669.7174709999999</v>
      </c>
      <c r="N162">
        <v>4780.5504259999998</v>
      </c>
      <c r="O162">
        <v>4895.6013579999999</v>
      </c>
      <c r="P162">
        <v>5023.6204280000002</v>
      </c>
      <c r="Q162">
        <v>5162.4854489999998</v>
      </c>
      <c r="R162">
        <v>5309.9407080000001</v>
      </c>
      <c r="S162">
        <v>5463.6684649999997</v>
      </c>
      <c r="T162">
        <v>5622.023287</v>
      </c>
      <c r="U162">
        <v>5784.121478</v>
      </c>
      <c r="V162">
        <v>5948.952002</v>
      </c>
      <c r="W162">
        <v>6116.153851</v>
      </c>
      <c r="X162">
        <v>6285.697897</v>
      </c>
      <c r="Y162">
        <v>6457.8182230000002</v>
      </c>
      <c r="Z162">
        <v>6632.8785449999996</v>
      </c>
      <c r="AA162">
        <v>6811.261606</v>
      </c>
      <c r="AB162">
        <v>6993.3081620000003</v>
      </c>
      <c r="AC162">
        <v>7179.2957100000003</v>
      </c>
      <c r="AD162">
        <v>7369.4437250000001</v>
      </c>
      <c r="AE162">
        <v>7571.8680700000004</v>
      </c>
      <c r="AF162">
        <v>7784.9032790000001</v>
      </c>
      <c r="AG162">
        <v>8006.5513279999996</v>
      </c>
      <c r="AH162">
        <v>8234.8990520000007</v>
      </c>
      <c r="AI162">
        <v>8468.7625100000005</v>
      </c>
      <c r="AJ162">
        <v>8707.7285100000008</v>
      </c>
      <c r="AK162">
        <v>8951.9510399999999</v>
      </c>
      <c r="AL162">
        <v>9202.1295829999999</v>
      </c>
      <c r="AM162">
        <v>9459.0957460000009</v>
      </c>
      <c r="AN162">
        <v>9723.8213039999901</v>
      </c>
    </row>
    <row r="163" spans="1:40" x14ac:dyDescent="0.25">
      <c r="A163" s="7" t="s">
        <v>235</v>
      </c>
      <c r="B163" t="s">
        <v>415</v>
      </c>
      <c r="C163">
        <v>12425.123</v>
      </c>
      <c r="D163">
        <v>12853.213009999999</v>
      </c>
      <c r="E163">
        <v>13295.40364</v>
      </c>
      <c r="F163">
        <v>13725.79472</v>
      </c>
      <c r="G163">
        <v>14118.11067</v>
      </c>
      <c r="H163">
        <v>14481.2886</v>
      </c>
      <c r="I163">
        <v>14831.6373</v>
      </c>
      <c r="J163">
        <v>15182.534890000001</v>
      </c>
      <c r="K163">
        <v>15543.625739999999</v>
      </c>
      <c r="L163">
        <v>15917.66474</v>
      </c>
      <c r="M163">
        <v>16305.41094</v>
      </c>
      <c r="N163">
        <v>16708.100699999999</v>
      </c>
      <c r="O163">
        <v>17127.151709999998</v>
      </c>
      <c r="P163">
        <v>17577.582450000002</v>
      </c>
      <c r="Q163">
        <v>18055.99784</v>
      </c>
      <c r="R163">
        <v>18560.033240000001</v>
      </c>
      <c r="S163">
        <v>19085.701140000001</v>
      </c>
      <c r="T163">
        <v>19629.151119999999</v>
      </c>
      <c r="U163">
        <v>20186.671259999999</v>
      </c>
      <c r="V163">
        <v>20754.356029999999</v>
      </c>
      <c r="W163">
        <v>21330.459480000001</v>
      </c>
      <c r="X163">
        <v>21914.384190000001</v>
      </c>
      <c r="Y163">
        <v>22506.471689999998</v>
      </c>
      <c r="Z163">
        <v>23107.58078</v>
      </c>
      <c r="AA163">
        <v>23718.725930000001</v>
      </c>
      <c r="AB163">
        <v>24340.863679999999</v>
      </c>
      <c r="AC163">
        <v>24974.802449999999</v>
      </c>
      <c r="AD163">
        <v>25621.197899999999</v>
      </c>
      <c r="AE163">
        <v>26302.493009999998</v>
      </c>
      <c r="AF163">
        <v>27015.61304</v>
      </c>
      <c r="AG163">
        <v>27754.58426</v>
      </c>
      <c r="AH163">
        <v>28512.75563</v>
      </c>
      <c r="AI163">
        <v>29285.495439999999</v>
      </c>
      <c r="AJ163">
        <v>30070.784739999999</v>
      </c>
      <c r="AK163">
        <v>30868.795399999999</v>
      </c>
      <c r="AL163">
        <v>31681.677680000001</v>
      </c>
      <c r="AM163">
        <v>32512.204140000002</v>
      </c>
      <c r="AN163">
        <v>33363.696680000001</v>
      </c>
    </row>
    <row r="164" spans="1:40" x14ac:dyDescent="0.25">
      <c r="A164" s="7" t="s">
        <v>235</v>
      </c>
      <c r="B164" t="s">
        <v>416</v>
      </c>
      <c r="C164">
        <v>329.06599999999997</v>
      </c>
      <c r="D164">
        <v>338.74600400000003</v>
      </c>
      <c r="E164">
        <v>349.56623980000001</v>
      </c>
      <c r="F164">
        <v>361.40805360000002</v>
      </c>
      <c r="G164">
        <v>372.82403549999998</v>
      </c>
      <c r="H164">
        <v>383.40384769999997</v>
      </c>
      <c r="I164">
        <v>393.16701280000001</v>
      </c>
      <c r="J164">
        <v>402.49017409999999</v>
      </c>
      <c r="K164">
        <v>411.69235259999999</v>
      </c>
      <c r="L164">
        <v>420.90471159999998</v>
      </c>
      <c r="M164">
        <v>430.19845370000002</v>
      </c>
      <c r="N164">
        <v>439.66312099999999</v>
      </c>
      <c r="O164">
        <v>449.3941542</v>
      </c>
      <c r="P164">
        <v>460.13374240000002</v>
      </c>
      <c r="Q164">
        <v>471.65109130000002</v>
      </c>
      <c r="R164">
        <v>483.88677300000001</v>
      </c>
      <c r="S164">
        <v>496.75534859999999</v>
      </c>
      <c r="T164">
        <v>510.1671776</v>
      </c>
      <c r="U164">
        <v>524.03783329999999</v>
      </c>
      <c r="V164">
        <v>538.25328179999997</v>
      </c>
      <c r="W164">
        <v>552.75081179999995</v>
      </c>
      <c r="X164">
        <v>567.496804</v>
      </c>
      <c r="Y164">
        <v>582.4852717</v>
      </c>
      <c r="Z164">
        <v>597.72779079999998</v>
      </c>
      <c r="AA164">
        <v>613.24348840000005</v>
      </c>
      <c r="AB164">
        <v>629.05250999999998</v>
      </c>
      <c r="AC164">
        <v>645.17280470000003</v>
      </c>
      <c r="AD164">
        <v>661.61940779999998</v>
      </c>
      <c r="AE164">
        <v>679.03690900000004</v>
      </c>
      <c r="AF164">
        <v>697.29090959999996</v>
      </c>
      <c r="AG164">
        <v>716.35373649999997</v>
      </c>
      <c r="AH164">
        <v>736.15583449999997</v>
      </c>
      <c r="AI164">
        <v>756.61979599999995</v>
      </c>
      <c r="AJ164">
        <v>777.68792540000004</v>
      </c>
      <c r="AK164">
        <v>799.33180919999995</v>
      </c>
      <c r="AL164">
        <v>821.56923400000005</v>
      </c>
      <c r="AM164">
        <v>844.43646009999998</v>
      </c>
      <c r="AN164">
        <v>867.9916935</v>
      </c>
    </row>
    <row r="165" spans="1:40" x14ac:dyDescent="0.25">
      <c r="A165" s="7" t="s">
        <v>235</v>
      </c>
      <c r="B165" t="s">
        <v>417</v>
      </c>
      <c r="C165">
        <v>568231.56999999995</v>
      </c>
      <c r="D165">
        <v>585480.054</v>
      </c>
      <c r="E165">
        <v>604093.72360000003</v>
      </c>
      <c r="F165">
        <v>623844.49190000002</v>
      </c>
      <c r="G165">
        <v>643387.6091</v>
      </c>
      <c r="H165">
        <v>662265.31220000004</v>
      </c>
      <c r="I165">
        <v>680383.52119999996</v>
      </c>
      <c r="J165">
        <v>697840.89080000005</v>
      </c>
      <c r="K165">
        <v>714922.5453</v>
      </c>
      <c r="L165">
        <v>732032.56200000003</v>
      </c>
      <c r="M165">
        <v>749338.4057</v>
      </c>
      <c r="N165">
        <v>766984.45369999995</v>
      </c>
      <c r="O165">
        <v>785107.27249999996</v>
      </c>
      <c r="P165">
        <v>804524.54099999997</v>
      </c>
      <c r="Q165">
        <v>825064.29689999996</v>
      </c>
      <c r="R165">
        <v>846703.07279999997</v>
      </c>
      <c r="S165">
        <v>869353.11320000002</v>
      </c>
      <c r="T165">
        <v>892910.42070000002</v>
      </c>
      <c r="U165">
        <v>917247.21790000005</v>
      </c>
      <c r="V165">
        <v>942205.21010000003</v>
      </c>
      <c r="W165">
        <v>967697.57220000005</v>
      </c>
      <c r="X165">
        <v>993676.93680000002</v>
      </c>
      <c r="Y165">
        <v>1020132.215</v>
      </c>
      <c r="Z165">
        <v>1047075.437</v>
      </c>
      <c r="AA165">
        <v>1074529.564</v>
      </c>
      <c r="AB165">
        <v>1102520.6229999999</v>
      </c>
      <c r="AC165">
        <v>1131073.6969999999</v>
      </c>
      <c r="AD165">
        <v>1160211.79</v>
      </c>
      <c r="AE165">
        <v>1190751.0619999999</v>
      </c>
      <c r="AF165">
        <v>1222603.9480000001</v>
      </c>
      <c r="AG165">
        <v>1255731.0519999999</v>
      </c>
      <c r="AH165">
        <v>1290029.2919999999</v>
      </c>
      <c r="AI165">
        <v>1325397.6470000001</v>
      </c>
      <c r="AJ165">
        <v>1361770.3</v>
      </c>
      <c r="AK165">
        <v>1399129.2050000001</v>
      </c>
      <c r="AL165">
        <v>1437512.871</v>
      </c>
      <c r="AM165">
        <v>1476986.956</v>
      </c>
      <c r="AN165">
        <v>1517651.3810000001</v>
      </c>
    </row>
    <row r="166" spans="1:40" x14ac:dyDescent="0.25">
      <c r="A166" s="7" t="s">
        <v>235</v>
      </c>
      <c r="B166" t="s">
        <v>418</v>
      </c>
      <c r="C166">
        <v>2519.703</v>
      </c>
      <c r="D166">
        <v>2595.600649</v>
      </c>
      <c r="E166">
        <v>2675.3901080000001</v>
      </c>
      <c r="F166">
        <v>2756.803656</v>
      </c>
      <c r="G166">
        <v>2837.281058</v>
      </c>
      <c r="H166">
        <v>2917.171609</v>
      </c>
      <c r="I166">
        <v>2997.3650259999999</v>
      </c>
      <c r="J166">
        <v>3078.6118649999999</v>
      </c>
      <c r="K166">
        <v>3161.6426390000001</v>
      </c>
      <c r="L166">
        <v>3246.359007</v>
      </c>
      <c r="M166">
        <v>3332.490941</v>
      </c>
      <c r="N166">
        <v>3420.4356419999999</v>
      </c>
      <c r="O166">
        <v>3510.9194990000001</v>
      </c>
      <c r="P166">
        <v>3605.0173530000002</v>
      </c>
      <c r="Q166">
        <v>3701.5328519999998</v>
      </c>
      <c r="R166">
        <v>3801.536321</v>
      </c>
      <c r="S166">
        <v>3905.4363950000002</v>
      </c>
      <c r="T166">
        <v>4013.157436</v>
      </c>
      <c r="U166">
        <v>4124.10149</v>
      </c>
      <c r="V166">
        <v>4237.7982439999996</v>
      </c>
      <c r="W166">
        <v>4353.9952780000003</v>
      </c>
      <c r="X166">
        <v>4472.4813130000002</v>
      </c>
      <c r="Y166">
        <v>4593.1759419999998</v>
      </c>
      <c r="Z166">
        <v>4716.1144560000002</v>
      </c>
      <c r="AA166">
        <v>4841.3979920000002</v>
      </c>
      <c r="AB166">
        <v>4969.1509299999998</v>
      </c>
      <c r="AC166">
        <v>5099.494968</v>
      </c>
      <c r="AD166">
        <v>5232.5393400000003</v>
      </c>
      <c r="AE166">
        <v>5369.7638580000003</v>
      </c>
      <c r="AF166">
        <v>5510.4173259999998</v>
      </c>
      <c r="AG166">
        <v>5655.2644540000001</v>
      </c>
      <c r="AH166">
        <v>5804.5320060000004</v>
      </c>
      <c r="AI166">
        <v>5958.1107739999998</v>
      </c>
      <c r="AJ166">
        <v>6115.844752</v>
      </c>
      <c r="AK166">
        <v>6277.6768739999998</v>
      </c>
      <c r="AL166">
        <v>6443.8014869999997</v>
      </c>
      <c r="AM166">
        <v>6614.5102239999997</v>
      </c>
      <c r="AN166">
        <v>6790.2338499999996</v>
      </c>
    </row>
    <row r="167" spans="1:40" x14ac:dyDescent="0.25">
      <c r="A167" s="7" t="s">
        <v>236</v>
      </c>
      <c r="B167" t="s">
        <v>419</v>
      </c>
      <c r="C167">
        <v>4152088.8960000002</v>
      </c>
      <c r="D167">
        <v>4276158.7340000002</v>
      </c>
      <c r="E167">
        <v>4405851.6370000001</v>
      </c>
      <c r="F167">
        <v>4539244.1710000001</v>
      </c>
      <c r="G167">
        <v>4672133.6399999997</v>
      </c>
      <c r="H167">
        <v>4804109.0109999999</v>
      </c>
      <c r="I167">
        <v>4936166.7989999996</v>
      </c>
      <c r="J167">
        <v>5069498.7580000004</v>
      </c>
      <c r="K167">
        <v>5205314.3020000001</v>
      </c>
      <c r="L167">
        <v>5343665.3439999996</v>
      </c>
      <c r="M167">
        <v>5484659.335</v>
      </c>
      <c r="N167">
        <v>5628928.7429999998</v>
      </c>
      <c r="O167">
        <v>5777343.4670000002</v>
      </c>
      <c r="P167">
        <v>5932175.5590000004</v>
      </c>
      <c r="Q167">
        <v>6092330.9539999999</v>
      </c>
      <c r="R167">
        <v>6258076.2240000004</v>
      </c>
      <c r="S167">
        <v>6429319.4239999996</v>
      </c>
      <c r="T167">
        <v>6605763.1380000003</v>
      </c>
      <c r="U167">
        <v>6787090.2460000003</v>
      </c>
      <c r="V167">
        <v>6972243.3370000003</v>
      </c>
      <c r="W167">
        <v>7160663.3260000004</v>
      </c>
      <c r="X167">
        <v>7352070.7850000001</v>
      </c>
      <c r="Y167">
        <v>7546464.5499999998</v>
      </c>
      <c r="Z167">
        <v>7744015.0690000001</v>
      </c>
      <c r="AA167">
        <v>7944957.4960000003</v>
      </c>
      <c r="AB167">
        <v>8149523.4299999997</v>
      </c>
      <c r="AC167">
        <v>8357909.0530000003</v>
      </c>
      <c r="AD167">
        <v>8570270.2219999898</v>
      </c>
      <c r="AE167">
        <v>8788763.7679999899</v>
      </c>
      <c r="AF167">
        <v>9013316.5289999899</v>
      </c>
      <c r="AG167">
        <v>9244339.7219999898</v>
      </c>
      <c r="AH167">
        <v>9481671.1119999997</v>
      </c>
      <c r="AI167">
        <v>9724960.3579999898</v>
      </c>
      <c r="AJ167">
        <v>9973957.1799999997</v>
      </c>
      <c r="AK167">
        <v>10228626.609999999</v>
      </c>
      <c r="AL167">
        <v>10489340.24</v>
      </c>
      <c r="AM167">
        <v>10756585.18</v>
      </c>
      <c r="AN167">
        <v>11031034.25</v>
      </c>
    </row>
    <row r="168" spans="1:40" x14ac:dyDescent="0.25">
      <c r="A168" s="7" t="s">
        <v>236</v>
      </c>
      <c r="B168" t="s">
        <v>420</v>
      </c>
      <c r="C168">
        <v>4653.7969990000001</v>
      </c>
      <c r="D168">
        <v>4794.2032710000003</v>
      </c>
      <c r="E168">
        <v>4942.5873199999996</v>
      </c>
      <c r="F168">
        <v>5095.8480909999998</v>
      </c>
      <c r="G168">
        <v>5247.0657520000004</v>
      </c>
      <c r="H168">
        <v>5394.7050989999998</v>
      </c>
      <c r="I168">
        <v>5540.4759590000003</v>
      </c>
      <c r="J168">
        <v>5686.7192779999996</v>
      </c>
      <c r="K168">
        <v>5836.3104579999999</v>
      </c>
      <c r="L168">
        <v>5989.098763</v>
      </c>
      <c r="M168">
        <v>6144.9222749999999</v>
      </c>
      <c r="N168">
        <v>6304.5026289999996</v>
      </c>
      <c r="O168">
        <v>6468.9770070000004</v>
      </c>
      <c r="P168">
        <v>6641.4766509999999</v>
      </c>
      <c r="Q168">
        <v>6820.5420610000001</v>
      </c>
      <c r="R168">
        <v>7006.5723820000003</v>
      </c>
      <c r="S168">
        <v>7199.2522499999995</v>
      </c>
      <c r="T168">
        <v>7397.9419600000001</v>
      </c>
      <c r="U168">
        <v>7602.7218769999999</v>
      </c>
      <c r="V168">
        <v>7811.7514680000004</v>
      </c>
      <c r="W168">
        <v>8024.0335059999998</v>
      </c>
      <c r="X168">
        <v>8239.0638760000002</v>
      </c>
      <c r="Y168">
        <v>8456.8717350000006</v>
      </c>
      <c r="Z168">
        <v>8677.8065590000006</v>
      </c>
      <c r="AA168">
        <v>8902.31532899999</v>
      </c>
      <c r="AB168">
        <v>9130.8040170000004</v>
      </c>
      <c r="AC168">
        <v>9363.5789910000003</v>
      </c>
      <c r="AD168">
        <v>9600.8454440000005</v>
      </c>
      <c r="AE168">
        <v>9845.3390419999996</v>
      </c>
      <c r="AF168">
        <v>10096.96003</v>
      </c>
      <c r="AG168">
        <v>10356.417020000001</v>
      </c>
      <c r="AH168">
        <v>10623.324500000001</v>
      </c>
      <c r="AI168">
        <v>10896.909019999999</v>
      </c>
      <c r="AJ168">
        <v>11176.55753</v>
      </c>
      <c r="AK168">
        <v>11461.89949</v>
      </c>
      <c r="AL168">
        <v>11753.446690000001</v>
      </c>
      <c r="AM168">
        <v>12051.78674</v>
      </c>
      <c r="AN168">
        <v>12357.696809999999</v>
      </c>
    </row>
    <row r="169" spans="1:40" x14ac:dyDescent="0.25">
      <c r="A169" s="23" t="s">
        <v>425</v>
      </c>
      <c r="B169" t="s">
        <v>421</v>
      </c>
      <c r="C169">
        <v>363441.91800000001</v>
      </c>
      <c r="D169">
        <v>374098.79979999998</v>
      </c>
      <c r="E169">
        <v>388951.25089999998</v>
      </c>
      <c r="F169">
        <v>406379.93320000003</v>
      </c>
      <c r="G169">
        <v>421203.5257</v>
      </c>
      <c r="H169">
        <v>432937.81819999998</v>
      </c>
      <c r="I169">
        <v>441740.09789999999</v>
      </c>
      <c r="J169">
        <v>448337.16700000002</v>
      </c>
      <c r="K169">
        <v>454129.06180000002</v>
      </c>
      <c r="L169">
        <v>459753.40149999998</v>
      </c>
      <c r="M169">
        <v>465347.97029999999</v>
      </c>
      <c r="N169">
        <v>470995.41389999999</v>
      </c>
      <c r="O169">
        <v>476760.46539999999</v>
      </c>
      <c r="P169">
        <v>485055.98300000001</v>
      </c>
      <c r="Q169">
        <v>494977.09659999999</v>
      </c>
      <c r="R169">
        <v>506202.77740000002</v>
      </c>
      <c r="S169">
        <v>518396.91470000002</v>
      </c>
      <c r="T169">
        <v>531288.60860000004</v>
      </c>
      <c r="U169">
        <v>544632.90949999995</v>
      </c>
      <c r="V169">
        <v>558292.82389999996</v>
      </c>
      <c r="W169">
        <v>572204.8138</v>
      </c>
      <c r="X169">
        <v>586328.77540000004</v>
      </c>
      <c r="Y169">
        <v>600652.56689999998</v>
      </c>
      <c r="Z169">
        <v>615183.43449999997</v>
      </c>
      <c r="AA169">
        <v>629938.16540000006</v>
      </c>
      <c r="AB169">
        <v>644936.201</v>
      </c>
      <c r="AC169">
        <v>660195.90130000003</v>
      </c>
      <c r="AD169">
        <v>675733.35730000003</v>
      </c>
      <c r="AE169">
        <v>693898.17339999997</v>
      </c>
      <c r="AF169">
        <v>713926.62150000001</v>
      </c>
      <c r="AG169">
        <v>735471.99349999998</v>
      </c>
      <c r="AH169">
        <v>758206.96120000002</v>
      </c>
      <c r="AI169">
        <v>781882.49860000005</v>
      </c>
      <c r="AJ169">
        <v>806343.35979999998</v>
      </c>
      <c r="AK169">
        <v>831514.62639999995</v>
      </c>
      <c r="AL169">
        <v>857399.72979999997</v>
      </c>
      <c r="AM169">
        <v>884038.02870000002</v>
      </c>
      <c r="AN169">
        <v>911499.70460000006</v>
      </c>
    </row>
    <row r="170" spans="1:40" x14ac:dyDescent="0.25">
      <c r="A170" s="23" t="s">
        <v>425</v>
      </c>
      <c r="B170" t="s">
        <v>422</v>
      </c>
      <c r="C170">
        <v>9283.1983999999902</v>
      </c>
      <c r="D170">
        <v>9519.7636930000008</v>
      </c>
      <c r="E170">
        <v>9827.0310819999995</v>
      </c>
      <c r="F170">
        <v>10172.9817</v>
      </c>
      <c r="G170">
        <v>10495.229520000001</v>
      </c>
      <c r="H170">
        <v>10777.8593</v>
      </c>
      <c r="I170">
        <v>11042.01547</v>
      </c>
      <c r="J170">
        <v>11300.6258</v>
      </c>
      <c r="K170">
        <v>11565.36858</v>
      </c>
      <c r="L170">
        <v>11838.61887</v>
      </c>
      <c r="M170">
        <v>12117.70681</v>
      </c>
      <c r="N170">
        <v>12403.343059999999</v>
      </c>
      <c r="O170">
        <v>12698.35549</v>
      </c>
      <c r="P170">
        <v>13013.48711</v>
      </c>
      <c r="Q170">
        <v>13335.29501</v>
      </c>
      <c r="R170">
        <v>13671.318370000001</v>
      </c>
      <c r="S170">
        <v>14023.724759999999</v>
      </c>
      <c r="T170">
        <v>14391.526830000001</v>
      </c>
      <c r="U170">
        <v>14767.897489999999</v>
      </c>
      <c r="V170">
        <v>15153.151900000001</v>
      </c>
      <c r="W170">
        <v>15547.395</v>
      </c>
      <c r="X170">
        <v>15949.928889999999</v>
      </c>
      <c r="Y170">
        <v>16360.20234</v>
      </c>
      <c r="Z170">
        <v>16778.042700000002</v>
      </c>
      <c r="AA170">
        <v>17203.579089999999</v>
      </c>
      <c r="AB170">
        <v>17637.10628</v>
      </c>
      <c r="AC170">
        <v>18078.976119999999</v>
      </c>
      <c r="AD170">
        <v>18529.540959999998</v>
      </c>
      <c r="AE170">
        <v>19020.555410000001</v>
      </c>
      <c r="AF170">
        <v>19534.090370000002</v>
      </c>
      <c r="AG170">
        <v>20071.652330000001</v>
      </c>
      <c r="AH170">
        <v>20631.89315</v>
      </c>
      <c r="AI170">
        <v>21212.192459999998</v>
      </c>
      <c r="AJ170">
        <v>21810.329979999999</v>
      </c>
      <c r="AK170">
        <v>22425.093349999999</v>
      </c>
      <c r="AL170">
        <v>23056.74336</v>
      </c>
      <c r="AM170">
        <v>23706.243210000001</v>
      </c>
      <c r="AN170">
        <v>24375.263849999999</v>
      </c>
    </row>
    <row r="171" spans="1:40" x14ac:dyDescent="0.25">
      <c r="A171" s="7" t="s">
        <v>424</v>
      </c>
      <c r="B171" t="s">
        <v>423</v>
      </c>
      <c r="C171">
        <v>37854.733</v>
      </c>
      <c r="D171">
        <v>38478.768069999998</v>
      </c>
      <c r="E171">
        <v>39065.26844</v>
      </c>
      <c r="F171">
        <v>39571.422189999997</v>
      </c>
      <c r="G171">
        <v>39862.510069999997</v>
      </c>
      <c r="H171">
        <v>40221.769</v>
      </c>
      <c r="I171">
        <v>40749.821989999997</v>
      </c>
      <c r="J171">
        <v>41506.675999999999</v>
      </c>
      <c r="K171">
        <v>42443.301240000001</v>
      </c>
      <c r="L171">
        <v>43484.875910000002</v>
      </c>
      <c r="M171">
        <v>44556.111799999999</v>
      </c>
      <c r="N171">
        <v>45611.653250000003</v>
      </c>
      <c r="O171">
        <v>46634.245750000002</v>
      </c>
      <c r="P171">
        <v>48025.438920000001</v>
      </c>
      <c r="Q171">
        <v>49451.545700000002</v>
      </c>
      <c r="R171">
        <v>50857.475910000001</v>
      </c>
      <c r="S171">
        <v>52246.772669999998</v>
      </c>
      <c r="T171">
        <v>53632.625229999998</v>
      </c>
      <c r="U171">
        <v>55107.705040000001</v>
      </c>
      <c r="V171">
        <v>56613.063179999997</v>
      </c>
      <c r="W171">
        <v>58133.093549999998</v>
      </c>
      <c r="X171">
        <v>59662.645779999999</v>
      </c>
      <c r="Y171">
        <v>61202.540789999999</v>
      </c>
      <c r="Z171">
        <v>62756.298510000001</v>
      </c>
      <c r="AA171">
        <v>64328.115290000002</v>
      </c>
      <c r="AB171">
        <v>65921.837209999998</v>
      </c>
      <c r="AC171">
        <v>67540.575280000005</v>
      </c>
      <c r="AD171">
        <v>69186.697090000001</v>
      </c>
      <c r="AE171">
        <v>70902.596309999906</v>
      </c>
      <c r="AF171">
        <v>72653.108970000001</v>
      </c>
      <c r="AG171">
        <v>74447.43015</v>
      </c>
      <c r="AH171">
        <v>76285.877340000006</v>
      </c>
      <c r="AI171">
        <v>78165.659679999997</v>
      </c>
      <c r="AJ171">
        <v>80084.102679999996</v>
      </c>
      <c r="AK171">
        <v>82040.008090000003</v>
      </c>
      <c r="AL171">
        <v>84035.819159999999</v>
      </c>
      <c r="AM171">
        <v>86075.206879999998</v>
      </c>
      <c r="AN171">
        <v>88163.651559999998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selection activeCell="A2" sqref="A2:O40"/>
    </sheetView>
  </sheetViews>
  <sheetFormatPr baseColWidth="10" defaultRowHeight="15" x14ac:dyDescent="0.25"/>
  <cols>
    <col min="2" max="2" width="11.42578125" style="17"/>
    <col min="3" max="3" width="18.28515625" style="17" customWidth="1"/>
    <col min="4" max="7" width="11.42578125" style="17"/>
    <col min="8" max="8" width="17.42578125" style="17" customWidth="1"/>
    <col min="9" max="9" width="13.28515625" style="17" customWidth="1"/>
    <col min="10" max="11" width="11.42578125" style="17"/>
    <col min="17" max="17" width="12.85546875" customWidth="1"/>
  </cols>
  <sheetData>
    <row r="1" spans="1:27" x14ac:dyDescent="0.25">
      <c r="A1" s="1" t="s">
        <v>224</v>
      </c>
      <c r="T1" s="1" t="s">
        <v>225</v>
      </c>
      <c r="U1" s="1"/>
    </row>
    <row r="2" spans="1:27" x14ac:dyDescent="0.25">
      <c r="B2" s="17" t="s">
        <v>143</v>
      </c>
      <c r="C2" s="17" t="s">
        <v>204</v>
      </c>
      <c r="D2" s="17" t="s">
        <v>205</v>
      </c>
      <c r="E2" s="17" t="s">
        <v>206</v>
      </c>
      <c r="F2" s="17" t="s">
        <v>207</v>
      </c>
      <c r="G2" s="17" t="s">
        <v>142</v>
      </c>
      <c r="H2" s="17" t="s">
        <v>208</v>
      </c>
      <c r="I2" s="17" t="s">
        <v>209</v>
      </c>
      <c r="J2" s="17" t="s">
        <v>210</v>
      </c>
      <c r="K2" s="17" t="s">
        <v>211</v>
      </c>
      <c r="L2" t="s">
        <v>212</v>
      </c>
      <c r="M2" t="s">
        <v>213</v>
      </c>
      <c r="N2" t="s">
        <v>214</v>
      </c>
      <c r="O2" t="s">
        <v>215</v>
      </c>
      <c r="Q2" s="10" t="s">
        <v>216</v>
      </c>
      <c r="R2" s="10" t="s">
        <v>217</v>
      </c>
      <c r="T2" t="s">
        <v>223</v>
      </c>
      <c r="U2" t="s">
        <v>222</v>
      </c>
      <c r="V2" t="s">
        <v>221</v>
      </c>
      <c r="W2" t="s">
        <v>220</v>
      </c>
      <c r="X2" t="s">
        <v>202</v>
      </c>
      <c r="Y2" t="s">
        <v>219</v>
      </c>
      <c r="AA2" s="10" t="s">
        <v>218</v>
      </c>
    </row>
    <row r="3" spans="1:27" x14ac:dyDescent="0.25">
      <c r="A3">
        <v>2013</v>
      </c>
      <c r="B3" s="17">
        <v>16277187.08</v>
      </c>
      <c r="C3" s="17">
        <v>10880669.779999999</v>
      </c>
      <c r="D3" s="17">
        <v>3459303.5249999999</v>
      </c>
      <c r="E3" s="17">
        <v>4915878.068</v>
      </c>
      <c r="F3" s="17">
        <v>5166705.2450000001</v>
      </c>
      <c r="G3" s="17">
        <v>16277187.08</v>
      </c>
      <c r="H3" s="17">
        <v>10880669.779999999</v>
      </c>
      <c r="I3" s="17">
        <v>3459303.5249999999</v>
      </c>
      <c r="J3" s="17">
        <v>4915878.068</v>
      </c>
      <c r="K3" s="17">
        <v>5166705.2450000001</v>
      </c>
      <c r="L3">
        <v>1986054.392</v>
      </c>
      <c r="M3">
        <v>1986054.392</v>
      </c>
      <c r="N3">
        <v>201986.56</v>
      </c>
      <c r="O3">
        <v>201986.56</v>
      </c>
      <c r="Q3" s="18">
        <f>C3+D3+E3+L3+N3-F3 -(B3)</f>
        <v>0</v>
      </c>
      <c r="R3" s="18">
        <f>H3+I3+J3+M3+O3-K3 -(G3)</f>
        <v>0</v>
      </c>
      <c r="T3" s="19">
        <f>(B3/G3-1)*100</f>
        <v>0</v>
      </c>
      <c r="U3" t="e">
        <f>(C3-H3)/(B3-G3)*T3</f>
        <v>#DIV/0!</v>
      </c>
      <c r="V3" t="e">
        <f>(D3-I3)/(B3-G3)*T3</f>
        <v>#DIV/0!</v>
      </c>
      <c r="W3" t="e">
        <f>(X3-Y3)*T3</f>
        <v>#DIV/0!</v>
      </c>
      <c r="X3" t="e">
        <f>(E3-J3)/(B3-G3)</f>
        <v>#DIV/0!</v>
      </c>
      <c r="Y3" t="e">
        <f>(F3-K3)/(B3-G3)</f>
        <v>#DIV/0!</v>
      </c>
      <c r="AA3" s="20" t="e">
        <f>T3-SUM(U3:W3)</f>
        <v>#DIV/0!</v>
      </c>
    </row>
    <row r="4" spans="1:27" x14ac:dyDescent="0.25">
      <c r="A4">
        <v>2014</v>
      </c>
      <c r="B4" s="17">
        <v>16751961.35</v>
      </c>
      <c r="C4" s="17">
        <v>11204934.380000001</v>
      </c>
      <c r="D4" s="17">
        <v>3559541.2620000001</v>
      </c>
      <c r="E4" s="17">
        <v>5055021.8289999999</v>
      </c>
      <c r="F4" s="17">
        <v>5317940.648</v>
      </c>
      <c r="G4" s="17">
        <v>16751961.35</v>
      </c>
      <c r="H4" s="17">
        <v>11204934.380000001</v>
      </c>
      <c r="I4" s="17">
        <v>3559541.2620000001</v>
      </c>
      <c r="J4" s="17">
        <v>5055021.8289999999</v>
      </c>
      <c r="K4" s="17">
        <v>5317940.648</v>
      </c>
      <c r="L4">
        <v>2042536.81</v>
      </c>
      <c r="M4">
        <v>2042536.81</v>
      </c>
      <c r="N4">
        <v>207867.7138</v>
      </c>
      <c r="O4">
        <v>207867.7138</v>
      </c>
      <c r="Q4" s="18">
        <f t="shared" ref="Q4:Q40" si="0">C4+D4+E4+L4+N4-F4 -(B4)</f>
        <v>-3.2000020146369934E-3</v>
      </c>
      <c r="R4" s="18">
        <f t="shared" ref="R4:R40" si="1">H4+I4+J4+M4+O4-K4 -(G4)</f>
        <v>-3.2000020146369934E-3</v>
      </c>
      <c r="T4" s="19">
        <f t="shared" ref="T4:T40" si="2">(B4/G4-1)*100</f>
        <v>0</v>
      </c>
      <c r="U4" t="e">
        <f t="shared" ref="U4:U40" si="3">(C4-H4)/(B4-G4)*T4</f>
        <v>#DIV/0!</v>
      </c>
      <c r="V4" t="e">
        <f t="shared" ref="V4:V40" si="4">(D4-I4)/(B4-G4)*T4</f>
        <v>#DIV/0!</v>
      </c>
      <c r="W4" t="e">
        <f t="shared" ref="W4:W40" si="5">(X4-Y4)*T4</f>
        <v>#DIV/0!</v>
      </c>
      <c r="X4" t="e">
        <f t="shared" ref="X4:X40" si="6">(E4-J4)/(B4-G4)</f>
        <v>#DIV/0!</v>
      </c>
      <c r="Y4" t="e">
        <f t="shared" ref="Y4:Y40" si="7">(F4-K4)/(B4-G4)</f>
        <v>#DIV/0!</v>
      </c>
      <c r="AA4" s="20" t="e">
        <f t="shared" ref="AA4:AA40" si="8">T4-SUM(U4:W4)</f>
        <v>#DIV/0!</v>
      </c>
    </row>
    <row r="5" spans="1:27" x14ac:dyDescent="0.25">
      <c r="A5">
        <v>2015</v>
      </c>
      <c r="B5" s="17">
        <v>17233489.32</v>
      </c>
      <c r="C5" s="17">
        <v>11548958.960000001</v>
      </c>
      <c r="D5" s="17">
        <v>3659747.1030000001</v>
      </c>
      <c r="E5" s="17">
        <v>5186604.3250000002</v>
      </c>
      <c r="F5" s="17">
        <v>5471226.7649999997</v>
      </c>
      <c r="G5" s="17">
        <v>17233489.32</v>
      </c>
      <c r="H5" s="17">
        <v>11548958.960000001</v>
      </c>
      <c r="I5" s="17">
        <v>3659747.1030000001</v>
      </c>
      <c r="J5" s="17">
        <v>5186604.3250000002</v>
      </c>
      <c r="K5" s="17">
        <v>5471226.7649999997</v>
      </c>
      <c r="L5">
        <v>2095485.59</v>
      </c>
      <c r="M5">
        <v>2095485.59</v>
      </c>
      <c r="N5">
        <v>213920.1066</v>
      </c>
      <c r="O5">
        <v>213920.1066</v>
      </c>
      <c r="Q5" s="18">
        <f t="shared" si="0"/>
        <v>-3.9999932050704956E-4</v>
      </c>
      <c r="R5" s="18">
        <f t="shared" si="1"/>
        <v>-3.9999932050704956E-4</v>
      </c>
      <c r="T5" s="19">
        <f t="shared" si="2"/>
        <v>0</v>
      </c>
      <c r="U5" t="e">
        <f t="shared" si="3"/>
        <v>#DIV/0!</v>
      </c>
      <c r="V5" t="e">
        <f t="shared" si="4"/>
        <v>#DIV/0!</v>
      </c>
      <c r="W5" t="e">
        <f t="shared" si="5"/>
        <v>#DIV/0!</v>
      </c>
      <c r="X5" t="e">
        <f t="shared" si="6"/>
        <v>#DIV/0!</v>
      </c>
      <c r="Y5" t="e">
        <f t="shared" si="7"/>
        <v>#DIV/0!</v>
      </c>
      <c r="AA5" s="20" t="e">
        <f t="shared" si="8"/>
        <v>#DIV/0!</v>
      </c>
    </row>
    <row r="6" spans="1:27" x14ac:dyDescent="0.25">
      <c r="A6">
        <v>2016</v>
      </c>
      <c r="B6" s="17">
        <v>17719394.129999999</v>
      </c>
      <c r="C6" s="17">
        <v>11906235.789999999</v>
      </c>
      <c r="D6" s="17">
        <v>3761131.5720000002</v>
      </c>
      <c r="E6" s="17">
        <v>5314771.4270000001</v>
      </c>
      <c r="F6" s="17">
        <v>5629431.8959999997</v>
      </c>
      <c r="G6" s="17">
        <v>17719394.129999999</v>
      </c>
      <c r="H6" s="17">
        <v>11906235.789999999</v>
      </c>
      <c r="I6" s="17">
        <v>3761131.5720000002</v>
      </c>
      <c r="J6" s="17">
        <v>5314771.4270000001</v>
      </c>
      <c r="K6" s="17">
        <v>5629431.8959999997</v>
      </c>
      <c r="L6">
        <v>2146538.5150000001</v>
      </c>
      <c r="M6">
        <v>2146538.5150000001</v>
      </c>
      <c r="N6">
        <v>220148.7242</v>
      </c>
      <c r="O6">
        <v>220148.7242</v>
      </c>
      <c r="Q6" s="18">
        <f t="shared" si="0"/>
        <v>2.2000037133693695E-3</v>
      </c>
      <c r="R6" s="18">
        <f t="shared" si="1"/>
        <v>2.2000037133693695E-3</v>
      </c>
      <c r="T6" s="19">
        <f t="shared" si="2"/>
        <v>0</v>
      </c>
      <c r="U6" t="e">
        <f t="shared" si="3"/>
        <v>#DIV/0!</v>
      </c>
      <c r="V6" t="e">
        <f t="shared" si="4"/>
        <v>#DIV/0!</v>
      </c>
      <c r="W6" t="e">
        <f t="shared" si="5"/>
        <v>#DIV/0!</v>
      </c>
      <c r="X6" t="e">
        <f t="shared" si="6"/>
        <v>#DIV/0!</v>
      </c>
      <c r="Y6" t="e">
        <f t="shared" si="7"/>
        <v>#DIV/0!</v>
      </c>
      <c r="AA6" s="20" t="e">
        <f t="shared" si="8"/>
        <v>#DIV/0!</v>
      </c>
    </row>
    <row r="7" spans="1:27" x14ac:dyDescent="0.25">
      <c r="A7">
        <v>2017</v>
      </c>
      <c r="B7" s="17">
        <v>18214909.870000001</v>
      </c>
      <c r="C7" s="17">
        <v>12258006</v>
      </c>
      <c r="D7" s="17">
        <v>3865225.1060000001</v>
      </c>
      <c r="E7" s="17">
        <v>5452653.483</v>
      </c>
      <c r="F7" s="17">
        <v>5788105.1320000002</v>
      </c>
      <c r="G7" s="17">
        <v>18214909.870000001</v>
      </c>
      <c r="H7" s="17">
        <v>12258006</v>
      </c>
      <c r="I7" s="17">
        <v>3865225.1060000001</v>
      </c>
      <c r="J7" s="17">
        <v>5452653.483</v>
      </c>
      <c r="K7" s="17">
        <v>5788105.1320000002</v>
      </c>
      <c r="L7">
        <v>2200571.7080000001</v>
      </c>
      <c r="M7">
        <v>2200571.7080000001</v>
      </c>
      <c r="N7">
        <v>226558.69769999999</v>
      </c>
      <c r="O7">
        <v>226558.69769999999</v>
      </c>
      <c r="Q7" s="18">
        <f t="shared" si="0"/>
        <v>-7.2999969124794006E-3</v>
      </c>
      <c r="R7" s="18">
        <f t="shared" si="1"/>
        <v>-7.2999969124794006E-3</v>
      </c>
      <c r="T7" s="19">
        <f t="shared" si="2"/>
        <v>0</v>
      </c>
      <c r="U7" t="e">
        <f t="shared" si="3"/>
        <v>#DIV/0!</v>
      </c>
      <c r="V7" t="e">
        <f t="shared" si="4"/>
        <v>#DIV/0!</v>
      </c>
      <c r="W7" t="e">
        <f t="shared" si="5"/>
        <v>#DIV/0!</v>
      </c>
      <c r="X7" t="e">
        <f t="shared" si="6"/>
        <v>#DIV/0!</v>
      </c>
      <c r="Y7" t="e">
        <f t="shared" si="7"/>
        <v>#DIV/0!</v>
      </c>
      <c r="AA7" s="20" t="e">
        <f t="shared" si="8"/>
        <v>#DIV/0!</v>
      </c>
    </row>
    <row r="8" spans="1:27" x14ac:dyDescent="0.25">
      <c r="A8">
        <v>2018</v>
      </c>
      <c r="B8" s="17">
        <v>18726554.170000002</v>
      </c>
      <c r="C8" s="17">
        <v>12602236.539999999</v>
      </c>
      <c r="D8" s="17">
        <v>3973047.1910000001</v>
      </c>
      <c r="E8" s="17">
        <v>5604652.0580000002</v>
      </c>
      <c r="F8" s="17">
        <v>5946640.449</v>
      </c>
      <c r="G8" s="17">
        <v>18724178.530000001</v>
      </c>
      <c r="H8" s="17">
        <v>12601939.859999999</v>
      </c>
      <c r="I8" s="17">
        <v>3973116.2919999999</v>
      </c>
      <c r="J8" s="17">
        <v>5604576.8679999998</v>
      </c>
      <c r="K8" s="17">
        <v>5948713.307</v>
      </c>
      <c r="L8">
        <v>2260103.517</v>
      </c>
      <c r="M8">
        <v>2260103.517</v>
      </c>
      <c r="N8">
        <v>233155.3076</v>
      </c>
      <c r="O8">
        <v>233155.3076</v>
      </c>
      <c r="Q8" s="18">
        <f t="shared" si="0"/>
        <v>-5.4000057280063629E-3</v>
      </c>
      <c r="R8" s="18">
        <f t="shared" si="1"/>
        <v>7.599998265504837E-3</v>
      </c>
      <c r="T8" s="19">
        <f t="shared" si="2"/>
        <v>1.2687552600465501E-2</v>
      </c>
      <c r="U8">
        <f t="shared" si="3"/>
        <v>1.5844753857913571E-3</v>
      </c>
      <c r="V8">
        <f t="shared" si="4"/>
        <v>-3.690468977799245E-4</v>
      </c>
      <c r="W8">
        <f t="shared" si="5"/>
        <v>1.1472054683505572E-2</v>
      </c>
      <c r="X8">
        <f t="shared" si="6"/>
        <v>3.1650418413728898E-2</v>
      </c>
      <c r="Y8">
        <f t="shared" si="7"/>
        <v>-0.87254718728405289</v>
      </c>
      <c r="AA8" s="20">
        <f t="shared" si="8"/>
        <v>6.9428948496624843E-8</v>
      </c>
    </row>
    <row r="9" spans="1:27" x14ac:dyDescent="0.25">
      <c r="A9">
        <v>2019</v>
      </c>
      <c r="B9" s="17">
        <v>19251737.780000001</v>
      </c>
      <c r="C9" s="17">
        <v>12941696.26</v>
      </c>
      <c r="D9" s="17">
        <v>4083679.2039999999</v>
      </c>
      <c r="E9" s="17">
        <v>5768622.3329999996</v>
      </c>
      <c r="F9" s="17">
        <v>6106807.4160000002</v>
      </c>
      <c r="G9" s="17">
        <v>19247273.140000001</v>
      </c>
      <c r="H9" s="17">
        <v>12941216.210000001</v>
      </c>
      <c r="I9" s="17">
        <v>4084195.0550000002</v>
      </c>
      <c r="J9" s="17">
        <v>5768487.165</v>
      </c>
      <c r="K9" s="17">
        <v>6111172.6809999999</v>
      </c>
      <c r="L9">
        <v>2324603.4019999998</v>
      </c>
      <c r="M9">
        <v>2324603.4019999998</v>
      </c>
      <c r="N9">
        <v>239943.98809999999</v>
      </c>
      <c r="O9">
        <v>239943.98809999999</v>
      </c>
      <c r="Q9" s="18">
        <f t="shared" si="0"/>
        <v>-8.9000016450881958E-3</v>
      </c>
      <c r="R9" s="18">
        <f t="shared" si="1"/>
        <v>-9.0000033378601074E-4</v>
      </c>
      <c r="T9" s="19">
        <f t="shared" si="2"/>
        <v>2.3196220927124145E-2</v>
      </c>
      <c r="U9">
        <f t="shared" si="3"/>
        <v>2.4941195384260624E-3</v>
      </c>
      <c r="V9">
        <f t="shared" si="4"/>
        <v>-2.6801251078434726E-3</v>
      </c>
      <c r="W9">
        <f t="shared" si="5"/>
        <v>2.3382184932198128E-2</v>
      </c>
      <c r="X9">
        <f t="shared" si="6"/>
        <v>3.0275229357704009E-2</v>
      </c>
      <c r="Y9">
        <f t="shared" si="7"/>
        <v>-0.97774176641321175</v>
      </c>
      <c r="AA9" s="20">
        <f t="shared" si="8"/>
        <v>4.1564343425393169E-8</v>
      </c>
    </row>
    <row r="10" spans="1:27" x14ac:dyDescent="0.25">
      <c r="A10">
        <v>2020</v>
      </c>
      <c r="B10" s="17">
        <v>19792184.649999999</v>
      </c>
      <c r="C10" s="17">
        <v>13280689</v>
      </c>
      <c r="D10" s="17">
        <v>4197531.0520000001</v>
      </c>
      <c r="E10" s="17">
        <v>5942559.1619999995</v>
      </c>
      <c r="F10" s="17">
        <v>6268925.9440000001</v>
      </c>
      <c r="G10" s="17">
        <v>19786298.25</v>
      </c>
      <c r="H10" s="17">
        <v>13280205.050000001</v>
      </c>
      <c r="I10" s="17">
        <v>4198561.9079999998</v>
      </c>
      <c r="J10" s="17">
        <v>5942434.0939999996</v>
      </c>
      <c r="K10" s="17">
        <v>6275234.1830000002</v>
      </c>
      <c r="L10">
        <v>2393401.0499999998</v>
      </c>
      <c r="M10">
        <v>2393401.0499999998</v>
      </c>
      <c r="N10">
        <v>246930.33170000001</v>
      </c>
      <c r="O10">
        <v>246930.33170000001</v>
      </c>
      <c r="Q10" s="18">
        <f t="shared" si="0"/>
        <v>1.7000064253807068E-3</v>
      </c>
      <c r="R10" s="18">
        <f t="shared" si="1"/>
        <v>7.0000439882278442E-4</v>
      </c>
      <c r="T10" s="19">
        <f t="shared" si="2"/>
        <v>2.974988007167223E-2</v>
      </c>
      <c r="U10">
        <f t="shared" si="3"/>
        <v>2.4458844897844619E-3</v>
      </c>
      <c r="V10">
        <f t="shared" si="4"/>
        <v>-5.2099487583517909E-3</v>
      </c>
      <c r="W10">
        <f t="shared" si="5"/>
        <v>3.2513949394247552E-2</v>
      </c>
      <c r="X10">
        <f t="shared" si="6"/>
        <v>2.1246942103832878E-2</v>
      </c>
      <c r="Y10">
        <f t="shared" si="7"/>
        <v>-1.0716633256322465</v>
      </c>
      <c r="AA10" s="20">
        <f t="shared" si="8"/>
        <v>-5.0540079933603099E-9</v>
      </c>
    </row>
    <row r="11" spans="1:27" x14ac:dyDescent="0.25">
      <c r="A11">
        <v>2021</v>
      </c>
      <c r="B11" s="17">
        <v>20347648.530000001</v>
      </c>
      <c r="C11" s="17">
        <v>13624204.460000001</v>
      </c>
      <c r="D11" s="17">
        <v>4313134.7759999996</v>
      </c>
      <c r="E11" s="17">
        <v>6118177.9859999996</v>
      </c>
      <c r="F11" s="17">
        <v>6424894.6409999998</v>
      </c>
      <c r="G11" s="17">
        <v>20341137.550000001</v>
      </c>
      <c r="H11" s="17">
        <v>13623918.939999999</v>
      </c>
      <c r="I11" s="17">
        <v>4314539.9979999997</v>
      </c>
      <c r="J11" s="17">
        <v>6118161.9419999998</v>
      </c>
      <c r="K11" s="17">
        <v>6432509.2869999995</v>
      </c>
      <c r="L11">
        <v>2462905.86</v>
      </c>
      <c r="M11">
        <v>2462905.86</v>
      </c>
      <c r="N11">
        <v>254120.09349999999</v>
      </c>
      <c r="O11">
        <v>254120.09349999999</v>
      </c>
      <c r="Q11" s="18">
        <f t="shared" si="0"/>
        <v>4.5000016689300537E-3</v>
      </c>
      <c r="R11" s="18">
        <f t="shared" si="1"/>
        <v>-3.4999996423721313E-3</v>
      </c>
      <c r="T11" s="19">
        <f t="shared" si="2"/>
        <v>3.2008927642301899E-2</v>
      </c>
      <c r="U11">
        <f t="shared" si="3"/>
        <v>1.4036579778274121E-3</v>
      </c>
      <c r="V11">
        <f t="shared" si="4"/>
        <v>-6.9082763761169307E-3</v>
      </c>
      <c r="W11">
        <f t="shared" si="5"/>
        <v>3.7513585369760495E-2</v>
      </c>
      <c r="X11">
        <f t="shared" si="6"/>
        <v>2.4641451824088663E-3</v>
      </c>
      <c r="Y11">
        <f t="shared" si="7"/>
        <v>-1.1695084303744128</v>
      </c>
      <c r="AA11" s="20">
        <f t="shared" si="8"/>
        <v>-3.9329169074231451E-8</v>
      </c>
    </row>
    <row r="12" spans="1:27" x14ac:dyDescent="0.25">
      <c r="A12">
        <v>2022</v>
      </c>
      <c r="B12" s="17">
        <v>20921124.079999998</v>
      </c>
      <c r="C12" s="17">
        <v>13973844.029999999</v>
      </c>
      <c r="D12" s="17">
        <v>4431420.9440000001</v>
      </c>
      <c r="E12" s="17">
        <v>6300802.5980000002</v>
      </c>
      <c r="F12" s="17">
        <v>6581948.4270000001</v>
      </c>
      <c r="G12" s="17">
        <v>20913927.41</v>
      </c>
      <c r="H12" s="17">
        <v>13973470.300000001</v>
      </c>
      <c r="I12" s="17">
        <v>4433000.5449999999</v>
      </c>
      <c r="J12" s="17">
        <v>6300978.4390000002</v>
      </c>
      <c r="K12" s="17">
        <v>6590526.8090000004</v>
      </c>
      <c r="L12">
        <v>2535485.7379999999</v>
      </c>
      <c r="M12">
        <v>2535485.7379999999</v>
      </c>
      <c r="N12">
        <v>261519.19639999999</v>
      </c>
      <c r="O12">
        <v>261519.19639999999</v>
      </c>
      <c r="Q12" s="18">
        <f t="shared" si="0"/>
        <v>-5.9999525547027588E-4</v>
      </c>
      <c r="R12" s="18">
        <f t="shared" si="1"/>
        <v>-5.9999898076057434E-4</v>
      </c>
      <c r="T12" s="19">
        <f t="shared" si="2"/>
        <v>3.4410896905745503E-2</v>
      </c>
      <c r="U12">
        <f t="shared" si="3"/>
        <v>1.7869909973000035E-3</v>
      </c>
      <c r="V12">
        <f t="shared" si="4"/>
        <v>-7.5528664178321301E-3</v>
      </c>
      <c r="W12">
        <f t="shared" si="5"/>
        <v>4.0176772326282084E-2</v>
      </c>
      <c r="X12">
        <f t="shared" si="6"/>
        <v>-2.4433661679646591E-2</v>
      </c>
      <c r="Y12">
        <f t="shared" si="7"/>
        <v>-1.1919932413189052</v>
      </c>
      <c r="AA12" s="20">
        <f t="shared" si="8"/>
        <v>-4.4547698863084406E-15</v>
      </c>
    </row>
    <row r="13" spans="1:27" x14ac:dyDescent="0.25">
      <c r="A13">
        <v>2023</v>
      </c>
      <c r="B13" s="17">
        <v>21513809.68</v>
      </c>
      <c r="C13" s="17">
        <v>14330374.460000001</v>
      </c>
      <c r="D13" s="17">
        <v>4553853.483</v>
      </c>
      <c r="E13" s="17">
        <v>6492088.4460000005</v>
      </c>
      <c r="F13" s="17">
        <v>6743662.2520000003</v>
      </c>
      <c r="G13" s="17">
        <v>21505498.140000001</v>
      </c>
      <c r="H13" s="17">
        <v>14329375.050000001</v>
      </c>
      <c r="I13" s="17">
        <v>4555264.1509999996</v>
      </c>
      <c r="J13" s="17">
        <v>6492540.4879999999</v>
      </c>
      <c r="K13" s="17">
        <v>6752837.091</v>
      </c>
      <c r="L13">
        <v>2612021.8089999999</v>
      </c>
      <c r="M13">
        <v>2612021.8089999999</v>
      </c>
      <c r="N13">
        <v>269133.73580000002</v>
      </c>
      <c r="O13">
        <v>269133.73580000002</v>
      </c>
      <c r="Q13" s="18">
        <f t="shared" si="0"/>
        <v>1.8000006675720215E-3</v>
      </c>
      <c r="R13" s="18">
        <f t="shared" si="1"/>
        <v>2.8000026941299438E-3</v>
      </c>
      <c r="T13" s="19">
        <f t="shared" si="2"/>
        <v>3.8648442114164183E-2</v>
      </c>
      <c r="U13">
        <f t="shared" si="3"/>
        <v>4.6472301803669042E-3</v>
      </c>
      <c r="V13">
        <f t="shared" si="4"/>
        <v>-6.559569049814363E-3</v>
      </c>
      <c r="W13">
        <f t="shared" si="5"/>
        <v>4.0560776333645882E-2</v>
      </c>
      <c r="X13">
        <f t="shared" si="6"/>
        <v>-5.4387273597850984E-2</v>
      </c>
      <c r="Y13">
        <f t="shared" si="7"/>
        <v>-1.1038675143235399</v>
      </c>
      <c r="AA13" s="20">
        <f t="shared" si="8"/>
        <v>4.6499657596621446E-9</v>
      </c>
    </row>
    <row r="14" spans="1:27" x14ac:dyDescent="0.25">
      <c r="A14">
        <v>2024</v>
      </c>
      <c r="B14" s="17">
        <v>22126645.739999998</v>
      </c>
      <c r="C14" s="17">
        <v>14695657.15</v>
      </c>
      <c r="D14" s="17">
        <v>4681400.352</v>
      </c>
      <c r="E14" s="17">
        <v>6691142.1399999997</v>
      </c>
      <c r="F14" s="17">
        <v>6910804.7139999997</v>
      </c>
      <c r="G14" s="17">
        <v>22116301.52</v>
      </c>
      <c r="H14" s="17">
        <v>14693213.550000001</v>
      </c>
      <c r="I14" s="17">
        <v>4682097.7560000001</v>
      </c>
      <c r="J14" s="17">
        <v>6691968.0209999997</v>
      </c>
      <c r="K14" s="17">
        <v>6920228.6059999997</v>
      </c>
      <c r="L14">
        <v>2692280.8190000001</v>
      </c>
      <c r="M14">
        <v>2692280.8190000001</v>
      </c>
      <c r="N14">
        <v>276969.98440000002</v>
      </c>
      <c r="O14">
        <v>276969.98440000002</v>
      </c>
      <c r="Q14" s="18">
        <f t="shared" si="0"/>
        <v>-8.5999928414821625E-3</v>
      </c>
      <c r="R14" s="18">
        <f t="shared" si="1"/>
        <v>4.3999999761581421E-3</v>
      </c>
      <c r="T14" s="19">
        <f t="shared" si="2"/>
        <v>4.6771925182165219E-2</v>
      </c>
      <c r="U14">
        <f t="shared" si="3"/>
        <v>1.1048863652854896E-2</v>
      </c>
      <c r="V14">
        <f t="shared" si="4"/>
        <v>-3.1533482185946396E-3</v>
      </c>
      <c r="W14">
        <f t="shared" si="5"/>
        <v>3.8876350967736291E-2</v>
      </c>
      <c r="X14">
        <f t="shared" si="6"/>
        <v>-7.9839852594023264E-2</v>
      </c>
      <c r="Y14">
        <f t="shared" si="7"/>
        <v>-0.9110297344798427</v>
      </c>
      <c r="AA14" s="20">
        <f t="shared" si="8"/>
        <v>5.8780168669947397E-8</v>
      </c>
    </row>
    <row r="15" spans="1:27" x14ac:dyDescent="0.25">
      <c r="A15">
        <v>2025</v>
      </c>
      <c r="B15" s="17">
        <v>22760403.09</v>
      </c>
      <c r="C15" s="17">
        <v>15072094.390000001</v>
      </c>
      <c r="D15" s="17">
        <v>4814896.5880000005</v>
      </c>
      <c r="E15" s="17">
        <v>6896286.9000000004</v>
      </c>
      <c r="F15" s="17">
        <v>7083584.0990000004</v>
      </c>
      <c r="G15" s="17">
        <v>22746468.210000001</v>
      </c>
      <c r="H15" s="17">
        <v>15066975.5</v>
      </c>
      <c r="I15" s="17">
        <v>4814029.6780000003</v>
      </c>
      <c r="J15" s="17">
        <v>6897614.1299999999</v>
      </c>
      <c r="K15" s="17">
        <v>7092860.4050000003</v>
      </c>
      <c r="L15">
        <v>2775674.9109999998</v>
      </c>
      <c r="M15">
        <v>2775674.9109999998</v>
      </c>
      <c r="N15">
        <v>285034.39750000002</v>
      </c>
      <c r="O15">
        <v>285034.39750000002</v>
      </c>
      <c r="Q15" s="18">
        <f t="shared" si="0"/>
        <v>-2.5000013411045074E-3</v>
      </c>
      <c r="R15" s="18">
        <f t="shared" si="1"/>
        <v>1.4999955892562866E-3</v>
      </c>
      <c r="T15" s="19">
        <f t="shared" si="2"/>
        <v>6.1261730266637393E-2</v>
      </c>
      <c r="U15">
        <f t="shared" si="3"/>
        <v>2.2504109001630978E-2</v>
      </c>
      <c r="V15">
        <f t="shared" si="4"/>
        <v>3.8111850683654057E-3</v>
      </c>
      <c r="W15">
        <f t="shared" si="5"/>
        <v>3.4946418611502848E-2</v>
      </c>
      <c r="X15">
        <f t="shared" si="6"/>
        <v>-9.524516895729386E-2</v>
      </c>
      <c r="Y15">
        <f t="shared" si="7"/>
        <v>-0.66568969377565934</v>
      </c>
      <c r="AA15" s="20">
        <f t="shared" si="8"/>
        <v>1.7585138165077119E-8</v>
      </c>
    </row>
    <row r="16" spans="1:27" x14ac:dyDescent="0.25">
      <c r="A16">
        <v>2026</v>
      </c>
      <c r="B16" s="17">
        <v>23414006.949999999</v>
      </c>
      <c r="C16" s="17">
        <v>15469846.66</v>
      </c>
      <c r="D16" s="17">
        <v>4950536.2910000002</v>
      </c>
      <c r="E16" s="17">
        <v>7104046.1119999997</v>
      </c>
      <c r="F16" s="17">
        <v>7264854.852</v>
      </c>
      <c r="G16" s="17">
        <v>23394476.550000001</v>
      </c>
      <c r="H16" s="17">
        <v>15460467.380000001</v>
      </c>
      <c r="I16" s="17">
        <v>4947706.9380000001</v>
      </c>
      <c r="J16" s="17">
        <v>7105934.676</v>
      </c>
      <c r="K16" s="17">
        <v>7274065.1880000001</v>
      </c>
      <c r="L16">
        <v>2861099.1260000002</v>
      </c>
      <c r="M16">
        <v>2861099.1260000002</v>
      </c>
      <c r="N16">
        <v>293333.61869999999</v>
      </c>
      <c r="O16">
        <v>293333.61869999999</v>
      </c>
      <c r="Q16" s="18">
        <f t="shared" si="0"/>
        <v>5.7000033557415009E-3</v>
      </c>
      <c r="R16" s="18">
        <f t="shared" si="1"/>
        <v>6.999969482421875E-4</v>
      </c>
      <c r="T16" s="19">
        <f t="shared" si="2"/>
        <v>8.3482953586311304E-2</v>
      </c>
      <c r="U16">
        <f t="shared" si="3"/>
        <v>4.009185663954766E-2</v>
      </c>
      <c r="V16">
        <f t="shared" si="4"/>
        <v>1.2094106888661707E-2</v>
      </c>
      <c r="W16">
        <f t="shared" si="5"/>
        <v>3.1297011430671692E-2</v>
      </c>
      <c r="X16">
        <f t="shared" si="6"/>
        <v>-9.6698685126796691E-2</v>
      </c>
      <c r="Y16">
        <f t="shared" si="7"/>
        <v>-0.47158972678495215</v>
      </c>
      <c r="AA16" s="20">
        <f t="shared" si="8"/>
        <v>-2.137256975565105E-8</v>
      </c>
    </row>
    <row r="17" spans="1:27" x14ac:dyDescent="0.25">
      <c r="A17">
        <v>2027</v>
      </c>
      <c r="B17" s="17">
        <v>24082277.420000002</v>
      </c>
      <c r="C17" s="17">
        <v>15884750.67</v>
      </c>
      <c r="D17" s="17">
        <v>5092714.1770000001</v>
      </c>
      <c r="E17" s="17">
        <v>7316400.3650000002</v>
      </c>
      <c r="F17" s="17">
        <v>7462892.1770000001</v>
      </c>
      <c r="G17" s="17">
        <v>24055934.199999999</v>
      </c>
      <c r="H17" s="17">
        <v>15870608.01</v>
      </c>
      <c r="I17" s="17">
        <v>5087094.6310000001</v>
      </c>
      <c r="J17" s="17">
        <v>7318951.7970000003</v>
      </c>
      <c r="K17" s="17">
        <v>7472024.6210000003</v>
      </c>
      <c r="L17">
        <v>2949429.898</v>
      </c>
      <c r="M17">
        <v>2949429.898</v>
      </c>
      <c r="N17">
        <v>301874.48460000003</v>
      </c>
      <c r="O17">
        <v>301874.48460000003</v>
      </c>
      <c r="Q17" s="18">
        <f t="shared" si="0"/>
        <v>-2.4000033736228943E-3</v>
      </c>
      <c r="R17" s="18">
        <f t="shared" si="1"/>
        <v>-3.999955952167511E-4</v>
      </c>
      <c r="T17" s="19">
        <f t="shared" si="2"/>
        <v>0.10950819777351128</v>
      </c>
      <c r="U17">
        <f t="shared" si="3"/>
        <v>5.8790732808039196E-2</v>
      </c>
      <c r="V17">
        <f t="shared" si="4"/>
        <v>2.3360331605828552E-2</v>
      </c>
      <c r="W17">
        <f t="shared" si="5"/>
        <v>2.7357125045677527E-2</v>
      </c>
      <c r="X17">
        <f t="shared" si="6"/>
        <v>-9.6853459827605903E-2</v>
      </c>
      <c r="Y17">
        <f t="shared" si="7"/>
        <v>-0.34667151547909691</v>
      </c>
      <c r="AA17" s="20">
        <f t="shared" si="8"/>
        <v>8.3139660156383854E-9</v>
      </c>
    </row>
    <row r="18" spans="1:27" x14ac:dyDescent="0.25">
      <c r="A18">
        <v>2028</v>
      </c>
      <c r="B18" s="17">
        <v>24766575.469999999</v>
      </c>
      <c r="C18" s="17">
        <v>16316863.02</v>
      </c>
      <c r="D18" s="17">
        <v>5239560.4819999998</v>
      </c>
      <c r="E18" s="17">
        <v>7529131.2939999998</v>
      </c>
      <c r="F18" s="17">
        <v>7668348.4289999995</v>
      </c>
      <c r="G18" s="17">
        <v>24733069.420000002</v>
      </c>
      <c r="H18" s="17">
        <v>16298066.41</v>
      </c>
      <c r="I18" s="17">
        <v>5230671.33</v>
      </c>
      <c r="J18" s="17">
        <v>7532470.1809999999</v>
      </c>
      <c r="K18" s="17">
        <v>7677507.6160000004</v>
      </c>
      <c r="L18">
        <v>3038705.0780000002</v>
      </c>
      <c r="M18">
        <v>3038705.0780000002</v>
      </c>
      <c r="N18">
        <v>310664.03110000002</v>
      </c>
      <c r="O18">
        <v>310664.03110000002</v>
      </c>
      <c r="Q18" s="18">
        <f t="shared" si="0"/>
        <v>6.1000064015388489E-3</v>
      </c>
      <c r="R18" s="18">
        <f t="shared" si="1"/>
        <v>-5.8999955654144287E-3</v>
      </c>
      <c r="T18" s="19">
        <f t="shared" si="2"/>
        <v>0.13547065037105011</v>
      </c>
      <c r="U18">
        <f t="shared" si="3"/>
        <v>7.5997886395774178E-2</v>
      </c>
      <c r="V18">
        <f t="shared" si="4"/>
        <v>3.5940351151126343E-2</v>
      </c>
      <c r="W18">
        <f t="shared" si="5"/>
        <v>2.3532461342199221E-2</v>
      </c>
      <c r="X18">
        <f t="shared" si="6"/>
        <v>-9.9650272115047914E-2</v>
      </c>
      <c r="Y18">
        <f t="shared" si="7"/>
        <v>-0.27335919930883124</v>
      </c>
      <c r="AA18" s="20">
        <f t="shared" si="8"/>
        <v>-4.8518049633461402E-8</v>
      </c>
    </row>
    <row r="19" spans="1:27" x14ac:dyDescent="0.25">
      <c r="A19">
        <v>2029</v>
      </c>
      <c r="B19" s="17">
        <v>25466893.18</v>
      </c>
      <c r="C19" s="17">
        <v>16765379.960000001</v>
      </c>
      <c r="D19" s="17">
        <v>5390376.3650000002</v>
      </c>
      <c r="E19" s="17">
        <v>7742333.5609999998</v>
      </c>
      <c r="F19" s="17">
        <v>7879779.6679999996</v>
      </c>
      <c r="G19" s="17">
        <v>25426231.670000002</v>
      </c>
      <c r="H19" s="17">
        <v>16742314.25</v>
      </c>
      <c r="I19" s="17">
        <v>5377865.4800000004</v>
      </c>
      <c r="J19" s="17">
        <v>7746603.568</v>
      </c>
      <c r="K19" s="17">
        <v>7889134.5980000002</v>
      </c>
      <c r="L19">
        <v>3128873.469</v>
      </c>
      <c r="M19">
        <v>3128873.469</v>
      </c>
      <c r="N19">
        <v>319709.49900000001</v>
      </c>
      <c r="O19">
        <v>319709.49900000001</v>
      </c>
      <c r="Q19" s="18">
        <f t="shared" si="0"/>
        <v>6.0000047087669373E-3</v>
      </c>
      <c r="R19" s="18">
        <f t="shared" si="1"/>
        <v>-2.0000003278255463E-3</v>
      </c>
      <c r="T19" s="19">
        <f t="shared" si="2"/>
        <v>0.15991952927878472</v>
      </c>
      <c r="U19">
        <f t="shared" si="3"/>
        <v>9.0716195381855949E-2</v>
      </c>
      <c r="V19">
        <f t="shared" si="4"/>
        <v>4.9204637015720164E-2</v>
      </c>
      <c r="W19">
        <f t="shared" si="5"/>
        <v>1.9998728344790304E-2</v>
      </c>
      <c r="X19">
        <f t="shared" si="6"/>
        <v>-0.10501348818576671</v>
      </c>
      <c r="Y19">
        <f t="shared" si="7"/>
        <v>-0.23006843572708227</v>
      </c>
      <c r="AA19" s="20">
        <f t="shared" si="8"/>
        <v>-3.1463581684487707E-8</v>
      </c>
    </row>
    <row r="20" spans="1:27" x14ac:dyDescent="0.25">
      <c r="A20">
        <v>2030</v>
      </c>
      <c r="B20" s="17">
        <v>26182992.690000001</v>
      </c>
      <c r="C20" s="17">
        <v>17229114.050000001</v>
      </c>
      <c r="D20" s="17">
        <v>5544928.727</v>
      </c>
      <c r="E20" s="17">
        <v>7956583.4950000001</v>
      </c>
      <c r="F20" s="17">
        <v>8096803.8569999998</v>
      </c>
      <c r="G20" s="17">
        <v>26135396.219999999</v>
      </c>
      <c r="H20" s="17">
        <v>17202300.25</v>
      </c>
      <c r="I20" s="17">
        <v>5528511.3130000001</v>
      </c>
      <c r="J20" s="17">
        <v>7961949.318</v>
      </c>
      <c r="K20" s="17">
        <v>8106534.9340000004</v>
      </c>
      <c r="L20">
        <v>3220151.9389999998</v>
      </c>
      <c r="M20">
        <v>3220151.9389999998</v>
      </c>
      <c r="N20">
        <v>329018.33980000002</v>
      </c>
      <c r="O20">
        <v>329018.33980000002</v>
      </c>
      <c r="Q20" s="18">
        <f t="shared" si="0"/>
        <v>3.8000009953975677E-3</v>
      </c>
      <c r="R20" s="18">
        <f t="shared" si="1"/>
        <v>5.800001323223114E-3</v>
      </c>
      <c r="T20" s="19">
        <f t="shared" si="2"/>
        <v>0.18211497388196385</v>
      </c>
      <c r="U20">
        <f t="shared" si="3"/>
        <v>0.10259572793268236</v>
      </c>
      <c r="V20">
        <f t="shared" si="4"/>
        <v>6.2816778677477675E-2</v>
      </c>
      <c r="W20">
        <f t="shared" si="5"/>
        <v>1.6702459619341838E-2</v>
      </c>
      <c r="X20">
        <f t="shared" si="6"/>
        <v>-0.11273573439373913</v>
      </c>
      <c r="Y20">
        <f t="shared" si="7"/>
        <v>-0.20444955266640563</v>
      </c>
      <c r="AA20" s="20">
        <f t="shared" si="8"/>
        <v>7.6524619696538565E-9</v>
      </c>
    </row>
    <row r="21" spans="1:27" x14ac:dyDescent="0.25">
      <c r="A21">
        <v>2031</v>
      </c>
      <c r="B21" s="17">
        <v>26904505.359999999</v>
      </c>
      <c r="C21" s="17">
        <v>17706885.34</v>
      </c>
      <c r="D21" s="17">
        <v>5700229.7450000001</v>
      </c>
      <c r="E21" s="17">
        <v>8166278.4850000003</v>
      </c>
      <c r="F21" s="17">
        <v>8317482.2429999998</v>
      </c>
      <c r="G21" s="17">
        <v>26854003.34</v>
      </c>
      <c r="H21" s="17">
        <v>17677820.82</v>
      </c>
      <c r="I21" s="17">
        <v>5682052.4570000004</v>
      </c>
      <c r="J21" s="17">
        <v>8172872.6969999997</v>
      </c>
      <c r="K21" s="17">
        <v>8327336.6670000004</v>
      </c>
      <c r="L21">
        <v>3309995.8119999999</v>
      </c>
      <c r="M21">
        <v>3309995.8119999999</v>
      </c>
      <c r="N21">
        <v>338598.22210000001</v>
      </c>
      <c r="O21">
        <v>338598.22210000001</v>
      </c>
      <c r="Q21" s="18">
        <f t="shared" si="0"/>
        <v>1.0999962687492371E-3</v>
      </c>
      <c r="R21" s="18">
        <f t="shared" si="1"/>
        <v>1.100003719329834E-3</v>
      </c>
      <c r="T21" s="19">
        <f t="shared" si="2"/>
        <v>0.18806141997000925</v>
      </c>
      <c r="U21">
        <f t="shared" si="3"/>
        <v>0.10823160938803432</v>
      </c>
      <c r="V21">
        <f t="shared" si="4"/>
        <v>6.7689304160185773E-2</v>
      </c>
      <c r="W21">
        <f t="shared" si="5"/>
        <v>1.2140506421792615E-2</v>
      </c>
      <c r="X21">
        <f t="shared" si="6"/>
        <v>-0.13057323251623237</v>
      </c>
      <c r="Y21">
        <f t="shared" si="7"/>
        <v>-0.19512930373875478</v>
      </c>
      <c r="AA21" s="20">
        <f t="shared" si="8"/>
        <v>-3.4694469519536142E-15</v>
      </c>
    </row>
    <row r="22" spans="1:27" x14ac:dyDescent="0.25">
      <c r="A22">
        <v>2032</v>
      </c>
      <c r="B22" s="17">
        <v>27636567.780000001</v>
      </c>
      <c r="C22" s="17">
        <v>18195744.390000001</v>
      </c>
      <c r="D22" s="17">
        <v>5857875.6069999998</v>
      </c>
      <c r="E22" s="17">
        <v>8376035.8710000003</v>
      </c>
      <c r="F22" s="17">
        <v>8541948.8910000008</v>
      </c>
      <c r="G22" s="17">
        <v>27585040.629999999</v>
      </c>
      <c r="H22" s="17">
        <v>18166306.789999999</v>
      </c>
      <c r="I22" s="17">
        <v>5838094.7539999997</v>
      </c>
      <c r="J22" s="17">
        <v>8383972.4950000001</v>
      </c>
      <c r="K22" s="17">
        <v>8552194.2070000004</v>
      </c>
      <c r="L22">
        <v>3400403.7609999999</v>
      </c>
      <c r="M22">
        <v>3400403.7609999999</v>
      </c>
      <c r="N22">
        <v>348457.03749999998</v>
      </c>
      <c r="O22">
        <v>348457.03749999998</v>
      </c>
      <c r="Q22" s="18">
        <f t="shared" si="0"/>
        <v>-4.5000016689300537E-3</v>
      </c>
      <c r="R22" s="18">
        <f t="shared" si="1"/>
        <v>4.9999728798866272E-4</v>
      </c>
      <c r="T22" s="19">
        <f t="shared" si="2"/>
        <v>0.1867938158625071</v>
      </c>
      <c r="U22">
        <f t="shared" si="3"/>
        <v>0.1067158116417108</v>
      </c>
      <c r="V22">
        <f t="shared" si="4"/>
        <v>7.1708623762136728E-2</v>
      </c>
      <c r="W22">
        <f t="shared" si="5"/>
        <v>8.3693623328903004E-3</v>
      </c>
      <c r="X22">
        <f t="shared" si="6"/>
        <v>-0.15402800271312292</v>
      </c>
      <c r="Y22">
        <f t="shared" si="7"/>
        <v>-0.19883335290228935</v>
      </c>
      <c r="AA22" s="20">
        <f t="shared" si="8"/>
        <v>1.8125769274401904E-8</v>
      </c>
    </row>
    <row r="23" spans="1:27" x14ac:dyDescent="0.25">
      <c r="A23">
        <v>2033</v>
      </c>
      <c r="B23" s="17">
        <v>28379101.16</v>
      </c>
      <c r="C23" s="17">
        <v>18694161.239999998</v>
      </c>
      <c r="D23" s="17">
        <v>6017769.9720000001</v>
      </c>
      <c r="E23" s="17">
        <v>8586835.9920000006</v>
      </c>
      <c r="F23" s="17">
        <v>8770098.2180000003</v>
      </c>
      <c r="G23" s="17">
        <v>28328161.329999998</v>
      </c>
      <c r="H23" s="17">
        <v>18665901.07</v>
      </c>
      <c r="I23" s="17">
        <v>5996750.8590000002</v>
      </c>
      <c r="J23" s="17">
        <v>8596201.6150000002</v>
      </c>
      <c r="K23" s="17">
        <v>8781124.3790000007</v>
      </c>
      <c r="L23">
        <v>3491829.264</v>
      </c>
      <c r="M23">
        <v>3491829.264</v>
      </c>
      <c r="N23">
        <v>358602.90779999999</v>
      </c>
      <c r="O23">
        <v>358602.90779999999</v>
      </c>
      <c r="Q23" s="18">
        <f t="shared" si="0"/>
        <v>-2.2000111639499664E-3</v>
      </c>
      <c r="R23" s="18">
        <f t="shared" si="1"/>
        <v>6.7999958992004395E-3</v>
      </c>
      <c r="T23" s="19">
        <f t="shared" si="2"/>
        <v>0.17982045995359464</v>
      </c>
      <c r="U23">
        <f t="shared" si="3"/>
        <v>9.9759986787671562E-2</v>
      </c>
      <c r="V23">
        <f t="shared" si="4"/>
        <v>7.4198649023297064E-2</v>
      </c>
      <c r="W23">
        <f t="shared" si="5"/>
        <v>5.8617923721089394E-3</v>
      </c>
      <c r="X23">
        <f t="shared" si="6"/>
        <v>-0.18385658138237437</v>
      </c>
      <c r="Y23">
        <f t="shared" si="7"/>
        <v>-0.21645460929099869</v>
      </c>
      <c r="AA23" s="20">
        <f t="shared" si="8"/>
        <v>3.1770517078255622E-8</v>
      </c>
    </row>
    <row r="24" spans="1:27" x14ac:dyDescent="0.25">
      <c r="A24">
        <v>2034</v>
      </c>
      <c r="B24" s="17">
        <v>29133236.710000001</v>
      </c>
      <c r="C24" s="17">
        <v>19201369.809999999</v>
      </c>
      <c r="D24" s="17">
        <v>6180075.2479999997</v>
      </c>
      <c r="E24" s="17">
        <v>8800096.9120000005</v>
      </c>
      <c r="F24" s="17">
        <v>9002291.318</v>
      </c>
      <c r="G24" s="17">
        <v>29084224.539999999</v>
      </c>
      <c r="H24" s="17">
        <v>19175457.190000001</v>
      </c>
      <c r="I24" s="17">
        <v>6158238.0609999998</v>
      </c>
      <c r="J24" s="17">
        <v>8810963.7689999994</v>
      </c>
      <c r="K24" s="17">
        <v>9014420.5460000001</v>
      </c>
      <c r="L24">
        <v>3584941.8730000001</v>
      </c>
      <c r="M24">
        <v>3584941.8730000001</v>
      </c>
      <c r="N24">
        <v>369044.19079999998</v>
      </c>
      <c r="O24">
        <v>369044.19079999998</v>
      </c>
      <c r="Q24" s="18">
        <f t="shared" si="0"/>
        <v>5.8000050485134125E-3</v>
      </c>
      <c r="R24" s="18">
        <f t="shared" si="1"/>
        <v>-2.1999962627887726E-3</v>
      </c>
      <c r="T24" s="19">
        <f t="shared" si="2"/>
        <v>0.16851805669630959</v>
      </c>
      <c r="U24">
        <f t="shared" si="3"/>
        <v>8.9095103650977198E-2</v>
      </c>
      <c r="V24">
        <f t="shared" si="4"/>
        <v>7.508258289632487E-2</v>
      </c>
      <c r="W24">
        <f t="shared" si="5"/>
        <v>4.3403976553164775E-3</v>
      </c>
      <c r="X24">
        <f t="shared" si="6"/>
        <v>-0.22171752444338858</v>
      </c>
      <c r="Y24">
        <f t="shared" si="7"/>
        <v>-0.24747380089475077</v>
      </c>
      <c r="AA24" s="20">
        <f t="shared" si="8"/>
        <v>-2.7506308952762737E-8</v>
      </c>
    </row>
    <row r="25" spans="1:27" x14ac:dyDescent="0.25">
      <c r="A25">
        <v>2035</v>
      </c>
      <c r="B25" s="17">
        <v>29899755.199999999</v>
      </c>
      <c r="C25" s="17">
        <v>19717355.329999998</v>
      </c>
      <c r="D25" s="17">
        <v>6344943.4340000004</v>
      </c>
      <c r="E25" s="17">
        <v>9016434.7080000006</v>
      </c>
      <c r="F25" s="17">
        <v>9238836.9179999996</v>
      </c>
      <c r="G25" s="17">
        <v>29853747.829999998</v>
      </c>
      <c r="H25" s="17">
        <v>19694610.390000001</v>
      </c>
      <c r="I25" s="17">
        <v>6322728.7939999998</v>
      </c>
      <c r="J25" s="17">
        <v>9028864.7949999999</v>
      </c>
      <c r="K25" s="17">
        <v>9252314.7880000006</v>
      </c>
      <c r="L25">
        <v>3680069.1549999998</v>
      </c>
      <c r="M25">
        <v>3680069.1549999998</v>
      </c>
      <c r="N25">
        <v>379789.48820000002</v>
      </c>
      <c r="O25">
        <v>379789.48820000002</v>
      </c>
      <c r="Q25" s="18">
        <f t="shared" si="0"/>
        <v>-2.7999915182590485E-3</v>
      </c>
      <c r="R25" s="18">
        <f t="shared" si="1"/>
        <v>4.2000040411949158E-3</v>
      </c>
      <c r="T25" s="19">
        <f t="shared" si="2"/>
        <v>0.15410919346536822</v>
      </c>
      <c r="U25">
        <f t="shared" si="3"/>
        <v>7.6187888132221979E-2</v>
      </c>
      <c r="V25">
        <f t="shared" si="4"/>
        <v>7.4411561745944654E-2</v>
      </c>
      <c r="W25">
        <f t="shared" si="5"/>
        <v>3.5097201395554618E-3</v>
      </c>
      <c r="X25">
        <f t="shared" si="6"/>
        <v>-0.27017599571544904</v>
      </c>
      <c r="Y25">
        <f t="shared" si="7"/>
        <v>-0.29295023819011473</v>
      </c>
      <c r="AA25" s="20">
        <f t="shared" si="8"/>
        <v>2.3447646102514597E-8</v>
      </c>
    </row>
    <row r="26" spans="1:27" x14ac:dyDescent="0.25">
      <c r="A26">
        <v>2036</v>
      </c>
      <c r="B26" s="17">
        <v>30679235.129999999</v>
      </c>
      <c r="C26" s="17">
        <v>20242572.93</v>
      </c>
      <c r="D26" s="17">
        <v>6512468.8859999999</v>
      </c>
      <c r="E26" s="17">
        <v>9235985.0810000002</v>
      </c>
      <c r="F26" s="17">
        <v>9479965.5510000009</v>
      </c>
      <c r="G26" s="17">
        <v>30637086.059999999</v>
      </c>
      <c r="H26" s="17">
        <v>20223520.739999998</v>
      </c>
      <c r="I26" s="17">
        <v>6490331.0360000003</v>
      </c>
      <c r="J26" s="17">
        <v>9250029.7949999999</v>
      </c>
      <c r="K26" s="17">
        <v>9494969.3029999901</v>
      </c>
      <c r="L26">
        <v>3777326.1359999999</v>
      </c>
      <c r="M26">
        <v>3777326.1359999999</v>
      </c>
      <c r="N26">
        <v>390847.65159999998</v>
      </c>
      <c r="O26">
        <v>390847.65159999998</v>
      </c>
      <c r="Q26" s="18">
        <f t="shared" si="0"/>
        <v>3.6000050604343414E-3</v>
      </c>
      <c r="R26" s="18">
        <f t="shared" si="1"/>
        <v>-4.3999813497066498E-3</v>
      </c>
      <c r="T26" s="19">
        <f t="shared" si="2"/>
        <v>0.13757532265783468</v>
      </c>
      <c r="U26">
        <f t="shared" si="3"/>
        <v>6.2186690870961972E-2</v>
      </c>
      <c r="V26">
        <f t="shared" si="4"/>
        <v>7.2258340615834998E-2</v>
      </c>
      <c r="W26">
        <f t="shared" si="5"/>
        <v>3.1303172831494107E-3</v>
      </c>
      <c r="X26">
        <f t="shared" si="6"/>
        <v>-0.33321527616148083</v>
      </c>
      <c r="Y26">
        <f t="shared" si="7"/>
        <v>-0.35596875565674513</v>
      </c>
      <c r="AA26" s="20">
        <f t="shared" si="8"/>
        <v>-2.6112111722875753E-8</v>
      </c>
    </row>
    <row r="27" spans="1:27" x14ac:dyDescent="0.25">
      <c r="A27">
        <v>2037</v>
      </c>
      <c r="B27" s="17">
        <v>31472142.609999999</v>
      </c>
      <c r="C27" s="17">
        <v>20777667.93</v>
      </c>
      <c r="D27" s="17">
        <v>6682701.7520000003</v>
      </c>
      <c r="E27" s="17">
        <v>9458673.4350000005</v>
      </c>
      <c r="F27" s="17">
        <v>9725860.3650000002</v>
      </c>
      <c r="G27" s="17">
        <v>31434530.739999998</v>
      </c>
      <c r="H27" s="17">
        <v>20762600.859999999</v>
      </c>
      <c r="I27" s="17">
        <v>6661111.5729999999</v>
      </c>
      <c r="J27" s="17">
        <v>9474371.0690000001</v>
      </c>
      <c r="K27" s="17">
        <v>9742512.6229999997</v>
      </c>
      <c r="L27">
        <v>3876732.0669999998</v>
      </c>
      <c r="M27">
        <v>3876732.0669999998</v>
      </c>
      <c r="N27">
        <v>402227.79070000001</v>
      </c>
      <c r="O27">
        <v>402227.79070000001</v>
      </c>
      <c r="Q27" s="18">
        <f t="shared" si="0"/>
        <v>-2.9999762773513794E-4</v>
      </c>
      <c r="R27" s="18">
        <f t="shared" si="1"/>
        <v>-3.2999962568283081E-3</v>
      </c>
      <c r="T27" s="19">
        <f t="shared" si="2"/>
        <v>0.11965144417487306</v>
      </c>
      <c r="U27">
        <f t="shared" si="3"/>
        <v>4.793158875067606E-2</v>
      </c>
      <c r="V27">
        <f t="shared" si="4"/>
        <v>6.868300080118328E-2</v>
      </c>
      <c r="W27">
        <f t="shared" si="5"/>
        <v>3.036864166657265E-3</v>
      </c>
      <c r="X27">
        <f t="shared" si="6"/>
        <v>-0.4173585094279858</v>
      </c>
      <c r="Y27">
        <f t="shared" si="7"/>
        <v>-0.44273943305661184</v>
      </c>
      <c r="AA27" s="20">
        <f t="shared" si="8"/>
        <v>-9.5436435559870247E-9</v>
      </c>
    </row>
    <row r="28" spans="1:27" x14ac:dyDescent="0.25">
      <c r="A28">
        <v>2038</v>
      </c>
      <c r="B28" s="17">
        <v>32278867.23</v>
      </c>
      <c r="C28" s="17">
        <v>21323296.629999999</v>
      </c>
      <c r="D28" s="17">
        <v>6855667.483</v>
      </c>
      <c r="E28" s="17">
        <v>9684365.0720000006</v>
      </c>
      <c r="F28" s="17">
        <v>9976679.7489999998</v>
      </c>
      <c r="G28" s="17">
        <v>32246346.199999999</v>
      </c>
      <c r="H28" s="17">
        <v>21312336.25</v>
      </c>
      <c r="I28" s="17">
        <v>6835118.2879999997</v>
      </c>
      <c r="J28" s="17">
        <v>9701737.4189999998</v>
      </c>
      <c r="K28" s="17">
        <v>9995063.5510000009</v>
      </c>
      <c r="L28">
        <v>3978278.5079999999</v>
      </c>
      <c r="M28">
        <v>3978278.5079999999</v>
      </c>
      <c r="N28">
        <v>413939.28029999998</v>
      </c>
      <c r="O28">
        <v>413939.28029999998</v>
      </c>
      <c r="Q28" s="18">
        <f t="shared" si="0"/>
        <v>-5.6999959051609039E-3</v>
      </c>
      <c r="R28" s="18">
        <f t="shared" si="1"/>
        <v>-5.6999959051609039E-3</v>
      </c>
      <c r="T28" s="19">
        <f t="shared" si="2"/>
        <v>0.1008518292221261</v>
      </c>
      <c r="U28">
        <f t="shared" si="3"/>
        <v>3.3989525300073854E-2</v>
      </c>
      <c r="V28">
        <f t="shared" si="4"/>
        <v>6.3725653978121896E-2</v>
      </c>
      <c r="W28">
        <f t="shared" si="5"/>
        <v>3.1366499439303502E-3</v>
      </c>
      <c r="X28">
        <f t="shared" si="6"/>
        <v>-0.53418809305850701</v>
      </c>
      <c r="Y28">
        <f t="shared" si="7"/>
        <v>-0.56528966025985028</v>
      </c>
      <c r="AA28" s="20">
        <f t="shared" si="8"/>
        <v>0</v>
      </c>
    </row>
    <row r="29" spans="1:27" x14ac:dyDescent="0.25">
      <c r="A29">
        <v>2039</v>
      </c>
      <c r="B29" s="17">
        <v>33099770.420000002</v>
      </c>
      <c r="C29" s="17">
        <v>21880040.98</v>
      </c>
      <c r="D29" s="17">
        <v>7031385.3890000004</v>
      </c>
      <c r="E29" s="17">
        <v>9912957.9399999995</v>
      </c>
      <c r="F29" s="17">
        <v>10232578.91</v>
      </c>
      <c r="G29" s="17">
        <v>33072813.059999999</v>
      </c>
      <c r="H29" s="17">
        <v>21873194.870000001</v>
      </c>
      <c r="I29" s="17">
        <v>7012398.7089999998</v>
      </c>
      <c r="J29" s="17">
        <v>9932006.6420000009</v>
      </c>
      <c r="K29" s="17">
        <v>10252752.199999999</v>
      </c>
      <c r="L29">
        <v>4081973.26</v>
      </c>
      <c r="M29">
        <v>4081973.26</v>
      </c>
      <c r="N29">
        <v>425991.76819999999</v>
      </c>
      <c r="O29">
        <v>425991.76819999999</v>
      </c>
      <c r="Q29" s="18">
        <f t="shared" si="0"/>
        <v>7.1999989449977875E-3</v>
      </c>
      <c r="R29" s="18">
        <f t="shared" si="1"/>
        <v>-1.0799996554851532E-2</v>
      </c>
      <c r="T29" s="19">
        <f t="shared" si="2"/>
        <v>8.1509123373013637E-2</v>
      </c>
      <c r="U29">
        <f t="shared" si="3"/>
        <v>2.0700113980564459E-2</v>
      </c>
      <c r="V29">
        <f t="shared" si="4"/>
        <v>5.7408724094785341E-2</v>
      </c>
      <c r="W29">
        <f t="shared" si="5"/>
        <v>3.4003397230147653E-3</v>
      </c>
      <c r="X29">
        <f t="shared" si="6"/>
        <v>-0.70662342306513826</v>
      </c>
      <c r="Y29">
        <f t="shared" si="7"/>
        <v>-0.7483407128886792</v>
      </c>
      <c r="AA29" s="20">
        <f t="shared" si="8"/>
        <v>-5.442535092048395E-8</v>
      </c>
    </row>
    <row r="30" spans="1:27" x14ac:dyDescent="0.25">
      <c r="A30">
        <v>2040</v>
      </c>
      <c r="B30" s="17">
        <v>33935229.210000001</v>
      </c>
      <c r="C30" s="17">
        <v>22448393.370000001</v>
      </c>
      <c r="D30" s="17">
        <v>7209883.2199999997</v>
      </c>
      <c r="E30" s="17">
        <v>10144423.460000001</v>
      </c>
      <c r="F30" s="17">
        <v>10493727.42</v>
      </c>
      <c r="G30" s="17">
        <v>33914264.369999997</v>
      </c>
      <c r="H30" s="17">
        <v>22445604.07</v>
      </c>
      <c r="I30" s="17">
        <v>7193013.2999999998</v>
      </c>
      <c r="J30" s="17">
        <v>10165126.4</v>
      </c>
      <c r="K30" s="17">
        <v>10515735.970000001</v>
      </c>
      <c r="L30">
        <v>4187861.39</v>
      </c>
      <c r="M30">
        <v>4187861.39</v>
      </c>
      <c r="N30">
        <v>438395.18300000002</v>
      </c>
      <c r="O30">
        <v>438395.18300000002</v>
      </c>
      <c r="Q30" s="18">
        <f t="shared" si="0"/>
        <v>-7.0000067353248596E-3</v>
      </c>
      <c r="R30" s="18">
        <f t="shared" si="1"/>
        <v>3.0000060796737671E-3</v>
      </c>
      <c r="T30" s="19">
        <f t="shared" si="2"/>
        <v>6.1817174541300979E-2</v>
      </c>
      <c r="U30">
        <f t="shared" si="3"/>
        <v>8.22456288471877E-3</v>
      </c>
      <c r="V30">
        <f t="shared" si="4"/>
        <v>4.9742845122481338E-2</v>
      </c>
      <c r="W30">
        <f t="shared" si="5"/>
        <v>3.8497370479780579E-3</v>
      </c>
      <c r="X30">
        <f t="shared" si="6"/>
        <v>-0.98750765567473675</v>
      </c>
      <c r="Y30">
        <f t="shared" si="7"/>
        <v>-1.0497838285432652</v>
      </c>
      <c r="AA30" s="20">
        <f t="shared" si="8"/>
        <v>2.9486122814226245E-8</v>
      </c>
    </row>
    <row r="31" spans="1:27" x14ac:dyDescent="0.25">
      <c r="A31">
        <v>2041</v>
      </c>
      <c r="B31" s="17">
        <v>34788348.75</v>
      </c>
      <c r="C31" s="17">
        <v>23038026.600000001</v>
      </c>
      <c r="D31" s="17">
        <v>7389562.6529999999</v>
      </c>
      <c r="E31" s="17">
        <v>10377321.720000001</v>
      </c>
      <c r="F31" s="17">
        <v>10763456.15</v>
      </c>
      <c r="G31" s="17">
        <v>34770458.979999997</v>
      </c>
      <c r="H31" s="17">
        <v>23038001.43</v>
      </c>
      <c r="I31" s="17">
        <v>7372905.6160000004</v>
      </c>
      <c r="J31" s="17">
        <v>10399676.460000001</v>
      </c>
      <c r="K31" s="17">
        <v>10787018.449999999</v>
      </c>
      <c r="L31">
        <v>4295734.1840000004</v>
      </c>
      <c r="M31">
        <v>4295734.1840000004</v>
      </c>
      <c r="N31">
        <v>451159.7427</v>
      </c>
      <c r="O31">
        <v>451159.7427</v>
      </c>
      <c r="Q31" s="18">
        <f t="shared" si="0"/>
        <v>-2.9999017715454102E-4</v>
      </c>
      <c r="R31" s="18">
        <f t="shared" si="1"/>
        <v>2.7000084519386292E-3</v>
      </c>
      <c r="T31" s="19">
        <f t="shared" si="2"/>
        <v>5.1451060828089368E-2</v>
      </c>
      <c r="U31">
        <f t="shared" si="3"/>
        <v>7.2389035808441012E-5</v>
      </c>
      <c r="V31">
        <f t="shared" si="4"/>
        <v>4.7905715048463721E-2</v>
      </c>
      <c r="W31">
        <f t="shared" si="5"/>
        <v>3.4729481157939534E-3</v>
      </c>
      <c r="X31">
        <f t="shared" si="6"/>
        <v>-1.2495823031819933</v>
      </c>
      <c r="Y31">
        <f t="shared" si="7"/>
        <v>-1.3170823325282865</v>
      </c>
      <c r="AA31" s="20">
        <f t="shared" si="8"/>
        <v>8.6280232541868784E-9</v>
      </c>
    </row>
    <row r="32" spans="1:27" x14ac:dyDescent="0.25">
      <c r="A32">
        <v>2042</v>
      </c>
      <c r="B32" s="17">
        <v>35655677.640000001</v>
      </c>
      <c r="C32" s="17">
        <v>23647658.579999998</v>
      </c>
      <c r="D32" s="17">
        <v>7573480.1960000005</v>
      </c>
      <c r="E32" s="17">
        <v>10613087.77</v>
      </c>
      <c r="F32" s="17">
        <v>11048985.18</v>
      </c>
      <c r="G32" s="17">
        <v>35638244.890000001</v>
      </c>
      <c r="H32" s="17">
        <v>23648478.739999998</v>
      </c>
      <c r="I32" s="17">
        <v>7556143.6670000004</v>
      </c>
      <c r="J32" s="17">
        <v>10637088.27</v>
      </c>
      <c r="K32" s="17">
        <v>11073902.060000001</v>
      </c>
      <c r="L32">
        <v>4406140.3250000002</v>
      </c>
      <c r="M32">
        <v>4406140.3250000002</v>
      </c>
      <c r="N32">
        <v>464295.96240000002</v>
      </c>
      <c r="O32">
        <v>464295.96240000002</v>
      </c>
      <c r="Q32" s="18">
        <f t="shared" si="0"/>
        <v>1.340000331401825E-2</v>
      </c>
      <c r="R32" s="18">
        <f t="shared" si="1"/>
        <v>1.4399997889995575E-2</v>
      </c>
      <c r="T32" s="19">
        <f t="shared" si="2"/>
        <v>4.891584884105793E-2</v>
      </c>
      <c r="U32">
        <f t="shared" si="3"/>
        <v>-2.3013478989539434E-3</v>
      </c>
      <c r="V32">
        <f t="shared" si="4"/>
        <v>4.8645855185935775E-2</v>
      </c>
      <c r="W32">
        <f t="shared" si="5"/>
        <v>2.5713387481039267E-3</v>
      </c>
      <c r="X32">
        <f t="shared" si="6"/>
        <v>-1.3767477879278944</v>
      </c>
      <c r="Y32">
        <f t="shared" si="7"/>
        <v>-1.4293143652034717</v>
      </c>
      <c r="AA32" s="20">
        <f t="shared" si="8"/>
        <v>2.8059721698947548E-9</v>
      </c>
    </row>
    <row r="33" spans="1:27" x14ac:dyDescent="0.25">
      <c r="A33">
        <v>2043</v>
      </c>
      <c r="B33" s="17">
        <v>36538372.560000002</v>
      </c>
      <c r="C33" s="17">
        <v>24277665.559999999</v>
      </c>
      <c r="D33" s="17">
        <v>7760356.0269999998</v>
      </c>
      <c r="E33" s="17">
        <v>10848244.279999999</v>
      </c>
      <c r="F33" s="17">
        <v>11343065.890000001</v>
      </c>
      <c r="G33" s="17">
        <v>36519670.289999999</v>
      </c>
      <c r="H33" s="17">
        <v>24277530.66</v>
      </c>
      <c r="I33" s="17">
        <v>7742136.659</v>
      </c>
      <c r="J33" s="17">
        <v>10873901.550000001</v>
      </c>
      <c r="K33" s="17">
        <v>11369071.17</v>
      </c>
      <c r="L33">
        <v>4517357.9270000001</v>
      </c>
      <c r="M33">
        <v>4517357.9270000001</v>
      </c>
      <c r="N33">
        <v>477814.66369999998</v>
      </c>
      <c r="O33">
        <v>477814.66369999998</v>
      </c>
      <c r="Q33" s="18">
        <f t="shared" si="0"/>
        <v>7.6999962329864502E-3</v>
      </c>
      <c r="R33" s="18">
        <f t="shared" si="1"/>
        <v>-2.9999762773513794E-4</v>
      </c>
      <c r="T33" s="19">
        <f t="shared" si="2"/>
        <v>5.1211497397130046E-2</v>
      </c>
      <c r="U33">
        <f t="shared" si="3"/>
        <v>3.6938997238278141E-4</v>
      </c>
      <c r="V33">
        <f t="shared" si="4"/>
        <v>4.9889190825989561E-2</v>
      </c>
      <c r="W33">
        <f t="shared" si="5"/>
        <v>9.529385047411553E-4</v>
      </c>
      <c r="X33">
        <f t="shared" si="6"/>
        <v>-1.3718799910383561</v>
      </c>
      <c r="Y33">
        <f t="shared" si="7"/>
        <v>-1.3904878926459072</v>
      </c>
      <c r="AA33" s="20">
        <f t="shared" si="8"/>
        <v>-2.1905983450809519E-8</v>
      </c>
    </row>
    <row r="34" spans="1:27" x14ac:dyDescent="0.25">
      <c r="A34">
        <v>2044</v>
      </c>
      <c r="B34" s="17">
        <v>37437339.18</v>
      </c>
      <c r="C34" s="17">
        <v>24927044</v>
      </c>
      <c r="D34" s="17">
        <v>7949837.6660000002</v>
      </c>
      <c r="E34" s="17">
        <v>11083724.09</v>
      </c>
      <c r="F34" s="17">
        <v>11644690.33</v>
      </c>
      <c r="G34" s="17">
        <v>37416059.899999999</v>
      </c>
      <c r="H34" s="17">
        <v>24924496.670000002</v>
      </c>
      <c r="I34" s="17">
        <v>7930702.2609999999</v>
      </c>
      <c r="J34" s="17">
        <v>11111070.050000001</v>
      </c>
      <c r="K34" s="17">
        <v>11671632.83</v>
      </c>
      <c r="L34">
        <v>4629696.7699999996</v>
      </c>
      <c r="M34">
        <v>4629696.7699999996</v>
      </c>
      <c r="N34">
        <v>491726.98300000001</v>
      </c>
      <c r="O34">
        <v>491726.98300000001</v>
      </c>
      <c r="Q34" s="18">
        <f t="shared" si="0"/>
        <v>-1.0000020265579224E-3</v>
      </c>
      <c r="R34" s="18">
        <f t="shared" si="1"/>
        <v>4.0000081062316895E-3</v>
      </c>
      <c r="T34" s="19">
        <f t="shared" si="2"/>
        <v>5.6872049213296805E-2</v>
      </c>
      <c r="U34">
        <f t="shared" si="3"/>
        <v>6.8081193124202299E-3</v>
      </c>
      <c r="V34">
        <f t="shared" si="4"/>
        <v>5.1142223556263161E-2</v>
      </c>
      <c r="W34">
        <f t="shared" si="5"/>
        <v>-1.0783070186419148E-3</v>
      </c>
      <c r="X34">
        <f t="shared" si="6"/>
        <v>-1.2850979920372947</v>
      </c>
      <c r="Y34">
        <f t="shared" si="7"/>
        <v>-1.2661377640596152</v>
      </c>
      <c r="AA34" s="20">
        <f t="shared" si="8"/>
        <v>1.3363255328691093E-8</v>
      </c>
    </row>
    <row r="35" spans="1:27" x14ac:dyDescent="0.25">
      <c r="A35">
        <v>2045</v>
      </c>
      <c r="B35" s="17">
        <v>38353756.420000002</v>
      </c>
      <c r="C35" s="17">
        <v>25594507.370000001</v>
      </c>
      <c r="D35" s="17">
        <v>8142033.3399999999</v>
      </c>
      <c r="E35" s="17">
        <v>11321229.35</v>
      </c>
      <c r="F35" s="17">
        <v>11953958.5</v>
      </c>
      <c r="G35" s="17">
        <v>38329029.460000001</v>
      </c>
      <c r="H35" s="17">
        <v>25588515.449999999</v>
      </c>
      <c r="I35" s="17">
        <v>8122016.1789999995</v>
      </c>
      <c r="J35" s="17">
        <v>11350313.789999999</v>
      </c>
      <c r="K35" s="17">
        <v>11981760.810000001</v>
      </c>
      <c r="L35">
        <v>4743900.4749999996</v>
      </c>
      <c r="M35">
        <v>4743900.4749999996</v>
      </c>
      <c r="N35">
        <v>506044.3812</v>
      </c>
      <c r="O35">
        <v>506044.3812</v>
      </c>
      <c r="Q35" s="18">
        <f t="shared" si="0"/>
        <v>-3.7999972701072693E-3</v>
      </c>
      <c r="R35" s="18">
        <f t="shared" si="1"/>
        <v>5.1999986171722412E-3</v>
      </c>
      <c r="T35" s="19">
        <f t="shared" si="2"/>
        <v>6.4512356165469242E-2</v>
      </c>
      <c r="U35">
        <f t="shared" si="3"/>
        <v>1.5632850829827034E-2</v>
      </c>
      <c r="V35">
        <f t="shared" si="4"/>
        <v>5.2224544378019537E-2</v>
      </c>
      <c r="W35">
        <f t="shared" si="5"/>
        <v>-3.3450625232686417E-3</v>
      </c>
      <c r="X35">
        <f t="shared" si="6"/>
        <v>-1.1762238463603463</v>
      </c>
      <c r="Y35">
        <f t="shared" si="7"/>
        <v>-1.1243723450031673</v>
      </c>
      <c r="AA35" s="20">
        <f t="shared" si="8"/>
        <v>2.3480891314653363E-8</v>
      </c>
    </row>
    <row r="36" spans="1:27" x14ac:dyDescent="0.25">
      <c r="A36">
        <v>2046</v>
      </c>
      <c r="B36" s="17">
        <v>39289253.630000003</v>
      </c>
      <c r="C36" s="17">
        <v>26279230.34</v>
      </c>
      <c r="D36" s="17">
        <v>8337297.6440000003</v>
      </c>
      <c r="E36" s="17">
        <v>11562506.6</v>
      </c>
      <c r="F36" s="17">
        <v>12271364.289999999</v>
      </c>
      <c r="G36" s="17">
        <v>39260638.640000001</v>
      </c>
      <c r="H36" s="17">
        <v>26269182.07</v>
      </c>
      <c r="I36" s="17">
        <v>8316489.034</v>
      </c>
      <c r="J36" s="17">
        <v>11593392.67</v>
      </c>
      <c r="K36" s="17">
        <v>12300008.470000001</v>
      </c>
      <c r="L36">
        <v>4860804.682</v>
      </c>
      <c r="M36">
        <v>4860804.682</v>
      </c>
      <c r="N36">
        <v>520778.65279999998</v>
      </c>
      <c r="O36">
        <v>520778.65279999998</v>
      </c>
      <c r="Q36" s="18">
        <f t="shared" si="0"/>
        <v>-1.1999979615211487E-3</v>
      </c>
      <c r="R36" s="18">
        <f t="shared" si="1"/>
        <v>-1.1999979615211487E-3</v>
      </c>
      <c r="T36" s="19">
        <f t="shared" si="2"/>
        <v>7.2884677863727099E-2</v>
      </c>
      <c r="U36">
        <f t="shared" si="3"/>
        <v>2.5593750759223301E-2</v>
      </c>
      <c r="V36">
        <f t="shared" si="4"/>
        <v>5.3001201001357828E-2</v>
      </c>
      <c r="W36">
        <f t="shared" si="5"/>
        <v>-5.7102738968563974E-3</v>
      </c>
      <c r="X36">
        <f t="shared" si="6"/>
        <v>-1.0793667934183464</v>
      </c>
      <c r="Y36">
        <f t="shared" si="7"/>
        <v>-1.0010200947125782</v>
      </c>
      <c r="AA36" s="20">
        <f t="shared" si="8"/>
        <v>2.3731017151362721E-15</v>
      </c>
    </row>
    <row r="37" spans="1:27" x14ac:dyDescent="0.25">
      <c r="A37">
        <v>2047</v>
      </c>
      <c r="B37" s="17">
        <v>40247622.229999997</v>
      </c>
      <c r="C37" s="17">
        <v>26981125.859999999</v>
      </c>
      <c r="D37" s="17">
        <v>8536442.5130000003</v>
      </c>
      <c r="E37" s="17">
        <v>11810438.18</v>
      </c>
      <c r="F37" s="17">
        <v>12598163.710000001</v>
      </c>
      <c r="G37" s="17">
        <v>40215129.020000003</v>
      </c>
      <c r="H37" s="17">
        <v>26966856.920000002</v>
      </c>
      <c r="I37" s="17">
        <v>8514992.2180000003</v>
      </c>
      <c r="J37" s="17">
        <v>11843203.82</v>
      </c>
      <c r="K37" s="17">
        <v>12627703.33</v>
      </c>
      <c r="L37">
        <v>4981837.4579999996</v>
      </c>
      <c r="M37">
        <v>4981837.4579999996</v>
      </c>
      <c r="N37">
        <v>535941.93570000003</v>
      </c>
      <c r="O37">
        <v>535941.93570000003</v>
      </c>
      <c r="Q37" s="18">
        <f t="shared" si="0"/>
        <v>6.6999942064285278E-3</v>
      </c>
      <c r="R37" s="18">
        <f t="shared" si="1"/>
        <v>1.6999989748001099E-3</v>
      </c>
      <c r="T37" s="19">
        <f t="shared" si="2"/>
        <v>8.0798472594323378E-2</v>
      </c>
      <c r="U37">
        <f t="shared" si="3"/>
        <v>3.5481522371599628E-2</v>
      </c>
      <c r="V37">
        <f t="shared" si="4"/>
        <v>5.333886903442274E-2</v>
      </c>
      <c r="W37">
        <f t="shared" si="5"/>
        <v>-8.0219063785605081E-3</v>
      </c>
      <c r="X37">
        <f t="shared" si="6"/>
        <v>-1.0083842131943015</v>
      </c>
      <c r="Y37">
        <f t="shared" si="7"/>
        <v>-0.90910131685989604</v>
      </c>
      <c r="AA37" s="20">
        <f t="shared" si="8"/>
        <v>-1.2433138477097039E-8</v>
      </c>
    </row>
    <row r="38" spans="1:27" x14ac:dyDescent="0.25">
      <c r="A38">
        <v>2048</v>
      </c>
      <c r="B38" s="17">
        <v>41230011.299999997</v>
      </c>
      <c r="C38" s="17">
        <v>27701286.34</v>
      </c>
      <c r="D38" s="17">
        <v>8739969.3499999996</v>
      </c>
      <c r="E38" s="17">
        <v>12065043.27</v>
      </c>
      <c r="F38" s="17">
        <v>12934989.35</v>
      </c>
      <c r="G38" s="17">
        <v>41193988.32</v>
      </c>
      <c r="H38" s="17">
        <v>27682986.890000001</v>
      </c>
      <c r="I38" s="17">
        <v>8718073.6439999994</v>
      </c>
      <c r="J38" s="17">
        <v>12099768.439999999</v>
      </c>
      <c r="K38" s="17">
        <v>12965542.34</v>
      </c>
      <c r="L38">
        <v>5107154.9560000002</v>
      </c>
      <c r="M38">
        <v>5107154.9560000002</v>
      </c>
      <c r="N38">
        <v>551546.72120000003</v>
      </c>
      <c r="O38">
        <v>551546.72120000003</v>
      </c>
      <c r="Q38" s="18">
        <f t="shared" si="0"/>
        <v>-1.2800008058547974E-2</v>
      </c>
      <c r="R38" s="18">
        <f t="shared" si="1"/>
        <v>-8.8000074028968811E-3</v>
      </c>
      <c r="T38" s="19">
        <f t="shared" si="2"/>
        <v>8.7447177292387934E-2</v>
      </c>
      <c r="U38">
        <f t="shared" si="3"/>
        <v>4.4422622684277345E-2</v>
      </c>
      <c r="V38">
        <f t="shared" si="4"/>
        <v>5.3152673224819195E-2</v>
      </c>
      <c r="W38">
        <f t="shared" si="5"/>
        <v>-1.0128128326855857E-2</v>
      </c>
      <c r="X38">
        <f t="shared" si="6"/>
        <v>-0.9639727196362734</v>
      </c>
      <c r="Y38">
        <f t="shared" si="7"/>
        <v>-0.84815276248669613</v>
      </c>
      <c r="AA38" s="20">
        <f t="shared" si="8"/>
        <v>9.7101472557037383E-9</v>
      </c>
    </row>
    <row r="39" spans="1:27" x14ac:dyDescent="0.25">
      <c r="A39">
        <v>2049</v>
      </c>
      <c r="B39" s="17">
        <v>42239930.340000004</v>
      </c>
      <c r="C39" s="17">
        <v>28441212.030000001</v>
      </c>
      <c r="D39" s="17">
        <v>8948690.9020000007</v>
      </c>
      <c r="E39" s="17">
        <v>12327863.16</v>
      </c>
      <c r="F39" s="17">
        <v>13283087.91</v>
      </c>
      <c r="G39" s="17">
        <v>42200969.490000002</v>
      </c>
      <c r="H39" s="17">
        <v>28419352.170000002</v>
      </c>
      <c r="I39" s="17">
        <v>8926546.6079999898</v>
      </c>
      <c r="J39" s="17">
        <v>12364631.73</v>
      </c>
      <c r="K39" s="17">
        <v>13314813.18</v>
      </c>
      <c r="L39">
        <v>5237646.2939999998</v>
      </c>
      <c r="M39">
        <v>5237646.2939999998</v>
      </c>
      <c r="N39">
        <v>567605.86439999996</v>
      </c>
      <c r="O39">
        <v>567605.86439999996</v>
      </c>
      <c r="Q39" s="18">
        <f t="shared" si="0"/>
        <v>4.0000677108764648E-4</v>
      </c>
      <c r="R39" s="18">
        <f t="shared" si="1"/>
        <v>-3.6000162363052368E-3</v>
      </c>
      <c r="T39" s="19">
        <f t="shared" si="2"/>
        <v>9.232216811805305E-2</v>
      </c>
      <c r="U39">
        <f t="shared" si="3"/>
        <v>5.1799426089445454E-2</v>
      </c>
      <c r="V39">
        <f t="shared" si="4"/>
        <v>5.2473424823239863E-2</v>
      </c>
      <c r="W39">
        <f t="shared" si="5"/>
        <v>-1.1950673316157836E-2</v>
      </c>
      <c r="X39">
        <f t="shared" si="6"/>
        <v>-0.94373120709632596</v>
      </c>
      <c r="Y39">
        <f t="shared" si="7"/>
        <v>-0.81428587928647189</v>
      </c>
      <c r="AA39" s="20">
        <f t="shared" si="8"/>
        <v>-9.4784744358866746E-9</v>
      </c>
    </row>
    <row r="40" spans="1:27" x14ac:dyDescent="0.25">
      <c r="A40">
        <v>2050</v>
      </c>
      <c r="B40" s="17">
        <v>43281510.469999999</v>
      </c>
      <c r="C40" s="17">
        <v>29202983.710000001</v>
      </c>
      <c r="D40" s="17">
        <v>9163679.9460000005</v>
      </c>
      <c r="E40" s="17">
        <v>12600475.82</v>
      </c>
      <c r="F40" s="17">
        <v>13644035.529999999</v>
      </c>
      <c r="G40" s="17">
        <v>43240333.07</v>
      </c>
      <c r="H40" s="17">
        <v>29178234.91</v>
      </c>
      <c r="I40" s="17">
        <v>9141428.6290000007</v>
      </c>
      <c r="J40" s="17">
        <v>12639374.970000001</v>
      </c>
      <c r="K40" s="17">
        <v>13677111.960000001</v>
      </c>
      <c r="L40">
        <v>5374273.9309999999</v>
      </c>
      <c r="M40">
        <v>5374273.9309999999</v>
      </c>
      <c r="N40">
        <v>584132.59459999995</v>
      </c>
      <c r="O40">
        <v>584132.59459999995</v>
      </c>
      <c r="Q40" s="18">
        <f t="shared" si="0"/>
        <v>1.6000047326087952E-3</v>
      </c>
      <c r="R40" s="18">
        <f t="shared" si="1"/>
        <v>4.6000033617019653E-3</v>
      </c>
      <c r="T40" s="19">
        <f t="shared" si="2"/>
        <v>9.5229146207875814E-2</v>
      </c>
      <c r="U40">
        <f t="shared" si="3"/>
        <v>5.7235451817492927E-2</v>
      </c>
      <c r="V40">
        <f t="shared" si="4"/>
        <v>5.1459633680389021E-2</v>
      </c>
      <c r="W40">
        <f t="shared" si="5"/>
        <v>-1.3465946227965563E-2</v>
      </c>
      <c r="X40">
        <f t="shared" si="6"/>
        <v>-0.9446723202533861</v>
      </c>
      <c r="Y40">
        <f t="shared" si="7"/>
        <v>-0.80326659769686193</v>
      </c>
      <c r="AA40" s="20">
        <f t="shared" si="8"/>
        <v>6.9379594291874014E-9</v>
      </c>
    </row>
    <row r="41" spans="1:27" hidden="1" x14ac:dyDescent="0.25"/>
    <row r="42" spans="1:27" hidden="1" x14ac:dyDescent="0.25"/>
    <row r="43" spans="1:27" hidden="1" x14ac:dyDescent="0.25"/>
    <row r="44" spans="1:27" hidden="1" x14ac:dyDescent="0.25"/>
    <row r="45" spans="1:27" hidden="1" x14ac:dyDescent="0.25"/>
    <row r="46" spans="1:27" hidden="1" x14ac:dyDescent="0.25"/>
    <row r="47" spans="1:27" hidden="1" x14ac:dyDescent="0.25"/>
    <row r="48" spans="1:2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zoomScaleNormal="100" workbookViewId="0">
      <selection activeCell="R11" sqref="R11"/>
    </sheetView>
  </sheetViews>
  <sheetFormatPr baseColWidth="10" defaultColWidth="11.42578125" defaultRowHeight="15" x14ac:dyDescent="0.25"/>
  <cols>
    <col min="1" max="1" width="18.7109375" style="14" customWidth="1"/>
    <col min="2" max="2" width="30.140625" style="14" customWidth="1"/>
    <col min="3" max="3" width="16" style="14" customWidth="1"/>
    <col min="4" max="4" width="11.42578125" style="14" customWidth="1"/>
    <col min="5" max="16384" width="11.42578125" style="14"/>
  </cols>
  <sheetData>
    <row r="1" spans="1:40" ht="18.75" x14ac:dyDescent="0.3">
      <c r="A1" s="32" t="s">
        <v>455</v>
      </c>
      <c r="C1" s="14">
        <v>2013</v>
      </c>
      <c r="D1" s="14">
        <v>2014</v>
      </c>
      <c r="E1" s="14">
        <v>2015</v>
      </c>
      <c r="F1" s="14">
        <v>2016</v>
      </c>
      <c r="G1" s="14">
        <v>2017</v>
      </c>
      <c r="H1" s="14">
        <v>2018</v>
      </c>
      <c r="I1" s="14">
        <v>2019</v>
      </c>
      <c r="J1" s="14">
        <v>2020</v>
      </c>
      <c r="K1" s="14">
        <v>2021</v>
      </c>
      <c r="L1" s="14">
        <v>2022</v>
      </c>
      <c r="M1" s="14">
        <v>2023</v>
      </c>
      <c r="N1" s="14">
        <v>2024</v>
      </c>
      <c r="O1" s="14">
        <v>2025</v>
      </c>
      <c r="P1" s="14">
        <v>2026</v>
      </c>
      <c r="Q1" s="14">
        <v>2027</v>
      </c>
      <c r="R1" s="14">
        <v>2028</v>
      </c>
      <c r="S1" s="14">
        <v>2029</v>
      </c>
      <c r="T1" s="14">
        <v>2030</v>
      </c>
      <c r="U1" s="14">
        <v>2031</v>
      </c>
      <c r="V1" s="14">
        <v>2032</v>
      </c>
      <c r="W1" s="14">
        <v>2033</v>
      </c>
      <c r="X1" s="14">
        <v>2034</v>
      </c>
      <c r="Y1" s="14">
        <v>2035</v>
      </c>
      <c r="Z1" s="14">
        <v>2036</v>
      </c>
      <c r="AA1" s="14">
        <v>2037</v>
      </c>
      <c r="AB1" s="14">
        <v>2038</v>
      </c>
      <c r="AC1" s="14">
        <v>2039</v>
      </c>
      <c r="AD1" s="14">
        <v>2040</v>
      </c>
      <c r="AE1" s="14">
        <v>2041</v>
      </c>
      <c r="AF1" s="14">
        <v>2042</v>
      </c>
      <c r="AG1" s="14">
        <v>2043</v>
      </c>
      <c r="AH1" s="14">
        <v>2044</v>
      </c>
      <c r="AI1" s="14">
        <v>2045</v>
      </c>
      <c r="AJ1" s="14">
        <v>2046</v>
      </c>
      <c r="AK1" s="14">
        <v>2047</v>
      </c>
      <c r="AL1" s="14">
        <v>2048</v>
      </c>
      <c r="AM1" s="14">
        <v>2049</v>
      </c>
      <c r="AN1" s="14">
        <v>2050</v>
      </c>
    </row>
    <row r="2" spans="1:40" x14ac:dyDescent="0.25">
      <c r="A2" s="5" t="s">
        <v>234</v>
      </c>
      <c r="C2" s="33">
        <f>SUMIFS('DATA 2'!C$68:C$100,'DATA 2'!$A$68:$A$100,$A2)</f>
        <v>48872.667990000002</v>
      </c>
      <c r="D2" s="33">
        <f>SUMIFS('DATA 2'!D$68:D$100,'DATA 2'!$A$68:$A$100,$A2)</f>
        <v>50309.539259780002</v>
      </c>
      <c r="E2" s="33">
        <f>SUMIFS('DATA 2'!E$68:E$100,'DATA 2'!$A$68:$A$100,$A2)</f>
        <v>51787.963684750001</v>
      </c>
      <c r="F2" s="33">
        <f>SUMIFS('DATA 2'!F$68:F$100,'DATA 2'!$A$68:$A$100,$A2)</f>
        <v>53301.503678410001</v>
      </c>
      <c r="G2" s="33">
        <f>SUMIFS('DATA 2'!G$68:G$100,'DATA 2'!$A$68:$A$100,$A2)</f>
        <v>54836.346478619998</v>
      </c>
      <c r="H2" s="33">
        <f>SUMIFS('DATA 2'!H$68:H$100,'DATA 2'!$A$68:$A$100,$A2)</f>
        <v>56390.492950400003</v>
      </c>
      <c r="I2" s="33">
        <f>SUMIFS('DATA 2'!I$68:I$100,'DATA 2'!$A$68:$A$100,$A2)</f>
        <v>57965.767015279998</v>
      </c>
      <c r="J2" s="33">
        <f>SUMIFS('DATA 2'!J$68:J$100,'DATA 2'!$A$68:$A$100,$A2)</f>
        <v>59566.848051289999</v>
      </c>
      <c r="K2" s="33">
        <f>SUMIFS('DATA 2'!K$68:K$100,'DATA 2'!$A$68:$A$100,$A2)</f>
        <v>61189.860351719995</v>
      </c>
      <c r="L2" s="33">
        <f>SUMIFS('DATA 2'!L$68:L$100,'DATA 2'!$A$68:$A$100,$A2)</f>
        <v>62839.27668327</v>
      </c>
      <c r="M2" s="33">
        <f>SUMIFS('DATA 2'!M$68:M$100,'DATA 2'!$A$68:$A$100,$A2)</f>
        <v>64519.584078669999</v>
      </c>
      <c r="N2" s="33">
        <f>SUMIFS('DATA 2'!N$68:N$100,'DATA 2'!$A$68:$A$100,$A2)</f>
        <v>66234.304521579994</v>
      </c>
      <c r="O2" s="33">
        <f>SUMIFS('DATA 2'!O$68:O$100,'DATA 2'!$A$68:$A$100,$A2)</f>
        <v>67986.499560109994</v>
      </c>
      <c r="P2" s="33">
        <f>SUMIFS('DATA 2'!P$68:P$100,'DATA 2'!$A$68:$A$100,$A2)</f>
        <v>69785.272144229995</v>
      </c>
      <c r="Q2" s="33">
        <f>SUMIFS('DATA 2'!Q$68:Q$100,'DATA 2'!$A$68:$A$100,$A2)</f>
        <v>71637.161382410006</v>
      </c>
      <c r="R2" s="33">
        <f>SUMIFS('DATA 2'!R$68:R$100,'DATA 2'!$A$68:$A$100,$A2)</f>
        <v>73541.121023040003</v>
      </c>
      <c r="S2" s="33">
        <f>SUMIFS('DATA 2'!S$68:S$100,'DATA 2'!$A$68:$A$100,$A2)</f>
        <v>75496.851723560001</v>
      </c>
      <c r="T2" s="33">
        <f>SUMIFS('DATA 2'!T$68:T$100,'DATA 2'!$A$68:$A$100,$A2)</f>
        <v>77503.976546279911</v>
      </c>
      <c r="U2" s="33">
        <f>SUMIFS('DATA 2'!U$68:U$100,'DATA 2'!$A$68:$A$100,$A2)</f>
        <v>79555.737398869998</v>
      </c>
      <c r="V2" s="33">
        <f>SUMIFS('DATA 2'!V$68:V$100,'DATA 2'!$A$68:$A$100,$A2)</f>
        <v>81649.995755459997</v>
      </c>
      <c r="W2" s="33">
        <f>SUMIFS('DATA 2'!W$68:W$100,'DATA 2'!$A$68:$A$100,$A2)</f>
        <v>83783.708218419997</v>
      </c>
      <c r="X2" s="33">
        <f>SUMIFS('DATA 2'!X$68:X$100,'DATA 2'!$A$68:$A$100,$A2)</f>
        <v>85955.077292670001</v>
      </c>
      <c r="Y2" s="33">
        <f>SUMIFS('DATA 2'!Y$68:Y$100,'DATA 2'!$A$68:$A$100,$A2)</f>
        <v>88163.133951750002</v>
      </c>
      <c r="Z2" s="33">
        <f>SUMIFS('DATA 2'!Z$68:Z$100,'DATA 2'!$A$68:$A$100,$A2)</f>
        <v>90407.500820469999</v>
      </c>
      <c r="AA2" s="33">
        <f>SUMIFS('DATA 2'!AA$68:AA$100,'DATA 2'!$A$68:$A$100,$A2)</f>
        <v>92688.201400609993</v>
      </c>
      <c r="AB2" s="33">
        <f>SUMIFS('DATA 2'!AB$68:AB$100,'DATA 2'!$A$68:$A$100,$A2)</f>
        <v>95005.49814086</v>
      </c>
      <c r="AC2" s="33">
        <f>SUMIFS('DATA 2'!AC$68:AC$100,'DATA 2'!$A$68:$A$100,$A2)</f>
        <v>97359.808400200011</v>
      </c>
      <c r="AD2" s="33">
        <f>SUMIFS('DATA 2'!AD$68:AD$100,'DATA 2'!$A$68:$A$100,$A2)</f>
        <v>99751.692366440009</v>
      </c>
      <c r="AE2" s="33">
        <f>SUMIFS('DATA 2'!AE$68:AE$100,'DATA 2'!$A$68:$A$100,$A2)</f>
        <v>102188.24192978001</v>
      </c>
      <c r="AF2" s="33">
        <f>SUMIFS('DATA 2'!AF$68:AF$100,'DATA 2'!$A$68:$A$100,$A2)</f>
        <v>104675.24122987001</v>
      </c>
      <c r="AG2" s="33">
        <f>SUMIFS('DATA 2'!AG$68:AG$100,'DATA 2'!$A$68:$A$100,$A2)</f>
        <v>107211.68483478001</v>
      </c>
      <c r="AH2" s="33">
        <f>SUMIFS('DATA 2'!AH$68:AH$100,'DATA 2'!$A$68:$A$100,$A2)</f>
        <v>109797.4714887</v>
      </c>
      <c r="AI2" s="33">
        <f>SUMIFS('DATA 2'!AI$68:AI$100,'DATA 2'!$A$68:$A$100,$A2)</f>
        <v>112433.65993116</v>
      </c>
      <c r="AJ2" s="33">
        <f>SUMIFS('DATA 2'!AJ$68:AJ$100,'DATA 2'!$A$68:$A$100,$A2)</f>
        <v>115122.70345947999</v>
      </c>
      <c r="AK2" s="33">
        <f>SUMIFS('DATA 2'!AK$68:AK$100,'DATA 2'!$A$68:$A$100,$A2)</f>
        <v>117870.48177516001</v>
      </c>
      <c r="AL2" s="33">
        <f>SUMIFS('DATA 2'!AL$68:AL$100,'DATA 2'!$A$68:$A$100,$A2)</f>
        <v>120682.78143379001</v>
      </c>
      <c r="AM2" s="33">
        <f>SUMIFS('DATA 2'!AM$68:AM$100,'DATA 2'!$A$68:$A$100,$A2)</f>
        <v>123567.79075181999</v>
      </c>
      <c r="AN2" s="33">
        <f>SUMIFS('DATA 2'!AN$68:AN$100,'DATA 2'!$A$68:$A$100,$A2)</f>
        <v>126535.85579613999</v>
      </c>
    </row>
    <row r="3" spans="1:40" x14ac:dyDescent="0.25">
      <c r="A3" s="5" t="s">
        <v>233</v>
      </c>
      <c r="C3" s="33">
        <f>SUMIFS('DATA 2'!C$68:C$100,'DATA 2'!$A$68:$A$100,$A3)</f>
        <v>788945.764111</v>
      </c>
      <c r="D3" s="33">
        <f>SUMIFS('DATA 2'!D$68:D$100,'DATA 2'!$A$68:$A$100,$A3)</f>
        <v>811829.16700700007</v>
      </c>
      <c r="E3" s="33">
        <f>SUMIFS('DATA 2'!E$68:E$100,'DATA 2'!$A$68:$A$100,$A3)</f>
        <v>834788.06015600008</v>
      </c>
      <c r="F3" s="33">
        <f>SUMIFS('DATA 2'!F$68:F$100,'DATA 2'!$A$68:$A$100,$A3)</f>
        <v>857801.70765699982</v>
      </c>
      <c r="G3" s="33">
        <f>SUMIFS('DATA 2'!G$68:G$100,'DATA 2'!$A$68:$A$100,$A3)</f>
        <v>881305.68470499991</v>
      </c>
      <c r="H3" s="33">
        <f>SUMIFS('DATA 2'!H$68:H$100,'DATA 2'!$A$68:$A$100,$A3)</f>
        <v>905683.39214699995</v>
      </c>
      <c r="I3" s="33">
        <f>SUMIFS('DATA 2'!I$68:I$100,'DATA 2'!$A$68:$A$100,$A3)</f>
        <v>930999.95620900008</v>
      </c>
      <c r="J3" s="33">
        <f>SUMIFS('DATA 2'!J$68:J$100,'DATA 2'!$A$68:$A$100,$A3)</f>
        <v>957245.37736100005</v>
      </c>
      <c r="K3" s="33">
        <f>SUMIFS('DATA 2'!K$68:K$100,'DATA 2'!$A$68:$A$100,$A3)</f>
        <v>983991.49110099999</v>
      </c>
      <c r="L3" s="33">
        <f>SUMIFS('DATA 2'!L$68:L$100,'DATA 2'!$A$68:$A$100,$A3)</f>
        <v>1011409.5000539999</v>
      </c>
      <c r="M3" s="33">
        <f>SUMIFS('DATA 2'!M$68:M$100,'DATA 2'!$A$68:$A$100,$A3)</f>
        <v>1039710.4953500001</v>
      </c>
      <c r="N3" s="33">
        <f>SUMIFS('DATA 2'!N$68:N$100,'DATA 2'!$A$68:$A$100,$A3)</f>
        <v>1068974.77629</v>
      </c>
      <c r="O3" s="33">
        <f>SUMIFS('DATA 2'!O$68:O$100,'DATA 2'!$A$68:$A$100,$A3)</f>
        <v>1099192.41765</v>
      </c>
      <c r="P3" s="33">
        <f>SUMIFS('DATA 2'!P$68:P$100,'DATA 2'!$A$68:$A$100,$A3)</f>
        <v>1130200.97193</v>
      </c>
      <c r="Q3" s="33">
        <f>SUMIFS('DATA 2'!Q$68:Q$100,'DATA 2'!$A$68:$A$100,$A3)</f>
        <v>1162182.97278</v>
      </c>
      <c r="R3" s="33">
        <f>SUMIFS('DATA 2'!R$68:R$100,'DATA 2'!$A$68:$A$100,$A3)</f>
        <v>1194921.6416199999</v>
      </c>
      <c r="S3" s="33">
        <f>SUMIFS('DATA 2'!S$68:S$100,'DATA 2'!$A$68:$A$100,$A3)</f>
        <v>1228307.8592999999</v>
      </c>
      <c r="T3" s="33">
        <f>SUMIFS('DATA 2'!T$68:T$100,'DATA 2'!$A$68:$A$100,$A3)</f>
        <v>1262304.75144</v>
      </c>
      <c r="U3" s="33">
        <f>SUMIFS('DATA 2'!U$68:U$100,'DATA 2'!$A$68:$A$100,$A3)</f>
        <v>1296557.2641800002</v>
      </c>
      <c r="V3" s="33">
        <f>SUMIFS('DATA 2'!V$68:V$100,'DATA 2'!$A$68:$A$100,$A3)</f>
        <v>1331121.6331500001</v>
      </c>
      <c r="W3" s="33">
        <f>SUMIFS('DATA 2'!W$68:W$100,'DATA 2'!$A$68:$A$100,$A3)</f>
        <v>1366028.7341799999</v>
      </c>
      <c r="X3" s="33">
        <f>SUMIFS('DATA 2'!X$68:X$100,'DATA 2'!$A$68:$A$100,$A3)</f>
        <v>1401336.8876399999</v>
      </c>
      <c r="Y3" s="33">
        <f>SUMIFS('DATA 2'!Y$68:Y$100,'DATA 2'!$A$68:$A$100,$A3)</f>
        <v>1437085.6850400001</v>
      </c>
      <c r="Z3" s="33">
        <f>SUMIFS('DATA 2'!Z$68:Z$100,'DATA 2'!$A$68:$A$100,$A3)</f>
        <v>1473290.7127699999</v>
      </c>
      <c r="AA3" s="33">
        <f>SUMIFS('DATA 2'!AA$68:AA$100,'DATA 2'!$A$68:$A$100,$A3)</f>
        <v>1509952.1259399999</v>
      </c>
      <c r="AB3" s="33">
        <f>SUMIFS('DATA 2'!AB$68:AB$100,'DATA 2'!$A$68:$A$100,$A3)</f>
        <v>1547062.92612</v>
      </c>
      <c r="AC3" s="33">
        <f>SUMIFS('DATA 2'!AC$68:AC$100,'DATA 2'!$A$68:$A$100,$A3)</f>
        <v>1584615.4930500002</v>
      </c>
      <c r="AD3" s="33">
        <f>SUMIFS('DATA 2'!AD$68:AD$100,'DATA 2'!$A$68:$A$100,$A3)</f>
        <v>1622605.89341</v>
      </c>
      <c r="AE3" s="33">
        <f>SUMIFS('DATA 2'!AE$68:AE$100,'DATA 2'!$A$68:$A$100,$A3)</f>
        <v>1660943.88692</v>
      </c>
      <c r="AF3" s="33">
        <f>SUMIFS('DATA 2'!AF$68:AF$100,'DATA 2'!$A$68:$A$100,$A3)</f>
        <v>1699778.4937399998</v>
      </c>
      <c r="AG3" s="33">
        <f>SUMIFS('DATA 2'!AG$68:AG$100,'DATA 2'!$A$68:$A$100,$A3)</f>
        <v>1738941.4697800002</v>
      </c>
      <c r="AH3" s="33">
        <f>SUMIFS('DATA 2'!AH$68:AH$100,'DATA 2'!$A$68:$A$100,$A3)</f>
        <v>1778397.4824999999</v>
      </c>
      <c r="AI3" s="33">
        <f>SUMIFS('DATA 2'!AI$68:AI$100,'DATA 2'!$A$68:$A$100,$A3)</f>
        <v>1818211.7484099998</v>
      </c>
      <c r="AJ3" s="33">
        <f>SUMIFS('DATA 2'!AJ$68:AJ$100,'DATA 2'!$A$68:$A$100,$A3)</f>
        <v>1858501.8451</v>
      </c>
      <c r="AK3" s="33">
        <f>SUMIFS('DATA 2'!AK$68:AK$100,'DATA 2'!$A$68:$A$100,$A3)</f>
        <v>1899491.3702499999</v>
      </c>
      <c r="AL3" s="33">
        <f>SUMIFS('DATA 2'!AL$68:AL$100,'DATA 2'!$A$68:$A$100,$A3)</f>
        <v>1941301.87469</v>
      </c>
      <c r="AM3" s="33">
        <f>SUMIFS('DATA 2'!AM$68:AM$100,'DATA 2'!$A$68:$A$100,$A3)</f>
        <v>1984114.8102900002</v>
      </c>
      <c r="AN3" s="33">
        <f>SUMIFS('DATA 2'!AN$68:AN$100,'DATA 2'!$A$68:$A$100,$A3)</f>
        <v>2028153.6460199999</v>
      </c>
    </row>
    <row r="4" spans="1:40" x14ac:dyDescent="0.25">
      <c r="A4" s="5" t="s">
        <v>235</v>
      </c>
      <c r="C4" s="33">
        <f>SUMIFS('DATA 2'!C$68:C$100,'DATA 2'!$A$68:$A$100,$A4)</f>
        <v>170296.54790999999</v>
      </c>
      <c r="D4" s="33">
        <f>SUMIFS('DATA 2'!D$68:D$100,'DATA 2'!$A$68:$A$100,$A4)</f>
        <v>175530.16942649998</v>
      </c>
      <c r="E4" s="33">
        <f>SUMIFS('DATA 2'!E$68:E$100,'DATA 2'!$A$68:$A$100,$A4)</f>
        <v>180853.10677129999</v>
      </c>
      <c r="F4" s="33">
        <f>SUMIFS('DATA 2'!F$68:F$100,'DATA 2'!$A$68:$A$100,$A4)</f>
        <v>186240.3927621</v>
      </c>
      <c r="G4" s="33">
        <f>SUMIFS('DATA 2'!G$68:G$100,'DATA 2'!$A$68:$A$100,$A4)</f>
        <v>191853.92902030001</v>
      </c>
      <c r="H4" s="33">
        <f>SUMIFS('DATA 2'!H$68:H$100,'DATA 2'!$A$68:$A$100,$A4)</f>
        <v>197655.29787430001</v>
      </c>
      <c r="I4" s="33">
        <f>SUMIFS('DATA 2'!I$68:I$100,'DATA 2'!$A$68:$A$100,$A4)</f>
        <v>203592.094121</v>
      </c>
      <c r="J4" s="33">
        <f>SUMIFS('DATA 2'!J$68:J$100,'DATA 2'!$A$68:$A$100,$A4)</f>
        <v>209660.9753547</v>
      </c>
      <c r="K4" s="33">
        <f>SUMIFS('DATA 2'!K$68:K$100,'DATA 2'!$A$68:$A$100,$A4)</f>
        <v>215855.64498459999</v>
      </c>
      <c r="L4" s="33">
        <f>SUMIFS('DATA 2'!L$68:L$100,'DATA 2'!$A$68:$A$100,$A4)</f>
        <v>222255.19475489997</v>
      </c>
      <c r="M4" s="33">
        <f>SUMIFS('DATA 2'!M$68:M$100,'DATA 2'!$A$68:$A$100,$A4)</f>
        <v>228944.91400809999</v>
      </c>
      <c r="N4" s="33">
        <f>SUMIFS('DATA 2'!N$68:N$100,'DATA 2'!$A$68:$A$100,$A4)</f>
        <v>235986.79140949991</v>
      </c>
      <c r="O4" s="33">
        <f>SUMIFS('DATA 2'!O$68:O$100,'DATA 2'!$A$68:$A$100,$A4)</f>
        <v>243429.05754760001</v>
      </c>
      <c r="P4" s="33">
        <f>SUMIFS('DATA 2'!P$68:P$100,'DATA 2'!$A$68:$A$100,$A4)</f>
        <v>251075.45675390004</v>
      </c>
      <c r="Q4" s="33">
        <f>SUMIFS('DATA 2'!Q$68:Q$100,'DATA 2'!$A$68:$A$100,$A4)</f>
        <v>258969.79254300002</v>
      </c>
      <c r="R4" s="33">
        <f>SUMIFS('DATA 2'!R$68:R$100,'DATA 2'!$A$68:$A$100,$A4)</f>
        <v>267089.36586299998</v>
      </c>
      <c r="S4" s="33">
        <f>SUMIFS('DATA 2'!S$68:S$100,'DATA 2'!$A$68:$A$100,$A4)</f>
        <v>275433.81563800003</v>
      </c>
      <c r="T4" s="33">
        <f>SUMIFS('DATA 2'!T$68:T$100,'DATA 2'!$A$68:$A$100,$A4)</f>
        <v>284009.5389189999</v>
      </c>
      <c r="U4" s="33">
        <f>SUMIFS('DATA 2'!U$68:U$100,'DATA 2'!$A$68:$A$100,$A4)</f>
        <v>292792.38480099995</v>
      </c>
      <c r="V4" s="33">
        <f>SUMIFS('DATA 2'!V$68:V$100,'DATA 2'!$A$68:$A$100,$A4)</f>
        <v>301782.27422200004</v>
      </c>
      <c r="W4" s="33">
        <f>SUMIFS('DATA 2'!W$68:W$100,'DATA 2'!$A$68:$A$100,$A4)</f>
        <v>310974.01529200003</v>
      </c>
      <c r="X4" s="33">
        <f>SUMIFS('DATA 2'!X$68:X$100,'DATA 2'!$A$68:$A$100,$A4)</f>
        <v>320365.70760599995</v>
      </c>
      <c r="Y4" s="33">
        <f>SUMIFS('DATA 2'!Y$68:Y$100,'DATA 2'!$A$68:$A$100,$A4)</f>
        <v>329958.13208900002</v>
      </c>
      <c r="Z4" s="33">
        <f>SUMIFS('DATA 2'!Z$68:Z$100,'DATA 2'!$A$68:$A$100,$A4)</f>
        <v>339754.099116</v>
      </c>
      <c r="AA4" s="33">
        <f>SUMIFS('DATA 2'!AA$68:AA$100,'DATA 2'!$A$68:$A$100,$A4)</f>
        <v>349757.79135099996</v>
      </c>
      <c r="AB4" s="33">
        <f>SUMIFS('DATA 2'!AB$68:AB$100,'DATA 2'!$A$68:$A$100,$A4)</f>
        <v>359974.175582</v>
      </c>
      <c r="AC4" s="33">
        <f>SUMIFS('DATA 2'!AC$68:AC$100,'DATA 2'!$A$68:$A$100,$A4)</f>
        <v>370408.71915199998</v>
      </c>
      <c r="AD4" s="33">
        <f>SUMIFS('DATA 2'!AD$68:AD$100,'DATA 2'!$A$68:$A$100,$A4)</f>
        <v>381067.415492</v>
      </c>
      <c r="AE4" s="33">
        <f>SUMIFS('DATA 2'!AE$68:AE$100,'DATA 2'!$A$68:$A$100,$A4)</f>
        <v>391690.91214899998</v>
      </c>
      <c r="AF4" s="33">
        <f>SUMIFS('DATA 2'!AF$68:AF$100,'DATA 2'!$A$68:$A$100,$A4)</f>
        <v>402374.23600500001</v>
      </c>
      <c r="AG4" s="33">
        <f>SUMIFS('DATA 2'!AG$68:AG$100,'DATA 2'!$A$68:$A$100,$A4)</f>
        <v>413135.47340399999</v>
      </c>
      <c r="AH4" s="33">
        <f>SUMIFS('DATA 2'!AH$68:AH$100,'DATA 2'!$A$68:$A$100,$A4)</f>
        <v>423995.07165100001</v>
      </c>
      <c r="AI4" s="33">
        <f>SUMIFS('DATA 2'!AI$68:AI$100,'DATA 2'!$A$68:$A$100,$A4)</f>
        <v>434972.51015800005</v>
      </c>
      <c r="AJ4" s="33">
        <f>SUMIFS('DATA 2'!AJ$68:AJ$100,'DATA 2'!$A$68:$A$100,$A4)</f>
        <v>446087.11536700005</v>
      </c>
      <c r="AK4" s="33">
        <f>SUMIFS('DATA 2'!AK$68:AK$100,'DATA 2'!$A$68:$A$100,$A4)</f>
        <v>457368.48725999997</v>
      </c>
      <c r="AL4" s="33">
        <f>SUMIFS('DATA 2'!AL$68:AL$100,'DATA 2'!$A$68:$A$100,$A4)</f>
        <v>468844.375314</v>
      </c>
      <c r="AM4" s="33">
        <f>SUMIFS('DATA 2'!AM$68:AM$100,'DATA 2'!$A$68:$A$100,$A4)</f>
        <v>480551.63700600003</v>
      </c>
      <c r="AN4" s="33">
        <f>SUMIFS('DATA 2'!AN$68:AN$100,'DATA 2'!$A$68:$A$100,$A4)</f>
        <v>492536.55748000008</v>
      </c>
    </row>
    <row r="5" spans="1:40" x14ac:dyDescent="0.25">
      <c r="A5" s="5" t="s">
        <v>236</v>
      </c>
      <c r="C5" s="33">
        <f>SUMIFS('DATA 2'!C$68:C$100,'DATA 2'!$A$68:$A$100,$A5)</f>
        <v>2039518.4880000001</v>
      </c>
      <c r="D5" s="33">
        <f>SUMIFS('DATA 2'!D$68:D$100,'DATA 2'!$A$68:$A$100,$A5)</f>
        <v>2099086.0825</v>
      </c>
      <c r="E5" s="33">
        <f>SUMIFS('DATA 2'!E$68:E$100,'DATA 2'!$A$68:$A$100,$A5)</f>
        <v>2159473.6970000002</v>
      </c>
      <c r="F5" s="33">
        <f>SUMIFS('DATA 2'!F$68:F$100,'DATA 2'!$A$68:$A$100,$A5)</f>
        <v>2220529.6686</v>
      </c>
      <c r="G5" s="33">
        <f>SUMIFS('DATA 2'!G$68:G$100,'DATA 2'!$A$68:$A$100,$A5)</f>
        <v>2282538.0040000002</v>
      </c>
      <c r="H5" s="33">
        <f>SUMIFS('DATA 2'!H$68:H$100,'DATA 2'!$A$68:$A$100,$A5)</f>
        <v>2346097.2854999998</v>
      </c>
      <c r="I5" s="33">
        <f>SUMIFS('DATA 2'!I$68:I$100,'DATA 2'!$A$68:$A$100,$A5)</f>
        <v>2411341.3552999999</v>
      </c>
      <c r="J5" s="33">
        <f>SUMIFS('DATA 2'!J$68:J$100,'DATA 2'!$A$68:$A$100,$A5)</f>
        <v>2478329.4216</v>
      </c>
      <c r="K5" s="33">
        <f>SUMIFS('DATA 2'!K$68:K$100,'DATA 2'!$A$68:$A$100,$A5)</f>
        <v>2546245.0634000003</v>
      </c>
      <c r="L5" s="33">
        <f>SUMIFS('DATA 2'!L$68:L$100,'DATA 2'!$A$68:$A$100,$A5)</f>
        <v>2615511.3607999999</v>
      </c>
      <c r="M5" s="33">
        <f>SUMIFS('DATA 2'!M$68:M$100,'DATA 2'!$A$68:$A$100,$A5)</f>
        <v>2686649.7624000004</v>
      </c>
      <c r="N5" s="33">
        <f>SUMIFS('DATA 2'!N$68:N$100,'DATA 2'!$A$68:$A$100,$A5)</f>
        <v>2759904.9225000003</v>
      </c>
      <c r="O5" s="33">
        <f>SUMIFS('DATA 2'!O$68:O$100,'DATA 2'!$A$68:$A$100,$A5)</f>
        <v>2835340.0967999999</v>
      </c>
      <c r="P5" s="33">
        <f>SUMIFS('DATA 2'!P$68:P$100,'DATA 2'!$A$68:$A$100,$A5)</f>
        <v>2913200.8714999999</v>
      </c>
      <c r="Q5" s="33">
        <f>SUMIFS('DATA 2'!Q$68:Q$100,'DATA 2'!$A$68:$A$100,$A5)</f>
        <v>2993947.8640000001</v>
      </c>
      <c r="R5" s="33">
        <f>SUMIFS('DATA 2'!R$68:R$100,'DATA 2'!$A$68:$A$100,$A5)</f>
        <v>3077083.0655</v>
      </c>
      <c r="S5" s="33">
        <f>SUMIFS('DATA 2'!S$68:S$100,'DATA 2'!$A$68:$A$100,$A5)</f>
        <v>3162378.537</v>
      </c>
      <c r="T5" s="33">
        <f>SUMIFS('DATA 2'!T$68:T$100,'DATA 2'!$A$68:$A$100,$A5)</f>
        <v>3249760.1418000003</v>
      </c>
      <c r="U5" s="33">
        <f>SUMIFS('DATA 2'!U$68:U$100,'DATA 2'!$A$68:$A$100,$A5)</f>
        <v>3338465.1733999997</v>
      </c>
      <c r="V5" s="33">
        <f>SUMIFS('DATA 2'!V$68:V$100,'DATA 2'!$A$68:$A$100,$A5)</f>
        <v>3428575.8505000002</v>
      </c>
      <c r="W5" s="33">
        <f>SUMIFS('DATA 2'!W$68:W$100,'DATA 2'!$A$68:$A$100,$A5)</f>
        <v>3520109.1176</v>
      </c>
      <c r="X5" s="33">
        <f>SUMIFS('DATA 2'!X$68:X$100,'DATA 2'!$A$68:$A$100,$A5)</f>
        <v>3613151.1233999999</v>
      </c>
      <c r="Y5" s="33">
        <f>SUMIFS('DATA 2'!Y$68:Y$100,'DATA 2'!$A$68:$A$100,$A5)</f>
        <v>3707774.3735000002</v>
      </c>
      <c r="Z5" s="33">
        <f>SUMIFS('DATA 2'!Z$68:Z$100,'DATA 2'!$A$68:$A$100,$A5)</f>
        <v>3804023.6812999998</v>
      </c>
      <c r="AA5" s="33">
        <f>SUMIFS('DATA 2'!AA$68:AA$100,'DATA 2'!$A$68:$A$100,$A5)</f>
        <v>3901925.9361</v>
      </c>
      <c r="AB5" s="33">
        <f>SUMIFS('DATA 2'!AB$68:AB$100,'DATA 2'!$A$68:$A$100,$A5)</f>
        <v>4001500.4079</v>
      </c>
      <c r="AC5" s="33">
        <f>SUMIFS('DATA 2'!AC$68:AC$100,'DATA 2'!$A$68:$A$100,$A5)</f>
        <v>4102768.1626999998</v>
      </c>
      <c r="AD5" s="33">
        <f>SUMIFS('DATA 2'!AD$68:AD$100,'DATA 2'!$A$68:$A$100,$A5)</f>
        <v>4205759.5642999997</v>
      </c>
      <c r="AE5" s="33">
        <f>SUMIFS('DATA 2'!AE$68:AE$100,'DATA 2'!$A$68:$A$100,$A5)</f>
        <v>4310818.3566999994</v>
      </c>
      <c r="AF5" s="33">
        <f>SUMIFS('DATA 2'!AF$68:AF$100,'DATA 2'!$A$68:$A$100,$A5)</f>
        <v>4418365.9748</v>
      </c>
      <c r="AG5" s="33">
        <f>SUMIFS('DATA 2'!AG$68:AG$100,'DATA 2'!$A$68:$A$100,$A5)</f>
        <v>4527984.8063000003</v>
      </c>
      <c r="AH5" s="33">
        <f>SUMIFS('DATA 2'!AH$68:AH$100,'DATA 2'!$A$68:$A$100,$A5)</f>
        <v>4639561.3404000001</v>
      </c>
      <c r="AI5" s="33">
        <f>SUMIFS('DATA 2'!AI$68:AI$100,'DATA 2'!$A$68:$A$100,$A5)</f>
        <v>4753212.0889999997</v>
      </c>
      <c r="AJ5" s="33">
        <f>SUMIFS('DATA 2'!AJ$68:AJ$100,'DATA 2'!$A$68:$A$100,$A5)</f>
        <v>4869186.8623000002</v>
      </c>
      <c r="AK5" s="33">
        <f>SUMIFS('DATA 2'!AK$68:AK$100,'DATA 2'!$A$68:$A$100,$A5)</f>
        <v>4987995.6946999999</v>
      </c>
      <c r="AL5" s="33">
        <f>SUMIFS('DATA 2'!AL$68:AL$100,'DATA 2'!$A$68:$A$100,$A5)</f>
        <v>5109978.4939000001</v>
      </c>
      <c r="AM5" s="33">
        <f>SUMIFS('DATA 2'!AM$68:AM$100,'DATA 2'!$A$68:$A$100,$A5)</f>
        <v>5235634.7071000002</v>
      </c>
      <c r="AN5" s="33">
        <f>SUMIFS('DATA 2'!AN$68:AN$100,'DATA 2'!$A$68:$A$100,$A5)</f>
        <v>5365590.0653999997</v>
      </c>
    </row>
    <row r="6" spans="1:40" x14ac:dyDescent="0.25">
      <c r="A6" s="34" t="s">
        <v>237</v>
      </c>
      <c r="C6" s="33">
        <f>SUMIFS('DATA 2'!C$68:C$100,'DATA 2'!$A$68:$A$100,$A6)</f>
        <v>375028.75852999999</v>
      </c>
      <c r="D6" s="33">
        <f>SUMIFS('DATA 2'!D$68:D$100,'DATA 2'!$A$68:$A$100,$A6)</f>
        <v>385250.02576999995</v>
      </c>
      <c r="E6" s="33">
        <f>SUMIFS('DATA 2'!E$68:E$100,'DATA 2'!$A$68:$A$100,$A6)</f>
        <v>394998.94089999999</v>
      </c>
      <c r="F6" s="33">
        <f>SUMIFS('DATA 2'!F$68:F$100,'DATA 2'!$A$68:$A$100,$A6)</f>
        <v>405255.91944999999</v>
      </c>
      <c r="G6" s="33">
        <f>SUMIFS('DATA 2'!G$68:G$100,'DATA 2'!$A$68:$A$100,$A6)</f>
        <v>416482.31800999999</v>
      </c>
      <c r="H6" s="33">
        <f>SUMIFS('DATA 2'!H$68:H$100,'DATA 2'!$A$68:$A$100,$A6)</f>
        <v>428629.80114</v>
      </c>
      <c r="I6" s="33">
        <f>SUMIFS('DATA 2'!I$68:I$100,'DATA 2'!$A$68:$A$100,$A6)</f>
        <v>441066.39312000002</v>
      </c>
      <c r="J6" s="33">
        <f>SUMIFS('DATA 2'!J$68:J$100,'DATA 2'!$A$68:$A$100,$A6)</f>
        <v>453481.52169999998</v>
      </c>
      <c r="K6" s="33">
        <f>SUMIFS('DATA 2'!K$68:K$100,'DATA 2'!$A$68:$A$100,$A6)</f>
        <v>465455.23465</v>
      </c>
      <c r="L6" s="33">
        <f>SUMIFS('DATA 2'!L$68:L$100,'DATA 2'!$A$68:$A$100,$A6)</f>
        <v>477151.43197999999</v>
      </c>
      <c r="M6" s="33">
        <f>SUMIFS('DATA 2'!M$68:M$100,'DATA 2'!$A$68:$A$100,$A6)</f>
        <v>488926.37687999988</v>
      </c>
      <c r="N6" s="33">
        <f>SUMIFS('DATA 2'!N$68:N$100,'DATA 2'!$A$68:$A$100,$A6)</f>
        <v>500881.44259000005</v>
      </c>
      <c r="O6" s="33">
        <f>SUMIFS('DATA 2'!O$68:O$100,'DATA 2'!$A$68:$A$100,$A6)</f>
        <v>512965.69653000002</v>
      </c>
      <c r="P6" s="33">
        <f>SUMIFS('DATA 2'!P$68:P$100,'DATA 2'!$A$68:$A$100,$A6)</f>
        <v>525505.27968999988</v>
      </c>
      <c r="Q6" s="33">
        <f>SUMIFS('DATA 2'!Q$68:Q$100,'DATA 2'!$A$68:$A$100,$A6)</f>
        <v>539232.73387</v>
      </c>
      <c r="R6" s="33">
        <f>SUMIFS('DATA 2'!R$68:R$100,'DATA 2'!$A$68:$A$100,$A6)</f>
        <v>553605.27202999999</v>
      </c>
      <c r="S6" s="33">
        <f>SUMIFS('DATA 2'!S$68:S$100,'DATA 2'!$A$68:$A$100,$A6)</f>
        <v>568390.65813</v>
      </c>
      <c r="T6" s="33">
        <f>SUMIFS('DATA 2'!T$68:T$100,'DATA 2'!$A$68:$A$100,$A6)</f>
        <v>583516.64697999996</v>
      </c>
      <c r="U6" s="33">
        <f>SUMIFS('DATA 2'!U$68:U$100,'DATA 2'!$A$68:$A$100,$A6)</f>
        <v>598675.21487999998</v>
      </c>
      <c r="V6" s="33">
        <f>SUMIFS('DATA 2'!V$68:V$100,'DATA 2'!$A$68:$A$100,$A6)</f>
        <v>613941.91139000002</v>
      </c>
      <c r="W6" s="33">
        <f>SUMIFS('DATA 2'!W$68:W$100,'DATA 2'!$A$68:$A$100,$A6)</f>
        <v>629350.30856000003</v>
      </c>
      <c r="X6" s="33">
        <f>SUMIFS('DATA 2'!X$68:X$100,'DATA 2'!$A$68:$A$100,$A6)</f>
        <v>644933.12066000002</v>
      </c>
      <c r="Y6" s="33">
        <f>SUMIFS('DATA 2'!Y$68:Y$100,'DATA 2'!$A$68:$A$100,$A6)</f>
        <v>660707.56069999991</v>
      </c>
      <c r="Z6" s="33">
        <f>SUMIFS('DATA 2'!Z$68:Z$100,'DATA 2'!$A$68:$A$100,$A6)</f>
        <v>676676.25428999984</v>
      </c>
      <c r="AA6" s="33">
        <f>SUMIFS('DATA 2'!AA$68:AA$100,'DATA 2'!$A$68:$A$100,$A6)</f>
        <v>692833.35826000001</v>
      </c>
      <c r="AB6" s="33">
        <f>SUMIFS('DATA 2'!AB$68:AB$100,'DATA 2'!$A$68:$A$100,$A6)</f>
        <v>709169.62607999996</v>
      </c>
      <c r="AC6" s="33">
        <f>SUMIFS('DATA 2'!AC$68:AC$100,'DATA 2'!$A$68:$A$100,$A6)</f>
        <v>725676.08643999998</v>
      </c>
      <c r="AD6" s="33">
        <f>SUMIFS('DATA 2'!AD$68:AD$100,'DATA 2'!$A$68:$A$100,$A6)</f>
        <v>742346.30064000003</v>
      </c>
      <c r="AE6" s="33">
        <f>SUMIFS('DATA 2'!AE$68:AE$100,'DATA 2'!$A$68:$A$100,$A6)</f>
        <v>758807.12873</v>
      </c>
      <c r="AF6" s="33">
        <f>SUMIFS('DATA 2'!AF$68:AF$100,'DATA 2'!$A$68:$A$100,$A6)</f>
        <v>775999.73899999994</v>
      </c>
      <c r="AG6" s="33">
        <f>SUMIFS('DATA 2'!AG$68:AG$100,'DATA 2'!$A$68:$A$100,$A6)</f>
        <v>793607.43963000004</v>
      </c>
      <c r="AH6" s="33">
        <f>SUMIFS('DATA 2'!AH$68:AH$100,'DATA 2'!$A$68:$A$100,$A6)</f>
        <v>811487.66611999995</v>
      </c>
      <c r="AI6" s="33">
        <f>SUMIFS('DATA 2'!AI$68:AI$100,'DATA 2'!$A$68:$A$100,$A6)</f>
        <v>829617.3677699999</v>
      </c>
      <c r="AJ6" s="33">
        <f>SUMIFS('DATA 2'!AJ$68:AJ$100,'DATA 2'!$A$68:$A$100,$A6)</f>
        <v>848021.59092999995</v>
      </c>
      <c r="AK6" s="33">
        <f>SUMIFS('DATA 2'!AK$68:AK$100,'DATA 2'!$A$68:$A$100,$A6)</f>
        <v>866784.42159000004</v>
      </c>
      <c r="AL6" s="33">
        <f>SUMIFS('DATA 2'!AL$68:AL$100,'DATA 2'!$A$68:$A$100,$A6)</f>
        <v>885941.97696</v>
      </c>
      <c r="AM6" s="33">
        <f>SUMIFS('DATA 2'!AM$68:AM$100,'DATA 2'!$A$68:$A$100,$A6)</f>
        <v>905559.52578999999</v>
      </c>
      <c r="AN6" s="33">
        <f>SUMIFS('DATA 2'!AN$68:AN$100,'DATA 2'!$A$68:$A$100,$A6)</f>
        <v>925722.15197999997</v>
      </c>
    </row>
    <row r="7" spans="1:40" x14ac:dyDescent="0.25">
      <c r="A7" s="5" t="s">
        <v>239</v>
      </c>
      <c r="C7" s="33">
        <f>SUM(C8:C19)</f>
        <v>36641.298950262702</v>
      </c>
      <c r="D7" s="33">
        <f t="shared" ref="D7:AN7" si="0">SUM(D8:D19)</f>
        <v>37536.2780349596</v>
      </c>
      <c r="E7" s="33">
        <f t="shared" si="0"/>
        <v>37845.335218952998</v>
      </c>
      <c r="F7" s="33">
        <f t="shared" si="0"/>
        <v>38002.37929212</v>
      </c>
      <c r="G7" s="33">
        <f t="shared" si="0"/>
        <v>38208.823624439996</v>
      </c>
      <c r="H7" s="33">
        <f t="shared" si="0"/>
        <v>38660.023178299998</v>
      </c>
      <c r="I7" s="33">
        <f t="shared" si="0"/>
        <v>39229.488968599995</v>
      </c>
      <c r="J7" s="33">
        <f t="shared" si="0"/>
        <v>40277.764144099994</v>
      </c>
      <c r="K7" s="33">
        <f t="shared" si="0"/>
        <v>41802.703523099997</v>
      </c>
      <c r="L7" s="33">
        <f t="shared" si="0"/>
        <v>43833.781045559997</v>
      </c>
      <c r="M7" s="33">
        <f t="shared" si="0"/>
        <v>46513.01781831</v>
      </c>
      <c r="N7" s="33">
        <f t="shared" si="0"/>
        <v>50115.518603720004</v>
      </c>
      <c r="O7" s="33">
        <f t="shared" si="0"/>
        <v>55115.909261219007</v>
      </c>
      <c r="P7" s="33">
        <f t="shared" si="0"/>
        <v>57939.085850116993</v>
      </c>
      <c r="Q7" s="33">
        <f t="shared" si="0"/>
        <v>61124.106580869011</v>
      </c>
      <c r="R7" s="33">
        <f t="shared" si="0"/>
        <v>64430.863408589001</v>
      </c>
      <c r="S7" s="33">
        <f t="shared" si="0"/>
        <v>67857.758275961998</v>
      </c>
      <c r="T7" s="33">
        <f t="shared" si="0"/>
        <v>71416.257286974986</v>
      </c>
      <c r="U7" s="33">
        <f t="shared" si="0"/>
        <v>76006.682639645602</v>
      </c>
      <c r="V7" s="33">
        <f t="shared" si="0"/>
        <v>81023.088349699785</v>
      </c>
      <c r="W7" s="33">
        <f t="shared" si="0"/>
        <v>86504.975854395903</v>
      </c>
      <c r="X7" s="33">
        <f t="shared" si="0"/>
        <v>92496.144399374709</v>
      </c>
      <c r="Y7" s="33">
        <f t="shared" si="0"/>
        <v>99039.908855980335</v>
      </c>
      <c r="Z7" s="33">
        <f t="shared" si="0"/>
        <v>106178.78739523819</v>
      </c>
      <c r="AA7" s="33">
        <f t="shared" si="0"/>
        <v>113954.15952208212</v>
      </c>
      <c r="AB7" s="33">
        <f t="shared" si="0"/>
        <v>122405.6541095002</v>
      </c>
      <c r="AC7" s="33">
        <f t="shared" si="0"/>
        <v>131570.43981414131</v>
      </c>
      <c r="AD7" s="33">
        <f t="shared" si="0"/>
        <v>141482.43374682419</v>
      </c>
      <c r="AE7" s="33">
        <f t="shared" si="0"/>
        <v>148457.09020589213</v>
      </c>
      <c r="AF7" s="33">
        <f t="shared" si="0"/>
        <v>154949.98228012747</v>
      </c>
      <c r="AG7" s="33">
        <f t="shared" si="0"/>
        <v>161255.78574108667</v>
      </c>
      <c r="AH7" s="33">
        <f t="shared" si="0"/>
        <v>167463.22859115773</v>
      </c>
      <c r="AI7" s="33">
        <f t="shared" si="0"/>
        <v>173568.80388768003</v>
      </c>
      <c r="AJ7" s="33">
        <f t="shared" si="0"/>
        <v>179568.91597342619</v>
      </c>
      <c r="AK7" s="33">
        <f t="shared" si="0"/>
        <v>185481.76208458058</v>
      </c>
      <c r="AL7" s="33">
        <f t="shared" si="0"/>
        <v>191324.1407627486</v>
      </c>
      <c r="AM7" s="33">
        <f t="shared" si="0"/>
        <v>197118.1370502903</v>
      </c>
      <c r="AN7" s="33">
        <f t="shared" si="0"/>
        <v>202890.35269200761</v>
      </c>
    </row>
    <row r="8" spans="1:40" x14ac:dyDescent="0.25">
      <c r="A8" s="35" t="s">
        <v>440</v>
      </c>
      <c r="C8" s="33">
        <f>SUMIFS('DATA 2'!C$68:C$100,'DATA 2'!$A$68:$A$100,$A8)</f>
        <v>10768.83088</v>
      </c>
      <c r="D8" s="33">
        <f>SUMIFS('DATA 2'!D$68:D$100,'DATA 2'!$A$68:$A$100,$A8)</f>
        <v>11095.043960000001</v>
      </c>
      <c r="E8" s="33">
        <f>SUMIFS('DATA 2'!E$68:E$100,'DATA 2'!$A$68:$A$100,$A8)</f>
        <v>11339.461799999999</v>
      </c>
      <c r="F8" s="33">
        <f>SUMIFS('DATA 2'!F$68:F$100,'DATA 2'!$A$68:$A$100,$A8)</f>
        <v>11534.58454</v>
      </c>
      <c r="G8" s="33">
        <f>SUMIFS('DATA 2'!G$68:G$100,'DATA 2'!$A$68:$A$100,$A8)</f>
        <v>11655.393480000001</v>
      </c>
      <c r="H8" s="33">
        <f>SUMIFS('DATA 2'!H$68:H$100,'DATA 2'!$A$68:$A$100,$A8)</f>
        <v>12253.766079999999</v>
      </c>
      <c r="I8" s="33">
        <f>SUMIFS('DATA 2'!I$68:I$100,'DATA 2'!$A$68:$A$100,$A8)</f>
        <v>12743.756359999999</v>
      </c>
      <c r="J8" s="33">
        <f>SUMIFS('DATA 2'!J$68:J$100,'DATA 2'!$A$68:$A$100,$A8)</f>
        <v>13049.906440000001</v>
      </c>
      <c r="K8" s="33">
        <f>SUMIFS('DATA 2'!K$68:K$100,'DATA 2'!$A$68:$A$100,$A8)</f>
        <v>13213.39588</v>
      </c>
      <c r="L8" s="33">
        <f>SUMIFS('DATA 2'!L$68:L$100,'DATA 2'!$A$68:$A$100,$A8)</f>
        <v>13269.58403</v>
      </c>
      <c r="M8" s="33">
        <f>SUMIFS('DATA 2'!M$68:M$100,'DATA 2'!$A$68:$A$100,$A8)</f>
        <v>13226.82055</v>
      </c>
      <c r="N8" s="33">
        <f>SUMIFS('DATA 2'!N$68:N$100,'DATA 2'!$A$68:$A$100,$A8)</f>
        <v>13064.54377</v>
      </c>
      <c r="O8" s="33">
        <f>SUMIFS('DATA 2'!O$68:O$100,'DATA 2'!$A$68:$A$100,$A8)</f>
        <v>12740.18777</v>
      </c>
      <c r="P8" s="33">
        <f>SUMIFS('DATA 2'!P$68:P$100,'DATA 2'!$A$68:$A$100,$A8)</f>
        <v>12818.645140000001</v>
      </c>
      <c r="Q8" s="33">
        <f>SUMIFS('DATA 2'!Q$68:Q$100,'DATA 2'!$A$68:$A$100,$A8)</f>
        <v>13065.62383</v>
      </c>
      <c r="R8" s="33">
        <f>SUMIFS('DATA 2'!R$68:R$100,'DATA 2'!$A$68:$A$100,$A8)</f>
        <v>13359.852849999999</v>
      </c>
      <c r="S8" s="33">
        <f>SUMIFS('DATA 2'!S$68:S$100,'DATA 2'!$A$68:$A$100,$A8)</f>
        <v>13665.75755</v>
      </c>
      <c r="T8" s="33">
        <f>SUMIFS('DATA 2'!T$68:T$100,'DATA 2'!$A$68:$A$100,$A8)</f>
        <v>13972.69173</v>
      </c>
      <c r="U8" s="33">
        <f>SUMIFS('DATA 2'!U$68:U$100,'DATA 2'!$A$68:$A$100,$A8)</f>
        <v>14268.83281</v>
      </c>
      <c r="V8" s="33">
        <f>SUMIFS('DATA 2'!V$68:V$100,'DATA 2'!$A$68:$A$100,$A8)</f>
        <v>14553.637909999999</v>
      </c>
      <c r="W8" s="33">
        <f>SUMIFS('DATA 2'!W$68:W$100,'DATA 2'!$A$68:$A$100,$A8)</f>
        <v>14823.44045</v>
      </c>
      <c r="X8" s="33">
        <f>SUMIFS('DATA 2'!X$68:X$100,'DATA 2'!$A$68:$A$100,$A8)</f>
        <v>15074.46874</v>
      </c>
      <c r="Y8" s="33">
        <f>SUMIFS('DATA 2'!Y$68:Y$100,'DATA 2'!$A$68:$A$100,$A8)</f>
        <v>15302.78118</v>
      </c>
      <c r="Z8" s="33">
        <f>SUMIFS('DATA 2'!Z$68:Z$100,'DATA 2'!$A$68:$A$100,$A8)</f>
        <v>15504.241239999999</v>
      </c>
      <c r="AA8" s="33">
        <f>SUMIFS('DATA 2'!AA$68:AA$100,'DATA 2'!$A$68:$A$100,$A8)</f>
        <v>15674.58728</v>
      </c>
      <c r="AB8" s="33">
        <f>SUMIFS('DATA 2'!AB$68:AB$100,'DATA 2'!$A$68:$A$100,$A8)</f>
        <v>15809.521940000001</v>
      </c>
      <c r="AC8" s="33">
        <f>SUMIFS('DATA 2'!AC$68:AC$100,'DATA 2'!$A$68:$A$100,$A8)</f>
        <v>15904.816059999999</v>
      </c>
      <c r="AD8" s="33">
        <f>SUMIFS('DATA 2'!AD$68:AD$100,'DATA 2'!$A$68:$A$100,$A8)</f>
        <v>15956.42402</v>
      </c>
      <c r="AE8" s="33">
        <f>SUMIFS('DATA 2'!AE$68:AE$100,'DATA 2'!$A$68:$A$100,$A8)</f>
        <v>16360.82121</v>
      </c>
      <c r="AF8" s="33">
        <f>SUMIFS('DATA 2'!AF$68:AF$100,'DATA 2'!$A$68:$A$100,$A8)</f>
        <v>16801.344489999999</v>
      </c>
      <c r="AG8" s="33">
        <f>SUMIFS('DATA 2'!AG$68:AG$100,'DATA 2'!$A$68:$A$100,$A8)</f>
        <v>17193.545689999999</v>
      </c>
      <c r="AH8" s="33">
        <f>SUMIFS('DATA 2'!AH$68:AH$100,'DATA 2'!$A$68:$A$100,$A8)</f>
        <v>17536.421559999999</v>
      </c>
      <c r="AI8" s="33">
        <f>SUMIFS('DATA 2'!AI$68:AI$100,'DATA 2'!$A$68:$A$100,$A8)</f>
        <v>17842.324710000001</v>
      </c>
      <c r="AJ8" s="33">
        <f>SUMIFS('DATA 2'!AJ$68:AJ$100,'DATA 2'!$A$68:$A$100,$A8)</f>
        <v>18121.910100000001</v>
      </c>
      <c r="AK8" s="33">
        <f>SUMIFS('DATA 2'!AK$68:AK$100,'DATA 2'!$A$68:$A$100,$A8)</f>
        <v>18383.41288</v>
      </c>
      <c r="AL8" s="33">
        <f>SUMIFS('DATA 2'!AL$68:AL$100,'DATA 2'!$A$68:$A$100,$A8)</f>
        <v>18632.2562</v>
      </c>
      <c r="AM8" s="33">
        <f>SUMIFS('DATA 2'!AM$68:AM$100,'DATA 2'!$A$68:$A$100,$A8)</f>
        <v>18872.33484</v>
      </c>
      <c r="AN8" s="33">
        <f>SUMIFS('DATA 2'!AN$68:AN$100,'DATA 2'!$A$68:$A$100,$A8)</f>
        <v>19106.815470000001</v>
      </c>
    </row>
    <row r="9" spans="1:40" x14ac:dyDescent="0.25">
      <c r="A9" s="35" t="s">
        <v>441</v>
      </c>
      <c r="C9" s="33">
        <f>SUMIFS('DATA 2'!C$68:C$100,'DATA 2'!$A$68:$A$100,$A9)</f>
        <v>752.27429700000005</v>
      </c>
      <c r="D9" s="33">
        <f>SUMIFS('DATA 2'!D$68:D$100,'DATA 2'!$A$68:$A$100,$A9)</f>
        <v>944.13714130000005</v>
      </c>
      <c r="E9" s="33">
        <f>SUMIFS('DATA 2'!E$68:E$100,'DATA 2'!$A$68:$A$100,$A9)</f>
        <v>1173.7329010000001</v>
      </c>
      <c r="F9" s="33">
        <f>SUMIFS('DATA 2'!F$68:F$100,'DATA 2'!$A$68:$A$100,$A9)</f>
        <v>1460.4488630000001</v>
      </c>
      <c r="G9" s="33">
        <f>SUMIFS('DATA 2'!G$68:G$100,'DATA 2'!$A$68:$A$100,$A9)</f>
        <v>1811.5931</v>
      </c>
      <c r="H9" s="33">
        <f>SUMIFS('DATA 2'!H$68:H$100,'DATA 2'!$A$68:$A$100,$A9)</f>
        <v>2257.9944799999998</v>
      </c>
      <c r="I9" s="33">
        <f>SUMIFS('DATA 2'!I$68:I$100,'DATA 2'!$A$68:$A$100,$A9)</f>
        <v>2731.827648</v>
      </c>
      <c r="J9" s="33">
        <f>SUMIFS('DATA 2'!J$68:J$100,'DATA 2'!$A$68:$A$100,$A9)</f>
        <v>3262.5308180000002</v>
      </c>
      <c r="K9" s="33">
        <f>SUMIFS('DATA 2'!K$68:K$100,'DATA 2'!$A$68:$A$100,$A9)</f>
        <v>3873.5972230000002</v>
      </c>
      <c r="L9" s="33">
        <f>SUMIFS('DATA 2'!L$68:L$100,'DATA 2'!$A$68:$A$100,$A9)</f>
        <v>4581.3365130000002</v>
      </c>
      <c r="M9" s="33">
        <f>SUMIFS('DATA 2'!M$68:M$100,'DATA 2'!$A$68:$A$100,$A9)</f>
        <v>5393.4432740000002</v>
      </c>
      <c r="N9" s="33">
        <f>SUMIFS('DATA 2'!N$68:N$100,'DATA 2'!$A$68:$A$100,$A9)</f>
        <v>6301.4480750000002</v>
      </c>
      <c r="O9" s="33">
        <f>SUMIFS('DATA 2'!O$68:O$100,'DATA 2'!$A$68:$A$100,$A9)</f>
        <v>7272.4518619999999</v>
      </c>
      <c r="P9" s="33">
        <f>SUMIFS('DATA 2'!P$68:P$100,'DATA 2'!$A$68:$A$100,$A9)</f>
        <v>8283.6023860000005</v>
      </c>
      <c r="Q9" s="33">
        <f>SUMIFS('DATA 2'!Q$68:Q$100,'DATA 2'!$A$68:$A$100,$A9)</f>
        <v>9461.3562610000008</v>
      </c>
      <c r="R9" s="33">
        <f>SUMIFS('DATA 2'!R$68:R$100,'DATA 2'!$A$68:$A$100,$A9)</f>
        <v>10780.259679999999</v>
      </c>
      <c r="S9" s="33">
        <f>SUMIFS('DATA 2'!S$68:S$100,'DATA 2'!$A$68:$A$100,$A9)</f>
        <v>12256.148950000001</v>
      </c>
      <c r="T9" s="33">
        <f>SUMIFS('DATA 2'!T$68:T$100,'DATA 2'!$A$68:$A$100,$A9)</f>
        <v>13904.312169999999</v>
      </c>
      <c r="U9" s="33">
        <f>SUMIFS('DATA 2'!U$68:U$100,'DATA 2'!$A$68:$A$100,$A9)</f>
        <v>15369.28347</v>
      </c>
      <c r="V9" s="33">
        <f>SUMIFS('DATA 2'!V$68:V$100,'DATA 2'!$A$68:$A$100,$A9)</f>
        <v>16936.00577</v>
      </c>
      <c r="W9" s="33">
        <f>SUMIFS('DATA 2'!W$68:W$100,'DATA 2'!$A$68:$A$100,$A9)</f>
        <v>18601.666809999999</v>
      </c>
      <c r="X9" s="33">
        <f>SUMIFS('DATA 2'!X$68:X$100,'DATA 2'!$A$68:$A$100,$A9)</f>
        <v>20363.675780000001</v>
      </c>
      <c r="Y9" s="33">
        <f>SUMIFS('DATA 2'!Y$68:Y$100,'DATA 2'!$A$68:$A$100,$A9)</f>
        <v>22217.758030000001</v>
      </c>
      <c r="Z9" s="33">
        <f>SUMIFS('DATA 2'!Z$68:Z$100,'DATA 2'!$A$68:$A$100,$A9)</f>
        <v>24157.762589999998</v>
      </c>
      <c r="AA9" s="33">
        <f>SUMIFS('DATA 2'!AA$68:AA$100,'DATA 2'!$A$68:$A$100,$A9)</f>
        <v>26175.57531</v>
      </c>
      <c r="AB9" s="33">
        <f>SUMIFS('DATA 2'!AB$68:AB$100,'DATA 2'!$A$68:$A$100,$A9)</f>
        <v>28261.030630000001</v>
      </c>
      <c r="AC9" s="33">
        <f>SUMIFS('DATA 2'!AC$68:AC$100,'DATA 2'!$A$68:$A$100,$A9)</f>
        <v>30401.869019999998</v>
      </c>
      <c r="AD9" s="33">
        <f>SUMIFS('DATA 2'!AD$68:AD$100,'DATA 2'!$A$68:$A$100,$A9)</f>
        <v>32583.75072</v>
      </c>
      <c r="AE9" s="33">
        <f>SUMIFS('DATA 2'!AE$68:AE$100,'DATA 2'!$A$68:$A$100,$A9)</f>
        <v>34742.530440000002</v>
      </c>
      <c r="AF9" s="33">
        <f>SUMIFS('DATA 2'!AF$68:AF$100,'DATA 2'!$A$68:$A$100,$A9)</f>
        <v>36667.156389999996</v>
      </c>
      <c r="AG9" s="33">
        <f>SUMIFS('DATA 2'!AG$68:AG$100,'DATA 2'!$A$68:$A$100,$A9)</f>
        <v>38407.707649999997</v>
      </c>
      <c r="AH9" s="33">
        <f>SUMIFS('DATA 2'!AH$68:AH$100,'DATA 2'!$A$68:$A$100,$A9)</f>
        <v>40032.458180000001</v>
      </c>
      <c r="AI9" s="33">
        <f>SUMIFS('DATA 2'!AI$68:AI$100,'DATA 2'!$A$68:$A$100,$A9)</f>
        <v>41575.396289999997</v>
      </c>
      <c r="AJ9" s="33">
        <f>SUMIFS('DATA 2'!AJ$68:AJ$100,'DATA 2'!$A$68:$A$100,$A9)</f>
        <v>43055.441859999999</v>
      </c>
      <c r="AK9" s="33">
        <f>SUMIFS('DATA 2'!AK$68:AK$100,'DATA 2'!$A$68:$A$100,$A9)</f>
        <v>44487.426339999998</v>
      </c>
      <c r="AL9" s="33">
        <f>SUMIFS('DATA 2'!AL$68:AL$100,'DATA 2'!$A$68:$A$100,$A9)</f>
        <v>45880.468529999998</v>
      </c>
      <c r="AM9" s="33">
        <f>SUMIFS('DATA 2'!AM$68:AM$100,'DATA 2'!$A$68:$A$100,$A9)</f>
        <v>47242.298690000003</v>
      </c>
      <c r="AN9" s="33">
        <f>SUMIFS('DATA 2'!AN$68:AN$100,'DATA 2'!$A$68:$A$100,$A9)</f>
        <v>48580.345529999999</v>
      </c>
    </row>
    <row r="10" spans="1:40" x14ac:dyDescent="0.25">
      <c r="A10" s="35" t="s">
        <v>442</v>
      </c>
      <c r="C10" s="33">
        <f>SUMIFS('DATA 2'!C$68:C$100,'DATA 2'!$A$68:$A$100,$A10)</f>
        <v>638.72549089999995</v>
      </c>
      <c r="D10" s="33">
        <f>SUMIFS('DATA 2'!D$68:D$100,'DATA 2'!$A$68:$A$100,$A10)</f>
        <v>642.2187242</v>
      </c>
      <c r="E10" s="33">
        <f>SUMIFS('DATA 2'!E$68:E$100,'DATA 2'!$A$68:$A$100,$A10)</f>
        <v>634.68113189999997</v>
      </c>
      <c r="F10" s="33">
        <f>SUMIFS('DATA 2'!F$68:F$100,'DATA 2'!$A$68:$A$100,$A10)</f>
        <v>621.8311119</v>
      </c>
      <c r="G10" s="33">
        <f>SUMIFS('DATA 2'!G$68:G$100,'DATA 2'!$A$68:$A$100,$A10)</f>
        <v>603.92353869999999</v>
      </c>
      <c r="H10" s="33">
        <f>SUMIFS('DATA 2'!H$68:H$100,'DATA 2'!$A$68:$A$100,$A10)</f>
        <v>667.83582520000004</v>
      </c>
      <c r="I10" s="33">
        <f>SUMIFS('DATA 2'!I$68:I$100,'DATA 2'!$A$68:$A$100,$A10)</f>
        <v>754.97100269999999</v>
      </c>
      <c r="J10" s="33">
        <f>SUMIFS('DATA 2'!J$68:J$100,'DATA 2'!$A$68:$A$100,$A10)</f>
        <v>851.8655033</v>
      </c>
      <c r="K10" s="33">
        <f>SUMIFS('DATA 2'!K$68:K$100,'DATA 2'!$A$68:$A$100,$A10)</f>
        <v>957.66170990000001</v>
      </c>
      <c r="L10" s="33">
        <f>SUMIFS('DATA 2'!L$68:L$100,'DATA 2'!$A$68:$A$100,$A10)</f>
        <v>1073.8279660000001</v>
      </c>
      <c r="M10" s="33">
        <f>SUMIFS('DATA 2'!M$68:M$100,'DATA 2'!$A$68:$A$100,$A10)</f>
        <v>1200.935375</v>
      </c>
      <c r="N10" s="33">
        <f>SUMIFS('DATA 2'!N$68:N$100,'DATA 2'!$A$68:$A$100,$A10)</f>
        <v>1336.8034540000001</v>
      </c>
      <c r="O10" s="33">
        <f>SUMIFS('DATA 2'!O$68:O$100,'DATA 2'!$A$68:$A$100,$A10)</f>
        <v>1475.1705790000001</v>
      </c>
      <c r="P10" s="33">
        <f>SUMIFS('DATA 2'!P$68:P$100,'DATA 2'!$A$68:$A$100,$A10)</f>
        <v>1549.720757</v>
      </c>
      <c r="Q10" s="33">
        <f>SUMIFS('DATA 2'!Q$68:Q$100,'DATA 2'!$A$68:$A$100,$A10)</f>
        <v>1604.4289799999999</v>
      </c>
      <c r="R10" s="33">
        <f>SUMIFS('DATA 2'!R$68:R$100,'DATA 2'!$A$68:$A$100,$A10)</f>
        <v>1650.0199399999999</v>
      </c>
      <c r="S10" s="33">
        <f>SUMIFS('DATA 2'!S$68:S$100,'DATA 2'!$A$68:$A$100,$A10)</f>
        <v>1689.857293</v>
      </c>
      <c r="T10" s="33">
        <f>SUMIFS('DATA 2'!T$68:T$100,'DATA 2'!$A$68:$A$100,$A10)</f>
        <v>1724.890269</v>
      </c>
      <c r="U10" s="33">
        <f>SUMIFS('DATA 2'!U$68:U$100,'DATA 2'!$A$68:$A$100,$A10)</f>
        <v>1783.3748660000001</v>
      </c>
      <c r="V10" s="33">
        <f>SUMIFS('DATA 2'!V$68:V$100,'DATA 2'!$A$68:$A$100,$A10)</f>
        <v>1848.7349099999999</v>
      </c>
      <c r="W10" s="33">
        <f>SUMIFS('DATA 2'!W$68:W$100,'DATA 2'!$A$68:$A$100,$A10)</f>
        <v>1914.6520969999999</v>
      </c>
      <c r="X10" s="33">
        <f>SUMIFS('DATA 2'!X$68:X$100,'DATA 2'!$A$68:$A$100,$A10)</f>
        <v>1978.6139840000001</v>
      </c>
      <c r="Y10" s="33">
        <f>SUMIFS('DATA 2'!Y$68:Y$100,'DATA 2'!$A$68:$A$100,$A10)</f>
        <v>2039.2638669999999</v>
      </c>
      <c r="Z10" s="33">
        <f>SUMIFS('DATA 2'!Z$68:Z$100,'DATA 2'!$A$68:$A$100,$A10)</f>
        <v>2095.5841829999999</v>
      </c>
      <c r="AA10" s="33">
        <f>SUMIFS('DATA 2'!AA$68:AA$100,'DATA 2'!$A$68:$A$100,$A10)</f>
        <v>2146.6564870000002</v>
      </c>
      <c r="AB10" s="33">
        <f>SUMIFS('DATA 2'!AB$68:AB$100,'DATA 2'!$A$68:$A$100,$A10)</f>
        <v>2191.6005270000001</v>
      </c>
      <c r="AC10" s="33">
        <f>SUMIFS('DATA 2'!AC$68:AC$100,'DATA 2'!$A$68:$A$100,$A10)</f>
        <v>2229.570639</v>
      </c>
      <c r="AD10" s="33">
        <f>SUMIFS('DATA 2'!AD$68:AD$100,'DATA 2'!$A$68:$A$100,$A10)</f>
        <v>2259.7709810000001</v>
      </c>
      <c r="AE10" s="33">
        <f>SUMIFS('DATA 2'!AE$68:AE$100,'DATA 2'!$A$68:$A$100,$A10)</f>
        <v>2336.5202300000001</v>
      </c>
      <c r="AF10" s="33">
        <f>SUMIFS('DATA 2'!AF$68:AF$100,'DATA 2'!$A$68:$A$100,$A10)</f>
        <v>2416.552451</v>
      </c>
      <c r="AG10" s="33">
        <f>SUMIFS('DATA 2'!AG$68:AG$100,'DATA 2'!$A$68:$A$100,$A10)</f>
        <v>2487.957821</v>
      </c>
      <c r="AH10" s="33">
        <f>SUMIFS('DATA 2'!AH$68:AH$100,'DATA 2'!$A$68:$A$100,$A10)</f>
        <v>2550.42533</v>
      </c>
      <c r="AI10" s="33">
        <f>SUMIFS('DATA 2'!AI$68:AI$100,'DATA 2'!$A$68:$A$100,$A10)</f>
        <v>2605.5711809999998</v>
      </c>
      <c r="AJ10" s="33">
        <f>SUMIFS('DATA 2'!AJ$68:AJ$100,'DATA 2'!$A$68:$A$100,$A10)</f>
        <v>2654.822897</v>
      </c>
      <c r="AK10" s="33">
        <f>SUMIFS('DATA 2'!AK$68:AK$100,'DATA 2'!$A$68:$A$100,$A10)</f>
        <v>2699.3086589999998</v>
      </c>
      <c r="AL10" s="33">
        <f>SUMIFS('DATA 2'!AL$68:AL$100,'DATA 2'!$A$68:$A$100,$A10)</f>
        <v>2739.7867209999999</v>
      </c>
      <c r="AM10" s="33">
        <f>SUMIFS('DATA 2'!AM$68:AM$100,'DATA 2'!$A$68:$A$100,$A10)</f>
        <v>2776.8210439999998</v>
      </c>
      <c r="AN10" s="33">
        <f>SUMIFS('DATA 2'!AN$68:AN$100,'DATA 2'!$A$68:$A$100,$A10)</f>
        <v>2810.890699</v>
      </c>
    </row>
    <row r="11" spans="1:40" x14ac:dyDescent="0.25">
      <c r="A11" s="35" t="s">
        <v>125</v>
      </c>
      <c r="C11" s="33">
        <f>SUMIFS('DATA 2'!C$68:C$100,'DATA 2'!$A$68:$A$100,$A11)</f>
        <v>4.3678165160000004</v>
      </c>
      <c r="D11" s="33">
        <f>SUMIFS('DATA 2'!D$68:D$100,'DATA 2'!$A$68:$A$100,$A11)</f>
        <v>8.8197130609999999</v>
      </c>
      <c r="E11" s="33">
        <f>SUMIFS('DATA 2'!E$68:E$100,'DATA 2'!$A$68:$A$100,$A11)</f>
        <v>17.79363219</v>
      </c>
      <c r="F11" s="33">
        <f>SUMIFS('DATA 2'!F$68:F$100,'DATA 2'!$A$68:$A$100,$A11)</f>
        <v>36.233785240000003</v>
      </c>
      <c r="G11" s="33">
        <f>SUMIFS('DATA 2'!G$68:G$100,'DATA 2'!$A$68:$A$100,$A11)</f>
        <v>74.162652339999994</v>
      </c>
      <c r="H11" s="33">
        <f>SUMIFS('DATA 2'!H$68:H$100,'DATA 2'!$A$68:$A$100,$A11)</f>
        <v>141.54157140000001</v>
      </c>
      <c r="I11" s="33">
        <f>SUMIFS('DATA 2'!I$68:I$100,'DATA 2'!$A$68:$A$100,$A11)</f>
        <v>263.60651940000002</v>
      </c>
      <c r="J11" s="33">
        <f>SUMIFS('DATA 2'!J$68:J$100,'DATA 2'!$A$68:$A$100,$A11)</f>
        <v>485.50921069999998</v>
      </c>
      <c r="K11" s="33">
        <f>SUMIFS('DATA 2'!K$68:K$100,'DATA 2'!$A$68:$A$100,$A11)</f>
        <v>888.83851340000001</v>
      </c>
      <c r="L11" s="33">
        <f>SUMIFS('DATA 2'!L$68:L$100,'DATA 2'!$A$68:$A$100,$A11)</f>
        <v>1618.760307</v>
      </c>
      <c r="M11" s="33">
        <f>SUMIFS('DATA 2'!M$68:M$100,'DATA 2'!$A$68:$A$100,$A11)</f>
        <v>2928.9982690000002</v>
      </c>
      <c r="N11" s="33">
        <f>SUMIFS('DATA 2'!N$68:N$100,'DATA 2'!$A$68:$A$100,$A11)</f>
        <v>5248.828861</v>
      </c>
      <c r="O11" s="33">
        <f>SUMIFS('DATA 2'!O$68:O$100,'DATA 2'!$A$68:$A$100,$A11)</f>
        <v>9272.8655199999994</v>
      </c>
      <c r="P11" s="33">
        <f>SUMIFS('DATA 2'!P$68:P$100,'DATA 2'!$A$68:$A$100,$A11)</f>
        <v>10272.38718</v>
      </c>
      <c r="Q11" s="33">
        <f>SUMIFS('DATA 2'!Q$68:Q$100,'DATA 2'!$A$68:$A$100,$A11)</f>
        <v>11302.467930000001</v>
      </c>
      <c r="R11" s="33">
        <f>SUMIFS('DATA 2'!R$68:R$100,'DATA 2'!$A$68:$A$100,$A11)</f>
        <v>12321.41013</v>
      </c>
      <c r="S11" s="33">
        <f>SUMIFS('DATA 2'!S$68:S$100,'DATA 2'!$A$68:$A$100,$A11)</f>
        <v>13334.03515</v>
      </c>
      <c r="T11" s="33">
        <f>SUMIFS('DATA 2'!T$68:T$100,'DATA 2'!$A$68:$A$100,$A11)</f>
        <v>14341.110979999999</v>
      </c>
      <c r="U11" s="33">
        <f>SUMIFS('DATA 2'!U$68:U$100,'DATA 2'!$A$68:$A$100,$A11)</f>
        <v>16862.963800000001</v>
      </c>
      <c r="V11" s="33">
        <f>SUMIFS('DATA 2'!V$68:V$100,'DATA 2'!$A$68:$A$100,$A11)</f>
        <v>19772.96888</v>
      </c>
      <c r="W11" s="33">
        <f>SUMIFS('DATA 2'!W$68:W$100,'DATA 2'!$A$68:$A$100,$A11)</f>
        <v>23116.370129999999</v>
      </c>
      <c r="X11" s="33">
        <f>SUMIFS('DATA 2'!X$68:X$100,'DATA 2'!$A$68:$A$100,$A11)</f>
        <v>26943.297740000002</v>
      </c>
      <c r="Y11" s="33">
        <f>SUMIFS('DATA 2'!Y$68:Y$100,'DATA 2'!$A$68:$A$100,$A11)</f>
        <v>31306.640220000001</v>
      </c>
      <c r="Z11" s="33">
        <f>SUMIFS('DATA 2'!Z$68:Z$100,'DATA 2'!$A$68:$A$100,$A11)</f>
        <v>36261.50114</v>
      </c>
      <c r="AA11" s="33">
        <f>SUMIFS('DATA 2'!AA$68:AA$100,'DATA 2'!$A$68:$A$100,$A11)</f>
        <v>41864.593549999998</v>
      </c>
      <c r="AB11" s="33">
        <f>SUMIFS('DATA 2'!AB$68:AB$100,'DATA 2'!$A$68:$A$100,$A11)</f>
        <v>48173.418019999997</v>
      </c>
      <c r="AC11" s="33">
        <f>SUMIFS('DATA 2'!AC$68:AC$100,'DATA 2'!$A$68:$A$100,$A11)</f>
        <v>55245.265350000001</v>
      </c>
      <c r="AD11" s="33">
        <f>SUMIFS('DATA 2'!AD$68:AD$100,'DATA 2'!$A$68:$A$100,$A11)</f>
        <v>63136.055119999997</v>
      </c>
      <c r="AE11" s="33">
        <f>SUMIFS('DATA 2'!AE$68:AE$100,'DATA 2'!$A$68:$A$100,$A11)</f>
        <v>67915.2111</v>
      </c>
      <c r="AF11" s="33">
        <f>SUMIFS('DATA 2'!AF$68:AF$100,'DATA 2'!$A$68:$A$100,$A11)</f>
        <v>72229.606400000004</v>
      </c>
      <c r="AG11" s="33">
        <f>SUMIFS('DATA 2'!AG$68:AG$100,'DATA 2'!$A$68:$A$100,$A11)</f>
        <v>76170.304050000006</v>
      </c>
      <c r="AH11" s="33">
        <f>SUMIFS('DATA 2'!AH$68:AH$100,'DATA 2'!$A$68:$A$100,$A11)</f>
        <v>79869.694300000003</v>
      </c>
      <c r="AI11" s="33">
        <f>SUMIFS('DATA 2'!AI$68:AI$100,'DATA 2'!$A$68:$A$100,$A11)</f>
        <v>83395.607579999996</v>
      </c>
      <c r="AJ11" s="33">
        <f>SUMIFS('DATA 2'!AJ$68:AJ$100,'DATA 2'!$A$68:$A$100,$A11)</f>
        <v>86787.278749999998</v>
      </c>
      <c r="AK11" s="33">
        <f>SUMIFS('DATA 2'!AK$68:AK$100,'DATA 2'!$A$68:$A$100,$A11)</f>
        <v>90076.434880000001</v>
      </c>
      <c r="AL11" s="33">
        <f>SUMIFS('DATA 2'!AL$68:AL$100,'DATA 2'!$A$68:$A$100,$A11)</f>
        <v>93283.849650000004</v>
      </c>
      <c r="AM11" s="33">
        <f>SUMIFS('DATA 2'!AM$68:AM$100,'DATA 2'!$A$68:$A$100,$A11)</f>
        <v>96427.762270000007</v>
      </c>
      <c r="AN11" s="33">
        <f>SUMIFS('DATA 2'!AN$68:AN$100,'DATA 2'!$A$68:$A$100,$A11)</f>
        <v>99526.01367</v>
      </c>
    </row>
    <row r="12" spans="1:40" x14ac:dyDescent="0.25">
      <c r="A12" s="35" t="s">
        <v>443</v>
      </c>
      <c r="C12" s="33">
        <f>SUMIFS('DATA 2'!C$68:C$100,'DATA 2'!$A$68:$A$100,$A12)</f>
        <v>288.43088970000002</v>
      </c>
      <c r="D12" s="33">
        <f>SUMIFS('DATA 2'!D$68:D$100,'DATA 2'!$A$68:$A$100,$A12)</f>
        <v>354.84200010000001</v>
      </c>
      <c r="E12" s="33">
        <f>SUMIFS('DATA 2'!E$68:E$100,'DATA 2'!$A$68:$A$100,$A12)</f>
        <v>460.16658910000001</v>
      </c>
      <c r="F12" s="33">
        <f>SUMIFS('DATA 2'!F$68:F$100,'DATA 2'!$A$68:$A$100,$A12)</f>
        <v>608.74555740000005</v>
      </c>
      <c r="G12" s="33">
        <f>SUMIFS('DATA 2'!G$68:G$100,'DATA 2'!$A$68:$A$100,$A12)</f>
        <v>811.47823570000003</v>
      </c>
      <c r="H12" s="33">
        <f>SUMIFS('DATA 2'!H$68:H$100,'DATA 2'!$A$68:$A$100,$A12)</f>
        <v>998.98951620000003</v>
      </c>
      <c r="I12" s="33">
        <f>SUMIFS('DATA 2'!I$68:I$100,'DATA 2'!$A$68:$A$100,$A12)</f>
        <v>1171.787478</v>
      </c>
      <c r="J12" s="33">
        <f>SUMIFS('DATA 2'!J$68:J$100,'DATA 2'!$A$68:$A$100,$A12)</f>
        <v>1339.1446719999999</v>
      </c>
      <c r="K12" s="33">
        <f>SUMIFS('DATA 2'!K$68:K$100,'DATA 2'!$A$68:$A$100,$A12)</f>
        <v>1508.883067</v>
      </c>
      <c r="L12" s="33">
        <f>SUMIFS('DATA 2'!L$68:L$100,'DATA 2'!$A$68:$A$100,$A12)</f>
        <v>1684.866886</v>
      </c>
      <c r="M12" s="33">
        <f>SUMIFS('DATA 2'!M$68:M$100,'DATA 2'!$A$68:$A$100,$A12)</f>
        <v>1866.6848070000001</v>
      </c>
      <c r="N12" s="33">
        <f>SUMIFS('DATA 2'!N$68:N$100,'DATA 2'!$A$68:$A$100,$A12)</f>
        <v>2048.5841009999999</v>
      </c>
      <c r="O12" s="33">
        <f>SUMIFS('DATA 2'!O$68:O$100,'DATA 2'!$A$68:$A$100,$A12)</f>
        <v>2218.5707969999999</v>
      </c>
      <c r="P12" s="33">
        <f>SUMIFS('DATA 2'!P$68:P$100,'DATA 2'!$A$68:$A$100,$A12)</f>
        <v>2334.4512890000001</v>
      </c>
      <c r="Q12" s="33">
        <f>SUMIFS('DATA 2'!Q$68:Q$100,'DATA 2'!$A$68:$A$100,$A12)</f>
        <v>2433.0305819999999</v>
      </c>
      <c r="R12" s="33">
        <f>SUMIFS('DATA 2'!R$68:R$100,'DATA 2'!$A$68:$A$100,$A12)</f>
        <v>2518.871087</v>
      </c>
      <c r="S12" s="33">
        <f>SUMIFS('DATA 2'!S$68:S$100,'DATA 2'!$A$68:$A$100,$A12)</f>
        <v>2593.2366750000001</v>
      </c>
      <c r="T12" s="33">
        <f>SUMIFS('DATA 2'!T$68:T$100,'DATA 2'!$A$68:$A$100,$A12)</f>
        <v>2656.3523209999998</v>
      </c>
      <c r="U12" s="33">
        <f>SUMIFS('DATA 2'!U$68:U$100,'DATA 2'!$A$68:$A$100,$A12)</f>
        <v>2749.2753750000002</v>
      </c>
      <c r="V12" s="33">
        <f>SUMIFS('DATA 2'!V$68:V$100,'DATA 2'!$A$68:$A$100,$A12)</f>
        <v>2847.6347689999998</v>
      </c>
      <c r="W12" s="33">
        <f>SUMIFS('DATA 2'!W$68:W$100,'DATA 2'!$A$68:$A$100,$A12)</f>
        <v>2942.0069140000001</v>
      </c>
      <c r="X12" s="33">
        <f>SUMIFS('DATA 2'!X$68:X$100,'DATA 2'!$A$68:$A$100,$A12)</f>
        <v>3028.6350539999999</v>
      </c>
      <c r="Y12" s="33">
        <f>SUMIFS('DATA 2'!Y$68:Y$100,'DATA 2'!$A$68:$A$100,$A12)</f>
        <v>3105.5635480000001</v>
      </c>
      <c r="Z12" s="33">
        <f>SUMIFS('DATA 2'!Z$68:Z$100,'DATA 2'!$A$68:$A$100,$A12)</f>
        <v>3171.4420500000001</v>
      </c>
      <c r="AA12" s="33">
        <f>SUMIFS('DATA 2'!AA$68:AA$100,'DATA 2'!$A$68:$A$100,$A12)</f>
        <v>3225.1732040000002</v>
      </c>
      <c r="AB12" s="33">
        <f>SUMIFS('DATA 2'!AB$68:AB$100,'DATA 2'!$A$68:$A$100,$A12)</f>
        <v>3265.8208079999999</v>
      </c>
      <c r="AC12" s="33">
        <f>SUMIFS('DATA 2'!AC$68:AC$100,'DATA 2'!$A$68:$A$100,$A12)</f>
        <v>3292.5992000000001</v>
      </c>
      <c r="AD12" s="33">
        <f>SUMIFS('DATA 2'!AD$68:AD$100,'DATA 2'!$A$68:$A$100,$A12)</f>
        <v>3304.886939</v>
      </c>
      <c r="AE12" s="33">
        <f>SUMIFS('DATA 2'!AE$68:AE$100,'DATA 2'!$A$68:$A$100,$A12)</f>
        <v>2056.2760659999999</v>
      </c>
      <c r="AF12" s="33">
        <f>SUMIFS('DATA 2'!AF$68:AF$100,'DATA 2'!$A$68:$A$100,$A12)</f>
        <v>1064.8386399999999</v>
      </c>
      <c r="AG12" s="33">
        <f>SUMIFS('DATA 2'!AG$68:AG$100,'DATA 2'!$A$68:$A$100,$A12)</f>
        <v>507.69383800000003</v>
      </c>
      <c r="AH12" s="33">
        <f>SUMIFS('DATA 2'!AH$68:AH$100,'DATA 2'!$A$68:$A$100,$A12)</f>
        <v>230.2558071</v>
      </c>
      <c r="AI12" s="33">
        <f>SUMIFS('DATA 2'!AI$68:AI$100,'DATA 2'!$A$68:$A$100,$A12)</f>
        <v>100.48928239999999</v>
      </c>
      <c r="AJ12" s="33">
        <f>SUMIFS('DATA 2'!AJ$68:AJ$100,'DATA 2'!$A$68:$A$100,$A12)</f>
        <v>42.43716671</v>
      </c>
      <c r="AK12" s="33">
        <f>SUMIFS('DATA 2'!AK$68:AK$100,'DATA 2'!$A$68:$A$100,$A12)</f>
        <v>17.43271073</v>
      </c>
      <c r="AL12" s="33">
        <f>SUMIFS('DATA 2'!AL$68:AL$100,'DATA 2'!$A$68:$A$100,$A12)</f>
        <v>7.0225426530000004</v>
      </c>
      <c r="AM12" s="33">
        <f>SUMIFS('DATA 2'!AM$68:AM$100,'DATA 2'!$A$68:$A$100,$A12)</f>
        <v>2.8142931739999999</v>
      </c>
      <c r="AN12" s="33">
        <f>SUMIFS('DATA 2'!AN$68:AN$100,'DATA 2'!$A$68:$A$100,$A12)</f>
        <v>1.1493252819999999</v>
      </c>
    </row>
    <row r="13" spans="1:40" x14ac:dyDescent="0.25">
      <c r="A13" s="35" t="s">
        <v>444</v>
      </c>
      <c r="C13" s="33">
        <f>SUMIFS('DATA 2'!C$68:C$100,'DATA 2'!$A$68:$A$100,$A13)</f>
        <v>514.10128280000004</v>
      </c>
      <c r="D13" s="33">
        <f>SUMIFS('DATA 2'!D$68:D$100,'DATA 2'!$A$68:$A$100,$A13)</f>
        <v>549.66780010000002</v>
      </c>
      <c r="E13" s="33">
        <f>SUMIFS('DATA 2'!E$68:E$100,'DATA 2'!$A$68:$A$100,$A13)</f>
        <v>589.88678770000001</v>
      </c>
      <c r="F13" s="33">
        <f>SUMIFS('DATA 2'!F$68:F$100,'DATA 2'!$A$68:$A$100,$A13)</f>
        <v>632.82366430000002</v>
      </c>
      <c r="G13" s="33">
        <f>SUMIFS('DATA 2'!G$68:G$100,'DATA 2'!$A$68:$A$100,$A13)</f>
        <v>676.16985550000004</v>
      </c>
      <c r="H13" s="33">
        <f>SUMIFS('DATA 2'!H$68:H$100,'DATA 2'!$A$68:$A$100,$A13)</f>
        <v>732.06854920000001</v>
      </c>
      <c r="I13" s="33">
        <f>SUMIFS('DATA 2'!I$68:I$100,'DATA 2'!$A$68:$A$100,$A13)</f>
        <v>778.28881879999994</v>
      </c>
      <c r="J13" s="33">
        <f>SUMIFS('DATA 2'!J$68:J$100,'DATA 2'!$A$68:$A$100,$A13)</f>
        <v>813.7413732</v>
      </c>
      <c r="K13" s="33">
        <f>SUMIFS('DATA 2'!K$68:K$100,'DATA 2'!$A$68:$A$100,$A13)</f>
        <v>841.62237579999999</v>
      </c>
      <c r="L13" s="33">
        <f>SUMIFS('DATA 2'!L$68:L$100,'DATA 2'!$A$68:$A$100,$A13)</f>
        <v>864.02074479999999</v>
      </c>
      <c r="M13" s="33">
        <f>SUMIFS('DATA 2'!M$68:M$100,'DATA 2'!$A$68:$A$100,$A13)</f>
        <v>881.1029906</v>
      </c>
      <c r="N13" s="33">
        <f>SUMIFS('DATA 2'!N$68:N$100,'DATA 2'!$A$68:$A$100,$A13)</f>
        <v>890.9971094</v>
      </c>
      <c r="O13" s="33">
        <f>SUMIFS('DATA 2'!O$68:O$100,'DATA 2'!$A$68:$A$100,$A13)</f>
        <v>890.10570089999999</v>
      </c>
      <c r="P13" s="33">
        <f>SUMIFS('DATA 2'!P$68:P$100,'DATA 2'!$A$68:$A$100,$A13)</f>
        <v>891.23900609999998</v>
      </c>
      <c r="Q13" s="33">
        <f>SUMIFS('DATA 2'!Q$68:Q$100,'DATA 2'!$A$68:$A$100,$A13)</f>
        <v>894.63533219999999</v>
      </c>
      <c r="R13" s="33">
        <f>SUMIFS('DATA 2'!R$68:R$100,'DATA 2'!$A$68:$A$100,$A13)</f>
        <v>897.13253810000003</v>
      </c>
      <c r="S13" s="33">
        <f>SUMIFS('DATA 2'!S$68:S$100,'DATA 2'!$A$68:$A$100,$A13)</f>
        <v>897.88108590000002</v>
      </c>
      <c r="T13" s="33">
        <f>SUMIFS('DATA 2'!T$68:T$100,'DATA 2'!$A$68:$A$100,$A13)</f>
        <v>896.68598640000005</v>
      </c>
      <c r="U13" s="33">
        <f>SUMIFS('DATA 2'!U$68:U$100,'DATA 2'!$A$68:$A$100,$A13)</f>
        <v>853.69155149999995</v>
      </c>
      <c r="V13" s="33">
        <f>SUMIFS('DATA 2'!V$68:V$100,'DATA 2'!$A$68:$A$100,$A13)</f>
        <v>797.2352138</v>
      </c>
      <c r="W13" s="33">
        <f>SUMIFS('DATA 2'!W$68:W$100,'DATA 2'!$A$68:$A$100,$A13)</f>
        <v>737.22340159999999</v>
      </c>
      <c r="X13" s="33">
        <f>SUMIFS('DATA 2'!X$68:X$100,'DATA 2'!$A$68:$A$100,$A13)</f>
        <v>676.96090200000003</v>
      </c>
      <c r="Y13" s="33">
        <f>SUMIFS('DATA 2'!Y$68:Y$100,'DATA 2'!$A$68:$A$100,$A13)</f>
        <v>617.78413660000001</v>
      </c>
      <c r="Z13" s="33">
        <f>SUMIFS('DATA 2'!Z$68:Z$100,'DATA 2'!$A$68:$A$100,$A13)</f>
        <v>560.41482610000003</v>
      </c>
      <c r="AA13" s="33">
        <f>SUMIFS('DATA 2'!AA$68:AA$100,'DATA 2'!$A$68:$A$100,$A13)</f>
        <v>505.34617730000002</v>
      </c>
      <c r="AB13" s="33">
        <f>SUMIFS('DATA 2'!AB$68:AB$100,'DATA 2'!$A$68:$A$100,$A13)</f>
        <v>452.95225540000001</v>
      </c>
      <c r="AC13" s="33">
        <f>SUMIFS('DATA 2'!AC$68:AC$100,'DATA 2'!$A$68:$A$100,$A13)</f>
        <v>403.52016079999999</v>
      </c>
      <c r="AD13" s="33">
        <f>SUMIFS('DATA 2'!AD$68:AD$100,'DATA 2'!$A$68:$A$100,$A13)</f>
        <v>357.26134930000001</v>
      </c>
      <c r="AE13" s="33">
        <f>SUMIFS('DATA 2'!AE$68:AE$100,'DATA 2'!$A$68:$A$100,$A13)</f>
        <v>299.02948309999999</v>
      </c>
      <c r="AF13" s="33">
        <f>SUMIFS('DATA 2'!AF$68:AF$100,'DATA 2'!$A$68:$A$100,$A13)</f>
        <v>243.06030039999999</v>
      </c>
      <c r="AG13" s="33">
        <f>SUMIFS('DATA 2'!AG$68:AG$100,'DATA 2'!$A$68:$A$100,$A13)</f>
        <v>193.94787120000001</v>
      </c>
      <c r="AH13" s="33">
        <f>SUMIFS('DATA 2'!AH$68:AH$100,'DATA 2'!$A$68:$A$100,$A13)</f>
        <v>152.69108840000001</v>
      </c>
      <c r="AI13" s="33">
        <f>SUMIFS('DATA 2'!AI$68:AI$100,'DATA 2'!$A$68:$A$100,$A13)</f>
        <v>118.89418310000001</v>
      </c>
      <c r="AJ13" s="33">
        <f>SUMIFS('DATA 2'!AJ$68:AJ$100,'DATA 2'!$A$68:$A$100,$A13)</f>
        <v>91.68102399</v>
      </c>
      <c r="AK13" s="33">
        <f>SUMIFS('DATA 2'!AK$68:AK$100,'DATA 2'!$A$68:$A$100,$A13)</f>
        <v>70.066992119999995</v>
      </c>
      <c r="AL13" s="33">
        <f>SUMIFS('DATA 2'!AL$68:AL$100,'DATA 2'!$A$68:$A$100,$A13)</f>
        <v>53.099094880000003</v>
      </c>
      <c r="AM13" s="33">
        <f>SUMIFS('DATA 2'!AM$68:AM$100,'DATA 2'!$A$68:$A$100,$A13)</f>
        <v>39.91830452</v>
      </c>
      <c r="AN13" s="33">
        <f>SUMIFS('DATA 2'!AN$68:AN$100,'DATA 2'!$A$68:$A$100,$A13)</f>
        <v>29.779659370000001</v>
      </c>
    </row>
    <row r="14" spans="1:40" x14ac:dyDescent="0.25">
      <c r="A14" s="35" t="s">
        <v>445</v>
      </c>
      <c r="C14" s="33">
        <f>SUMIFS('DATA 2'!C$68:C$100,'DATA 2'!$A$68:$A$100,$A14)</f>
        <v>0.22515454670000001</v>
      </c>
      <c r="D14" s="33">
        <f>SUMIFS('DATA 2'!D$68:D$100,'DATA 2'!$A$68:$A$100,$A14)</f>
        <v>0.81292549859999996</v>
      </c>
      <c r="E14" s="33">
        <f>SUMIFS('DATA 2'!E$68:E$100,'DATA 2'!$A$68:$A$100,$A14)</f>
        <v>4.6211467629999996</v>
      </c>
      <c r="F14" s="33">
        <f>SUMIFS('DATA 2'!F$68:F$100,'DATA 2'!$A$68:$A$100,$A14)</f>
        <v>31.353715879999999</v>
      </c>
      <c r="G14" s="33">
        <f>SUMIFS('DATA 2'!G$68:G$100,'DATA 2'!$A$68:$A$100,$A14)</f>
        <v>224.94422969999999</v>
      </c>
      <c r="H14" s="33">
        <f>SUMIFS('DATA 2'!H$68:H$100,'DATA 2'!$A$68:$A$100,$A14)</f>
        <v>524.67766749999998</v>
      </c>
      <c r="I14" s="33">
        <f>SUMIFS('DATA 2'!I$68:I$100,'DATA 2'!$A$68:$A$100,$A14)</f>
        <v>814.44156780000003</v>
      </c>
      <c r="J14" s="33">
        <f>SUMIFS('DATA 2'!J$68:J$100,'DATA 2'!$A$68:$A$100,$A14)</f>
        <v>1089.552555</v>
      </c>
      <c r="K14" s="33">
        <f>SUMIFS('DATA 2'!K$68:K$100,'DATA 2'!$A$68:$A$100,$A14)</f>
        <v>1370.275641</v>
      </c>
      <c r="L14" s="33">
        <f>SUMIFS('DATA 2'!L$68:L$100,'DATA 2'!$A$68:$A$100,$A14)</f>
        <v>1670.074118</v>
      </c>
      <c r="M14" s="33">
        <f>SUMIFS('DATA 2'!M$68:M$100,'DATA 2'!$A$68:$A$100,$A14)</f>
        <v>1993.6664189999999</v>
      </c>
      <c r="N14" s="33">
        <f>SUMIFS('DATA 2'!N$68:N$100,'DATA 2'!$A$68:$A$100,$A14)</f>
        <v>2337.111382</v>
      </c>
      <c r="O14" s="33">
        <f>SUMIFS('DATA 2'!O$68:O$100,'DATA 2'!$A$68:$A$100,$A14)</f>
        <v>2686.5622979999998</v>
      </c>
      <c r="P14" s="33">
        <f>SUMIFS('DATA 2'!P$68:P$100,'DATA 2'!$A$68:$A$100,$A14)</f>
        <v>2874.5826400000001</v>
      </c>
      <c r="Q14" s="33">
        <f>SUMIFS('DATA 2'!Q$68:Q$100,'DATA 2'!$A$68:$A$100,$A14)</f>
        <v>2994.2610789999999</v>
      </c>
      <c r="R14" s="33">
        <f>SUMIFS('DATA 2'!R$68:R$100,'DATA 2'!$A$68:$A$100,$A14)</f>
        <v>3073.6411320000002</v>
      </c>
      <c r="S14" s="33">
        <f>SUMIFS('DATA 2'!S$68:S$100,'DATA 2'!$A$68:$A$100,$A14)</f>
        <v>3123.4108550000001</v>
      </c>
      <c r="T14" s="33">
        <f>SUMIFS('DATA 2'!T$68:T$100,'DATA 2'!$A$68:$A$100,$A14)</f>
        <v>3148.3999509999999</v>
      </c>
      <c r="U14" s="33">
        <f>SUMIFS('DATA 2'!U$68:U$100,'DATA 2'!$A$68:$A$100,$A14)</f>
        <v>3039.451129</v>
      </c>
      <c r="V14" s="33">
        <f>SUMIFS('DATA 2'!V$68:V$100,'DATA 2'!$A$68:$A$100,$A14)</f>
        <v>2876.992788</v>
      </c>
      <c r="W14" s="33">
        <f>SUMIFS('DATA 2'!W$68:W$100,'DATA 2'!$A$68:$A$100,$A14)</f>
        <v>2691.876021</v>
      </c>
      <c r="X14" s="33">
        <f>SUMIFS('DATA 2'!X$68:X$100,'DATA 2'!$A$68:$A$100,$A14)</f>
        <v>2496.5555960000002</v>
      </c>
      <c r="Y14" s="33">
        <f>SUMIFS('DATA 2'!Y$68:Y$100,'DATA 2'!$A$68:$A$100,$A14)</f>
        <v>2297.5415189999999</v>
      </c>
      <c r="Z14" s="33">
        <f>SUMIFS('DATA 2'!Z$68:Z$100,'DATA 2'!$A$68:$A$100,$A14)</f>
        <v>2099.1467579999999</v>
      </c>
      <c r="AA14" s="33">
        <f>SUMIFS('DATA 2'!AA$68:AA$100,'DATA 2'!$A$68:$A$100,$A14)</f>
        <v>1904.6157889999999</v>
      </c>
      <c r="AB14" s="33">
        <f>SUMIFS('DATA 2'!AB$68:AB$100,'DATA 2'!$A$68:$A$100,$A14)</f>
        <v>1716.485983</v>
      </c>
      <c r="AC14" s="33">
        <f>SUMIFS('DATA 2'!AC$68:AC$100,'DATA 2'!$A$68:$A$100,$A14)</f>
        <v>1536.7293259999999</v>
      </c>
      <c r="AD14" s="33">
        <f>SUMIFS('DATA 2'!AD$68:AD$100,'DATA 2'!$A$68:$A$100,$A14)</f>
        <v>1366.8313949999999</v>
      </c>
      <c r="AE14" s="33">
        <f>SUMIFS('DATA 2'!AE$68:AE$100,'DATA 2'!$A$68:$A$100,$A14)</f>
        <v>1277.7182869999999</v>
      </c>
      <c r="AF14" s="33">
        <f>SUMIFS('DATA 2'!AF$68:AF$100,'DATA 2'!$A$68:$A$100,$A14)</f>
        <v>1206.2573199999999</v>
      </c>
      <c r="AG14" s="33">
        <f>SUMIFS('DATA 2'!AG$68:AG$100,'DATA 2'!$A$68:$A$100,$A14)</f>
        <v>1136.914172</v>
      </c>
      <c r="AH14" s="33">
        <f>SUMIFS('DATA 2'!AH$68:AH$100,'DATA 2'!$A$68:$A$100,$A14)</f>
        <v>1067.9714269999999</v>
      </c>
      <c r="AI14" s="33">
        <f>SUMIFS('DATA 2'!AI$68:AI$100,'DATA 2'!$A$68:$A$100,$A14)</f>
        <v>1000.242995</v>
      </c>
      <c r="AJ14" s="33">
        <f>SUMIFS('DATA 2'!AJ$68:AJ$100,'DATA 2'!$A$68:$A$100,$A14)</f>
        <v>934.62820060000001</v>
      </c>
      <c r="AK14" s="33">
        <f>SUMIFS('DATA 2'!AK$68:AK$100,'DATA 2'!$A$68:$A$100,$A14)</f>
        <v>871.77593149999996</v>
      </c>
      <c r="AL14" s="33">
        <f>SUMIFS('DATA 2'!AL$68:AL$100,'DATA 2'!$A$68:$A$100,$A14)</f>
        <v>812.04807310000001</v>
      </c>
      <c r="AM14" s="33">
        <f>SUMIFS('DATA 2'!AM$68:AM$100,'DATA 2'!$A$68:$A$100,$A14)</f>
        <v>755.62438689999999</v>
      </c>
      <c r="AN14" s="33">
        <f>SUMIFS('DATA 2'!AN$68:AN$100,'DATA 2'!$A$68:$A$100,$A14)</f>
        <v>702.57178199999998</v>
      </c>
    </row>
    <row r="15" spans="1:40" x14ac:dyDescent="0.25">
      <c r="A15" s="35" t="s">
        <v>446</v>
      </c>
      <c r="C15" s="33">
        <f>SUMIFS('DATA 2'!C$68:C$100,'DATA 2'!$A$68:$A$100,$A15)</f>
        <v>2605.7253879999998</v>
      </c>
      <c r="D15" s="33">
        <f>SUMIFS('DATA 2'!D$68:D$100,'DATA 2'!$A$68:$A$100,$A15)</f>
        <v>2590.9711950000001</v>
      </c>
      <c r="E15" s="33">
        <f>SUMIFS('DATA 2'!E$68:E$100,'DATA 2'!$A$68:$A$100,$A15)</f>
        <v>2522.6969439999998</v>
      </c>
      <c r="F15" s="33">
        <f>SUMIFS('DATA 2'!F$68:F$100,'DATA 2'!$A$68:$A$100,$A15)</f>
        <v>2431.3591299999998</v>
      </c>
      <c r="G15" s="33">
        <f>SUMIFS('DATA 2'!G$68:G$100,'DATA 2'!$A$68:$A$100,$A15)</f>
        <v>2320.3925469999999</v>
      </c>
      <c r="H15" s="33">
        <f>SUMIFS('DATA 2'!H$68:H$100,'DATA 2'!$A$68:$A$100,$A15)</f>
        <v>2371.4240249999998</v>
      </c>
      <c r="I15" s="33">
        <f>SUMIFS('DATA 2'!I$68:I$100,'DATA 2'!$A$68:$A$100,$A15)</f>
        <v>2419.3964380000002</v>
      </c>
      <c r="J15" s="33">
        <f>SUMIFS('DATA 2'!J$68:J$100,'DATA 2'!$A$68:$A$100,$A15)</f>
        <v>2436.750423</v>
      </c>
      <c r="K15" s="33">
        <f>SUMIFS('DATA 2'!K$68:K$100,'DATA 2'!$A$68:$A$100,$A15)</f>
        <v>2428.2807429999998</v>
      </c>
      <c r="L15" s="33">
        <f>SUMIFS('DATA 2'!L$68:L$100,'DATA 2'!$A$68:$A$100,$A15)</f>
        <v>2400.3218929999998</v>
      </c>
      <c r="M15" s="33">
        <f>SUMIFS('DATA 2'!M$68:M$100,'DATA 2'!$A$68:$A$100,$A15)</f>
        <v>2354.9367689999999</v>
      </c>
      <c r="N15" s="33">
        <f>SUMIFS('DATA 2'!N$68:N$100,'DATA 2'!$A$68:$A$100,$A15)</f>
        <v>2289.2902560000002</v>
      </c>
      <c r="O15" s="33">
        <f>SUMIFS('DATA 2'!O$68:O$100,'DATA 2'!$A$68:$A$100,$A15)</f>
        <v>2197.0337279999999</v>
      </c>
      <c r="P15" s="33">
        <f>SUMIFS('DATA 2'!P$68:P$100,'DATA 2'!$A$68:$A$100,$A15)</f>
        <v>2149.6053980000002</v>
      </c>
      <c r="Q15" s="33">
        <f>SUMIFS('DATA 2'!Q$68:Q$100,'DATA 2'!$A$68:$A$100,$A15)</f>
        <v>2121.108976</v>
      </c>
      <c r="R15" s="33">
        <f>SUMIFS('DATA 2'!R$68:R$100,'DATA 2'!$A$68:$A$100,$A15)</f>
        <v>2095.6024630000002</v>
      </c>
      <c r="S15" s="33">
        <f>SUMIFS('DATA 2'!S$68:S$100,'DATA 2'!$A$68:$A$100,$A15)</f>
        <v>2068.7685649999999</v>
      </c>
      <c r="T15" s="33">
        <f>SUMIFS('DATA 2'!T$68:T$100,'DATA 2'!$A$68:$A$100,$A15)</f>
        <v>2039.5594129999999</v>
      </c>
      <c r="U15" s="33">
        <f>SUMIFS('DATA 2'!U$68:U$100,'DATA 2'!$A$68:$A$100,$A15)</f>
        <v>2040.0050369999999</v>
      </c>
      <c r="V15" s="33">
        <f>SUMIFS('DATA 2'!V$68:V$100,'DATA 2'!$A$68:$A$100,$A15)</f>
        <v>2048.9177</v>
      </c>
      <c r="W15" s="33">
        <f>SUMIFS('DATA 2'!W$68:W$100,'DATA 2'!$A$68:$A$100,$A15)</f>
        <v>2058.9215389999999</v>
      </c>
      <c r="X15" s="33">
        <f>SUMIFS('DATA 2'!X$68:X$100,'DATA 2'!$A$68:$A$100,$A15)</f>
        <v>2067.531156</v>
      </c>
      <c r="Y15" s="33">
        <f>SUMIFS('DATA 2'!Y$68:Y$100,'DATA 2'!$A$68:$A$100,$A15)</f>
        <v>2073.7162680000001</v>
      </c>
      <c r="Z15" s="33">
        <f>SUMIFS('DATA 2'!Z$68:Z$100,'DATA 2'!$A$68:$A$100,$A15)</f>
        <v>2076.8740229999999</v>
      </c>
      <c r="AA15" s="33">
        <f>SUMIFS('DATA 2'!AA$68:AA$100,'DATA 2'!$A$68:$A$100,$A15)</f>
        <v>2076.5287269999999</v>
      </c>
      <c r="AB15" s="33">
        <f>SUMIFS('DATA 2'!AB$68:AB$100,'DATA 2'!$A$68:$A$100,$A15)</f>
        <v>2072.2486370000001</v>
      </c>
      <c r="AC15" s="33">
        <f>SUMIFS('DATA 2'!AC$68:AC$100,'DATA 2'!$A$68:$A$100,$A15)</f>
        <v>2063.6289820000002</v>
      </c>
      <c r="AD15" s="33">
        <f>SUMIFS('DATA 2'!AD$68:AD$100,'DATA 2'!$A$68:$A$100,$A15)</f>
        <v>2050.2954110000001</v>
      </c>
      <c r="AE15" s="33">
        <f>SUMIFS('DATA 2'!AE$68:AE$100,'DATA 2'!$A$68:$A$100,$A15)</f>
        <v>2082.7002379999999</v>
      </c>
      <c r="AF15" s="33">
        <f>SUMIFS('DATA 2'!AF$68:AF$100,'DATA 2'!$A$68:$A$100,$A15)</f>
        <v>2119.799098</v>
      </c>
      <c r="AG15" s="33">
        <f>SUMIFS('DATA 2'!AG$68:AG$100,'DATA 2'!$A$68:$A$100,$A15)</f>
        <v>2151.0154680000001</v>
      </c>
      <c r="AH15" s="33">
        <f>SUMIFS('DATA 2'!AH$68:AH$100,'DATA 2'!$A$68:$A$100,$A15)</f>
        <v>2176.4520600000001</v>
      </c>
      <c r="AI15" s="33">
        <f>SUMIFS('DATA 2'!AI$68:AI$100,'DATA 2'!$A$68:$A$100,$A15)</f>
        <v>2197.8304450000001</v>
      </c>
      <c r="AJ15" s="33">
        <f>SUMIFS('DATA 2'!AJ$68:AJ$100,'DATA 2'!$A$68:$A$100,$A15)</f>
        <v>2216.5973260000001</v>
      </c>
      <c r="AK15" s="33">
        <f>SUMIFS('DATA 2'!AK$68:AK$100,'DATA 2'!$A$68:$A$100,$A15)</f>
        <v>2233.8540680000001</v>
      </c>
      <c r="AL15" s="33">
        <f>SUMIFS('DATA 2'!AL$68:AL$100,'DATA 2'!$A$68:$A$100,$A15)</f>
        <v>2250.3255340000001</v>
      </c>
      <c r="AM15" s="33">
        <f>SUMIFS('DATA 2'!AM$68:AM$100,'DATA 2'!$A$68:$A$100,$A15)</f>
        <v>2266.5299329999998</v>
      </c>
      <c r="AN15" s="33">
        <f>SUMIFS('DATA 2'!AN$68:AN$100,'DATA 2'!$A$68:$A$100,$A15)</f>
        <v>2282.8829099999998</v>
      </c>
    </row>
    <row r="16" spans="1:40" x14ac:dyDescent="0.25">
      <c r="A16" s="35" t="s">
        <v>449</v>
      </c>
      <c r="C16" s="33">
        <f>SUMIFS('DATA 2'!C$68:C$100,'DATA 2'!$A$68:$A$100,$A16)</f>
        <v>2831.6670730000001</v>
      </c>
      <c r="D16" s="33">
        <f>SUMIFS('DATA 2'!D$68:D$100,'DATA 2'!$A$68:$A$100,$A16)</f>
        <v>2831.2482519999999</v>
      </c>
      <c r="E16" s="33">
        <f>SUMIFS('DATA 2'!E$68:E$100,'DATA 2'!$A$68:$A$100,$A16)</f>
        <v>2759.2657960000001</v>
      </c>
      <c r="F16" s="33">
        <f>SUMIFS('DATA 2'!F$68:F$100,'DATA 2'!$A$68:$A$100,$A16)</f>
        <v>2651.3156220000001</v>
      </c>
      <c r="G16" s="33">
        <f>SUMIFS('DATA 2'!G$68:G$100,'DATA 2'!$A$68:$A$100,$A16)</f>
        <v>2519.1101549999998</v>
      </c>
      <c r="H16" s="33">
        <f>SUMIFS('DATA 2'!H$68:H$100,'DATA 2'!$A$68:$A$100,$A16)</f>
        <v>2562.997108</v>
      </c>
      <c r="I16" s="33">
        <f>SUMIFS('DATA 2'!I$68:I$100,'DATA 2'!$A$68:$A$100,$A16)</f>
        <v>2609.3182959999999</v>
      </c>
      <c r="J16" s="33">
        <f>SUMIFS('DATA 2'!J$68:J$100,'DATA 2'!$A$68:$A$100,$A16)</f>
        <v>2630.0347619999998</v>
      </c>
      <c r="K16" s="33">
        <f>SUMIFS('DATA 2'!K$68:K$100,'DATA 2'!$A$68:$A$100,$A16)</f>
        <v>2629.5567129999999</v>
      </c>
      <c r="L16" s="33">
        <f>SUMIFS('DATA 2'!L$68:L$100,'DATA 2'!$A$68:$A$100,$A16)</f>
        <v>2613.683552</v>
      </c>
      <c r="M16" s="33">
        <f>SUMIFS('DATA 2'!M$68:M$100,'DATA 2'!$A$68:$A$100,$A16)</f>
        <v>2583.7166929999999</v>
      </c>
      <c r="N16" s="33">
        <f>SUMIFS('DATA 2'!N$68:N$100,'DATA 2'!$A$68:$A$100,$A16)</f>
        <v>2535.5408219999999</v>
      </c>
      <c r="O16" s="33">
        <f>SUMIFS('DATA 2'!O$68:O$100,'DATA 2'!$A$68:$A$100,$A16)</f>
        <v>2460.8840559999999</v>
      </c>
      <c r="P16" s="33">
        <f>SUMIFS('DATA 2'!P$68:P$100,'DATA 2'!$A$68:$A$100,$A16)</f>
        <v>2354.3002649999999</v>
      </c>
      <c r="Q16" s="33">
        <f>SUMIFS('DATA 2'!Q$68:Q$100,'DATA 2'!$A$68:$A$100,$A16)</f>
        <v>2244.0923779999998</v>
      </c>
      <c r="R16" s="33">
        <f>SUMIFS('DATA 2'!R$68:R$100,'DATA 2'!$A$68:$A$100,$A16)</f>
        <v>2131.0027129999999</v>
      </c>
      <c r="S16" s="33">
        <f>SUMIFS('DATA 2'!S$68:S$100,'DATA 2'!$A$68:$A$100,$A16)</f>
        <v>2016.2706439999999</v>
      </c>
      <c r="T16" s="33">
        <f>SUMIFS('DATA 2'!T$68:T$100,'DATA 2'!$A$68:$A$100,$A16)</f>
        <v>1901.0780540000001</v>
      </c>
      <c r="U16" s="33">
        <f>SUMIFS('DATA 2'!U$68:U$100,'DATA 2'!$A$68:$A$100,$A16)</f>
        <v>1835.123468</v>
      </c>
      <c r="V16" s="33">
        <f>SUMIFS('DATA 2'!V$68:V$100,'DATA 2'!$A$68:$A$100,$A16)</f>
        <v>1782.8721559999999</v>
      </c>
      <c r="W16" s="33">
        <f>SUMIFS('DATA 2'!W$68:W$100,'DATA 2'!$A$68:$A$100,$A16)</f>
        <v>1733.060283</v>
      </c>
      <c r="X16" s="33">
        <f>SUMIFS('DATA 2'!X$68:X$100,'DATA 2'!$A$68:$A$100,$A16)</f>
        <v>1682.445876</v>
      </c>
      <c r="Y16" s="33">
        <f>SUMIFS('DATA 2'!Y$68:Y$100,'DATA 2'!$A$68:$A$100,$A16)</f>
        <v>1630.115168</v>
      </c>
      <c r="Z16" s="33">
        <f>SUMIFS('DATA 2'!Z$68:Z$100,'DATA 2'!$A$68:$A$100,$A16)</f>
        <v>1575.841629</v>
      </c>
      <c r="AA16" s="33">
        <f>SUMIFS('DATA 2'!AA$68:AA$100,'DATA 2'!$A$68:$A$100,$A16)</f>
        <v>1519.614253</v>
      </c>
      <c r="AB16" s="33">
        <f>SUMIFS('DATA 2'!AB$68:AB$100,'DATA 2'!$A$68:$A$100,$A16)</f>
        <v>1461.503719</v>
      </c>
      <c r="AC16" s="33">
        <f>SUMIFS('DATA 2'!AC$68:AC$100,'DATA 2'!$A$68:$A$100,$A16)</f>
        <v>1401.626726</v>
      </c>
      <c r="AD16" s="33">
        <f>SUMIFS('DATA 2'!AD$68:AD$100,'DATA 2'!$A$68:$A$100,$A16)</f>
        <v>1340.1380959999999</v>
      </c>
      <c r="AE16" s="33">
        <f>SUMIFS('DATA 2'!AE$68:AE$100,'DATA 2'!$A$68:$A$100,$A16)</f>
        <v>1046.750528</v>
      </c>
      <c r="AF16" s="33">
        <f>SUMIFS('DATA 2'!AF$68:AF$100,'DATA 2'!$A$68:$A$100,$A16)</f>
        <v>753.34750980000001</v>
      </c>
      <c r="AG16" s="33">
        <f>SUMIFS('DATA 2'!AG$68:AG$100,'DATA 2'!$A$68:$A$100,$A16)</f>
        <v>521.11190939999994</v>
      </c>
      <c r="AH16" s="33">
        <f>SUMIFS('DATA 2'!AH$68:AH$100,'DATA 2'!$A$68:$A$100,$A16)</f>
        <v>351.5711842</v>
      </c>
      <c r="AI16" s="33">
        <f>SUMIFS('DATA 2'!AI$68:AI$100,'DATA 2'!$A$68:$A$100,$A16)</f>
        <v>232.6298137</v>
      </c>
      <c r="AJ16" s="33">
        <f>SUMIFS('DATA 2'!AJ$68:AJ$100,'DATA 2'!$A$68:$A$100,$A16)</f>
        <v>151.35342610000001</v>
      </c>
      <c r="AK16" s="33">
        <f>SUMIFS('DATA 2'!AK$68:AK$100,'DATA 2'!$A$68:$A$100,$A16)</f>
        <v>96.982699600000004</v>
      </c>
      <c r="AL16" s="33">
        <f>SUMIFS('DATA 2'!AL$68:AL$100,'DATA 2'!$A$68:$A$100,$A16)</f>
        <v>61.286533910000003</v>
      </c>
      <c r="AM16" s="33">
        <f>SUMIFS('DATA 2'!AM$68:AM$100,'DATA 2'!$A$68:$A$100,$A16)</f>
        <v>38.251605660000003</v>
      </c>
      <c r="AN16" s="33">
        <f>SUMIFS('DATA 2'!AN$68:AN$100,'DATA 2'!$A$68:$A$100,$A16)</f>
        <v>23.62332391</v>
      </c>
    </row>
    <row r="17" spans="1:44" x14ac:dyDescent="0.25">
      <c r="A17" s="35" t="s">
        <v>450</v>
      </c>
      <c r="C17" s="33">
        <f>SUMIFS('DATA 2'!C$68:C$100,'DATA 2'!$A$68:$A$100,$A17)</f>
        <v>11781.592780000001</v>
      </c>
      <c r="D17" s="33">
        <f>SUMIFS('DATA 2'!D$68:D$100,'DATA 2'!$A$68:$A$100,$A17)</f>
        <v>12129.401030000001</v>
      </c>
      <c r="E17" s="33">
        <f>SUMIFS('DATA 2'!E$68:E$100,'DATA 2'!$A$68:$A$100,$A17)</f>
        <v>12189.33345</v>
      </c>
      <c r="F17" s="33">
        <f>SUMIFS('DATA 2'!F$68:F$100,'DATA 2'!$A$68:$A$100,$A17)</f>
        <v>12130.63546</v>
      </c>
      <c r="G17" s="33">
        <f>SUMIFS('DATA 2'!G$68:G$100,'DATA 2'!$A$68:$A$100,$A17)</f>
        <v>11961.60657</v>
      </c>
      <c r="H17" s="33">
        <f>SUMIFS('DATA 2'!H$68:H$100,'DATA 2'!$A$68:$A$100,$A17)</f>
        <v>12720.564350000001</v>
      </c>
      <c r="I17" s="33">
        <f>SUMIFS('DATA 2'!I$68:I$100,'DATA 2'!$A$68:$A$100,$A17)</f>
        <v>13155.46062</v>
      </c>
      <c r="J17" s="33">
        <f>SUMIFS('DATA 2'!J$68:J$100,'DATA 2'!$A$68:$A$100,$A17)</f>
        <v>13447.8472</v>
      </c>
      <c r="K17" s="33">
        <f>SUMIFS('DATA 2'!K$68:K$100,'DATA 2'!$A$68:$A$100,$A17)</f>
        <v>13676.355310000001</v>
      </c>
      <c r="L17" s="33">
        <f>SUMIFS('DATA 2'!L$68:L$100,'DATA 2'!$A$68:$A$100,$A17)</f>
        <v>13861.005499999999</v>
      </c>
      <c r="M17" s="33">
        <f>SUMIFS('DATA 2'!M$68:M$100,'DATA 2'!$A$68:$A$100,$A17)</f>
        <v>13988.968870000001</v>
      </c>
      <c r="N17" s="33">
        <f>SUMIFS('DATA 2'!N$68:N$100,'DATA 2'!$A$68:$A$100,$A17)</f>
        <v>14017.01808</v>
      </c>
      <c r="O17" s="33">
        <f>SUMIFS('DATA 2'!O$68:O$100,'DATA 2'!$A$68:$A$100,$A17)</f>
        <v>13879.843010000001</v>
      </c>
      <c r="P17" s="33">
        <f>SUMIFS('DATA 2'!P$68:P$100,'DATA 2'!$A$68:$A$100,$A17)</f>
        <v>14395.354729999999</v>
      </c>
      <c r="Q17" s="33">
        <f>SUMIFS('DATA 2'!Q$68:Q$100,'DATA 2'!$A$68:$A$100,$A17)</f>
        <v>14991.536239999999</v>
      </c>
      <c r="R17" s="33">
        <f>SUMIFS('DATA 2'!R$68:R$100,'DATA 2'!$A$68:$A$100,$A17)</f>
        <v>15593.99062</v>
      </c>
      <c r="S17" s="33">
        <f>SUMIFS('DATA 2'!S$68:S$100,'DATA 2'!$A$68:$A$100,$A17)</f>
        <v>16205.19988</v>
      </c>
      <c r="T17" s="33">
        <f>SUMIFS('DATA 2'!T$68:T$100,'DATA 2'!$A$68:$A$100,$A17)</f>
        <v>16825.46931</v>
      </c>
      <c r="U17" s="33">
        <f>SUMIFS('DATA 2'!U$68:U$100,'DATA 2'!$A$68:$A$100,$A17)</f>
        <v>17199.635050000001</v>
      </c>
      <c r="V17" s="33">
        <f>SUMIFS('DATA 2'!V$68:V$100,'DATA 2'!$A$68:$A$100,$A17)</f>
        <v>17553.422350000001</v>
      </c>
      <c r="W17" s="33">
        <f>SUMIFS('DATA 2'!W$68:W$100,'DATA 2'!$A$68:$A$100,$A17)</f>
        <v>17881.34505</v>
      </c>
      <c r="X17" s="33">
        <f>SUMIFS('DATA 2'!X$68:X$100,'DATA 2'!$A$68:$A$100,$A17)</f>
        <v>18179.721799999999</v>
      </c>
      <c r="Y17" s="33">
        <f>SUMIFS('DATA 2'!Y$68:Y$100,'DATA 2'!$A$68:$A$100,$A17)</f>
        <v>18444.625739999999</v>
      </c>
      <c r="Z17" s="33">
        <f>SUMIFS('DATA 2'!Z$68:Z$100,'DATA 2'!$A$68:$A$100,$A17)</f>
        <v>18671.932250000002</v>
      </c>
      <c r="AA17" s="33">
        <f>SUMIFS('DATA 2'!AA$68:AA$100,'DATA 2'!$A$68:$A$100,$A17)</f>
        <v>18857.454989999998</v>
      </c>
      <c r="AB17" s="33">
        <f>SUMIFS('DATA 2'!AB$68:AB$100,'DATA 2'!$A$68:$A$100,$A17)</f>
        <v>18997.055700000001</v>
      </c>
      <c r="AC17" s="33">
        <f>SUMIFS('DATA 2'!AC$68:AC$100,'DATA 2'!$A$68:$A$100,$A17)</f>
        <v>19086.76426</v>
      </c>
      <c r="AD17" s="33">
        <f>SUMIFS('DATA 2'!AD$68:AD$100,'DATA 2'!$A$68:$A$100,$A17)</f>
        <v>19122.905330000001</v>
      </c>
      <c r="AE17" s="33">
        <f>SUMIFS('DATA 2'!AE$68:AE$100,'DATA 2'!$A$68:$A$100,$A17)</f>
        <v>20335.340789999998</v>
      </c>
      <c r="AF17" s="33">
        <f>SUMIFS('DATA 2'!AF$68:AF$100,'DATA 2'!$A$68:$A$100,$A17)</f>
        <v>21443.74857</v>
      </c>
      <c r="AG17" s="33">
        <f>SUMIFS('DATA 2'!AG$68:AG$100,'DATA 2'!$A$68:$A$100,$A17)</f>
        <v>22481.23213</v>
      </c>
      <c r="AH17" s="33">
        <f>SUMIFS('DATA 2'!AH$68:AH$100,'DATA 2'!$A$68:$A$100,$A17)</f>
        <v>23490.8357</v>
      </c>
      <c r="AI17" s="33">
        <f>SUMIFS('DATA 2'!AI$68:AI$100,'DATA 2'!$A$68:$A$100,$A17)</f>
        <v>24495.249299999999</v>
      </c>
      <c r="AJ17" s="33">
        <f>SUMIFS('DATA 2'!AJ$68:AJ$100,'DATA 2'!$A$68:$A$100,$A17)</f>
        <v>25508.056670000002</v>
      </c>
      <c r="AK17" s="33">
        <f>SUMIFS('DATA 2'!AK$68:AK$100,'DATA 2'!$A$68:$A$100,$A17)</f>
        <v>26540.18923</v>
      </c>
      <c r="AL17" s="33">
        <f>SUMIFS('DATA 2'!AL$68:AL$100,'DATA 2'!$A$68:$A$100,$A17)</f>
        <v>27598.918160000001</v>
      </c>
      <c r="AM17" s="33">
        <f>SUMIFS('DATA 2'!AM$68:AM$100,'DATA 2'!$A$68:$A$100,$A17)</f>
        <v>28690.462510000001</v>
      </c>
      <c r="AN17" s="33">
        <f>SUMIFS('DATA 2'!AN$68:AN$100,'DATA 2'!$A$68:$A$100,$A17)</f>
        <v>29820.679039999999</v>
      </c>
    </row>
    <row r="18" spans="1:44" x14ac:dyDescent="0.25">
      <c r="A18" s="35" t="s">
        <v>447</v>
      </c>
      <c r="C18" s="33">
        <f>SUMIFS('DATA 2'!C$68:C$100,'DATA 2'!$A$68:$A$100,$A18)</f>
        <v>474.12527679999999</v>
      </c>
      <c r="D18" s="33">
        <f>SUMIFS('DATA 2'!D$68:D$100,'DATA 2'!$A$68:$A$100,$A18)</f>
        <v>530.28360569999995</v>
      </c>
      <c r="E18" s="33">
        <f>SUMIFS('DATA 2'!E$68:E$100,'DATA 2'!$A$68:$A$100,$A18)</f>
        <v>604.1910153</v>
      </c>
      <c r="F18" s="33">
        <f>SUMIFS('DATA 2'!F$68:F$100,'DATA 2'!$A$68:$A$100,$A18)</f>
        <v>692.53415140000004</v>
      </c>
      <c r="G18" s="33">
        <f>SUMIFS('DATA 2'!G$68:G$100,'DATA 2'!$A$68:$A$100,$A18)</f>
        <v>793.86823349999997</v>
      </c>
      <c r="H18" s="33">
        <f>SUMIFS('DATA 2'!H$68:H$100,'DATA 2'!$A$68:$A$100,$A18)</f>
        <v>631.0907168</v>
      </c>
      <c r="I18" s="33">
        <f>SUMIFS('DATA 2'!I$68:I$100,'DATA 2'!$A$68:$A$100,$A18)</f>
        <v>428.82301790000002</v>
      </c>
      <c r="J18" s="33">
        <f>SUMIFS('DATA 2'!J$68:J$100,'DATA 2'!$A$68:$A$100,$A18)</f>
        <v>270.4870497</v>
      </c>
      <c r="K18" s="33">
        <f>SUMIFS('DATA 2'!K$68:K$100,'DATA 2'!$A$68:$A$100,$A18)</f>
        <v>163.29136070000001</v>
      </c>
      <c r="L18" s="33">
        <f>SUMIFS('DATA 2'!L$68:L$100,'DATA 2'!$A$68:$A$100,$A18)</f>
        <v>95.416728559999996</v>
      </c>
      <c r="M18" s="33">
        <f>SUMIFS('DATA 2'!M$68:M$100,'DATA 2'!$A$68:$A$100,$A18)</f>
        <v>54.160931220000002</v>
      </c>
      <c r="N18" s="33">
        <f>SUMIFS('DATA 2'!N$68:N$100,'DATA 2'!$A$68:$A$100,$A18)</f>
        <v>29.858690230000001</v>
      </c>
      <c r="O18" s="33">
        <f>SUMIFS('DATA 2'!O$68:O$100,'DATA 2'!$A$68:$A$100,$A18)</f>
        <v>15.95290601</v>
      </c>
      <c r="P18" s="33">
        <f>SUMIFS('DATA 2'!P$68:P$100,'DATA 2'!$A$68:$A$100,$A18)</f>
        <v>11.304900079999999</v>
      </c>
      <c r="Q18" s="33">
        <f>SUMIFS('DATA 2'!Q$68:Q$100,'DATA 2'!$A$68:$A$100,$A18)</f>
        <v>8.7915418859999903</v>
      </c>
      <c r="R18" s="33">
        <f>SUMIFS('DATA 2'!R$68:R$100,'DATA 2'!$A$68:$A$100,$A18)</f>
        <v>7.0180321409999999</v>
      </c>
      <c r="S18" s="33">
        <f>SUMIFS('DATA 2'!S$68:S$100,'DATA 2'!$A$68:$A$100,$A18)</f>
        <v>5.637370905</v>
      </c>
      <c r="T18" s="33">
        <f>SUMIFS('DATA 2'!T$68:T$100,'DATA 2'!$A$68:$A$100,$A18)</f>
        <v>4.5299651000000001</v>
      </c>
      <c r="U18" s="33">
        <f>SUMIFS('DATA 2'!U$68:U$100,'DATA 2'!$A$68:$A$100,$A18)</f>
        <v>4.1432668179999999</v>
      </c>
      <c r="V18" s="33">
        <f>SUMIFS('DATA 2'!V$68:V$100,'DATA 2'!$A$68:$A$100,$A18)</f>
        <v>3.969991678</v>
      </c>
      <c r="W18" s="33">
        <f>SUMIFS('DATA 2'!W$68:W$100,'DATA 2'!$A$68:$A$100,$A18)</f>
        <v>3.8754343100000002</v>
      </c>
      <c r="X18" s="33">
        <f>SUMIFS('DATA 2'!X$68:X$100,'DATA 2'!$A$68:$A$100,$A18)</f>
        <v>3.8216126159999999</v>
      </c>
      <c r="Y18" s="33">
        <f>SUMIFS('DATA 2'!Y$68:Y$100,'DATA 2'!$A$68:$A$100,$A18)</f>
        <v>3.7966875980000001</v>
      </c>
      <c r="Z18" s="33">
        <f>SUMIFS('DATA 2'!Z$68:Z$100,'DATA 2'!$A$68:$A$100,$A18)</f>
        <v>3.7965167929999999</v>
      </c>
      <c r="AA18" s="33">
        <f>SUMIFS('DATA 2'!AA$68:AA$100,'DATA 2'!$A$68:$A$100,$A18)</f>
        <v>3.8194618970000001</v>
      </c>
      <c r="AB18" s="33">
        <f>SUMIFS('DATA 2'!AB$68:AB$100,'DATA 2'!$A$68:$A$100,$A18)</f>
        <v>3.8648697809999999</v>
      </c>
      <c r="AC18" s="33">
        <f>SUMIFS('DATA 2'!AC$68:AC$100,'DATA 2'!$A$68:$A$100,$A18)</f>
        <v>3.9326115700000002</v>
      </c>
      <c r="AD18" s="33">
        <f>SUMIFS('DATA 2'!AD$68:AD$100,'DATA 2'!$A$68:$A$100,$A18)</f>
        <v>4.0229348629999997</v>
      </c>
      <c r="AE18" s="33">
        <f>SUMIFS('DATA 2'!AE$68:AE$100,'DATA 2'!$A$68:$A$100,$A18)</f>
        <v>4.1195053389999998</v>
      </c>
      <c r="AF18" s="33">
        <f>SUMIFS('DATA 2'!AF$68:AF$100,'DATA 2'!$A$68:$A$100,$A18)</f>
        <v>4.213716765</v>
      </c>
      <c r="AG18" s="33">
        <f>SUMIFS('DATA 2'!AG$68:AG$100,'DATA 2'!$A$68:$A$100,$A18)</f>
        <v>4.3095922739999999</v>
      </c>
      <c r="AH18" s="33">
        <f>SUMIFS('DATA 2'!AH$68:AH$100,'DATA 2'!$A$68:$A$100,$A18)</f>
        <v>4.4157969919999998</v>
      </c>
      <c r="AI18" s="33">
        <f>SUMIFS('DATA 2'!AI$68:AI$100,'DATA 2'!$A$68:$A$100,$A18)</f>
        <v>4.5393815389999999</v>
      </c>
      <c r="AJ18" s="33">
        <f>SUMIFS('DATA 2'!AJ$68:AJ$100,'DATA 2'!$A$68:$A$100,$A18)</f>
        <v>4.6857011010000003</v>
      </c>
      <c r="AK18" s="33">
        <f>SUMIFS('DATA 2'!AK$68:AK$100,'DATA 2'!$A$68:$A$100,$A18)</f>
        <v>4.8594833719999997</v>
      </c>
      <c r="AL18" s="33">
        <f>SUMIFS('DATA 2'!AL$68:AL$100,'DATA 2'!$A$68:$A$100,$A18)</f>
        <v>5.0651833660000003</v>
      </c>
      <c r="AM18" s="33">
        <f>SUMIFS('DATA 2'!AM$68:AM$100,'DATA 2'!$A$68:$A$100,$A18)</f>
        <v>5.3075388480000001</v>
      </c>
      <c r="AN18" s="33">
        <f>SUMIFS('DATA 2'!AN$68:AN$100,'DATA 2'!$A$68:$A$100,$A18)</f>
        <v>5.5919517000000001</v>
      </c>
    </row>
    <row r="19" spans="1:44" x14ac:dyDescent="0.25">
      <c r="A19" s="35" t="s">
        <v>448</v>
      </c>
      <c r="C19" s="33">
        <f>SUMIFS('DATA 2'!C$68:C$100,'DATA 2'!$A$68:$A$100,$A19)</f>
        <v>5981.2326210000001</v>
      </c>
      <c r="D19" s="33">
        <f>SUMIFS('DATA 2'!D$68:D$100,'DATA 2'!$A$68:$A$100,$A19)</f>
        <v>5858.8316880000002</v>
      </c>
      <c r="E19" s="33">
        <f>SUMIFS('DATA 2'!E$68:E$100,'DATA 2'!$A$68:$A$100,$A19)</f>
        <v>5549.5040250000002</v>
      </c>
      <c r="F19" s="33">
        <f>SUMIFS('DATA 2'!F$68:F$100,'DATA 2'!$A$68:$A$100,$A19)</f>
        <v>5170.5136910000001</v>
      </c>
      <c r="G19" s="33">
        <f>SUMIFS('DATA 2'!G$68:G$100,'DATA 2'!$A$68:$A$100,$A19)</f>
        <v>4756.1810269999996</v>
      </c>
      <c r="H19" s="33">
        <f>SUMIFS('DATA 2'!H$68:H$100,'DATA 2'!$A$68:$A$100,$A19)</f>
        <v>2797.0732889999999</v>
      </c>
      <c r="I19" s="33">
        <f>SUMIFS('DATA 2'!I$68:I$100,'DATA 2'!$A$68:$A$100,$A19)</f>
        <v>1357.8112020000001</v>
      </c>
      <c r="J19" s="33">
        <f>SUMIFS('DATA 2'!J$68:J$100,'DATA 2'!$A$68:$A$100,$A19)</f>
        <v>600.39413720000005</v>
      </c>
      <c r="K19" s="33">
        <f>SUMIFS('DATA 2'!K$68:K$100,'DATA 2'!$A$68:$A$100,$A19)</f>
        <v>250.94498630000001</v>
      </c>
      <c r="L19" s="33">
        <f>SUMIFS('DATA 2'!L$68:L$100,'DATA 2'!$A$68:$A$100,$A19)</f>
        <v>100.8828072</v>
      </c>
      <c r="M19" s="33">
        <f>SUMIFS('DATA 2'!M$68:M$100,'DATA 2'!$A$68:$A$100,$A19)</f>
        <v>39.582870489999998</v>
      </c>
      <c r="N19" s="33">
        <f>SUMIFS('DATA 2'!N$68:N$100,'DATA 2'!$A$68:$A$100,$A19)</f>
        <v>15.49400309</v>
      </c>
      <c r="O19" s="33">
        <f>SUMIFS('DATA 2'!O$68:O$100,'DATA 2'!$A$68:$A$100,$A19)</f>
        <v>6.2810343089999998</v>
      </c>
      <c r="P19" s="33">
        <f>SUMIFS('DATA 2'!P$68:P$100,'DATA 2'!$A$68:$A$100,$A19)</f>
        <v>3.892158937</v>
      </c>
      <c r="Q19" s="33">
        <f>SUMIFS('DATA 2'!Q$68:Q$100,'DATA 2'!$A$68:$A$100,$A19)</f>
        <v>2.7734507829999999</v>
      </c>
      <c r="R19" s="33">
        <f>SUMIFS('DATA 2'!R$68:R$100,'DATA 2'!$A$68:$A$100,$A19)</f>
        <v>2.0622233479999998</v>
      </c>
      <c r="S19" s="33">
        <f>SUMIFS('DATA 2'!S$68:S$100,'DATA 2'!$A$68:$A$100,$A19)</f>
        <v>1.5542571569999999</v>
      </c>
      <c r="T19" s="33">
        <f>SUMIFS('DATA 2'!T$68:T$100,'DATA 2'!$A$68:$A$100,$A19)</f>
        <v>1.1771374750000001</v>
      </c>
      <c r="U19" s="33">
        <f>SUMIFS('DATA 2'!U$68:U$100,'DATA 2'!$A$68:$A$100,$A19)</f>
        <v>0.90281632759999997</v>
      </c>
      <c r="V19" s="33">
        <f>SUMIFS('DATA 2'!V$68:V$100,'DATA 2'!$A$68:$A$100,$A19)</f>
        <v>0.69591122179999998</v>
      </c>
      <c r="W19" s="33">
        <f>SUMIFS('DATA 2'!W$68:W$100,'DATA 2'!$A$68:$A$100,$A19)</f>
        <v>0.53772448589999999</v>
      </c>
      <c r="X19" s="33">
        <f>SUMIFS('DATA 2'!X$68:X$100,'DATA 2'!$A$68:$A$100,$A19)</f>
        <v>0.41615875870000002</v>
      </c>
      <c r="Y19" s="33">
        <f>SUMIFS('DATA 2'!Y$68:Y$100,'DATA 2'!$A$68:$A$100,$A19)</f>
        <v>0.32249178229999997</v>
      </c>
      <c r="Z19" s="33">
        <f>SUMIFS('DATA 2'!Z$68:Z$100,'DATA 2'!$A$68:$A$100,$A19)</f>
        <v>0.25018934520000002</v>
      </c>
      <c r="AA19" s="33">
        <f>SUMIFS('DATA 2'!AA$68:AA$100,'DATA 2'!$A$68:$A$100,$A19)</f>
        <v>0.19429288510000001</v>
      </c>
      <c r="AB19" s="33">
        <f>SUMIFS('DATA 2'!AB$68:AB$100,'DATA 2'!$A$68:$A$100,$A19)</f>
        <v>0.1510203192</v>
      </c>
      <c r="AC19" s="33">
        <f>SUMIFS('DATA 2'!AC$68:AC$100,'DATA 2'!$A$68:$A$100,$A19)</f>
        <v>0.11747877130000001</v>
      </c>
      <c r="AD19" s="33">
        <f>SUMIFS('DATA 2'!AD$68:AD$100,'DATA 2'!$A$68:$A$100,$A19)</f>
        <v>9.1450661200000005E-2</v>
      </c>
      <c r="AE19" s="33">
        <f>SUMIFS('DATA 2'!AE$68:AE$100,'DATA 2'!$A$68:$A$100,$A19)</f>
        <v>7.2328453099999995E-2</v>
      </c>
      <c r="AF19" s="33">
        <f>SUMIFS('DATA 2'!AF$68:AF$100,'DATA 2'!$A$68:$A$100,$A19)</f>
        <v>5.7394162499999998E-2</v>
      </c>
      <c r="AG19" s="33">
        <f>SUMIFS('DATA 2'!AG$68:AG$100,'DATA 2'!$A$68:$A$100,$A19)</f>
        <v>4.5549212700000001E-2</v>
      </c>
      <c r="AH19" s="33">
        <f>SUMIFS('DATA 2'!AH$68:AH$100,'DATA 2'!$A$68:$A$100,$A19)</f>
        <v>3.6157465700000002E-2</v>
      </c>
      <c r="AI19" s="33">
        <f>SUMIFS('DATA 2'!AI$68:AI$100,'DATA 2'!$A$68:$A$100,$A19)</f>
        <v>2.8725941000000001E-2</v>
      </c>
      <c r="AJ19" s="33">
        <f>SUMIFS('DATA 2'!AJ$68:AJ$100,'DATA 2'!$A$68:$A$100,$A19)</f>
        <v>2.2851925200000001E-2</v>
      </c>
      <c r="AK19" s="33">
        <f>SUMIFS('DATA 2'!AK$68:AK$100,'DATA 2'!$A$68:$A$100,$A19)</f>
        <v>1.8210258600000001E-2</v>
      </c>
      <c r="AL19" s="33">
        <f>SUMIFS('DATA 2'!AL$68:AL$100,'DATA 2'!$A$68:$A$100,$A19)</f>
        <v>1.45398396E-2</v>
      </c>
      <c r="AM19" s="33">
        <f>SUMIFS('DATA 2'!AM$68:AM$100,'DATA 2'!$A$68:$A$100,$A19)</f>
        <v>1.1634188300000001E-2</v>
      </c>
      <c r="AN19" s="33">
        <f>SUMIFS('DATA 2'!AN$68:AN$100,'DATA 2'!$A$68:$A$100,$A19)</f>
        <v>9.3307456800000004E-3</v>
      </c>
    </row>
    <row r="20" spans="1:44" x14ac:dyDescent="0.25">
      <c r="A20" s="35" t="s">
        <v>458</v>
      </c>
      <c r="C20" s="33">
        <f>SUM(C2:C7)</f>
        <v>3459303.5254912633</v>
      </c>
      <c r="D20" s="33">
        <f t="shared" ref="D20:AN20" si="1">SUM(D2:D7)</f>
        <v>3559541.2619982394</v>
      </c>
      <c r="E20" s="33">
        <f t="shared" si="1"/>
        <v>3659747.1037310031</v>
      </c>
      <c r="F20" s="33">
        <f t="shared" si="1"/>
        <v>3761131.5714396299</v>
      </c>
      <c r="G20" s="33">
        <f t="shared" si="1"/>
        <v>3865225.1058383603</v>
      </c>
      <c r="H20" s="33">
        <f t="shared" si="1"/>
        <v>3973116.2927899994</v>
      </c>
      <c r="I20" s="33">
        <f t="shared" si="1"/>
        <v>4084195.0547338803</v>
      </c>
      <c r="J20" s="33">
        <f t="shared" si="1"/>
        <v>4198561.9082110897</v>
      </c>
      <c r="K20" s="33">
        <f t="shared" si="1"/>
        <v>4314539.9980104202</v>
      </c>
      <c r="L20" s="33">
        <f t="shared" si="1"/>
        <v>4433000.5453177299</v>
      </c>
      <c r="M20" s="33">
        <f t="shared" si="1"/>
        <v>4555264.1505350806</v>
      </c>
      <c r="N20" s="33">
        <f t="shared" si="1"/>
        <v>4682097.7559147999</v>
      </c>
      <c r="O20" s="33">
        <f t="shared" si="1"/>
        <v>4814029.6773489295</v>
      </c>
      <c r="P20" s="33">
        <f t="shared" si="1"/>
        <v>4947706.9378682468</v>
      </c>
      <c r="Q20" s="33">
        <f t="shared" si="1"/>
        <v>5087094.6311562788</v>
      </c>
      <c r="R20" s="33">
        <f t="shared" si="1"/>
        <v>5230671.3294446282</v>
      </c>
      <c r="S20" s="33">
        <f t="shared" si="1"/>
        <v>5377865.4800675232</v>
      </c>
      <c r="T20" s="33">
        <f t="shared" si="1"/>
        <v>5528511.3129722551</v>
      </c>
      <c r="U20" s="33">
        <f t="shared" si="1"/>
        <v>5682052.4572995147</v>
      </c>
      <c r="V20" s="33">
        <f t="shared" si="1"/>
        <v>5838094.7533671604</v>
      </c>
      <c r="W20" s="33">
        <f t="shared" si="1"/>
        <v>5996750.8597048158</v>
      </c>
      <c r="X20" s="33">
        <f t="shared" si="1"/>
        <v>6158238.0609980449</v>
      </c>
      <c r="Y20" s="33">
        <f t="shared" si="1"/>
        <v>6322728.794136731</v>
      </c>
      <c r="Z20" s="33">
        <f t="shared" si="1"/>
        <v>6490331.0356917074</v>
      </c>
      <c r="AA20" s="33">
        <f t="shared" si="1"/>
        <v>6661111.5725736916</v>
      </c>
      <c r="AB20" s="33">
        <f t="shared" si="1"/>
        <v>6835118.2879323596</v>
      </c>
      <c r="AC20" s="33">
        <f t="shared" si="1"/>
        <v>7012398.7095563402</v>
      </c>
      <c r="AD20" s="33">
        <f t="shared" si="1"/>
        <v>7193013.2999552637</v>
      </c>
      <c r="AE20" s="33">
        <f t="shared" si="1"/>
        <v>7372905.6166346716</v>
      </c>
      <c r="AF20" s="33">
        <f t="shared" si="1"/>
        <v>7556143.6670549978</v>
      </c>
      <c r="AG20" s="33">
        <f t="shared" si="1"/>
        <v>7742136.6596898679</v>
      </c>
      <c r="AH20" s="33">
        <f t="shared" si="1"/>
        <v>7930702.2607508581</v>
      </c>
      <c r="AI20" s="33">
        <f t="shared" si="1"/>
        <v>8122016.1791568398</v>
      </c>
      <c r="AJ20" s="33">
        <f t="shared" si="1"/>
        <v>8316489.0331299063</v>
      </c>
      <c r="AK20" s="33">
        <f t="shared" si="1"/>
        <v>8514992.2176597416</v>
      </c>
      <c r="AL20" s="33">
        <f t="shared" si="1"/>
        <v>8718073.6430605389</v>
      </c>
      <c r="AM20" s="33">
        <f t="shared" si="1"/>
        <v>8926546.6079881098</v>
      </c>
      <c r="AN20" s="33">
        <f t="shared" si="1"/>
        <v>9141428.6293681469</v>
      </c>
    </row>
    <row r="21" spans="1:44" x14ac:dyDescent="0.25">
      <c r="A21" s="36" t="s">
        <v>453</v>
      </c>
      <c r="C21" s="33">
        <f>SUM(C8:C14)</f>
        <v>12966.9558114627</v>
      </c>
      <c r="D21" s="33">
        <f t="shared" ref="D21:AN21" si="2">SUM(D8:D14)</f>
        <v>13595.5422642596</v>
      </c>
      <c r="E21" s="33">
        <f t="shared" si="2"/>
        <v>14220.343988652998</v>
      </c>
      <c r="F21" s="33">
        <f t="shared" si="2"/>
        <v>14926.02123772</v>
      </c>
      <c r="G21" s="33">
        <f t="shared" si="2"/>
        <v>15857.665091940002</v>
      </c>
      <c r="H21" s="33">
        <f t="shared" si="2"/>
        <v>17576.873689499997</v>
      </c>
      <c r="I21" s="33">
        <f t="shared" si="2"/>
        <v>19258.679394699997</v>
      </c>
      <c r="J21" s="33">
        <f t="shared" si="2"/>
        <v>20892.250572199995</v>
      </c>
      <c r="K21" s="33">
        <f t="shared" si="2"/>
        <v>22654.274410099999</v>
      </c>
      <c r="L21" s="33">
        <f t="shared" si="2"/>
        <v>24762.470564800002</v>
      </c>
      <c r="M21" s="33">
        <f t="shared" si="2"/>
        <v>27491.651684600005</v>
      </c>
      <c r="N21" s="33">
        <f t="shared" si="2"/>
        <v>31228.316752399998</v>
      </c>
      <c r="O21" s="33">
        <f t="shared" si="2"/>
        <v>36555.914526899993</v>
      </c>
      <c r="P21" s="33">
        <f t="shared" si="2"/>
        <v>39024.628398099994</v>
      </c>
      <c r="Q21" s="33">
        <f t="shared" si="2"/>
        <v>41755.803994200003</v>
      </c>
      <c r="R21" s="33">
        <f t="shared" si="2"/>
        <v>44601.187357099996</v>
      </c>
      <c r="S21" s="33">
        <f t="shared" si="2"/>
        <v>47560.327558900004</v>
      </c>
      <c r="T21" s="33">
        <f t="shared" si="2"/>
        <v>50644.443407399995</v>
      </c>
      <c r="U21" s="33">
        <f t="shared" si="2"/>
        <v>54926.873001499996</v>
      </c>
      <c r="V21" s="33">
        <f t="shared" si="2"/>
        <v>59633.210240799999</v>
      </c>
      <c r="W21" s="33">
        <f t="shared" si="2"/>
        <v>64827.2358236</v>
      </c>
      <c r="X21" s="33">
        <f t="shared" si="2"/>
        <v>70562.207796000017</v>
      </c>
      <c r="Y21" s="33">
        <f t="shared" si="2"/>
        <v>76887.332500600023</v>
      </c>
      <c r="Z21" s="33">
        <f t="shared" si="2"/>
        <v>83850.092787100002</v>
      </c>
      <c r="AA21" s="33">
        <f t="shared" si="2"/>
        <v>91496.547797300009</v>
      </c>
      <c r="AB21" s="33">
        <f t="shared" si="2"/>
        <v>99870.830163400009</v>
      </c>
      <c r="AC21" s="33">
        <f t="shared" si="2"/>
        <v>109014.3697558</v>
      </c>
      <c r="AD21" s="33">
        <f t="shared" si="2"/>
        <v>118964.9805243</v>
      </c>
      <c r="AE21" s="33">
        <f t="shared" si="2"/>
        <v>124988.10681610001</v>
      </c>
      <c r="AF21" s="33">
        <f t="shared" si="2"/>
        <v>130628.8159914</v>
      </c>
      <c r="AG21" s="33">
        <f t="shared" si="2"/>
        <v>136098.0710922</v>
      </c>
      <c r="AH21" s="33">
        <f t="shared" si="2"/>
        <v>141439.91769250002</v>
      </c>
      <c r="AI21" s="33">
        <f t="shared" si="2"/>
        <v>146638.52622150001</v>
      </c>
      <c r="AJ21" s="33">
        <f t="shared" si="2"/>
        <v>151688.19999830003</v>
      </c>
      <c r="AK21" s="33">
        <f t="shared" si="2"/>
        <v>156605.85839335</v>
      </c>
      <c r="AL21" s="33">
        <f t="shared" si="2"/>
        <v>161408.53081163298</v>
      </c>
      <c r="AM21" s="33">
        <f t="shared" si="2"/>
        <v>166117.57382859397</v>
      </c>
      <c r="AN21" s="33">
        <f t="shared" si="2"/>
        <v>170757.56613565198</v>
      </c>
    </row>
    <row r="22" spans="1:44" x14ac:dyDescent="0.25">
      <c r="A22" s="36" t="s">
        <v>446</v>
      </c>
      <c r="C22" s="33">
        <f>C15</f>
        <v>2605.7253879999998</v>
      </c>
      <c r="D22" s="33">
        <f t="shared" ref="D22:AN22" si="3">D15</f>
        <v>2590.9711950000001</v>
      </c>
      <c r="E22" s="33">
        <f t="shared" si="3"/>
        <v>2522.6969439999998</v>
      </c>
      <c r="F22" s="33">
        <f t="shared" si="3"/>
        <v>2431.3591299999998</v>
      </c>
      <c r="G22" s="33">
        <f t="shared" si="3"/>
        <v>2320.3925469999999</v>
      </c>
      <c r="H22" s="33">
        <f t="shared" si="3"/>
        <v>2371.4240249999998</v>
      </c>
      <c r="I22" s="33">
        <f t="shared" si="3"/>
        <v>2419.3964380000002</v>
      </c>
      <c r="J22" s="33">
        <f t="shared" si="3"/>
        <v>2436.750423</v>
      </c>
      <c r="K22" s="33">
        <f t="shared" si="3"/>
        <v>2428.2807429999998</v>
      </c>
      <c r="L22" s="33">
        <f t="shared" si="3"/>
        <v>2400.3218929999998</v>
      </c>
      <c r="M22" s="33">
        <f t="shared" si="3"/>
        <v>2354.9367689999999</v>
      </c>
      <c r="N22" s="33">
        <f t="shared" si="3"/>
        <v>2289.2902560000002</v>
      </c>
      <c r="O22" s="33">
        <f t="shared" si="3"/>
        <v>2197.0337279999999</v>
      </c>
      <c r="P22" s="33">
        <f t="shared" si="3"/>
        <v>2149.6053980000002</v>
      </c>
      <c r="Q22" s="33">
        <f t="shared" si="3"/>
        <v>2121.108976</v>
      </c>
      <c r="R22" s="33">
        <f t="shared" si="3"/>
        <v>2095.6024630000002</v>
      </c>
      <c r="S22" s="33">
        <f t="shared" si="3"/>
        <v>2068.7685649999999</v>
      </c>
      <c r="T22" s="33">
        <f t="shared" si="3"/>
        <v>2039.5594129999999</v>
      </c>
      <c r="U22" s="33">
        <f t="shared" si="3"/>
        <v>2040.0050369999999</v>
      </c>
      <c r="V22" s="33">
        <f t="shared" si="3"/>
        <v>2048.9177</v>
      </c>
      <c r="W22" s="33">
        <f t="shared" si="3"/>
        <v>2058.9215389999999</v>
      </c>
      <c r="X22" s="33">
        <f t="shared" si="3"/>
        <v>2067.531156</v>
      </c>
      <c r="Y22" s="33">
        <f t="shared" si="3"/>
        <v>2073.7162680000001</v>
      </c>
      <c r="Z22" s="33">
        <f t="shared" si="3"/>
        <v>2076.8740229999999</v>
      </c>
      <c r="AA22" s="33">
        <f t="shared" si="3"/>
        <v>2076.5287269999999</v>
      </c>
      <c r="AB22" s="33">
        <f t="shared" si="3"/>
        <v>2072.2486370000001</v>
      </c>
      <c r="AC22" s="33">
        <f t="shared" si="3"/>
        <v>2063.6289820000002</v>
      </c>
      <c r="AD22" s="33">
        <f t="shared" si="3"/>
        <v>2050.2954110000001</v>
      </c>
      <c r="AE22" s="33">
        <f t="shared" si="3"/>
        <v>2082.7002379999999</v>
      </c>
      <c r="AF22" s="33">
        <f t="shared" si="3"/>
        <v>2119.799098</v>
      </c>
      <c r="AG22" s="33">
        <f t="shared" si="3"/>
        <v>2151.0154680000001</v>
      </c>
      <c r="AH22" s="33">
        <f t="shared" si="3"/>
        <v>2176.4520600000001</v>
      </c>
      <c r="AI22" s="33">
        <f t="shared" si="3"/>
        <v>2197.8304450000001</v>
      </c>
      <c r="AJ22" s="33">
        <f t="shared" si="3"/>
        <v>2216.5973260000001</v>
      </c>
      <c r="AK22" s="33">
        <f t="shared" si="3"/>
        <v>2233.8540680000001</v>
      </c>
      <c r="AL22" s="33">
        <f t="shared" si="3"/>
        <v>2250.3255340000001</v>
      </c>
      <c r="AM22" s="33">
        <f t="shared" si="3"/>
        <v>2266.5299329999998</v>
      </c>
      <c r="AN22" s="33">
        <f t="shared" si="3"/>
        <v>2282.8829099999998</v>
      </c>
    </row>
    <row r="23" spans="1:44" x14ac:dyDescent="0.25">
      <c r="A23" s="36" t="s">
        <v>241</v>
      </c>
      <c r="C23" s="33">
        <f>SUM(C16:C19)</f>
        <v>21068.6177508</v>
      </c>
      <c r="D23" s="33">
        <f t="shared" ref="D23:AN23" si="4">SUM(D16:D19)</f>
        <v>21349.764575699999</v>
      </c>
      <c r="E23" s="33">
        <f t="shared" si="4"/>
        <v>21102.294286299999</v>
      </c>
      <c r="F23" s="33">
        <f t="shared" si="4"/>
        <v>20644.998924399999</v>
      </c>
      <c r="G23" s="33">
        <f t="shared" si="4"/>
        <v>20030.765985499998</v>
      </c>
      <c r="H23" s="33">
        <f t="shared" si="4"/>
        <v>18711.725463800001</v>
      </c>
      <c r="I23" s="33">
        <f t="shared" si="4"/>
        <v>17551.413135899998</v>
      </c>
      <c r="J23" s="33">
        <f t="shared" si="4"/>
        <v>16948.763148899998</v>
      </c>
      <c r="K23" s="33">
        <f t="shared" si="4"/>
        <v>16720.148370000003</v>
      </c>
      <c r="L23" s="33">
        <f t="shared" si="4"/>
        <v>16670.988587759999</v>
      </c>
      <c r="M23" s="33">
        <f t="shared" si="4"/>
        <v>16666.429364710002</v>
      </c>
      <c r="N23" s="33">
        <f t="shared" si="4"/>
        <v>16597.911595320002</v>
      </c>
      <c r="O23" s="33">
        <f t="shared" si="4"/>
        <v>16362.961006318999</v>
      </c>
      <c r="P23" s="33">
        <f t="shared" si="4"/>
        <v>16764.852054016996</v>
      </c>
      <c r="Q23" s="33">
        <f t="shared" si="4"/>
        <v>17247.193610668997</v>
      </c>
      <c r="R23" s="33">
        <f t="shared" si="4"/>
        <v>17734.073588488998</v>
      </c>
      <c r="S23" s="33">
        <f t="shared" si="4"/>
        <v>18228.662152061999</v>
      </c>
      <c r="T23" s="33">
        <f t="shared" si="4"/>
        <v>18732.254466574999</v>
      </c>
      <c r="U23" s="33">
        <f t="shared" si="4"/>
        <v>19039.804601145603</v>
      </c>
      <c r="V23" s="33">
        <f t="shared" si="4"/>
        <v>19340.960408899802</v>
      </c>
      <c r="W23" s="33">
        <f t="shared" si="4"/>
        <v>19618.818491795901</v>
      </c>
      <c r="X23" s="33">
        <f t="shared" si="4"/>
        <v>19866.405447374702</v>
      </c>
      <c r="Y23" s="33">
        <f t="shared" si="4"/>
        <v>20078.860087380297</v>
      </c>
      <c r="Z23" s="33">
        <f t="shared" si="4"/>
        <v>20251.820585138201</v>
      </c>
      <c r="AA23" s="33">
        <f t="shared" si="4"/>
        <v>20381.082997782098</v>
      </c>
      <c r="AB23" s="33">
        <f t="shared" si="4"/>
        <v>20462.575309100201</v>
      </c>
      <c r="AC23" s="33">
        <f t="shared" si="4"/>
        <v>20492.441076341296</v>
      </c>
      <c r="AD23" s="33">
        <f t="shared" si="4"/>
        <v>20467.157811524197</v>
      </c>
      <c r="AE23" s="33">
        <f t="shared" si="4"/>
        <v>21386.2831517921</v>
      </c>
      <c r="AF23" s="33">
        <f t="shared" si="4"/>
        <v>22201.367190727502</v>
      </c>
      <c r="AG23" s="33">
        <f t="shared" si="4"/>
        <v>23006.699180886699</v>
      </c>
      <c r="AH23" s="33">
        <f t="shared" si="4"/>
        <v>23846.858838657699</v>
      </c>
      <c r="AI23" s="33">
        <f t="shared" si="4"/>
        <v>24732.447221180002</v>
      </c>
      <c r="AJ23" s="33">
        <f t="shared" si="4"/>
        <v>25664.118649126201</v>
      </c>
      <c r="AK23" s="33">
        <f t="shared" si="4"/>
        <v>26642.049623230603</v>
      </c>
      <c r="AL23" s="33">
        <f t="shared" si="4"/>
        <v>27665.284417115603</v>
      </c>
      <c r="AM23" s="33">
        <f t="shared" si="4"/>
        <v>28734.033288696301</v>
      </c>
      <c r="AN23" s="33">
        <f t="shared" si="4"/>
        <v>29849.90364635568</v>
      </c>
    </row>
    <row r="24" spans="1:44" x14ac:dyDescent="0.25">
      <c r="A24" s="35"/>
    </row>
    <row r="25" spans="1:44" ht="18.75" x14ac:dyDescent="0.3">
      <c r="A25" s="32" t="s">
        <v>456</v>
      </c>
    </row>
    <row r="26" spans="1:44" x14ac:dyDescent="0.25">
      <c r="A26" s="5" t="s">
        <v>234</v>
      </c>
      <c r="C26" s="33">
        <f>SUMIFS('DATA 2'!C$101:C$133,'DATA 2'!$A$101:$A$133,$A26)</f>
        <v>48872.667990000002</v>
      </c>
      <c r="D26" s="33">
        <f>SUMIFS('DATA 2'!D$101:D$133,'DATA 2'!$A$101:$A$133,$A26)</f>
        <v>50309.539259780002</v>
      </c>
      <c r="E26" s="33">
        <f>SUMIFS('DATA 2'!E$101:E$133,'DATA 2'!$A$101:$A$133,$A26)</f>
        <v>51787.963684750001</v>
      </c>
      <c r="F26" s="33">
        <f>SUMIFS('DATA 2'!F$101:F$133,'DATA 2'!$A$101:$A$133,$A26)</f>
        <v>53301.503678410001</v>
      </c>
      <c r="G26" s="33">
        <f>SUMIFS('DATA 2'!G$101:G$133,'DATA 2'!$A$101:$A$133,$A26)</f>
        <v>54836.346478619998</v>
      </c>
      <c r="H26" s="33">
        <f>SUMIFS('DATA 2'!H$101:H$133,'DATA 2'!$A$101:$A$133,$A26)</f>
        <v>56390.316117759998</v>
      </c>
      <c r="I26" s="33">
        <f>SUMIFS('DATA 2'!I$101:I$133,'DATA 2'!$A$101:$A$133,$A26)</f>
        <v>57964.786836259998</v>
      </c>
      <c r="J26" s="33">
        <f>SUMIFS('DATA 2'!J$101:J$133,'DATA 2'!$A$101:$A$133,$A26)</f>
        <v>59564.630507679998</v>
      </c>
      <c r="K26" s="33">
        <f>SUMIFS('DATA 2'!K$101:K$133,'DATA 2'!$A$101:$A$133,$A26)</f>
        <v>61186.297947730003</v>
      </c>
      <c r="L26" s="33">
        <f>SUMIFS('DATA 2'!L$101:L$133,'DATA 2'!$A$101:$A$133,$A26)</f>
        <v>62835.135300530004</v>
      </c>
      <c r="M26" s="33">
        <f>SUMIFS('DATA 2'!M$101:M$133,'DATA 2'!$A$101:$A$133,$A26)</f>
        <v>64516.491979060003</v>
      </c>
      <c r="N26" s="33">
        <f>SUMIFS('DATA 2'!N$101:N$133,'DATA 2'!$A$101:$A$133,$A26)</f>
        <v>66234.894674149997</v>
      </c>
      <c r="O26" s="33">
        <f>SUMIFS('DATA 2'!O$101:O$133,'DATA 2'!$A$101:$A$133,$A26)</f>
        <v>67994.850708319907</v>
      </c>
      <c r="P26" s="33">
        <f>SUMIFS('DATA 2'!P$101:P$133,'DATA 2'!$A$101:$A$133,$A26)</f>
        <v>69806.159212420011</v>
      </c>
      <c r="Q26" s="33">
        <f>SUMIFS('DATA 2'!Q$101:Q$133,'DATA 2'!$A$101:$A$133,$A26)</f>
        <v>71674.18981981001</v>
      </c>
      <c r="R26" s="33">
        <f>SUMIFS('DATA 2'!R$101:R$133,'DATA 2'!$A$101:$A$133,$A26)</f>
        <v>73596.076446369989</v>
      </c>
      <c r="S26" s="33">
        <f>SUMIFS('DATA 2'!S$101:S$133,'DATA 2'!$A$101:$A$133,$A26)</f>
        <v>75570.201608770003</v>
      </c>
      <c r="T26" s="33">
        <f>SUMIFS('DATA 2'!T$101:T$133,'DATA 2'!$A$101:$A$133,$A26)</f>
        <v>77595.317576009998</v>
      </c>
      <c r="U26" s="33">
        <f>SUMIFS('DATA 2'!U$101:U$133,'DATA 2'!$A$101:$A$133,$A26)</f>
        <v>79660.672829850009</v>
      </c>
      <c r="V26" s="33">
        <f>SUMIFS('DATA 2'!V$101:V$133,'DATA 2'!$A$101:$A$133,$A26)</f>
        <v>81763.10261124</v>
      </c>
      <c r="W26" s="33">
        <f>SUMIFS('DATA 2'!W$101:W$133,'DATA 2'!$A$101:$A$133,$A26)</f>
        <v>83899.350873470001</v>
      </c>
      <c r="X26" s="33">
        <f>SUMIFS('DATA 2'!X$101:X$133,'DATA 2'!$A$101:$A$133,$A26)</f>
        <v>86068.019012950012</v>
      </c>
      <c r="Y26" s="33">
        <f>SUMIFS('DATA 2'!Y$101:Y$133,'DATA 2'!$A$101:$A$133,$A26)</f>
        <v>88268.806706789997</v>
      </c>
      <c r="Z26" s="33">
        <f>SUMIFS('DATA 2'!Z$101:Z$133,'DATA 2'!$A$101:$A$133,$A26)</f>
        <v>90502.076415150004</v>
      </c>
      <c r="AA26" s="33">
        <f>SUMIFS('DATA 2'!AA$101:AA$133,'DATA 2'!$A$101:$A$133,$A26)</f>
        <v>92768.557527680008</v>
      </c>
      <c r="AB26" s="33">
        <f>SUMIFS('DATA 2'!AB$101:AB$133,'DATA 2'!$A$101:$A$133,$A26)</f>
        <v>95069.128879509997</v>
      </c>
      <c r="AC26" s="33">
        <f>SUMIFS('DATA 2'!AC$101:AC$133,'DATA 2'!$A$101:$A$133,$A26)</f>
        <v>97404.708789290002</v>
      </c>
      <c r="AD26" s="33">
        <f>SUMIFS('DATA 2'!AD$101:AD$133,'DATA 2'!$A$101:$A$133,$A26)</f>
        <v>99776.237007069998</v>
      </c>
      <c r="AE26" s="33">
        <f>SUMIFS('DATA 2'!AE$101:AE$133,'DATA 2'!$A$101:$A$133,$A26)</f>
        <v>102195.22263386</v>
      </c>
      <c r="AF26" s="33">
        <f>SUMIFS('DATA 2'!AF$101:AF$133,'DATA 2'!$A$101:$A$133,$A26)</f>
        <v>104669.65436843999</v>
      </c>
      <c r="AG26" s="33">
        <f>SUMIFS('DATA 2'!AG$101:AG$133,'DATA 2'!$A$101:$A$133,$A26)</f>
        <v>107198.94549252</v>
      </c>
      <c r="AH26" s="33">
        <f>SUMIFS('DATA 2'!AH$101:AH$133,'DATA 2'!$A$101:$A$133,$A26)</f>
        <v>109782.61994269</v>
      </c>
      <c r="AI26" s="33">
        <f>SUMIFS('DATA 2'!AI$101:AI$133,'DATA 2'!$A$101:$A$133,$A26)</f>
        <v>112420.9266124</v>
      </c>
      <c r="AJ26" s="33">
        <f>SUMIFS('DATA 2'!AJ$101:AJ$133,'DATA 2'!$A$101:$A$133,$A26)</f>
        <v>115115.29217573001</v>
      </c>
      <c r="AK26" s="33">
        <f>SUMIFS('DATA 2'!AK$101:AK$133,'DATA 2'!$A$101:$A$133,$A26)</f>
        <v>117870.36641130999</v>
      </c>
      <c r="AL26" s="33">
        <f>SUMIFS('DATA 2'!AL$101:AL$133,'DATA 2'!$A$101:$A$133,$A26)</f>
        <v>120690.74417891999</v>
      </c>
      <c r="AM26" s="33">
        <f>SUMIFS('DATA 2'!AM$101:AM$133,'DATA 2'!$A$101:$A$133,$A26)</f>
        <v>123583.55573829</v>
      </c>
      <c r="AN26" s="33">
        <f>SUMIFS('DATA 2'!AN$101:AN$133,'DATA 2'!$A$101:$A$133,$A26)</f>
        <v>126558.29324692</v>
      </c>
    </row>
    <row r="27" spans="1:44" x14ac:dyDescent="0.25">
      <c r="A27" s="5" t="s">
        <v>233</v>
      </c>
      <c r="C27" s="33">
        <f>SUMIFS('DATA 2'!C$101:C$133,'DATA 2'!$A$101:$A$133,$A27)</f>
        <v>788945.764111</v>
      </c>
      <c r="D27" s="33">
        <f>SUMIFS('DATA 2'!D$101:D$133,'DATA 2'!$A$101:$A$133,$A27)</f>
        <v>811829.16700700007</v>
      </c>
      <c r="E27" s="33">
        <f>SUMIFS('DATA 2'!E$101:E$133,'DATA 2'!$A$101:$A$133,$A27)</f>
        <v>834788.06015600008</v>
      </c>
      <c r="F27" s="33">
        <f>SUMIFS('DATA 2'!F$101:F$133,'DATA 2'!$A$101:$A$133,$A27)</f>
        <v>857801.70765699982</v>
      </c>
      <c r="G27" s="33">
        <f>SUMIFS('DATA 2'!G$101:G$133,'DATA 2'!$A$101:$A$133,$A27)</f>
        <v>881305.68470499991</v>
      </c>
      <c r="H27" s="33">
        <f>SUMIFS('DATA 2'!H$101:H$133,'DATA 2'!$A$101:$A$133,$A27)</f>
        <v>905678.17619600007</v>
      </c>
      <c r="I27" s="33">
        <f>SUMIFS('DATA 2'!I$101:I$133,'DATA 2'!$A$101:$A$133,$A27)</f>
        <v>930974.13094799989</v>
      </c>
      <c r="J27" s="33">
        <f>SUMIFS('DATA 2'!J$101:J$133,'DATA 2'!$A$101:$A$133,$A27)</f>
        <v>957187.66950600001</v>
      </c>
      <c r="K27" s="33">
        <f>SUMIFS('DATA 2'!K$101:K$133,'DATA 2'!$A$101:$A$133,$A27)</f>
        <v>983899.22158499993</v>
      </c>
      <c r="L27" s="33">
        <f>SUMIFS('DATA 2'!L$101:L$133,'DATA 2'!$A$101:$A$133,$A27)</f>
        <v>1011288.4363139999</v>
      </c>
      <c r="M27" s="33">
        <f>SUMIFS('DATA 2'!M$101:M$133,'DATA 2'!$A$101:$A$133,$A27)</f>
        <v>1039577.3165000001</v>
      </c>
      <c r="N27" s="33">
        <f>SUMIFS('DATA 2'!N$101:N$133,'DATA 2'!$A$101:$A$133,$A27)</f>
        <v>1068859.15918</v>
      </c>
      <c r="O27" s="33">
        <f>SUMIFS('DATA 2'!O$101:O$133,'DATA 2'!$A$101:$A$133,$A27)</f>
        <v>1099141.8968500001</v>
      </c>
      <c r="P27" s="33">
        <f>SUMIFS('DATA 2'!P$101:P$133,'DATA 2'!$A$101:$A$133,$A27)</f>
        <v>1130242.4591700002</v>
      </c>
      <c r="Q27" s="33">
        <f>SUMIFS('DATA 2'!Q$101:Q$133,'DATA 2'!$A$101:$A$133,$A27)</f>
        <v>1162349.99193</v>
      </c>
      <c r="R27" s="33">
        <f>SUMIFS('DATA 2'!R$101:R$133,'DATA 2'!$A$101:$A$133,$A27)</f>
        <v>1195233.0461599999</v>
      </c>
      <c r="S27" s="33">
        <f>SUMIFS('DATA 2'!S$101:S$133,'DATA 2'!$A$101:$A$133,$A27)</f>
        <v>1228768.7343899999</v>
      </c>
      <c r="T27" s="33">
        <f>SUMIFS('DATA 2'!T$101:T$133,'DATA 2'!$A$101:$A$133,$A27)</f>
        <v>1262910.8844700002</v>
      </c>
      <c r="U27" s="33">
        <f>SUMIFS('DATA 2'!U$101:U$133,'DATA 2'!$A$101:$A$133,$A27)</f>
        <v>1297237.19683</v>
      </c>
      <c r="V27" s="33">
        <f>SUMIFS('DATA 2'!V$101:V$133,'DATA 2'!$A$101:$A$133,$A27)</f>
        <v>1331815.0265299999</v>
      </c>
      <c r="W27" s="33">
        <f>SUMIFS('DATA 2'!W$101:W$133,'DATA 2'!$A$101:$A$133,$A27)</f>
        <v>1366676.9905599998</v>
      </c>
      <c r="X27" s="33">
        <f>SUMIFS('DATA 2'!X$101:X$133,'DATA 2'!$A$101:$A$133,$A27)</f>
        <v>1401885.3947700001</v>
      </c>
      <c r="Y27" s="33">
        <f>SUMIFS('DATA 2'!Y$101:Y$133,'DATA 2'!$A$101:$A$133,$A27)</f>
        <v>1437485.4781599999</v>
      </c>
      <c r="Z27" s="33">
        <f>SUMIFS('DATA 2'!Z$101:Z$133,'DATA 2'!$A$101:$A$133,$A27)</f>
        <v>1473498.8348700001</v>
      </c>
      <c r="AA27" s="33">
        <f>SUMIFS('DATA 2'!AA$101:AA$133,'DATA 2'!$A$101:$A$133,$A27)</f>
        <v>1509931.1921199998</v>
      </c>
      <c r="AB27" s="33">
        <f>SUMIFS('DATA 2'!AB$101:AB$133,'DATA 2'!$A$101:$A$133,$A27)</f>
        <v>1546780.3362899998</v>
      </c>
      <c r="AC27" s="33">
        <f>SUMIFS('DATA 2'!AC$101:AC$133,'DATA 2'!$A$101:$A$133,$A27)</f>
        <v>1584042.5557800001</v>
      </c>
      <c r="AD27" s="33">
        <f>SUMIFS('DATA 2'!AD$101:AD$133,'DATA 2'!$A$101:$A$133,$A27)</f>
        <v>1621717.0145100001</v>
      </c>
      <c r="AE27" s="33">
        <f>SUMIFS('DATA 2'!AE$101:AE$133,'DATA 2'!$A$101:$A$133,$A27)</f>
        <v>1659775.17845</v>
      </c>
      <c r="AF27" s="33">
        <f>SUMIFS('DATA 2'!AF$101:AF$133,'DATA 2'!$A$101:$A$133,$A27)</f>
        <v>1698394.9605100001</v>
      </c>
      <c r="AG27" s="33">
        <f>SUMIFS('DATA 2'!AG$101:AG$133,'DATA 2'!$A$101:$A$133,$A27)</f>
        <v>1737406.0857300002</v>
      </c>
      <c r="AH27" s="33">
        <f>SUMIFS('DATA 2'!AH$101:AH$133,'DATA 2'!$A$101:$A$133,$A27)</f>
        <v>1776762.14065</v>
      </c>
      <c r="AI27" s="33">
        <f>SUMIFS('DATA 2'!AI$101:AI$133,'DATA 2'!$A$101:$A$133,$A27)</f>
        <v>1816516.1559100002</v>
      </c>
      <c r="AJ27" s="33">
        <f>SUMIFS('DATA 2'!AJ$101:AJ$133,'DATA 2'!$A$101:$A$133,$A27)</f>
        <v>1856774.1825899999</v>
      </c>
      <c r="AK27" s="33">
        <f>SUMIFS('DATA 2'!AK$101:AK$133,'DATA 2'!$A$101:$A$133,$A27)</f>
        <v>1897748.71239</v>
      </c>
      <c r="AL27" s="33">
        <f>SUMIFS('DATA 2'!AL$101:AL$133,'DATA 2'!$A$101:$A$133,$A27)</f>
        <v>1939551.5016300001</v>
      </c>
      <c r="AM27" s="33">
        <f>SUMIFS('DATA 2'!AM$101:AM$133,'DATA 2'!$A$101:$A$133,$A27)</f>
        <v>1982356.7937299998</v>
      </c>
      <c r="AN27" s="33">
        <f>SUMIFS('DATA 2'!AN$101:AN$133,'DATA 2'!$A$101:$A$133,$A27)</f>
        <v>2026384.1810600001</v>
      </c>
    </row>
    <row r="28" spans="1:44" x14ac:dyDescent="0.25">
      <c r="A28" s="5" t="s">
        <v>235</v>
      </c>
      <c r="C28" s="33">
        <f>SUMIFS('DATA 2'!C$101:C$133,'DATA 2'!$A$101:$A$133,$A28)</f>
        <v>170296.54790999999</v>
      </c>
      <c r="D28" s="33">
        <f>SUMIFS('DATA 2'!D$101:D$133,'DATA 2'!$A$101:$A$133,$A28)</f>
        <v>175530.16942649998</v>
      </c>
      <c r="E28" s="33">
        <f>SUMIFS('DATA 2'!E$101:E$133,'DATA 2'!$A$101:$A$133,$A28)</f>
        <v>180853.10677129999</v>
      </c>
      <c r="F28" s="33">
        <f>SUMIFS('DATA 2'!F$101:F$133,'DATA 2'!$A$101:$A$133,$A28)</f>
        <v>186240.3927621</v>
      </c>
      <c r="G28" s="33">
        <f>SUMIFS('DATA 2'!G$101:G$133,'DATA 2'!$A$101:$A$133,$A28)</f>
        <v>191853.92902030001</v>
      </c>
      <c r="H28" s="33">
        <f>SUMIFS('DATA 2'!H$101:H$133,'DATA 2'!$A$101:$A$133,$A28)</f>
        <v>197637.91821259999</v>
      </c>
      <c r="I28" s="33">
        <f>SUMIFS('DATA 2'!I$101:I$133,'DATA 2'!$A$101:$A$133,$A28)</f>
        <v>203553.0498519</v>
      </c>
      <c r="J28" s="33">
        <f>SUMIFS('DATA 2'!J$101:J$133,'DATA 2'!$A$101:$A$133,$A28)</f>
        <v>209601.2768732</v>
      </c>
      <c r="K28" s="33">
        <f>SUMIFS('DATA 2'!K$101:K$133,'DATA 2'!$A$101:$A$133,$A28)</f>
        <v>215775.05146700001</v>
      </c>
      <c r="L28" s="33">
        <f>SUMIFS('DATA 2'!L$101:L$133,'DATA 2'!$A$101:$A$133,$A28)</f>
        <v>222153.49885960002</v>
      </c>
      <c r="M28" s="33">
        <f>SUMIFS('DATA 2'!M$101:M$133,'DATA 2'!$A$101:$A$133,$A28)</f>
        <v>228824.58306810001</v>
      </c>
      <c r="N28" s="33">
        <f>SUMIFS('DATA 2'!N$101:N$133,'DATA 2'!$A$101:$A$133,$A28)</f>
        <v>235852.77144160002</v>
      </c>
      <c r="O28" s="33">
        <f>SUMIFS('DATA 2'!O$101:O$133,'DATA 2'!$A$101:$A$133,$A28)</f>
        <v>243289.86350069998</v>
      </c>
      <c r="P28" s="33">
        <f>SUMIFS('DATA 2'!P$101:P$133,'DATA 2'!$A$101:$A$133,$A28)</f>
        <v>250932.46764320001</v>
      </c>
      <c r="Q28" s="33">
        <f>SUMIFS('DATA 2'!Q$101:Q$133,'DATA 2'!$A$101:$A$133,$A28)</f>
        <v>258824.8144767</v>
      </c>
      <c r="R28" s="33">
        <f>SUMIFS('DATA 2'!R$101:R$133,'DATA 2'!$A$101:$A$133,$A28)</f>
        <v>266940.407511</v>
      </c>
      <c r="S28" s="33">
        <f>SUMIFS('DATA 2'!S$101:S$133,'DATA 2'!$A$101:$A$133,$A28)</f>
        <v>275275.678984</v>
      </c>
      <c r="T28" s="33">
        <f>SUMIFS('DATA 2'!T$101:T$133,'DATA 2'!$A$101:$A$133,$A28)</f>
        <v>283835.09504799999</v>
      </c>
      <c r="U28" s="33">
        <f>SUMIFS('DATA 2'!U$101:U$133,'DATA 2'!$A$101:$A$133,$A28)</f>
        <v>292605.63818900002</v>
      </c>
      <c r="V28" s="33">
        <f>SUMIFS('DATA 2'!V$101:V$133,'DATA 2'!$A$101:$A$133,$A28)</f>
        <v>301572.804688</v>
      </c>
      <c r="W28" s="33">
        <f>SUMIFS('DATA 2'!W$101:W$133,'DATA 2'!$A$101:$A$133,$A28)</f>
        <v>310724.94654100004</v>
      </c>
      <c r="X28" s="33">
        <f>SUMIFS('DATA 2'!X$101:X$133,'DATA 2'!$A$101:$A$133,$A28)</f>
        <v>320060.79078400001</v>
      </c>
      <c r="Y28" s="33">
        <f>SUMIFS('DATA 2'!Y$101:Y$133,'DATA 2'!$A$101:$A$133,$A28)</f>
        <v>329584.100905</v>
      </c>
      <c r="Z28" s="33">
        <f>SUMIFS('DATA 2'!Z$101:Z$133,'DATA 2'!$A$101:$A$133,$A28)</f>
        <v>339301.114084</v>
      </c>
      <c r="AA28" s="33">
        <f>SUMIFS('DATA 2'!AA$101:AA$133,'DATA 2'!$A$101:$A$133,$A28)</f>
        <v>349219.21345600003</v>
      </c>
      <c r="AB28" s="33">
        <f>SUMIFS('DATA 2'!AB$101:AB$133,'DATA 2'!$A$101:$A$133,$A28)</f>
        <v>359346.11000099999</v>
      </c>
      <c r="AC28" s="33">
        <f>SUMIFS('DATA 2'!AC$101:AC$133,'DATA 2'!$A$101:$A$133,$A28)</f>
        <v>369689.48980400007</v>
      </c>
      <c r="AD28" s="33">
        <f>SUMIFS('DATA 2'!AD$101:AD$133,'DATA 2'!$A$101:$A$133,$A28)</f>
        <v>380257.03791099996</v>
      </c>
      <c r="AE28" s="33">
        <f>SUMIFS('DATA 2'!AE$101:AE$133,'DATA 2'!$A$101:$A$133,$A28)</f>
        <v>390791.94206699997</v>
      </c>
      <c r="AF28" s="33">
        <f>SUMIFS('DATA 2'!AF$101:AF$133,'DATA 2'!$A$101:$A$133,$A28)</f>
        <v>401394.15357600001</v>
      </c>
      <c r="AG28" s="33">
        <f>SUMIFS('DATA 2'!AG$101:AG$133,'DATA 2'!$A$101:$A$133,$A28)</f>
        <v>412089.13325800002</v>
      </c>
      <c r="AH28" s="33">
        <f>SUMIFS('DATA 2'!AH$101:AH$133,'DATA 2'!$A$101:$A$133,$A28)</f>
        <v>422898.79502799996</v>
      </c>
      <c r="AI28" s="33">
        <f>SUMIFS('DATA 2'!AI$101:AI$133,'DATA 2'!$A$101:$A$133,$A28)</f>
        <v>433840.62916399998</v>
      </c>
      <c r="AJ28" s="33">
        <f>SUMIFS('DATA 2'!AJ$101:AJ$133,'DATA 2'!$A$101:$A$133,$A28)</f>
        <v>444930.28996799997</v>
      </c>
      <c r="AK28" s="33">
        <f>SUMIFS('DATA 2'!AK$101:AK$133,'DATA 2'!$A$101:$A$133,$A28)</f>
        <v>456192.63258899999</v>
      </c>
      <c r="AL28" s="33">
        <f>SUMIFS('DATA 2'!AL$101:AL$133,'DATA 2'!$A$101:$A$133,$A28)</f>
        <v>467650.63665900001</v>
      </c>
      <c r="AM28" s="33">
        <f>SUMIFS('DATA 2'!AM$101:AM$133,'DATA 2'!$A$101:$A$133,$A28)</f>
        <v>479336.973222</v>
      </c>
      <c r="AN28" s="33">
        <f>SUMIFS('DATA 2'!AN$101:AN$133,'DATA 2'!$A$101:$A$133,$A28)</f>
        <v>491294.54571100004</v>
      </c>
    </row>
    <row r="29" spans="1:44" x14ac:dyDescent="0.25">
      <c r="A29" s="5" t="s">
        <v>236</v>
      </c>
      <c r="C29" s="33">
        <f>SUMIFS('DATA 2'!C$101:C$133,'DATA 2'!$A$101:$A$133,$A29)</f>
        <v>2039518.4880000001</v>
      </c>
      <c r="D29" s="33">
        <f>SUMIFS('DATA 2'!D$101:D$133,'DATA 2'!$A$101:$A$133,$A29)</f>
        <v>2099086.0825</v>
      </c>
      <c r="E29" s="33">
        <f>SUMIFS('DATA 2'!E$101:E$133,'DATA 2'!$A$101:$A$133,$A29)</f>
        <v>2159473.6970000002</v>
      </c>
      <c r="F29" s="33">
        <f>SUMIFS('DATA 2'!F$101:F$133,'DATA 2'!$A$101:$A$133,$A29)</f>
        <v>2220529.6686</v>
      </c>
      <c r="G29" s="33">
        <f>SUMIFS('DATA 2'!G$101:G$133,'DATA 2'!$A$101:$A$133,$A29)</f>
        <v>2282538.0040000002</v>
      </c>
      <c r="H29" s="33">
        <f>SUMIFS('DATA 2'!H$101:H$133,'DATA 2'!$A$101:$A$133,$A29)</f>
        <v>2345986.5465000002</v>
      </c>
      <c r="I29" s="33">
        <f>SUMIFS('DATA 2'!I$101:I$133,'DATA 2'!$A$101:$A$133,$A29)</f>
        <v>2411058.3424999998</v>
      </c>
      <c r="J29" s="33">
        <f>SUMIFS('DATA 2'!J$101:J$133,'DATA 2'!$A$101:$A$133,$A29)</f>
        <v>2477855.7431999999</v>
      </c>
      <c r="K29" s="33">
        <f>SUMIFS('DATA 2'!K$101:K$133,'DATA 2'!$A$101:$A$133,$A29)</f>
        <v>2545590.5984</v>
      </c>
      <c r="L29" s="33">
        <f>SUMIFS('DATA 2'!L$101:L$133,'DATA 2'!$A$101:$A$133,$A29)</f>
        <v>2614702.6592999999</v>
      </c>
      <c r="M29" s="33">
        <f>SUMIFS('DATA 2'!M$101:M$133,'DATA 2'!$A$101:$A$133,$A29)</f>
        <v>2685736.5988999996</v>
      </c>
      <c r="N29" s="33">
        <f>SUMIFS('DATA 2'!N$101:N$133,'DATA 2'!$A$101:$A$133,$A29)</f>
        <v>2758960.5743000004</v>
      </c>
      <c r="O29" s="33">
        <f>SUMIFS('DATA 2'!O$101:O$133,'DATA 2'!$A$101:$A$133,$A29)</f>
        <v>2834472.1287000002</v>
      </c>
      <c r="P29" s="33">
        <f>SUMIFS('DATA 2'!P$101:P$133,'DATA 2'!$A$101:$A$133,$A29)</f>
        <v>2912487.7012</v>
      </c>
      <c r="Q29" s="33">
        <f>SUMIFS('DATA 2'!Q$101:Q$133,'DATA 2'!$A$101:$A$133,$A29)</f>
        <v>2993447.0290999999</v>
      </c>
      <c r="R29" s="33">
        <f>SUMIFS('DATA 2'!R$101:R$133,'DATA 2'!$A$101:$A$133,$A29)</f>
        <v>3076805.1961000003</v>
      </c>
      <c r="S29" s="33">
        <f>SUMIFS('DATA 2'!S$101:S$133,'DATA 2'!$A$101:$A$133,$A29)</f>
        <v>3162299.0938999997</v>
      </c>
      <c r="T29" s="33">
        <f>SUMIFS('DATA 2'!T$101:T$133,'DATA 2'!$A$101:$A$133,$A29)</f>
        <v>3249834.2922999999</v>
      </c>
      <c r="U29" s="33">
        <f>SUMIFS('DATA 2'!U$101:U$133,'DATA 2'!$A$101:$A$133,$A29)</f>
        <v>3338651.0909000002</v>
      </c>
      <c r="V29" s="33">
        <f>SUMIFS('DATA 2'!V$101:V$133,'DATA 2'!$A$101:$A$133,$A29)</f>
        <v>3428756.1551999999</v>
      </c>
      <c r="W29" s="33">
        <f>SUMIFS('DATA 2'!W$101:W$133,'DATA 2'!$A$101:$A$133,$A29)</f>
        <v>3520138.0591000002</v>
      </c>
      <c r="X29" s="33">
        <f>SUMIFS('DATA 2'!X$101:X$133,'DATA 2'!$A$101:$A$133,$A29)</f>
        <v>3612891.9190999996</v>
      </c>
      <c r="Y29" s="33">
        <f>SUMIFS('DATA 2'!Y$101:Y$133,'DATA 2'!$A$101:$A$133,$A29)</f>
        <v>3707113.0071</v>
      </c>
      <c r="Z29" s="33">
        <f>SUMIFS('DATA 2'!Z$101:Z$133,'DATA 2'!$A$101:$A$133,$A29)</f>
        <v>3802871.8300999999</v>
      </c>
      <c r="AA29" s="33">
        <f>SUMIFS('DATA 2'!AA$101:AA$133,'DATA 2'!$A$101:$A$133,$A29)</f>
        <v>3900219.2141999998</v>
      </c>
      <c r="AB29" s="33">
        <f>SUMIFS('DATA 2'!AB$101:AB$133,'DATA 2'!$A$101:$A$133,$A29)</f>
        <v>3999194.6599999997</v>
      </c>
      <c r="AC29" s="33">
        <f>SUMIFS('DATA 2'!AC$101:AC$133,'DATA 2'!$A$101:$A$133,$A29)</f>
        <v>4099835.0938999997</v>
      </c>
      <c r="AD29" s="33">
        <f>SUMIFS('DATA 2'!AD$101:AD$133,'DATA 2'!$A$101:$A$133,$A29)</f>
        <v>4202182.3754000003</v>
      </c>
      <c r="AE29" s="33">
        <f>SUMIFS('DATA 2'!AE$101:AE$133,'DATA 2'!$A$101:$A$133,$A29)</f>
        <v>4306636.4868000001</v>
      </c>
      <c r="AF29" s="33">
        <f>SUMIFS('DATA 2'!AF$101:AF$133,'DATA 2'!$A$101:$A$133,$A29)</f>
        <v>4413689.4747000001</v>
      </c>
      <c r="AG29" s="33">
        <f>SUMIFS('DATA 2'!AG$101:AG$133,'DATA 2'!$A$101:$A$133,$A29)</f>
        <v>4522962.1990999999</v>
      </c>
      <c r="AH29" s="33">
        <f>SUMIFS('DATA 2'!AH$101:AH$133,'DATA 2'!$A$101:$A$133,$A29)</f>
        <v>4634337.4505000003</v>
      </c>
      <c r="AI29" s="33">
        <f>SUMIFS('DATA 2'!AI$101:AI$133,'DATA 2'!$A$101:$A$133,$A29)</f>
        <v>4747908.7598000001</v>
      </c>
      <c r="AJ29" s="33">
        <f>SUMIFS('DATA 2'!AJ$101:AJ$133,'DATA 2'!$A$101:$A$133,$A29)</f>
        <v>4863895.3246999998</v>
      </c>
      <c r="AK29" s="33">
        <f>SUMIFS('DATA 2'!AK$101:AK$133,'DATA 2'!$A$101:$A$133,$A29)</f>
        <v>4982770.9406000003</v>
      </c>
      <c r="AL29" s="33">
        <f>SUMIFS('DATA 2'!AL$101:AL$133,'DATA 2'!$A$101:$A$133,$A29)</f>
        <v>5104840.1611000001</v>
      </c>
      <c r="AM29" s="33">
        <f>SUMIFS('DATA 2'!AM$101:AM$133,'DATA 2'!$A$101:$A$133,$A29)</f>
        <v>5230571.6494999994</v>
      </c>
      <c r="AN29" s="33">
        <f>SUMIFS('DATA 2'!AN$101:AN$133,'DATA 2'!$A$101:$A$133,$A29)</f>
        <v>5360566.4024</v>
      </c>
    </row>
    <row r="30" spans="1:44" x14ac:dyDescent="0.25">
      <c r="A30" s="34" t="s">
        <v>237</v>
      </c>
      <c r="C30" s="33">
        <f>SUMIFS('DATA 2'!C$101:C$133,'DATA 2'!$A$101:$A$133,$A30)</f>
        <v>375028.75852999999</v>
      </c>
      <c r="D30" s="33">
        <f>SUMIFS('DATA 2'!D$101:D$133,'DATA 2'!$A$101:$A$133,$A30)</f>
        <v>385250.02576999995</v>
      </c>
      <c r="E30" s="33">
        <f>SUMIFS('DATA 2'!E$101:E$133,'DATA 2'!$A$101:$A$133,$A30)</f>
        <v>394998.94089999999</v>
      </c>
      <c r="F30" s="33">
        <f>SUMIFS('DATA 2'!F$101:F$133,'DATA 2'!$A$101:$A$133,$A30)</f>
        <v>405255.91944999999</v>
      </c>
      <c r="G30" s="33">
        <f>SUMIFS('DATA 2'!G$101:G$133,'DATA 2'!$A$101:$A$133,$A30)</f>
        <v>416482.31800999999</v>
      </c>
      <c r="H30" s="33">
        <f>SUMIFS('DATA 2'!H$101:H$133,'DATA 2'!$A$101:$A$133,$A30)</f>
        <v>428175.25956000003</v>
      </c>
      <c r="I30" s="33">
        <f>SUMIFS('DATA 2'!I$101:I$133,'DATA 2'!$A$101:$A$133,$A30)</f>
        <v>439961.55823000002</v>
      </c>
      <c r="J30" s="33">
        <f>SUMIFS('DATA 2'!J$101:J$133,'DATA 2'!$A$101:$A$133,$A30)</f>
        <v>451714.20459000004</v>
      </c>
      <c r="K30" s="33">
        <f>SUMIFS('DATA 2'!K$101:K$133,'DATA 2'!$A$101:$A$133,$A30)</f>
        <v>463102.05090999999</v>
      </c>
      <c r="L30" s="33">
        <f>SUMIFS('DATA 2'!L$101:L$133,'DATA 2'!$A$101:$A$133,$A30)</f>
        <v>474237.08182999998</v>
      </c>
      <c r="M30" s="33">
        <f>SUMIFS('DATA 2'!M$101:M$133,'DATA 2'!$A$101:$A$133,$A30)</f>
        <v>485450.46969</v>
      </c>
      <c r="N30" s="33">
        <f>SUMIFS('DATA 2'!N$101:N$133,'DATA 2'!$A$101:$A$133,$A30)</f>
        <v>496802.09966999991</v>
      </c>
      <c r="O30" s="33">
        <f>SUMIFS('DATA 2'!O$101:O$133,'DATA 2'!$A$101:$A$133,$A30)</f>
        <v>508191.5073</v>
      </c>
      <c r="P30" s="33">
        <f>SUMIFS('DATA 2'!P$101:P$133,'DATA 2'!$A$101:$A$133,$A30)</f>
        <v>519793.69704</v>
      </c>
      <c r="Q30" s="33">
        <f>SUMIFS('DATA 2'!Q$101:Q$133,'DATA 2'!$A$101:$A$133,$A30)</f>
        <v>532421.09363000002</v>
      </c>
      <c r="R30" s="33">
        <f>SUMIFS('DATA 2'!R$101:R$133,'DATA 2'!$A$101:$A$133,$A30)</f>
        <v>545545.26267999993</v>
      </c>
      <c r="S30" s="33">
        <f>SUMIFS('DATA 2'!S$101:S$133,'DATA 2'!$A$101:$A$133,$A30)</f>
        <v>558938.67711000005</v>
      </c>
      <c r="T30" s="33">
        <f>SUMIFS('DATA 2'!T$101:T$133,'DATA 2'!$A$101:$A$133,$A30)</f>
        <v>572537.34508</v>
      </c>
      <c r="U30" s="33">
        <f>SUMIFS('DATA 2'!U$101:U$133,'DATA 2'!$A$101:$A$133,$A30)</f>
        <v>586469.65037000005</v>
      </c>
      <c r="V30" s="33">
        <f>SUMIFS('DATA 2'!V$101:V$133,'DATA 2'!$A$101:$A$133,$A30)</f>
        <v>600645.61331000004</v>
      </c>
      <c r="W30" s="33">
        <f>SUMIFS('DATA 2'!W$101:W$133,'DATA 2'!$A$101:$A$133,$A30)</f>
        <v>614994.02065999992</v>
      </c>
      <c r="X30" s="33">
        <f>SUMIFS('DATA 2'!X$101:X$133,'DATA 2'!$A$101:$A$133,$A30)</f>
        <v>629522.92909999995</v>
      </c>
      <c r="Y30" s="33">
        <f>SUMIFS('DATA 2'!Y$101:Y$133,'DATA 2'!$A$101:$A$133,$A30)</f>
        <v>644251.53532999998</v>
      </c>
      <c r="Z30" s="33">
        <f>SUMIFS('DATA 2'!Z$101:Z$133,'DATA 2'!$A$101:$A$133,$A30)</f>
        <v>659191.81997999991</v>
      </c>
      <c r="AA30" s="33">
        <f>SUMIFS('DATA 2'!AA$101:AA$133,'DATA 2'!$A$101:$A$133,$A30)</f>
        <v>674349.01153000002</v>
      </c>
      <c r="AB30" s="33">
        <f>SUMIFS('DATA 2'!AB$101:AB$133,'DATA 2'!$A$101:$A$133,$A30)</f>
        <v>689725.1054</v>
      </c>
      <c r="AC30" s="33">
        <f>SUMIFS('DATA 2'!AC$101:AC$133,'DATA 2'!$A$101:$A$133,$A30)</f>
        <v>705322.09279999998</v>
      </c>
      <c r="AD30" s="33">
        <f>SUMIFS('DATA 2'!AD$101:AD$133,'DATA 2'!$A$101:$A$133,$A30)</f>
        <v>721144.02842999995</v>
      </c>
      <c r="AE30" s="33">
        <f>SUMIFS('DATA 2'!AE$101:AE$133,'DATA 2'!$A$101:$A$133,$A30)</f>
        <v>736693.66830999986</v>
      </c>
      <c r="AF30" s="33">
        <f>SUMIFS('DATA 2'!AF$101:AF$133,'DATA 2'!$A$101:$A$133,$A30)</f>
        <v>752798.43262999994</v>
      </c>
      <c r="AG30" s="33">
        <f>SUMIFS('DATA 2'!AG$101:AG$133,'DATA 2'!$A$101:$A$133,$A30)</f>
        <v>769175.27042000007</v>
      </c>
      <c r="AH30" s="33">
        <f>SUMIFS('DATA 2'!AH$101:AH$133,'DATA 2'!$A$101:$A$133,$A30)</f>
        <v>785705.58536999999</v>
      </c>
      <c r="AI30" s="33">
        <f>SUMIFS('DATA 2'!AI$101:AI$133,'DATA 2'!$A$101:$A$133,$A30)</f>
        <v>802387.32524999999</v>
      </c>
      <c r="AJ30" s="33">
        <f>SUMIFS('DATA 2'!AJ$101:AJ$133,'DATA 2'!$A$101:$A$133,$A30)</f>
        <v>819262.63844999997</v>
      </c>
      <c r="AK30" s="33">
        <f>SUMIFS('DATA 2'!AK$101:AK$133,'DATA 2'!$A$101:$A$133,$A30)</f>
        <v>836426.46979</v>
      </c>
      <c r="AL30" s="33">
        <f>SUMIFS('DATA 2'!AL$101:AL$133,'DATA 2'!$A$101:$A$133,$A30)</f>
        <v>853920.95016999997</v>
      </c>
      <c r="AM30" s="33">
        <f>SUMIFS('DATA 2'!AM$101:AM$133,'DATA 2'!$A$101:$A$133,$A30)</f>
        <v>871815.54577999993</v>
      </c>
      <c r="AN30" s="33">
        <f>SUMIFS('DATA 2'!AN$101:AN$133,'DATA 2'!$A$101:$A$133,$A30)</f>
        <v>890197.75737000001</v>
      </c>
    </row>
    <row r="31" spans="1:44" x14ac:dyDescent="0.25">
      <c r="A31" s="5" t="s">
        <v>239</v>
      </c>
      <c r="C31" s="33">
        <f>SUM(C32:C43)</f>
        <v>36641.298950262702</v>
      </c>
      <c r="D31" s="33">
        <f t="shared" ref="D31:AN31" si="5">SUM(D32:D43)</f>
        <v>37536.278034971598</v>
      </c>
      <c r="E31" s="33">
        <f t="shared" si="5"/>
        <v>37845.335219002998</v>
      </c>
      <c r="F31" s="33">
        <f t="shared" si="5"/>
        <v>38002.379292260004</v>
      </c>
      <c r="G31" s="33">
        <f t="shared" si="5"/>
        <v>38208.823624700002</v>
      </c>
      <c r="H31" s="33">
        <f t="shared" si="5"/>
        <v>39178.975008400004</v>
      </c>
      <c r="I31" s="33">
        <f t="shared" si="5"/>
        <v>40167.335677300005</v>
      </c>
      <c r="J31" s="33">
        <f t="shared" si="5"/>
        <v>41607.528058100004</v>
      </c>
      <c r="K31" s="33">
        <f t="shared" si="5"/>
        <v>43581.555644200009</v>
      </c>
      <c r="L31" s="33">
        <f t="shared" si="5"/>
        <v>46204.1324274</v>
      </c>
      <c r="M31" s="33">
        <f t="shared" si="5"/>
        <v>49748.023279709996</v>
      </c>
      <c r="N31" s="33">
        <f t="shared" si="5"/>
        <v>54690.852092460009</v>
      </c>
      <c r="O31" s="33">
        <f t="shared" si="5"/>
        <v>61806.341107986998</v>
      </c>
      <c r="P31" s="33">
        <f t="shared" si="5"/>
        <v>67273.806756192003</v>
      </c>
      <c r="Q31" s="33">
        <f t="shared" si="5"/>
        <v>73997.058257420009</v>
      </c>
      <c r="R31" s="33">
        <f t="shared" si="5"/>
        <v>81440.493392628996</v>
      </c>
      <c r="S31" s="33">
        <f t="shared" si="5"/>
        <v>89523.979501843001</v>
      </c>
      <c r="T31" s="33">
        <f t="shared" si="5"/>
        <v>98215.792509583989</v>
      </c>
      <c r="U31" s="33">
        <f t="shared" si="5"/>
        <v>105605.4961113585</v>
      </c>
      <c r="V31" s="33">
        <f t="shared" si="5"/>
        <v>113322.90480775321</v>
      </c>
      <c r="W31" s="33">
        <f t="shared" si="5"/>
        <v>121336.60414526232</v>
      </c>
      <c r="X31" s="33">
        <f t="shared" si="5"/>
        <v>129646.19539393068</v>
      </c>
      <c r="Y31" s="33">
        <f t="shared" si="5"/>
        <v>138240.50527164931</v>
      </c>
      <c r="Z31" s="33">
        <f t="shared" si="5"/>
        <v>147103.21037389999</v>
      </c>
      <c r="AA31" s="33">
        <f t="shared" si="5"/>
        <v>156214.56379325563</v>
      </c>
      <c r="AB31" s="33">
        <f t="shared" si="5"/>
        <v>165552.14207561879</v>
      </c>
      <c r="AC31" s="33">
        <f t="shared" si="5"/>
        <v>175091.44782957408</v>
      </c>
      <c r="AD31" s="33">
        <f t="shared" si="5"/>
        <v>184806.52650661141</v>
      </c>
      <c r="AE31" s="33">
        <f t="shared" si="5"/>
        <v>193470.15448994044</v>
      </c>
      <c r="AF31" s="33">
        <f t="shared" si="5"/>
        <v>202533.51993925293</v>
      </c>
      <c r="AG31" s="33">
        <f t="shared" si="5"/>
        <v>211524.3931313855</v>
      </c>
      <c r="AH31" s="33">
        <f t="shared" si="5"/>
        <v>220351.07417981731</v>
      </c>
      <c r="AI31" s="33">
        <f t="shared" si="5"/>
        <v>228959.54353020032</v>
      </c>
      <c r="AJ31" s="33">
        <f t="shared" si="5"/>
        <v>237319.91591391715</v>
      </c>
      <c r="AK31" s="33">
        <f t="shared" si="5"/>
        <v>245433.39085676047</v>
      </c>
      <c r="AL31" s="33">
        <f t="shared" si="5"/>
        <v>253315.3565554191</v>
      </c>
      <c r="AM31" s="33">
        <f t="shared" si="5"/>
        <v>261026.38332469549</v>
      </c>
      <c r="AN31" s="33">
        <f t="shared" si="5"/>
        <v>268678.765869155</v>
      </c>
      <c r="AO31" s="33"/>
      <c r="AP31" s="33"/>
      <c r="AQ31" s="33"/>
      <c r="AR31" s="33"/>
    </row>
    <row r="32" spans="1:44" x14ac:dyDescent="0.25">
      <c r="A32" s="35" t="s">
        <v>440</v>
      </c>
      <c r="C32" s="33">
        <f>SUMIFS('DATA 2'!C$101:C$133,'DATA 2'!$A$101:$A$133,$A32)</f>
        <v>10768.83088</v>
      </c>
      <c r="D32" s="33">
        <f>SUMIFS('DATA 2'!D$101:D$133,'DATA 2'!$A$101:$A$133,$A32)</f>
        <v>11095.043960000001</v>
      </c>
      <c r="E32" s="33">
        <f>SUMIFS('DATA 2'!E$101:E$133,'DATA 2'!$A$101:$A$133,$A32)</f>
        <v>11339.461799999999</v>
      </c>
      <c r="F32" s="33">
        <f>SUMIFS('DATA 2'!F$101:F$133,'DATA 2'!$A$101:$A$133,$A32)</f>
        <v>11534.58454</v>
      </c>
      <c r="G32" s="33">
        <f>SUMIFS('DATA 2'!G$101:G$133,'DATA 2'!$A$101:$A$133,$A32)</f>
        <v>11655.393480000001</v>
      </c>
      <c r="H32" s="33">
        <f>SUMIFS('DATA 2'!H$101:H$133,'DATA 2'!$A$101:$A$133,$A32)</f>
        <v>12513.12599</v>
      </c>
      <c r="I32" s="33">
        <f>SUMIFS('DATA 2'!I$101:I$133,'DATA 2'!$A$101:$A$133,$A32)</f>
        <v>13284.709140000001</v>
      </c>
      <c r="J32" s="33">
        <f>SUMIFS('DATA 2'!J$101:J$133,'DATA 2'!$A$101:$A$133,$A32)</f>
        <v>13797.412920000001</v>
      </c>
      <c r="K32" s="33">
        <f>SUMIFS('DATA 2'!K$101:K$133,'DATA 2'!$A$101:$A$133,$A32)</f>
        <v>14067.69889</v>
      </c>
      <c r="L32" s="33">
        <f>SUMIFS('DATA 2'!L$101:L$133,'DATA 2'!$A$101:$A$133,$A32)</f>
        <v>14128.17575</v>
      </c>
      <c r="M32" s="33">
        <f>SUMIFS('DATA 2'!M$101:M$133,'DATA 2'!$A$101:$A$133,$A32)</f>
        <v>13983.15928</v>
      </c>
      <c r="N32" s="33">
        <f>SUMIFS('DATA 2'!N$101:N$133,'DATA 2'!$A$101:$A$133,$A32)</f>
        <v>13595.99937</v>
      </c>
      <c r="O32" s="33">
        <f>SUMIFS('DATA 2'!O$101:O$133,'DATA 2'!$A$101:$A$133,$A32)</f>
        <v>12900.15545</v>
      </c>
      <c r="P32" s="33">
        <f>SUMIFS('DATA 2'!P$101:P$133,'DATA 2'!$A$101:$A$133,$A32)</f>
        <v>13169.94865</v>
      </c>
      <c r="Q32" s="33">
        <f>SUMIFS('DATA 2'!Q$101:Q$133,'DATA 2'!$A$101:$A$133,$A32)</f>
        <v>13787.13041</v>
      </c>
      <c r="R32" s="33">
        <f>SUMIFS('DATA 2'!R$101:R$133,'DATA 2'!$A$101:$A$133,$A32)</f>
        <v>14492.542810000001</v>
      </c>
      <c r="S32" s="33">
        <f>SUMIFS('DATA 2'!S$101:S$133,'DATA 2'!$A$101:$A$133,$A32)</f>
        <v>15194.972889999999</v>
      </c>
      <c r="T32" s="33">
        <f>SUMIFS('DATA 2'!T$101:T$133,'DATA 2'!$A$101:$A$133,$A32)</f>
        <v>15854.21667</v>
      </c>
      <c r="U32" s="33">
        <f>SUMIFS('DATA 2'!U$101:U$133,'DATA 2'!$A$101:$A$133,$A32)</f>
        <v>16463.592089999998</v>
      </c>
      <c r="V32" s="33">
        <f>SUMIFS('DATA 2'!V$101:V$133,'DATA 2'!$A$101:$A$133,$A32)</f>
        <v>17052.821550000001</v>
      </c>
      <c r="W32" s="33">
        <f>SUMIFS('DATA 2'!W$101:W$133,'DATA 2'!$A$101:$A$133,$A32)</f>
        <v>17620.620650000001</v>
      </c>
      <c r="X32" s="33">
        <f>SUMIFS('DATA 2'!X$101:X$133,'DATA 2'!$A$101:$A$133,$A32)</f>
        <v>18162.988450000001</v>
      </c>
      <c r="Y32" s="33">
        <f>SUMIFS('DATA 2'!Y$101:Y$133,'DATA 2'!$A$101:$A$133,$A32)</f>
        <v>18675.032780000001</v>
      </c>
      <c r="Z32" s="33">
        <f>SUMIFS('DATA 2'!Z$101:Z$133,'DATA 2'!$A$101:$A$133,$A32)</f>
        <v>19151.621899999998</v>
      </c>
      <c r="AA32" s="33">
        <f>SUMIFS('DATA 2'!AA$101:AA$133,'DATA 2'!$A$101:$A$133,$A32)</f>
        <v>19587.681219999999</v>
      </c>
      <c r="AB32" s="33">
        <f>SUMIFS('DATA 2'!AB$101:AB$133,'DATA 2'!$A$101:$A$133,$A32)</f>
        <v>19978.355200000002</v>
      </c>
      <c r="AC32" s="33">
        <f>SUMIFS('DATA 2'!AC$101:AC$133,'DATA 2'!$A$101:$A$133,$A32)</f>
        <v>20319.13337</v>
      </c>
      <c r="AD32" s="33">
        <f>SUMIFS('DATA 2'!AD$101:AD$133,'DATA 2'!$A$101:$A$133,$A32)</f>
        <v>20605.96499</v>
      </c>
      <c r="AE32" s="33">
        <f>SUMIFS('DATA 2'!AE$101:AE$133,'DATA 2'!$A$101:$A$133,$A32)</f>
        <v>21238.602180000002</v>
      </c>
      <c r="AF32" s="33">
        <f>SUMIFS('DATA 2'!AF$101:AF$133,'DATA 2'!$A$101:$A$133,$A32)</f>
        <v>21999.841280000001</v>
      </c>
      <c r="AG32" s="33">
        <f>SUMIFS('DATA 2'!AG$101:AG$133,'DATA 2'!$A$101:$A$133,$A32)</f>
        <v>22786.698369999998</v>
      </c>
      <c r="AH32" s="33">
        <f>SUMIFS('DATA 2'!AH$101:AH$133,'DATA 2'!$A$101:$A$133,$A32)</f>
        <v>23559.407090000001</v>
      </c>
      <c r="AI32" s="33">
        <f>SUMIFS('DATA 2'!AI$101:AI$133,'DATA 2'!$A$101:$A$133,$A32)</f>
        <v>24296.442999999999</v>
      </c>
      <c r="AJ32" s="33">
        <f>SUMIFS('DATA 2'!AJ$101:AJ$133,'DATA 2'!$A$101:$A$133,$A32)</f>
        <v>24980.74627</v>
      </c>
      <c r="AK32" s="33">
        <f>SUMIFS('DATA 2'!AK$101:AK$133,'DATA 2'!$A$101:$A$133,$A32)</f>
        <v>25596.10728</v>
      </c>
      <c r="AL32" s="33">
        <f>SUMIFS('DATA 2'!AL$101:AL$133,'DATA 2'!$A$101:$A$133,$A32)</f>
        <v>26124.313849999999</v>
      </c>
      <c r="AM32" s="33">
        <f>SUMIFS('DATA 2'!AM$101:AM$133,'DATA 2'!$A$101:$A$133,$A32)</f>
        <v>26546.143899999999</v>
      </c>
      <c r="AN32" s="33">
        <f>SUMIFS('DATA 2'!AN$101:AN$133,'DATA 2'!$A$101:$A$133,$A32)</f>
        <v>26841.612349999999</v>
      </c>
    </row>
    <row r="33" spans="1:40" x14ac:dyDescent="0.25">
      <c r="A33" s="35" t="s">
        <v>441</v>
      </c>
      <c r="C33" s="33">
        <f>SUMIFS('DATA 2'!C$101:C$133,'DATA 2'!$A$101:$A$133,$A33)</f>
        <v>752.27429700000005</v>
      </c>
      <c r="D33" s="33">
        <f>SUMIFS('DATA 2'!D$101:D$133,'DATA 2'!$A$101:$A$133,$A33)</f>
        <v>944.13714130000005</v>
      </c>
      <c r="E33" s="33">
        <f>SUMIFS('DATA 2'!E$101:E$133,'DATA 2'!$A$101:$A$133,$A33)</f>
        <v>1173.7329010000001</v>
      </c>
      <c r="F33" s="33">
        <f>SUMIFS('DATA 2'!F$101:F$133,'DATA 2'!$A$101:$A$133,$A33)</f>
        <v>1460.4488630000001</v>
      </c>
      <c r="G33" s="33">
        <f>SUMIFS('DATA 2'!G$101:G$133,'DATA 2'!$A$101:$A$133,$A33)</f>
        <v>1811.5931</v>
      </c>
      <c r="H33" s="33">
        <f>SUMIFS('DATA 2'!H$101:H$133,'DATA 2'!$A$101:$A$133,$A33)</f>
        <v>2410.4983750000001</v>
      </c>
      <c r="I33" s="33">
        <f>SUMIFS('DATA 2'!I$101:I$133,'DATA 2'!$A$101:$A$133,$A33)</f>
        <v>3083.176684</v>
      </c>
      <c r="J33" s="33">
        <f>SUMIFS('DATA 2'!J$101:J$133,'DATA 2'!$A$101:$A$133,$A33)</f>
        <v>3859.90281</v>
      </c>
      <c r="K33" s="33">
        <f>SUMIFS('DATA 2'!K$101:K$133,'DATA 2'!$A$101:$A$133,$A33)</f>
        <v>4771.5317759999998</v>
      </c>
      <c r="L33" s="33">
        <f>SUMIFS('DATA 2'!L$101:L$133,'DATA 2'!$A$101:$A$133,$A33)</f>
        <v>5839.6087239999997</v>
      </c>
      <c r="M33" s="33">
        <f>SUMIFS('DATA 2'!M$101:M$133,'DATA 2'!$A$101:$A$133,$A33)</f>
        <v>7067.0196180000003</v>
      </c>
      <c r="N33" s="33">
        <f>SUMIFS('DATA 2'!N$101:N$133,'DATA 2'!$A$101:$A$133,$A33)</f>
        <v>8415.0040769999996</v>
      </c>
      <c r="O33" s="33">
        <f>SUMIFS('DATA 2'!O$101:O$133,'DATA 2'!$A$101:$A$133,$A33)</f>
        <v>9778.8791970000002</v>
      </c>
      <c r="P33" s="33">
        <f>SUMIFS('DATA 2'!P$101:P$133,'DATA 2'!$A$101:$A$133,$A33)</f>
        <v>12026.259260000001</v>
      </c>
      <c r="Q33" s="33">
        <f>SUMIFS('DATA 2'!Q$101:Q$133,'DATA 2'!$A$101:$A$133,$A33)</f>
        <v>14793.158880000001</v>
      </c>
      <c r="R33" s="33">
        <f>SUMIFS('DATA 2'!R$101:R$133,'DATA 2'!$A$101:$A$133,$A33)</f>
        <v>18071.98086</v>
      </c>
      <c r="S33" s="33">
        <f>SUMIFS('DATA 2'!S$101:S$133,'DATA 2'!$A$101:$A$133,$A33)</f>
        <v>21916.754789999999</v>
      </c>
      <c r="T33" s="33">
        <f>SUMIFS('DATA 2'!T$101:T$133,'DATA 2'!$A$101:$A$133,$A33)</f>
        <v>26375.559799999999</v>
      </c>
      <c r="U33" s="33">
        <f>SUMIFS('DATA 2'!U$101:U$133,'DATA 2'!$A$101:$A$133,$A33)</f>
        <v>30137.611099999998</v>
      </c>
      <c r="V33" s="33">
        <f>SUMIFS('DATA 2'!V$101:V$133,'DATA 2'!$A$101:$A$133,$A33)</f>
        <v>34285.00677</v>
      </c>
      <c r="W33" s="33">
        <f>SUMIFS('DATA 2'!W$101:W$133,'DATA 2'!$A$101:$A$133,$A33)</f>
        <v>38810.631829999998</v>
      </c>
      <c r="X33" s="33">
        <f>SUMIFS('DATA 2'!X$101:X$133,'DATA 2'!$A$101:$A$133,$A33)</f>
        <v>43724.55141</v>
      </c>
      <c r="Y33" s="33">
        <f>SUMIFS('DATA 2'!Y$101:Y$133,'DATA 2'!$A$101:$A$133,$A33)</f>
        <v>49033.468970000002</v>
      </c>
      <c r="Z33" s="33">
        <f>SUMIFS('DATA 2'!Z$101:Z$133,'DATA 2'!$A$101:$A$133,$A33)</f>
        <v>54741.109519999998</v>
      </c>
      <c r="AA33" s="33">
        <f>SUMIFS('DATA 2'!AA$101:AA$133,'DATA 2'!$A$101:$A$133,$A33)</f>
        <v>60848.164449999997</v>
      </c>
      <c r="AB33" s="33">
        <f>SUMIFS('DATA 2'!AB$101:AB$133,'DATA 2'!$A$101:$A$133,$A33)</f>
        <v>67352.217579999997</v>
      </c>
      <c r="AC33" s="33">
        <f>SUMIFS('DATA 2'!AC$101:AC$133,'DATA 2'!$A$101:$A$133,$A33)</f>
        <v>74247.761329999994</v>
      </c>
      <c r="AD33" s="33">
        <f>SUMIFS('DATA 2'!AD$101:AD$133,'DATA 2'!$A$101:$A$133,$A33)</f>
        <v>81526.306930000006</v>
      </c>
      <c r="AE33" s="33">
        <f>SUMIFS('DATA 2'!AE$101:AE$133,'DATA 2'!$A$101:$A$133,$A33)</f>
        <v>87329.557379999998</v>
      </c>
      <c r="AF33" s="33">
        <f>SUMIFS('DATA 2'!AF$101:AF$133,'DATA 2'!$A$101:$A$133,$A33)</f>
        <v>93266.916670000006</v>
      </c>
      <c r="AG33" s="33">
        <f>SUMIFS('DATA 2'!AG$101:AG$133,'DATA 2'!$A$101:$A$133,$A33)</f>
        <v>99152.73659</v>
      </c>
      <c r="AH33" s="33">
        <f>SUMIFS('DATA 2'!AH$101:AH$133,'DATA 2'!$A$101:$A$133,$A33)</f>
        <v>104928.6226</v>
      </c>
      <c r="AI33" s="33">
        <f>SUMIFS('DATA 2'!AI$101:AI$133,'DATA 2'!$A$101:$A$133,$A33)</f>
        <v>110524.3324</v>
      </c>
      <c r="AJ33" s="33">
        <f>SUMIFS('DATA 2'!AJ$101:AJ$133,'DATA 2'!$A$101:$A$133,$A33)</f>
        <v>115861.2224</v>
      </c>
      <c r="AK33" s="33">
        <f>SUMIFS('DATA 2'!AK$101:AK$133,'DATA 2'!$A$101:$A$133,$A33)</f>
        <v>120856.4399</v>
      </c>
      <c r="AL33" s="33">
        <f>SUMIFS('DATA 2'!AL$101:AL$133,'DATA 2'!$A$101:$A$133,$A33)</f>
        <v>125411.08590000001</v>
      </c>
      <c r="AM33" s="33">
        <f>SUMIFS('DATA 2'!AM$101:AM$133,'DATA 2'!$A$101:$A$133,$A33)</f>
        <v>129422.56630000001</v>
      </c>
      <c r="AN33" s="33">
        <f>SUMIFS('DATA 2'!AN$101:AN$133,'DATA 2'!$A$101:$A$133,$A33)</f>
        <v>132783.48319999999</v>
      </c>
    </row>
    <row r="34" spans="1:40" x14ac:dyDescent="0.25">
      <c r="A34" s="35" t="s">
        <v>442</v>
      </c>
      <c r="C34" s="33">
        <f>SUMIFS('DATA 2'!C$101:C$133,'DATA 2'!$A$101:$A$133,$A34)</f>
        <v>638.72549089999995</v>
      </c>
      <c r="D34" s="33">
        <f>SUMIFS('DATA 2'!D$101:D$133,'DATA 2'!$A$101:$A$133,$A34)</f>
        <v>642.2187242</v>
      </c>
      <c r="E34" s="33">
        <f>SUMIFS('DATA 2'!E$101:E$133,'DATA 2'!$A$101:$A$133,$A34)</f>
        <v>634.68113189999997</v>
      </c>
      <c r="F34" s="33">
        <f>SUMIFS('DATA 2'!F$101:F$133,'DATA 2'!$A$101:$A$133,$A34)</f>
        <v>621.8311119</v>
      </c>
      <c r="G34" s="33">
        <f>SUMIFS('DATA 2'!G$101:G$133,'DATA 2'!$A$101:$A$133,$A34)</f>
        <v>603.92353869999999</v>
      </c>
      <c r="H34" s="33">
        <f>SUMIFS('DATA 2'!H$101:H$133,'DATA 2'!$A$101:$A$133,$A34)</f>
        <v>681.97295659999997</v>
      </c>
      <c r="I34" s="33">
        <f>SUMIFS('DATA 2'!I$101:I$133,'DATA 2'!$A$101:$A$133,$A34)</f>
        <v>787.02072610000005</v>
      </c>
      <c r="J34" s="33">
        <f>SUMIFS('DATA 2'!J$101:J$133,'DATA 2'!$A$101:$A$133,$A34)</f>
        <v>900.64756179999995</v>
      </c>
      <c r="K34" s="33">
        <f>SUMIFS('DATA 2'!K$101:K$133,'DATA 2'!$A$101:$A$133,$A34)</f>
        <v>1019.508419</v>
      </c>
      <c r="L34" s="33">
        <f>SUMIFS('DATA 2'!L$101:L$133,'DATA 2'!$A$101:$A$133,$A34)</f>
        <v>1143.107675</v>
      </c>
      <c r="M34" s="33">
        <f>SUMIFS('DATA 2'!M$101:M$133,'DATA 2'!$A$101:$A$133,$A34)</f>
        <v>1269.1691249999999</v>
      </c>
      <c r="N34" s="33">
        <f>SUMIFS('DATA 2'!N$101:N$133,'DATA 2'!$A$101:$A$133,$A34)</f>
        <v>1390.381742</v>
      </c>
      <c r="O34" s="33">
        <f>SUMIFS('DATA 2'!O$101:O$133,'DATA 2'!$A$101:$A$133,$A34)</f>
        <v>1492.4219900000001</v>
      </c>
      <c r="P34" s="33">
        <f>SUMIFS('DATA 2'!P$101:P$133,'DATA 2'!$A$101:$A$133,$A34)</f>
        <v>1558.9890620000001</v>
      </c>
      <c r="Q34" s="33">
        <f>SUMIFS('DATA 2'!Q$101:Q$133,'DATA 2'!$A$101:$A$133,$A34)</f>
        <v>1612.6045979999999</v>
      </c>
      <c r="R34" s="33">
        <f>SUMIFS('DATA 2'!R$101:R$133,'DATA 2'!$A$101:$A$133,$A34)</f>
        <v>1653.272862</v>
      </c>
      <c r="S34" s="33">
        <f>SUMIFS('DATA 2'!S$101:S$133,'DATA 2'!$A$101:$A$133,$A34)</f>
        <v>1679.8635959999999</v>
      </c>
      <c r="T34" s="33">
        <f>SUMIFS('DATA 2'!T$101:T$133,'DATA 2'!$A$101:$A$133,$A34)</f>
        <v>1691.2668630000001</v>
      </c>
      <c r="U34" s="33">
        <f>SUMIFS('DATA 2'!U$101:U$133,'DATA 2'!$A$101:$A$133,$A34)</f>
        <v>1729.786384</v>
      </c>
      <c r="V34" s="33">
        <f>SUMIFS('DATA 2'!V$101:V$133,'DATA 2'!$A$101:$A$133,$A34)</f>
        <v>1774.4981909999999</v>
      </c>
      <c r="W34" s="33">
        <f>SUMIFS('DATA 2'!W$101:W$133,'DATA 2'!$A$101:$A$133,$A34)</f>
        <v>1817.0090279999999</v>
      </c>
      <c r="X34" s="33">
        <f>SUMIFS('DATA 2'!X$101:X$133,'DATA 2'!$A$101:$A$133,$A34)</f>
        <v>1854.3242270000001</v>
      </c>
      <c r="Y34" s="33">
        <f>SUMIFS('DATA 2'!Y$101:Y$133,'DATA 2'!$A$101:$A$133,$A34)</f>
        <v>1885.16426</v>
      </c>
      <c r="Z34" s="33">
        <f>SUMIFS('DATA 2'!Z$101:Z$133,'DATA 2'!$A$101:$A$133,$A34)</f>
        <v>1908.846483</v>
      </c>
      <c r="AA34" s="33">
        <f>SUMIFS('DATA 2'!AA$101:AA$133,'DATA 2'!$A$101:$A$133,$A34)</f>
        <v>1924.948768</v>
      </c>
      <c r="AB34" s="33">
        <f>SUMIFS('DATA 2'!AB$101:AB$133,'DATA 2'!$A$101:$A$133,$A34)</f>
        <v>1933.210339</v>
      </c>
      <c r="AC34" s="33">
        <f>SUMIFS('DATA 2'!AC$101:AC$133,'DATA 2'!$A$101:$A$133,$A34)</f>
        <v>1933.504496</v>
      </c>
      <c r="AD34" s="33">
        <f>SUMIFS('DATA 2'!AD$101:AD$133,'DATA 2'!$A$101:$A$133,$A34)</f>
        <v>1925.8314150000001</v>
      </c>
      <c r="AE34" s="33">
        <f>SUMIFS('DATA 2'!AE$101:AE$133,'DATA 2'!$A$101:$A$133,$A34)</f>
        <v>1935.85114</v>
      </c>
      <c r="AF34" s="33">
        <f>SUMIFS('DATA 2'!AF$101:AF$133,'DATA 2'!$A$101:$A$133,$A34)</f>
        <v>1949.1996879999999</v>
      </c>
      <c r="AG34" s="33">
        <f>SUMIFS('DATA 2'!AG$101:AG$133,'DATA 2'!$A$101:$A$133,$A34)</f>
        <v>1958.5890300000001</v>
      </c>
      <c r="AH34" s="33">
        <f>SUMIFS('DATA 2'!AH$101:AH$133,'DATA 2'!$A$101:$A$133,$A34)</f>
        <v>1961.441681</v>
      </c>
      <c r="AI34" s="33">
        <f>SUMIFS('DATA 2'!AI$101:AI$133,'DATA 2'!$A$101:$A$133,$A34)</f>
        <v>1956.613026</v>
      </c>
      <c r="AJ34" s="33">
        <f>SUMIFS('DATA 2'!AJ$101:AJ$133,'DATA 2'!$A$101:$A$133,$A34)</f>
        <v>1943.417815</v>
      </c>
      <c r="AK34" s="33">
        <f>SUMIFS('DATA 2'!AK$101:AK$133,'DATA 2'!$A$101:$A$133,$A34)</f>
        <v>1921.3937969999999</v>
      </c>
      <c r="AL34" s="33">
        <f>SUMIFS('DATA 2'!AL$101:AL$133,'DATA 2'!$A$101:$A$133,$A34)</f>
        <v>1890.103075</v>
      </c>
      <c r="AM34" s="33">
        <f>SUMIFS('DATA 2'!AM$101:AM$133,'DATA 2'!$A$101:$A$133,$A34)</f>
        <v>1849.222299</v>
      </c>
      <c r="AN34" s="33">
        <f>SUMIFS('DATA 2'!AN$101:AN$133,'DATA 2'!$A$101:$A$133,$A34)</f>
        <v>1798.5576349999999</v>
      </c>
    </row>
    <row r="35" spans="1:40" x14ac:dyDescent="0.25">
      <c r="A35" s="35" t="s">
        <v>125</v>
      </c>
      <c r="C35" s="33">
        <f>SUMIFS('DATA 2'!C$101:C$133,'DATA 2'!$A$101:$A$133,$A35)</f>
        <v>4.3678165160000004</v>
      </c>
      <c r="D35" s="33">
        <f>SUMIFS('DATA 2'!D$101:D$133,'DATA 2'!$A$101:$A$133,$A35)</f>
        <v>8.8197130730000008</v>
      </c>
      <c r="E35" s="33">
        <f>SUMIFS('DATA 2'!E$101:E$133,'DATA 2'!$A$101:$A$133,$A35)</f>
        <v>17.793632240000001</v>
      </c>
      <c r="F35" s="33">
        <f>SUMIFS('DATA 2'!F$101:F$133,'DATA 2'!$A$101:$A$133,$A35)</f>
        <v>36.23378538</v>
      </c>
      <c r="G35" s="33">
        <f>SUMIFS('DATA 2'!G$101:G$133,'DATA 2'!$A$101:$A$133,$A35)</f>
        <v>74.162652699999995</v>
      </c>
      <c r="H35" s="33">
        <f>SUMIFS('DATA 2'!H$101:H$133,'DATA 2'!$A$101:$A$133,$A35)</f>
        <v>154.90932760000001</v>
      </c>
      <c r="I35" s="33">
        <f>SUMIFS('DATA 2'!I$101:I$133,'DATA 2'!$A$101:$A$133,$A35)</f>
        <v>312.626623</v>
      </c>
      <c r="J35" s="33">
        <f>SUMIFS('DATA 2'!J$101:J$133,'DATA 2'!$A$101:$A$133,$A35)</f>
        <v>618.27552630000002</v>
      </c>
      <c r="K35" s="33">
        <f>SUMIFS('DATA 2'!K$101:K$133,'DATA 2'!$A$101:$A$133,$A35)</f>
        <v>1206.1483949999999</v>
      </c>
      <c r="L35" s="33">
        <f>SUMIFS('DATA 2'!L$101:L$133,'DATA 2'!$A$101:$A$133,$A35)</f>
        <v>2324.796073</v>
      </c>
      <c r="M35" s="33">
        <f>SUMIFS('DATA 2'!M$101:M$133,'DATA 2'!$A$101:$A$133,$A35)</f>
        <v>4420.6514459999999</v>
      </c>
      <c r="N35" s="33">
        <f>SUMIFS('DATA 2'!N$101:N$133,'DATA 2'!$A$101:$A$133,$A35)</f>
        <v>8252.5036830000008</v>
      </c>
      <c r="O35" s="33">
        <f>SUMIFS('DATA 2'!O$101:O$133,'DATA 2'!$A$101:$A$133,$A35)</f>
        <v>15006.25014</v>
      </c>
      <c r="P35" s="33">
        <f>SUMIFS('DATA 2'!P$101:P$133,'DATA 2'!$A$101:$A$133,$A35)</f>
        <v>17914.417099999999</v>
      </c>
      <c r="Q35" s="33">
        <f>SUMIFS('DATA 2'!Q$101:Q$133,'DATA 2'!$A$101:$A$133,$A35)</f>
        <v>21181.852989999999</v>
      </c>
      <c r="R35" s="33">
        <f>SUMIFS('DATA 2'!R$101:R$133,'DATA 2'!$A$101:$A$133,$A35)</f>
        <v>24703.412339999999</v>
      </c>
      <c r="S35" s="33">
        <f>SUMIFS('DATA 2'!S$101:S$133,'DATA 2'!$A$101:$A$133,$A35)</f>
        <v>28456.846300000001</v>
      </c>
      <c r="T35" s="33">
        <f>SUMIFS('DATA 2'!T$101:T$133,'DATA 2'!$A$101:$A$133,$A35)</f>
        <v>32405.850160000002</v>
      </c>
      <c r="U35" s="33">
        <f>SUMIFS('DATA 2'!U$101:U$133,'DATA 2'!$A$101:$A$133,$A35)</f>
        <v>35565.946490000002</v>
      </c>
      <c r="V35" s="33">
        <f>SUMIFS('DATA 2'!V$101:V$133,'DATA 2'!$A$101:$A$133,$A35)</f>
        <v>38793.322959999998</v>
      </c>
      <c r="W35" s="33">
        <f>SUMIFS('DATA 2'!W$101:W$133,'DATA 2'!$A$101:$A$133,$A35)</f>
        <v>42046.061970000002</v>
      </c>
      <c r="X35" s="33">
        <f>SUMIFS('DATA 2'!X$101:X$133,'DATA 2'!$A$101:$A$133,$A35)</f>
        <v>45304.607510000002</v>
      </c>
      <c r="Y35" s="33">
        <f>SUMIFS('DATA 2'!Y$101:Y$133,'DATA 2'!$A$101:$A$133,$A35)</f>
        <v>48547.639300000003</v>
      </c>
      <c r="Z35" s="33">
        <f>SUMIFS('DATA 2'!Z$101:Z$133,'DATA 2'!$A$101:$A$133,$A35)</f>
        <v>51753.318760000002</v>
      </c>
      <c r="AA35" s="33">
        <f>SUMIFS('DATA 2'!AA$101:AA$133,'DATA 2'!$A$101:$A$133,$A35)</f>
        <v>54899.845959999999</v>
      </c>
      <c r="AB35" s="33">
        <f>SUMIFS('DATA 2'!AB$101:AB$133,'DATA 2'!$A$101:$A$133,$A35)</f>
        <v>57965.869480000001</v>
      </c>
      <c r="AC35" s="33">
        <f>SUMIFS('DATA 2'!AC$101:AC$133,'DATA 2'!$A$101:$A$133,$A35)</f>
        <v>60930.871180000002</v>
      </c>
      <c r="AD35" s="33">
        <f>SUMIFS('DATA 2'!AD$101:AD$133,'DATA 2'!$A$101:$A$133,$A35)</f>
        <v>63775.529699999999</v>
      </c>
      <c r="AE35" s="33">
        <f>SUMIFS('DATA 2'!AE$101:AE$133,'DATA 2'!$A$101:$A$133,$A35)</f>
        <v>66239.383400000006</v>
      </c>
      <c r="AF35" s="33">
        <f>SUMIFS('DATA 2'!AF$101:AF$133,'DATA 2'!$A$101:$A$133,$A35)</f>
        <v>68610.589460000003</v>
      </c>
      <c r="AG35" s="33">
        <f>SUMIFS('DATA 2'!AG$101:AG$133,'DATA 2'!$A$101:$A$133,$A35)</f>
        <v>70758.346000000005</v>
      </c>
      <c r="AH35" s="33">
        <f>SUMIFS('DATA 2'!AH$101:AH$133,'DATA 2'!$A$101:$A$133,$A35)</f>
        <v>72655.755309999906</v>
      </c>
      <c r="AI35" s="33">
        <f>SUMIFS('DATA 2'!AI$101:AI$133,'DATA 2'!$A$101:$A$133,$A35)</f>
        <v>74271.750969999906</v>
      </c>
      <c r="AJ35" s="33">
        <f>SUMIFS('DATA 2'!AJ$101:AJ$133,'DATA 2'!$A$101:$A$133,$A35)</f>
        <v>75574.149720000001</v>
      </c>
      <c r="AK35" s="33">
        <f>SUMIFS('DATA 2'!AK$101:AK$133,'DATA 2'!$A$101:$A$133,$A35)</f>
        <v>76532.67568</v>
      </c>
      <c r="AL35" s="33">
        <f>SUMIFS('DATA 2'!AL$101:AL$133,'DATA 2'!$A$101:$A$133,$A35)</f>
        <v>77111.85974</v>
      </c>
      <c r="AM35" s="33">
        <f>SUMIFS('DATA 2'!AM$101:AM$133,'DATA 2'!$A$101:$A$133,$A35)</f>
        <v>77279.354909999995</v>
      </c>
      <c r="AN35" s="33">
        <f>SUMIFS('DATA 2'!AN$101:AN$133,'DATA 2'!$A$101:$A$133,$A35)</f>
        <v>77005.150120000006</v>
      </c>
    </row>
    <row r="36" spans="1:40" x14ac:dyDescent="0.25">
      <c r="A36" s="35" t="s">
        <v>443</v>
      </c>
      <c r="C36" s="33">
        <f>SUMIFS('DATA 2'!C$101:C$133,'DATA 2'!$A$101:$A$133,$A36)</f>
        <v>288.43088970000002</v>
      </c>
      <c r="D36" s="33">
        <f>SUMIFS('DATA 2'!D$101:D$133,'DATA 2'!$A$101:$A$133,$A36)</f>
        <v>354.84200010000001</v>
      </c>
      <c r="E36" s="33">
        <f>SUMIFS('DATA 2'!E$101:E$133,'DATA 2'!$A$101:$A$133,$A36)</f>
        <v>460.16658910000001</v>
      </c>
      <c r="F36" s="33">
        <f>SUMIFS('DATA 2'!F$101:F$133,'DATA 2'!$A$101:$A$133,$A36)</f>
        <v>608.74555740000005</v>
      </c>
      <c r="G36" s="33">
        <f>SUMIFS('DATA 2'!G$101:G$133,'DATA 2'!$A$101:$A$133,$A36)</f>
        <v>811.47823570000003</v>
      </c>
      <c r="H36" s="33">
        <f>SUMIFS('DATA 2'!H$101:H$133,'DATA 2'!$A$101:$A$133,$A36)</f>
        <v>1020.1695</v>
      </c>
      <c r="I36" s="33">
        <f>SUMIFS('DATA 2'!I$101:I$133,'DATA 2'!$A$101:$A$133,$A36)</f>
        <v>1221.5436119999999</v>
      </c>
      <c r="J36" s="33">
        <f>SUMIFS('DATA 2'!J$101:J$133,'DATA 2'!$A$101:$A$133,$A36)</f>
        <v>1415.6285</v>
      </c>
      <c r="K36" s="33">
        <f>SUMIFS('DATA 2'!K$101:K$133,'DATA 2'!$A$101:$A$133,$A36)</f>
        <v>1605.5892570000001</v>
      </c>
      <c r="L36" s="33">
        <f>SUMIFS('DATA 2'!L$101:L$133,'DATA 2'!$A$101:$A$133,$A36)</f>
        <v>1791.8792719999999</v>
      </c>
      <c r="M36" s="33">
        <f>SUMIFS('DATA 2'!M$101:M$133,'DATA 2'!$A$101:$A$133,$A36)</f>
        <v>1969.6699530000001</v>
      </c>
      <c r="N36" s="33">
        <f>SUMIFS('DATA 2'!N$101:N$133,'DATA 2'!$A$101:$A$133,$A36)</f>
        <v>2125.8735649999999</v>
      </c>
      <c r="O36" s="33">
        <f>SUMIFS('DATA 2'!O$101:O$133,'DATA 2'!$A$101:$A$133,$A36)</f>
        <v>2237.8153809999999</v>
      </c>
      <c r="P36" s="33">
        <f>SUMIFS('DATA 2'!P$101:P$133,'DATA 2'!$A$101:$A$133,$A36)</f>
        <v>2456.8952720000002</v>
      </c>
      <c r="Q36" s="33">
        <f>SUMIFS('DATA 2'!Q$101:Q$133,'DATA 2'!$A$101:$A$133,$A36)</f>
        <v>2733.2097530000001</v>
      </c>
      <c r="R36" s="33">
        <f>SUMIFS('DATA 2'!R$101:R$133,'DATA 2'!$A$101:$A$133,$A36)</f>
        <v>3035.895446</v>
      </c>
      <c r="S36" s="33">
        <f>SUMIFS('DATA 2'!S$101:S$133,'DATA 2'!$A$101:$A$133,$A36)</f>
        <v>3350.617917</v>
      </c>
      <c r="T36" s="33">
        <f>SUMIFS('DATA 2'!T$101:T$133,'DATA 2'!$A$101:$A$133,$A36)</f>
        <v>3667.9793890000001</v>
      </c>
      <c r="U36" s="33">
        <f>SUMIFS('DATA 2'!U$101:U$133,'DATA 2'!$A$101:$A$133,$A36)</f>
        <v>3903.514885</v>
      </c>
      <c r="V36" s="33">
        <f>SUMIFS('DATA 2'!V$101:V$133,'DATA 2'!$A$101:$A$133,$A36)</f>
        <v>4100.5905839999996</v>
      </c>
      <c r="W36" s="33">
        <f>SUMIFS('DATA 2'!W$101:W$133,'DATA 2'!$A$101:$A$133,$A36)</f>
        <v>4271.9531029999998</v>
      </c>
      <c r="X36" s="33">
        <f>SUMIFS('DATA 2'!X$101:X$133,'DATA 2'!$A$101:$A$133,$A36)</f>
        <v>4420.2741649999998</v>
      </c>
      <c r="Y36" s="33">
        <f>SUMIFS('DATA 2'!Y$101:Y$133,'DATA 2'!$A$101:$A$133,$A36)</f>
        <v>4545.2323640000004</v>
      </c>
      <c r="Z36" s="33">
        <f>SUMIFS('DATA 2'!Z$101:Z$133,'DATA 2'!$A$101:$A$133,$A36)</f>
        <v>4645.8529269999999</v>
      </c>
      <c r="AA36" s="33">
        <f>SUMIFS('DATA 2'!AA$101:AA$133,'DATA 2'!$A$101:$A$133,$A36)</f>
        <v>4721.2731089999997</v>
      </c>
      <c r="AB36" s="33">
        <f>SUMIFS('DATA 2'!AB$101:AB$133,'DATA 2'!$A$101:$A$133,$A36)</f>
        <v>4770.9847900000004</v>
      </c>
      <c r="AC36" s="33">
        <f>SUMIFS('DATA 2'!AC$101:AC$133,'DATA 2'!$A$101:$A$133,$A36)</f>
        <v>4794.9036329999999</v>
      </c>
      <c r="AD36" s="33">
        <f>SUMIFS('DATA 2'!AD$101:AD$133,'DATA 2'!$A$101:$A$133,$A36)</f>
        <v>4793.3760609999999</v>
      </c>
      <c r="AE36" s="33">
        <f>SUMIFS('DATA 2'!AE$101:AE$133,'DATA 2'!$A$101:$A$133,$A36)</f>
        <v>4746.0410279999996</v>
      </c>
      <c r="AF36" s="33">
        <f>SUMIFS('DATA 2'!AF$101:AF$133,'DATA 2'!$A$101:$A$133,$A36)</f>
        <v>4671.8501109999997</v>
      </c>
      <c r="AG36" s="33">
        <f>SUMIFS('DATA 2'!AG$101:AG$133,'DATA 2'!$A$101:$A$133,$A36)</f>
        <v>4572.5915850000001</v>
      </c>
      <c r="AH36" s="33">
        <f>SUMIFS('DATA 2'!AH$101:AH$133,'DATA 2'!$A$101:$A$133,$A36)</f>
        <v>4449.9124819999997</v>
      </c>
      <c r="AI36" s="33">
        <f>SUMIFS('DATA 2'!AI$101:AI$133,'DATA 2'!$A$101:$A$133,$A36)</f>
        <v>4305.523623</v>
      </c>
      <c r="AJ36" s="33">
        <f>SUMIFS('DATA 2'!AJ$101:AJ$133,'DATA 2'!$A$101:$A$133,$A36)</f>
        <v>4141.2498210000003</v>
      </c>
      <c r="AK36" s="33">
        <f>SUMIFS('DATA 2'!AK$101:AK$133,'DATA 2'!$A$101:$A$133,$A36)</f>
        <v>3959.132748</v>
      </c>
      <c r="AL36" s="33">
        <f>SUMIFS('DATA 2'!AL$101:AL$133,'DATA 2'!$A$101:$A$133,$A36)</f>
        <v>3761.1563940000001</v>
      </c>
      <c r="AM36" s="33">
        <f>SUMIFS('DATA 2'!AM$101:AM$133,'DATA 2'!$A$101:$A$133,$A36)</f>
        <v>3549.4573439999999</v>
      </c>
      <c r="AN36" s="33">
        <f>SUMIFS('DATA 2'!AN$101:AN$133,'DATA 2'!$A$101:$A$133,$A36)</f>
        <v>3326.3140450000001</v>
      </c>
    </row>
    <row r="37" spans="1:40" x14ac:dyDescent="0.25">
      <c r="A37" s="35" t="s">
        <v>444</v>
      </c>
      <c r="C37" s="33">
        <f>SUMIFS('DATA 2'!C$101:C$133,'DATA 2'!$A$101:$A$133,$A37)</f>
        <v>514.10128280000004</v>
      </c>
      <c r="D37" s="33">
        <f>SUMIFS('DATA 2'!D$101:D$133,'DATA 2'!$A$101:$A$133,$A37)</f>
        <v>549.66780010000002</v>
      </c>
      <c r="E37" s="33">
        <f>SUMIFS('DATA 2'!E$101:E$133,'DATA 2'!$A$101:$A$133,$A37)</f>
        <v>589.88678770000001</v>
      </c>
      <c r="F37" s="33">
        <f>SUMIFS('DATA 2'!F$101:F$133,'DATA 2'!$A$101:$A$133,$A37)</f>
        <v>632.82366430000002</v>
      </c>
      <c r="G37" s="33">
        <f>SUMIFS('DATA 2'!G$101:G$133,'DATA 2'!$A$101:$A$133,$A37)</f>
        <v>676.16985550000004</v>
      </c>
      <c r="H37" s="33">
        <f>SUMIFS('DATA 2'!H$101:H$133,'DATA 2'!$A$101:$A$133,$A37)</f>
        <v>753.67712440000003</v>
      </c>
      <c r="I37" s="33">
        <f>SUMIFS('DATA 2'!I$101:I$133,'DATA 2'!$A$101:$A$133,$A37)</f>
        <v>827.11973399999999</v>
      </c>
      <c r="J37" s="33">
        <f>SUMIFS('DATA 2'!J$101:J$133,'DATA 2'!$A$101:$A$133,$A37)</f>
        <v>888.01368000000002</v>
      </c>
      <c r="K37" s="33">
        <f>SUMIFS('DATA 2'!K$101:K$133,'DATA 2'!$A$101:$A$133,$A37)</f>
        <v>936.9809047</v>
      </c>
      <c r="L37" s="33">
        <f>SUMIFS('DATA 2'!L$101:L$133,'DATA 2'!$A$101:$A$133,$A37)</f>
        <v>975.0534576</v>
      </c>
      <c r="M37" s="33">
        <f>SUMIFS('DATA 2'!M$101:M$133,'DATA 2'!$A$101:$A$133,$A37)</f>
        <v>1001.149301</v>
      </c>
      <c r="N37" s="33">
        <f>SUMIFS('DATA 2'!N$101:N$133,'DATA 2'!$A$101:$A$133,$A37)</f>
        <v>1010.936969</v>
      </c>
      <c r="O37" s="33">
        <f>SUMIFS('DATA 2'!O$101:O$133,'DATA 2'!$A$101:$A$133,$A37)</f>
        <v>997.14142059999995</v>
      </c>
      <c r="P37" s="33">
        <f>SUMIFS('DATA 2'!P$101:P$133,'DATA 2'!$A$101:$A$133,$A37)</f>
        <v>996.61252760000002</v>
      </c>
      <c r="Q37" s="33">
        <f>SUMIFS('DATA 2'!Q$101:Q$133,'DATA 2'!$A$101:$A$133,$A37)</f>
        <v>999.51327279999998</v>
      </c>
      <c r="R37" s="33">
        <f>SUMIFS('DATA 2'!R$101:R$133,'DATA 2'!$A$101:$A$133,$A37)</f>
        <v>997.71009000000004</v>
      </c>
      <c r="S37" s="33">
        <f>SUMIFS('DATA 2'!S$101:S$133,'DATA 2'!$A$101:$A$133,$A37)</f>
        <v>988.49892639999996</v>
      </c>
      <c r="T37" s="33">
        <f>SUMIFS('DATA 2'!T$101:T$133,'DATA 2'!$A$101:$A$133,$A37)</f>
        <v>971.06410930000004</v>
      </c>
      <c r="U37" s="33">
        <f>SUMIFS('DATA 2'!U$101:U$133,'DATA 2'!$A$101:$A$133,$A37)</f>
        <v>936.79598450000003</v>
      </c>
      <c r="V37" s="33">
        <f>SUMIFS('DATA 2'!V$101:V$133,'DATA 2'!$A$101:$A$133,$A37)</f>
        <v>895.37179100000003</v>
      </c>
      <c r="W37" s="33">
        <f>SUMIFS('DATA 2'!W$101:W$133,'DATA 2'!$A$101:$A$133,$A37)</f>
        <v>849.93475249999995</v>
      </c>
      <c r="X37" s="33">
        <f>SUMIFS('DATA 2'!X$101:X$133,'DATA 2'!$A$101:$A$133,$A37)</f>
        <v>801.90377339999998</v>
      </c>
      <c r="Y37" s="33">
        <f>SUMIFS('DATA 2'!Y$101:Y$133,'DATA 2'!$A$101:$A$133,$A37)</f>
        <v>752.18551769999999</v>
      </c>
      <c r="Z37" s="33">
        <f>SUMIFS('DATA 2'!Z$101:Z$133,'DATA 2'!$A$101:$A$133,$A37)</f>
        <v>701.52006649999998</v>
      </c>
      <c r="AA37" s="33">
        <f>SUMIFS('DATA 2'!AA$101:AA$133,'DATA 2'!$A$101:$A$133,$A37)</f>
        <v>650.5720116</v>
      </c>
      <c r="AB37" s="33">
        <f>SUMIFS('DATA 2'!AB$101:AB$133,'DATA 2'!$A$101:$A$133,$A37)</f>
        <v>599.94795239999996</v>
      </c>
      <c r="AC37" s="33">
        <f>SUMIFS('DATA 2'!AC$101:AC$133,'DATA 2'!$A$101:$A$133,$A37)</f>
        <v>550.19495089999998</v>
      </c>
      <c r="AD37" s="33">
        <f>SUMIFS('DATA 2'!AD$101:AD$133,'DATA 2'!$A$101:$A$133,$A37)</f>
        <v>501.79552080000002</v>
      </c>
      <c r="AE37" s="33">
        <f>SUMIFS('DATA 2'!AE$101:AE$133,'DATA 2'!$A$101:$A$133,$A37)</f>
        <v>528.898416</v>
      </c>
      <c r="AF37" s="33">
        <f>SUMIFS('DATA 2'!AF$101:AF$133,'DATA 2'!$A$101:$A$133,$A37)</f>
        <v>586.66155219999996</v>
      </c>
      <c r="AG37" s="33">
        <f>SUMIFS('DATA 2'!AG$101:AG$133,'DATA 2'!$A$101:$A$133,$A37)</f>
        <v>662.7983696</v>
      </c>
      <c r="AH37" s="33">
        <f>SUMIFS('DATA 2'!AH$101:AH$133,'DATA 2'!$A$101:$A$133,$A37)</f>
        <v>755.01057909999997</v>
      </c>
      <c r="AI37" s="33">
        <f>SUMIFS('DATA 2'!AI$101:AI$133,'DATA 2'!$A$101:$A$133,$A37)</f>
        <v>864.20402379999996</v>
      </c>
      <c r="AJ37" s="33">
        <f>SUMIFS('DATA 2'!AJ$101:AJ$133,'DATA 2'!$A$101:$A$133,$A37)</f>
        <v>992.51311529999998</v>
      </c>
      <c r="AK37" s="33">
        <f>SUMIFS('DATA 2'!AK$101:AK$133,'DATA 2'!$A$101:$A$133,$A37)</f>
        <v>1142.6671160000001</v>
      </c>
      <c r="AL37" s="33">
        <f>SUMIFS('DATA 2'!AL$101:AL$133,'DATA 2'!$A$101:$A$133,$A37)</f>
        <v>1317.6513580000001</v>
      </c>
      <c r="AM37" s="33">
        <f>SUMIFS('DATA 2'!AM$101:AM$133,'DATA 2'!$A$101:$A$133,$A37)</f>
        <v>1520.5618689999999</v>
      </c>
      <c r="AN37" s="33">
        <f>SUMIFS('DATA 2'!AN$101:AN$133,'DATA 2'!$A$101:$A$133,$A37)</f>
        <v>1754.408752</v>
      </c>
    </row>
    <row r="38" spans="1:40" x14ac:dyDescent="0.25">
      <c r="A38" s="35" t="s">
        <v>445</v>
      </c>
      <c r="C38" s="33">
        <f>SUMIFS('DATA 2'!C$101:C$133,'DATA 2'!$A$101:$A$133,$A38)</f>
        <v>0.22515454670000001</v>
      </c>
      <c r="D38" s="33">
        <f>SUMIFS('DATA 2'!D$101:D$133,'DATA 2'!$A$101:$A$133,$A38)</f>
        <v>0.81292549859999996</v>
      </c>
      <c r="E38" s="33">
        <f>SUMIFS('DATA 2'!E$101:E$133,'DATA 2'!$A$101:$A$133,$A38)</f>
        <v>4.6211467629999996</v>
      </c>
      <c r="F38" s="33">
        <f>SUMIFS('DATA 2'!F$101:F$133,'DATA 2'!$A$101:$A$133,$A38)</f>
        <v>31.353715879999999</v>
      </c>
      <c r="G38" s="33">
        <f>SUMIFS('DATA 2'!G$101:G$133,'DATA 2'!$A$101:$A$133,$A38)</f>
        <v>224.9442296</v>
      </c>
      <c r="H38" s="33">
        <f>SUMIFS('DATA 2'!H$101:H$133,'DATA 2'!$A$101:$A$133,$A38)</f>
        <v>535.79463469999996</v>
      </c>
      <c r="I38" s="33">
        <f>SUMIFS('DATA 2'!I$101:I$133,'DATA 2'!$A$101:$A$133,$A38)</f>
        <v>848.47687900000005</v>
      </c>
      <c r="J38" s="33">
        <f>SUMIFS('DATA 2'!J$101:J$133,'DATA 2'!$A$101:$A$133,$A38)</f>
        <v>1149.72812</v>
      </c>
      <c r="K38" s="33">
        <f>SUMIFS('DATA 2'!K$101:K$133,'DATA 2'!$A$101:$A$133,$A38)</f>
        <v>1453.4347110000001</v>
      </c>
      <c r="L38" s="33">
        <f>SUMIFS('DATA 2'!L$101:L$133,'DATA 2'!$A$101:$A$133,$A38)</f>
        <v>1767.8293180000001</v>
      </c>
      <c r="M38" s="33">
        <f>SUMIFS('DATA 2'!M$101:M$133,'DATA 2'!$A$101:$A$133,$A38)</f>
        <v>2090.8843339999999</v>
      </c>
      <c r="N38" s="33">
        <f>SUMIFS('DATA 2'!N$101:N$133,'DATA 2'!$A$101:$A$133,$A38)</f>
        <v>2407.7387480000002</v>
      </c>
      <c r="O38" s="33">
        <f>SUMIFS('DATA 2'!O$101:O$133,'DATA 2'!$A$101:$A$133,$A38)</f>
        <v>2688.0086019999999</v>
      </c>
      <c r="P38" s="33">
        <f>SUMIFS('DATA 2'!P$101:P$133,'DATA 2'!$A$101:$A$133,$A38)</f>
        <v>2862.191343</v>
      </c>
      <c r="Q38" s="33">
        <f>SUMIFS('DATA 2'!Q$101:Q$133,'DATA 2'!$A$101:$A$133,$A38)</f>
        <v>2984.3014509999998</v>
      </c>
      <c r="R38" s="33">
        <f>SUMIFS('DATA 2'!R$101:R$133,'DATA 2'!$A$101:$A$133,$A38)</f>
        <v>3061.2701310000002</v>
      </c>
      <c r="S38" s="33">
        <f>SUMIFS('DATA 2'!S$101:S$133,'DATA 2'!$A$101:$A$133,$A38)</f>
        <v>3094.898158</v>
      </c>
      <c r="T38" s="33">
        <f>SUMIFS('DATA 2'!T$101:T$133,'DATA 2'!$A$101:$A$133,$A38)</f>
        <v>3086.4276949999999</v>
      </c>
      <c r="U38" s="33">
        <f>SUMIFS('DATA 2'!U$101:U$133,'DATA 2'!$A$101:$A$133,$A38)</f>
        <v>2951.3956189999999</v>
      </c>
      <c r="V38" s="33">
        <f>SUMIFS('DATA 2'!V$101:V$133,'DATA 2'!$A$101:$A$133,$A38)</f>
        <v>2766.7441260000001</v>
      </c>
      <c r="W38" s="33">
        <f>SUMIFS('DATA 2'!W$101:W$133,'DATA 2'!$A$101:$A$133,$A38)</f>
        <v>2561.2376850000001</v>
      </c>
      <c r="X38" s="33">
        <f>SUMIFS('DATA 2'!X$101:X$133,'DATA 2'!$A$101:$A$133,$A38)</f>
        <v>2347.4017130000002</v>
      </c>
      <c r="Y38" s="33">
        <f>SUMIFS('DATA 2'!Y$101:Y$133,'DATA 2'!$A$101:$A$133,$A38)</f>
        <v>2132.3391219999999</v>
      </c>
      <c r="Z38" s="33">
        <f>SUMIFS('DATA 2'!Z$101:Z$133,'DATA 2'!$A$101:$A$133,$A38)</f>
        <v>1920.9546869999999</v>
      </c>
      <c r="AA38" s="33">
        <f>SUMIFS('DATA 2'!AA$101:AA$133,'DATA 2'!$A$101:$A$133,$A38)</f>
        <v>1716.9185560000001</v>
      </c>
      <c r="AB38" s="33">
        <f>SUMIFS('DATA 2'!AB$101:AB$133,'DATA 2'!$A$101:$A$133,$A38)</f>
        <v>1522.9850739999999</v>
      </c>
      <c r="AC38" s="33">
        <f>SUMIFS('DATA 2'!AC$101:AC$133,'DATA 2'!$A$101:$A$133,$A38)</f>
        <v>1341.139058</v>
      </c>
      <c r="AD38" s="33">
        <f>SUMIFS('DATA 2'!AD$101:AD$133,'DATA 2'!$A$101:$A$133,$A38)</f>
        <v>1172.699629</v>
      </c>
      <c r="AE38" s="33">
        <f>SUMIFS('DATA 2'!AE$101:AE$133,'DATA 2'!$A$101:$A$133,$A38)</f>
        <v>1070.54024</v>
      </c>
      <c r="AF38" s="33">
        <f>SUMIFS('DATA 2'!AF$101:AF$133,'DATA 2'!$A$101:$A$133,$A38)</f>
        <v>989.73859500000003</v>
      </c>
      <c r="AG38" s="33">
        <f>SUMIFS('DATA 2'!AG$101:AG$133,'DATA 2'!$A$101:$A$133,$A38)</f>
        <v>916.2324691</v>
      </c>
      <c r="AH38" s="33">
        <f>SUMIFS('DATA 2'!AH$101:AH$133,'DATA 2'!$A$101:$A$133,$A38)</f>
        <v>846.30614089999995</v>
      </c>
      <c r="AI38" s="33">
        <f>SUMIFS('DATA 2'!AI$101:AI$133,'DATA 2'!$A$101:$A$133,$A38)</f>
        <v>779.04257259999997</v>
      </c>
      <c r="AJ38" s="33">
        <f>SUMIFS('DATA 2'!AJ$101:AJ$133,'DATA 2'!$A$101:$A$133,$A38)</f>
        <v>714.28173979999997</v>
      </c>
      <c r="AK38" s="33">
        <f>SUMIFS('DATA 2'!AK$101:AK$133,'DATA 2'!$A$101:$A$133,$A38)</f>
        <v>652.07403950000003</v>
      </c>
      <c r="AL38" s="33">
        <f>SUMIFS('DATA 2'!AL$101:AL$133,'DATA 2'!$A$101:$A$133,$A38)</f>
        <v>592.48102979999999</v>
      </c>
      <c r="AM38" s="33">
        <f>SUMIFS('DATA 2'!AM$101:AM$133,'DATA 2'!$A$101:$A$133,$A38)</f>
        <v>535.57482570000002</v>
      </c>
      <c r="AN38" s="33">
        <f>SUMIFS('DATA 2'!AN$101:AN$133,'DATA 2'!$A$101:$A$133,$A38)</f>
        <v>481.42730690000002</v>
      </c>
    </row>
    <row r="39" spans="1:40" x14ac:dyDescent="0.25">
      <c r="A39" s="35" t="s">
        <v>446</v>
      </c>
      <c r="C39" s="33">
        <f>SUMIFS('DATA 2'!C$101:C$133,'DATA 2'!$A$101:$A$133,$A39)</f>
        <v>2605.7253879999998</v>
      </c>
      <c r="D39" s="33">
        <f>SUMIFS('DATA 2'!D$101:D$133,'DATA 2'!$A$101:$A$133,$A39)</f>
        <v>2590.9711950000001</v>
      </c>
      <c r="E39" s="33">
        <f>SUMIFS('DATA 2'!E$101:E$133,'DATA 2'!$A$101:$A$133,$A39)</f>
        <v>2522.6969439999998</v>
      </c>
      <c r="F39" s="33">
        <f>SUMIFS('DATA 2'!F$101:F$133,'DATA 2'!$A$101:$A$133,$A39)</f>
        <v>2431.3591299999998</v>
      </c>
      <c r="G39" s="33">
        <f>SUMIFS('DATA 2'!G$101:G$133,'DATA 2'!$A$101:$A$133,$A39)</f>
        <v>2320.3925469999999</v>
      </c>
      <c r="H39" s="33">
        <f>SUMIFS('DATA 2'!H$101:H$133,'DATA 2'!$A$101:$A$133,$A39)</f>
        <v>2421.6103050000002</v>
      </c>
      <c r="I39" s="33">
        <f>SUMIFS('DATA 2'!I$101:I$133,'DATA 2'!$A$101:$A$133,$A39)</f>
        <v>2522.094153</v>
      </c>
      <c r="J39" s="33">
        <f>SUMIFS('DATA 2'!J$101:J$133,'DATA 2'!$A$101:$A$133,$A39)</f>
        <v>2576.3597530000002</v>
      </c>
      <c r="K39" s="33">
        <f>SUMIFS('DATA 2'!K$101:K$133,'DATA 2'!$A$101:$A$133,$A39)</f>
        <v>2585.3815060000002</v>
      </c>
      <c r="L39" s="33">
        <f>SUMIFS('DATA 2'!L$101:L$133,'DATA 2'!$A$101:$A$133,$A39)</f>
        <v>2555.8448659999999</v>
      </c>
      <c r="M39" s="33">
        <f>SUMIFS('DATA 2'!M$101:M$133,'DATA 2'!$A$101:$A$133,$A39)</f>
        <v>2489.9556429999998</v>
      </c>
      <c r="N39" s="33">
        <f>SUMIFS('DATA 2'!N$101:N$133,'DATA 2'!$A$101:$A$133,$A39)</f>
        <v>2382.9394659999998</v>
      </c>
      <c r="O39" s="33">
        <f>SUMIFS('DATA 2'!O$101:O$133,'DATA 2'!$A$101:$A$133,$A39)</f>
        <v>2225.3007029999999</v>
      </c>
      <c r="P39" s="33">
        <f>SUMIFS('DATA 2'!P$101:P$133,'DATA 2'!$A$101:$A$133,$A39)</f>
        <v>2171.036951</v>
      </c>
      <c r="Q39" s="33">
        <f>SUMIFS('DATA 2'!Q$101:Q$133,'DATA 2'!$A$101:$A$133,$A39)</f>
        <v>2148.278679</v>
      </c>
      <c r="R39" s="33">
        <f>SUMIFS('DATA 2'!R$101:R$133,'DATA 2'!$A$101:$A$133,$A39)</f>
        <v>2124.4481089999999</v>
      </c>
      <c r="S39" s="33">
        <f>SUMIFS('DATA 2'!S$101:S$133,'DATA 2'!$A$101:$A$133,$A39)</f>
        <v>2089.6281100000001</v>
      </c>
      <c r="T39" s="33">
        <f>SUMIFS('DATA 2'!T$101:T$133,'DATA 2'!$A$101:$A$133,$A39)</f>
        <v>2040.952792</v>
      </c>
      <c r="U39" s="33">
        <f>SUMIFS('DATA 2'!U$101:U$133,'DATA 2'!$A$101:$A$133,$A39)</f>
        <v>2033.154493</v>
      </c>
      <c r="V39" s="33">
        <f>SUMIFS('DATA 2'!V$101:V$133,'DATA 2'!$A$101:$A$133,$A39)</f>
        <v>2036.362083</v>
      </c>
      <c r="W39" s="33">
        <f>SUMIFS('DATA 2'!W$101:W$133,'DATA 2'!$A$101:$A$133,$A39)</f>
        <v>2039.6523090000001</v>
      </c>
      <c r="X39" s="33">
        <f>SUMIFS('DATA 2'!X$101:X$133,'DATA 2'!$A$101:$A$133,$A39)</f>
        <v>2039.634914</v>
      </c>
      <c r="Y39" s="33">
        <f>SUMIFS('DATA 2'!Y$101:Y$133,'DATA 2'!$A$101:$A$133,$A39)</f>
        <v>2035.1933260000001</v>
      </c>
      <c r="Z39" s="33">
        <f>SUMIFS('DATA 2'!Z$101:Z$133,'DATA 2'!$A$101:$A$133,$A39)</f>
        <v>2025.925377</v>
      </c>
      <c r="AA39" s="33">
        <f>SUMIFS('DATA 2'!AA$101:AA$133,'DATA 2'!$A$101:$A$133,$A39)</f>
        <v>2011.679097</v>
      </c>
      <c r="AB39" s="33">
        <f>SUMIFS('DATA 2'!AB$101:AB$133,'DATA 2'!$A$101:$A$133,$A39)</f>
        <v>1992.414307</v>
      </c>
      <c r="AC39" s="33">
        <f>SUMIFS('DATA 2'!AC$101:AC$133,'DATA 2'!$A$101:$A$133,$A39)</f>
        <v>1968.162562</v>
      </c>
      <c r="AD39" s="33">
        <f>SUMIFS('DATA 2'!AD$101:AD$133,'DATA 2'!$A$101:$A$133,$A39)</f>
        <v>1939.016161</v>
      </c>
      <c r="AE39" s="33">
        <f>SUMIFS('DATA 2'!AE$101:AE$133,'DATA 2'!$A$101:$A$133,$A39)</f>
        <v>2239.2833559999999</v>
      </c>
      <c r="AF39" s="33">
        <f>SUMIFS('DATA 2'!AF$101:AF$133,'DATA 2'!$A$101:$A$133,$A39)</f>
        <v>2740.6189770000001</v>
      </c>
      <c r="AG39" s="33">
        <f>SUMIFS('DATA 2'!AG$101:AG$133,'DATA 2'!$A$101:$A$133,$A39)</f>
        <v>3432.033825</v>
      </c>
      <c r="AH39" s="33">
        <f>SUMIFS('DATA 2'!AH$101:AH$133,'DATA 2'!$A$101:$A$133,$A39)</f>
        <v>4349.8702679999997</v>
      </c>
      <c r="AI39" s="33">
        <f>SUMIFS('DATA 2'!AI$101:AI$133,'DATA 2'!$A$101:$A$133,$A39)</f>
        <v>5559.0121630000003</v>
      </c>
      <c r="AJ39" s="33">
        <f>SUMIFS('DATA 2'!AJ$101:AJ$133,'DATA 2'!$A$101:$A$133,$A39)</f>
        <v>7151.2964030000003</v>
      </c>
      <c r="AK39" s="33">
        <f>SUMIFS('DATA 2'!AK$101:AK$133,'DATA 2'!$A$101:$A$133,$A39)</f>
        <v>9249.9711929999994</v>
      </c>
      <c r="AL39" s="33">
        <f>SUMIFS('DATA 2'!AL$101:AL$133,'DATA 2'!$A$101:$A$133,$A39)</f>
        <v>12016.17035</v>
      </c>
      <c r="AM39" s="33">
        <f>SUMIFS('DATA 2'!AM$101:AM$133,'DATA 2'!$A$101:$A$133,$A39)</f>
        <v>15657.40402</v>
      </c>
      <c r="AN39" s="33">
        <f>SUMIFS('DATA 2'!AN$101:AN$133,'DATA 2'!$A$101:$A$133,$A39)</f>
        <v>20436.07677</v>
      </c>
    </row>
    <row r="40" spans="1:40" x14ac:dyDescent="0.25">
      <c r="A40" s="35" t="s">
        <v>449</v>
      </c>
      <c r="C40" s="33">
        <f>SUMIFS('DATA 2'!C$101:C$133,'DATA 2'!$A$101:$A$133,$A40)</f>
        <v>2831.6670730000001</v>
      </c>
      <c r="D40" s="33">
        <f>SUMIFS('DATA 2'!D$101:D$133,'DATA 2'!$A$101:$A$133,$A40)</f>
        <v>2831.2482519999999</v>
      </c>
      <c r="E40" s="33">
        <f>SUMIFS('DATA 2'!E$101:E$133,'DATA 2'!$A$101:$A$133,$A40)</f>
        <v>2759.2657960000001</v>
      </c>
      <c r="F40" s="33">
        <f>SUMIFS('DATA 2'!F$101:F$133,'DATA 2'!$A$101:$A$133,$A40)</f>
        <v>2651.3156220000001</v>
      </c>
      <c r="G40" s="33">
        <f>SUMIFS('DATA 2'!G$101:G$133,'DATA 2'!$A$101:$A$133,$A40)</f>
        <v>2519.1101549999998</v>
      </c>
      <c r="H40" s="33">
        <f>SUMIFS('DATA 2'!H$101:H$133,'DATA 2'!$A$101:$A$133,$A40)</f>
        <v>2020.7080100000001</v>
      </c>
      <c r="I40" s="33">
        <f>SUMIFS('DATA 2'!I$101:I$133,'DATA 2'!$A$101:$A$133,$A40)</f>
        <v>1473.2920779999999</v>
      </c>
      <c r="J40" s="33">
        <f>SUMIFS('DATA 2'!J$101:J$133,'DATA 2'!$A$101:$A$133,$A40)</f>
        <v>1013.92827</v>
      </c>
      <c r="K40" s="33">
        <f>SUMIFS('DATA 2'!K$101:K$133,'DATA 2'!$A$101:$A$133,$A40)</f>
        <v>670.47987750000004</v>
      </c>
      <c r="L40" s="33">
        <f>SUMIFS('DATA 2'!L$101:L$133,'DATA 2'!$A$101:$A$133,$A40)</f>
        <v>429.2565472</v>
      </c>
      <c r="M40" s="33">
        <f>SUMIFS('DATA 2'!M$101:M$133,'DATA 2'!$A$101:$A$133,$A40)</f>
        <v>266.56421130000001</v>
      </c>
      <c r="N40" s="33">
        <f>SUMIFS('DATA 2'!N$101:N$133,'DATA 2'!$A$101:$A$133,$A40)</f>
        <v>160.15522920000001</v>
      </c>
      <c r="O40" s="33">
        <f>SUMIFS('DATA 2'!O$101:O$133,'DATA 2'!$A$101:$A$133,$A40)</f>
        <v>92.543581590000002</v>
      </c>
      <c r="P40" s="33">
        <f>SUMIFS('DATA 2'!P$101:P$133,'DATA 2'!$A$101:$A$133,$A40)</f>
        <v>65.104215010000004</v>
      </c>
      <c r="Q40" s="33">
        <f>SUMIFS('DATA 2'!Q$101:Q$133,'DATA 2'!$A$101:$A$133,$A40)</f>
        <v>48.664024089999998</v>
      </c>
      <c r="R40" s="33">
        <f>SUMIFS('DATA 2'!R$101:R$133,'DATA 2'!$A$101:$A$133,$A40)</f>
        <v>36.756881040000003</v>
      </c>
      <c r="S40" s="33">
        <f>SUMIFS('DATA 2'!S$101:S$133,'DATA 2'!$A$101:$A$133,$A40)</f>
        <v>27.629426930000001</v>
      </c>
      <c r="T40" s="33">
        <f>SUMIFS('DATA 2'!T$101:T$133,'DATA 2'!$A$101:$A$133,$A40)</f>
        <v>20.571981149999999</v>
      </c>
      <c r="U40" s="33">
        <f>SUMIFS('DATA 2'!U$101:U$133,'DATA 2'!$A$101:$A$133,$A40)</f>
        <v>14.006427179999999</v>
      </c>
      <c r="V40" s="33">
        <f>SUMIFS('DATA 2'!V$101:V$133,'DATA 2'!$A$101:$A$133,$A40)</f>
        <v>9.2017868370000002</v>
      </c>
      <c r="W40" s="33">
        <f>SUMIFS('DATA 2'!W$101:W$133,'DATA 2'!$A$101:$A$133,$A40)</f>
        <v>5.9407884869999998</v>
      </c>
      <c r="X40" s="33">
        <f>SUMIFS('DATA 2'!X$101:X$133,'DATA 2'!$A$101:$A$133,$A40)</f>
        <v>3.7940411150000002</v>
      </c>
      <c r="Y40" s="33">
        <f>SUMIFS('DATA 2'!Y$101:Y$133,'DATA 2'!$A$101:$A$133,$A40)</f>
        <v>2.4049884559999999</v>
      </c>
      <c r="Z40" s="33">
        <f>SUMIFS('DATA 2'!Z$101:Z$133,'DATA 2'!$A$101:$A$133,$A40)</f>
        <v>1.517304446</v>
      </c>
      <c r="AA40" s="33">
        <f>SUMIFS('DATA 2'!AA$101:AA$133,'DATA 2'!$A$101:$A$133,$A40)</f>
        <v>0.95553455899999995</v>
      </c>
      <c r="AB40" s="33">
        <f>SUMIFS('DATA 2'!AB$101:AB$133,'DATA 2'!$A$101:$A$133,$A40)</f>
        <v>0.60263422749999995</v>
      </c>
      <c r="AC40" s="33">
        <f>SUMIFS('DATA 2'!AC$101:AC$133,'DATA 2'!$A$101:$A$133,$A40)</f>
        <v>0.38198671049999999</v>
      </c>
      <c r="AD40" s="33">
        <f>SUMIFS('DATA 2'!AD$101:AD$133,'DATA 2'!$A$101:$A$133,$A40)</f>
        <v>0.24424720759999999</v>
      </c>
      <c r="AE40" s="33">
        <f>SUMIFS('DATA 2'!AE$101:AE$133,'DATA 2'!$A$101:$A$133,$A40)</f>
        <v>0.18179324760000001</v>
      </c>
      <c r="AF40" s="33">
        <f>SUMIFS('DATA 2'!AF$101:AF$133,'DATA 2'!$A$101:$A$133,$A40)</f>
        <v>0.1423955388</v>
      </c>
      <c r="AG40" s="33">
        <f>SUMIFS('DATA 2'!AG$101:AG$133,'DATA 2'!$A$101:$A$133,$A40)</f>
        <v>0.1134038243</v>
      </c>
      <c r="AH40" s="33">
        <f>SUMIFS('DATA 2'!AH$101:AH$133,'DATA 2'!$A$101:$A$133,$A40)</f>
        <v>9.0870475899999997E-2</v>
      </c>
      <c r="AI40" s="33">
        <f>SUMIFS('DATA 2'!AI$101:AI$133,'DATA 2'!$A$101:$A$133,$A40)</f>
        <v>7.3021765700000005E-2</v>
      </c>
      <c r="AJ40" s="33">
        <f>SUMIFS('DATA 2'!AJ$101:AJ$133,'DATA 2'!$A$101:$A$133,$A40)</f>
        <v>5.8777897799999999E-2</v>
      </c>
      <c r="AK40" s="33">
        <f>SUMIFS('DATA 2'!AK$101:AK$133,'DATA 2'!$A$101:$A$133,$A40)</f>
        <v>4.73683882E-2</v>
      </c>
      <c r="AL40" s="33">
        <f>SUMIFS('DATA 2'!AL$101:AL$133,'DATA 2'!$A$101:$A$133,$A40)</f>
        <v>3.8203244599999998E-2</v>
      </c>
      <c r="AM40" s="33">
        <f>SUMIFS('DATA 2'!AM$101:AM$133,'DATA 2'!$A$101:$A$133,$A40)</f>
        <v>3.08241122E-2</v>
      </c>
      <c r="AN40" s="33">
        <f>SUMIFS('DATA 2'!AN$101:AN$133,'DATA 2'!$A$101:$A$133,$A40)</f>
        <v>2.4871252600000001E-2</v>
      </c>
    </row>
    <row r="41" spans="1:40" x14ac:dyDescent="0.25">
      <c r="A41" s="35" t="s">
        <v>450</v>
      </c>
      <c r="C41" s="33">
        <f>SUMIFS('DATA 2'!C$101:C$133,'DATA 2'!$A$101:$A$133,$A41)</f>
        <v>11781.592780000001</v>
      </c>
      <c r="D41" s="33">
        <f>SUMIFS('DATA 2'!D$101:D$133,'DATA 2'!$A$101:$A$133,$A41)</f>
        <v>12129.401030000001</v>
      </c>
      <c r="E41" s="33">
        <f>SUMIFS('DATA 2'!E$101:E$133,'DATA 2'!$A$101:$A$133,$A41)</f>
        <v>12189.33345</v>
      </c>
      <c r="F41" s="33">
        <f>SUMIFS('DATA 2'!F$101:F$133,'DATA 2'!$A$101:$A$133,$A41)</f>
        <v>12130.63546</v>
      </c>
      <c r="G41" s="33">
        <f>SUMIFS('DATA 2'!G$101:G$133,'DATA 2'!$A$101:$A$133,$A41)</f>
        <v>11961.60657</v>
      </c>
      <c r="H41" s="33">
        <f>SUMIFS('DATA 2'!H$101:H$133,'DATA 2'!$A$101:$A$133,$A41)</f>
        <v>13166.06711</v>
      </c>
      <c r="I41" s="33">
        <f>SUMIFS('DATA 2'!I$101:I$133,'DATA 2'!$A$101:$A$133,$A41)</f>
        <v>13945.19803</v>
      </c>
      <c r="J41" s="33">
        <f>SUMIFS('DATA 2'!J$101:J$133,'DATA 2'!$A$101:$A$133,$A41)</f>
        <v>14467.22502</v>
      </c>
      <c r="K41" s="33">
        <f>SUMIFS('DATA 2'!K$101:K$133,'DATA 2'!$A$101:$A$133,$A41)</f>
        <v>14824.06559</v>
      </c>
      <c r="L41" s="33">
        <f>SUMIFS('DATA 2'!L$101:L$133,'DATA 2'!$A$101:$A$133,$A41)</f>
        <v>15039.782740000001</v>
      </c>
      <c r="M41" s="33">
        <f>SUMIFS('DATA 2'!M$101:M$133,'DATA 2'!$A$101:$A$133,$A41)</f>
        <v>15090.822480000001</v>
      </c>
      <c r="N41" s="33">
        <f>SUMIFS('DATA 2'!N$101:N$133,'DATA 2'!$A$101:$A$133,$A41)</f>
        <v>14902.17353</v>
      </c>
      <c r="O41" s="33">
        <f>SUMIFS('DATA 2'!O$101:O$133,'DATA 2'!$A$101:$A$133,$A41)</f>
        <v>14365.293079999999</v>
      </c>
      <c r="P41" s="33">
        <f>SUMIFS('DATA 2'!P$101:P$133,'DATA 2'!$A$101:$A$133,$A41)</f>
        <v>14037.0337</v>
      </c>
      <c r="Q41" s="33">
        <f>SUMIFS('DATA 2'!Q$101:Q$133,'DATA 2'!$A$101:$A$133,$A41)</f>
        <v>13696.697840000001</v>
      </c>
      <c r="R41" s="33">
        <f>SUMIFS('DATA 2'!R$101:R$133,'DATA 2'!$A$101:$A$133,$A41)</f>
        <v>13254.087729999999</v>
      </c>
      <c r="S41" s="33">
        <f>SUMIFS('DATA 2'!S$101:S$133,'DATA 2'!$A$101:$A$133,$A41)</f>
        <v>12717.10354</v>
      </c>
      <c r="T41" s="33">
        <f>SUMIFS('DATA 2'!T$101:T$133,'DATA 2'!$A$101:$A$133,$A41)</f>
        <v>12096.289720000001</v>
      </c>
      <c r="U41" s="33">
        <f>SUMIFS('DATA 2'!U$101:U$133,'DATA 2'!$A$101:$A$133,$A41)</f>
        <v>11864.74316</v>
      </c>
      <c r="V41" s="33">
        <f>SUMIFS('DATA 2'!V$101:V$133,'DATA 2'!$A$101:$A$133,$A41)</f>
        <v>11604.405919999999</v>
      </c>
      <c r="W41" s="33">
        <f>SUMIFS('DATA 2'!W$101:W$133,'DATA 2'!$A$101:$A$133,$A41)</f>
        <v>11309.22597</v>
      </c>
      <c r="X41" s="33">
        <f>SUMIFS('DATA 2'!X$101:X$133,'DATA 2'!$A$101:$A$133,$A41)</f>
        <v>10982.54732</v>
      </c>
      <c r="Y41" s="33">
        <f>SUMIFS('DATA 2'!Y$101:Y$133,'DATA 2'!$A$101:$A$133,$A41)</f>
        <v>10627.79096</v>
      </c>
      <c r="Z41" s="33">
        <f>SUMIFS('DATA 2'!Z$101:Z$133,'DATA 2'!$A$101:$A$133,$A41)</f>
        <v>10248.5602</v>
      </c>
      <c r="AA41" s="33">
        <f>SUMIFS('DATA 2'!AA$101:AA$133,'DATA 2'!$A$101:$A$133,$A41)</f>
        <v>9848.5749780000006</v>
      </c>
      <c r="AB41" s="33">
        <f>SUMIFS('DATA 2'!AB$101:AB$133,'DATA 2'!$A$101:$A$133,$A41)</f>
        <v>9431.6041380000006</v>
      </c>
      <c r="AC41" s="33">
        <f>SUMIFS('DATA 2'!AC$101:AC$133,'DATA 2'!$A$101:$A$133,$A41)</f>
        <v>9001.4132559999998</v>
      </c>
      <c r="AD41" s="33">
        <f>SUMIFS('DATA 2'!AD$101:AD$133,'DATA 2'!$A$101:$A$133,$A41)</f>
        <v>8561.7189340000004</v>
      </c>
      <c r="AE41" s="33">
        <f>SUMIFS('DATA 2'!AE$101:AE$133,'DATA 2'!$A$101:$A$133,$A41)</f>
        <v>8137.7279740000004</v>
      </c>
      <c r="AF41" s="33">
        <f>SUMIFS('DATA 2'!AF$101:AF$133,'DATA 2'!$A$101:$A$133,$A41)</f>
        <v>7713.8165829999998</v>
      </c>
      <c r="AG41" s="33">
        <f>SUMIFS('DATA 2'!AG$101:AG$133,'DATA 2'!$A$101:$A$133,$A41)</f>
        <v>7280.0345740000002</v>
      </c>
      <c r="AH41" s="33">
        <f>SUMIFS('DATA 2'!AH$101:AH$133,'DATA 2'!$A$101:$A$133,$A41)</f>
        <v>6840.3456960000003</v>
      </c>
      <c r="AI41" s="33">
        <f>SUMIFS('DATA 2'!AI$101:AI$133,'DATA 2'!$A$101:$A$133,$A41)</f>
        <v>6398.1266089999999</v>
      </c>
      <c r="AJ41" s="33">
        <f>SUMIFS('DATA 2'!AJ$101:AJ$133,'DATA 2'!$A$101:$A$133,$A41)</f>
        <v>5956.4295119999997</v>
      </c>
      <c r="AK41" s="33">
        <f>SUMIFS('DATA 2'!AK$101:AK$133,'DATA 2'!$A$101:$A$133,$A41)</f>
        <v>5518.186291</v>
      </c>
      <c r="AL41" s="33">
        <f>SUMIFS('DATA 2'!AL$101:AL$133,'DATA 2'!$A$101:$A$133,$A41)</f>
        <v>5085.6403579999997</v>
      </c>
      <c r="AM41" s="33">
        <f>SUMIFS('DATA 2'!AM$101:AM$133,'DATA 2'!$A$101:$A$133,$A41)</f>
        <v>4661.0356110000002</v>
      </c>
      <c r="AN41" s="33">
        <f>SUMIFS('DATA 2'!AN$101:AN$133,'DATA 2'!$A$101:$A$133,$A41)</f>
        <v>4246.4919540000001</v>
      </c>
    </row>
    <row r="42" spans="1:40" x14ac:dyDescent="0.25">
      <c r="A42" s="35" t="s">
        <v>447</v>
      </c>
      <c r="C42" s="33">
        <f>SUMIFS('DATA 2'!C$101:C$133,'DATA 2'!$A$101:$A$133,$A42)</f>
        <v>474.12527679999999</v>
      </c>
      <c r="D42" s="33">
        <f>SUMIFS('DATA 2'!D$101:D$133,'DATA 2'!$A$101:$A$133,$A42)</f>
        <v>530.28360569999995</v>
      </c>
      <c r="E42" s="33">
        <f>SUMIFS('DATA 2'!E$101:E$133,'DATA 2'!$A$101:$A$133,$A42)</f>
        <v>604.1910153</v>
      </c>
      <c r="F42" s="33">
        <f>SUMIFS('DATA 2'!F$101:F$133,'DATA 2'!$A$101:$A$133,$A42)</f>
        <v>692.53415140000004</v>
      </c>
      <c r="G42" s="33">
        <f>SUMIFS('DATA 2'!G$101:G$133,'DATA 2'!$A$101:$A$133,$A42)</f>
        <v>793.86823349999997</v>
      </c>
      <c r="H42" s="33">
        <f>SUMIFS('DATA 2'!H$101:H$133,'DATA 2'!$A$101:$A$133,$A42)</f>
        <v>644.4122271</v>
      </c>
      <c r="I42" s="33">
        <f>SUMIFS('DATA 2'!I$101:I$133,'DATA 2'!$A$101:$A$133,$A42)</f>
        <v>446.95821819999998</v>
      </c>
      <c r="J42" s="33">
        <f>SUMIFS('DATA 2'!J$101:J$133,'DATA 2'!$A$101:$A$133,$A42)</f>
        <v>285.90737309999997</v>
      </c>
      <c r="K42" s="33">
        <f>SUMIFS('DATA 2'!K$101:K$133,'DATA 2'!$A$101:$A$133,$A42)</f>
        <v>173.78929780000001</v>
      </c>
      <c r="L42" s="33">
        <f>SUMIFS('DATA 2'!L$101:L$133,'DATA 2'!$A$101:$A$133,$A42)</f>
        <v>101.5507046</v>
      </c>
      <c r="M42" s="33">
        <f>SUMIFS('DATA 2'!M$101:M$133,'DATA 2'!$A$101:$A$133,$A42)</f>
        <v>57.235862939999997</v>
      </c>
      <c r="N42" s="33">
        <f>SUMIFS('DATA 2'!N$101:N$133,'DATA 2'!$A$101:$A$133,$A42)</f>
        <v>31.065175270000001</v>
      </c>
      <c r="O42" s="33">
        <f>SUMIFS('DATA 2'!O$101:O$133,'DATA 2'!$A$101:$A$133,$A42)</f>
        <v>16.156548969999999</v>
      </c>
      <c r="P42" s="33">
        <f>SUMIFS('DATA 2'!P$101:P$133,'DATA 2'!$A$101:$A$133,$A42)</f>
        <v>11.379151</v>
      </c>
      <c r="Q42" s="33">
        <f>SUMIFS('DATA 2'!Q$101:Q$133,'DATA 2'!$A$101:$A$133,$A42)</f>
        <v>8.8336172860000008</v>
      </c>
      <c r="R42" s="33">
        <f>SUMIFS('DATA 2'!R$101:R$133,'DATA 2'!$A$101:$A$133,$A42)</f>
        <v>7.0227121830000003</v>
      </c>
      <c r="S42" s="33">
        <f>SUMIFS('DATA 2'!S$101:S$133,'DATA 2'!$A$101:$A$133,$A42)</f>
        <v>5.5912939660000003</v>
      </c>
      <c r="T42" s="33">
        <f>SUMIFS('DATA 2'!T$101:T$133,'DATA 2'!$A$101:$A$133,$A42)</f>
        <v>4.4276366060000001</v>
      </c>
      <c r="U42" s="33">
        <f>SUMIFS('DATA 2'!U$101:U$133,'DATA 2'!$A$101:$A$133,$A42)</f>
        <v>4.0410582679999996</v>
      </c>
      <c r="V42" s="33">
        <f>SUMIFS('DATA 2'!V$101:V$133,'DATA 2'!$A$101:$A$133,$A42)</f>
        <v>3.8786661379999998</v>
      </c>
      <c r="W42" s="33">
        <f>SUMIFS('DATA 2'!W$101:W$133,'DATA 2'!$A$101:$A$133,$A42)</f>
        <v>3.7948333760000001</v>
      </c>
      <c r="X42" s="33">
        <f>SUMIFS('DATA 2'!X$101:X$133,'DATA 2'!$A$101:$A$133,$A42)</f>
        <v>3.7491690420000001</v>
      </c>
      <c r="Y42" s="33">
        <f>SUMIFS('DATA 2'!Y$101:Y$133,'DATA 2'!$A$101:$A$133,$A42)</f>
        <v>3.7295272700000002</v>
      </c>
      <c r="Z42" s="33">
        <f>SUMIFS('DATA 2'!Z$101:Z$133,'DATA 2'!$A$101:$A$133,$A42)</f>
        <v>3.732030688</v>
      </c>
      <c r="AA42" s="33">
        <f>SUMIFS('DATA 2'!AA$101:AA$133,'DATA 2'!$A$101:$A$133,$A42)</f>
        <v>3.7554571999999999</v>
      </c>
      <c r="AB42" s="33">
        <f>SUMIFS('DATA 2'!AB$101:AB$133,'DATA 2'!$A$101:$A$133,$A42)</f>
        <v>3.7996114429999999</v>
      </c>
      <c r="AC42" s="33">
        <f>SUMIFS('DATA 2'!AC$101:AC$133,'DATA 2'!$A$101:$A$133,$A42)</f>
        <v>3.8648493739999998</v>
      </c>
      <c r="AD42" s="33">
        <f>SUMIFS('DATA 2'!AD$101:AD$133,'DATA 2'!$A$101:$A$133,$A42)</f>
        <v>3.951946843</v>
      </c>
      <c r="AE42" s="33">
        <f>SUMIFS('DATA 2'!AE$101:AE$133,'DATA 2'!$A$101:$A$133,$A42)</f>
        <v>4.015973904</v>
      </c>
      <c r="AF42" s="33">
        <f>SUMIFS('DATA 2'!AF$101:AF$133,'DATA 2'!$A$101:$A$133,$A42)</f>
        <v>4.087929226</v>
      </c>
      <c r="AG42" s="33">
        <f>SUMIFS('DATA 2'!AG$101:AG$133,'DATA 2'!$A$101:$A$133,$A42)</f>
        <v>4.1739140089999998</v>
      </c>
      <c r="AH42" s="33">
        <f>SUMIFS('DATA 2'!AH$101:AH$133,'DATA 2'!$A$101:$A$133,$A42)</f>
        <v>4.2757000219999997</v>
      </c>
      <c r="AI42" s="33">
        <f>SUMIFS('DATA 2'!AI$101:AI$133,'DATA 2'!$A$101:$A$133,$A42)</f>
        <v>4.3936768400000004</v>
      </c>
      <c r="AJ42" s="33">
        <f>SUMIFS('DATA 2'!AJ$101:AJ$133,'DATA 2'!$A$101:$A$133,$A42)</f>
        <v>4.527702874</v>
      </c>
      <c r="AK42" s="33">
        <f>SUMIFS('DATA 2'!AK$101:AK$133,'DATA 2'!$A$101:$A$133,$A42)</f>
        <v>4.6774205279999999</v>
      </c>
      <c r="AL42" s="33">
        <f>SUMIFS('DATA 2'!AL$101:AL$133,'DATA 2'!$A$101:$A$133,$A42)</f>
        <v>4.8419442699999999</v>
      </c>
      <c r="AM42" s="33">
        <f>SUMIFS('DATA 2'!AM$101:AM$133,'DATA 2'!$A$101:$A$133,$A42)</f>
        <v>5.019991514</v>
      </c>
      <c r="AN42" s="33">
        <f>SUMIFS('DATA 2'!AN$101:AN$133,'DATA 2'!$A$101:$A$133,$A42)</f>
        <v>5.2097640289999996</v>
      </c>
    </row>
    <row r="43" spans="1:40" x14ac:dyDescent="0.25">
      <c r="A43" s="35" t="s">
        <v>448</v>
      </c>
      <c r="C43" s="33">
        <f>SUMIFS('DATA 2'!C$101:C$133,'DATA 2'!$A$101:$A$133,$A43)</f>
        <v>5981.2326210000001</v>
      </c>
      <c r="D43" s="33">
        <f>SUMIFS('DATA 2'!D$101:D$133,'DATA 2'!$A$101:$A$133,$A43)</f>
        <v>5858.8316880000002</v>
      </c>
      <c r="E43" s="33">
        <f>SUMIFS('DATA 2'!E$101:E$133,'DATA 2'!$A$101:$A$133,$A43)</f>
        <v>5549.5040250000002</v>
      </c>
      <c r="F43" s="33">
        <f>SUMIFS('DATA 2'!F$101:F$133,'DATA 2'!$A$101:$A$133,$A43)</f>
        <v>5170.5136910000001</v>
      </c>
      <c r="G43" s="33">
        <f>SUMIFS('DATA 2'!G$101:G$133,'DATA 2'!$A$101:$A$133,$A43)</f>
        <v>4756.1810269999996</v>
      </c>
      <c r="H43" s="33">
        <f>SUMIFS('DATA 2'!H$101:H$133,'DATA 2'!$A$101:$A$133,$A43)</f>
        <v>2856.0294479999998</v>
      </c>
      <c r="I43" s="33">
        <f>SUMIFS('DATA 2'!I$101:I$133,'DATA 2'!$A$101:$A$133,$A43)</f>
        <v>1415.1197999999999</v>
      </c>
      <c r="J43" s="33">
        <f>SUMIFS('DATA 2'!J$101:J$133,'DATA 2'!$A$101:$A$133,$A43)</f>
        <v>634.49852390000001</v>
      </c>
      <c r="K43" s="33">
        <f>SUMIFS('DATA 2'!K$101:K$133,'DATA 2'!$A$101:$A$133,$A43)</f>
        <v>266.9470202</v>
      </c>
      <c r="L43" s="33">
        <f>SUMIFS('DATA 2'!L$101:L$133,'DATA 2'!$A$101:$A$133,$A43)</f>
        <v>107.2473</v>
      </c>
      <c r="M43" s="33">
        <f>SUMIFS('DATA 2'!M$101:M$133,'DATA 2'!$A$101:$A$133,$A43)</f>
        <v>41.742025470000002</v>
      </c>
      <c r="N43" s="33">
        <f>SUMIFS('DATA 2'!N$101:N$133,'DATA 2'!$A$101:$A$133,$A43)</f>
        <v>16.08053799</v>
      </c>
      <c r="O43" s="33">
        <f>SUMIFS('DATA 2'!O$101:O$133,'DATA 2'!$A$101:$A$133,$A43)</f>
        <v>6.3750138270000001</v>
      </c>
      <c r="P43" s="33">
        <f>SUMIFS('DATA 2'!P$101:P$133,'DATA 2'!$A$101:$A$133,$A43)</f>
        <v>3.9395245820000002</v>
      </c>
      <c r="Q43" s="33">
        <f>SUMIFS('DATA 2'!Q$101:Q$133,'DATA 2'!$A$101:$A$133,$A43)</f>
        <v>2.8127422439999998</v>
      </c>
      <c r="R43" s="33">
        <f>SUMIFS('DATA 2'!R$101:R$133,'DATA 2'!$A$101:$A$133,$A43)</f>
        <v>2.093421406</v>
      </c>
      <c r="S43" s="33">
        <f>SUMIFS('DATA 2'!S$101:S$133,'DATA 2'!$A$101:$A$133,$A43)</f>
        <v>1.5745535470000001</v>
      </c>
      <c r="T43" s="33">
        <f>SUMIFS('DATA 2'!T$101:T$133,'DATA 2'!$A$101:$A$133,$A43)</f>
        <v>1.1856935280000001</v>
      </c>
      <c r="U43" s="33">
        <f>SUMIFS('DATA 2'!U$101:U$133,'DATA 2'!$A$101:$A$133,$A43)</f>
        <v>0.9084204105</v>
      </c>
      <c r="V43" s="33">
        <f>SUMIFS('DATA 2'!V$101:V$133,'DATA 2'!$A$101:$A$133,$A43)</f>
        <v>0.70037977819999997</v>
      </c>
      <c r="W43" s="33">
        <f>SUMIFS('DATA 2'!W$101:W$133,'DATA 2'!$A$101:$A$133,$A43)</f>
        <v>0.54122589929999998</v>
      </c>
      <c r="X43" s="33">
        <f>SUMIFS('DATA 2'!X$101:X$133,'DATA 2'!$A$101:$A$133,$A43)</f>
        <v>0.41870137369999999</v>
      </c>
      <c r="Y43" s="33">
        <f>SUMIFS('DATA 2'!Y$101:Y$133,'DATA 2'!$A$101:$A$133,$A43)</f>
        <v>0.32415622329999999</v>
      </c>
      <c r="Z43" s="33">
        <f>SUMIFS('DATA 2'!Z$101:Z$133,'DATA 2'!$A$101:$A$133,$A43)</f>
        <v>0.25111826599999998</v>
      </c>
      <c r="AA43" s="33">
        <f>SUMIFS('DATA 2'!AA$101:AA$133,'DATA 2'!$A$101:$A$133,$A43)</f>
        <v>0.19465189669999999</v>
      </c>
      <c r="AB43" s="33">
        <f>SUMIFS('DATA 2'!AB$101:AB$133,'DATA 2'!$A$101:$A$133,$A43)</f>
        <v>0.15096954830000001</v>
      </c>
      <c r="AC43" s="33">
        <f>SUMIFS('DATA 2'!AC$101:AC$133,'DATA 2'!$A$101:$A$133,$A43)</f>
        <v>0.1171575896</v>
      </c>
      <c r="AD43" s="33">
        <f>SUMIFS('DATA 2'!AD$101:AD$133,'DATA 2'!$A$101:$A$133,$A43)</f>
        <v>9.0971760799999996E-2</v>
      </c>
      <c r="AE43" s="33">
        <f>SUMIFS('DATA 2'!AE$101:AE$133,'DATA 2'!$A$101:$A$133,$A43)</f>
        <v>7.1608788800000003E-2</v>
      </c>
      <c r="AF43" s="33">
        <f>SUMIFS('DATA 2'!AF$101:AF$133,'DATA 2'!$A$101:$A$133,$A43)</f>
        <v>5.6698288100000001E-2</v>
      </c>
      <c r="AG43" s="33">
        <f>SUMIFS('DATA 2'!AG$101:AG$133,'DATA 2'!$A$101:$A$133,$A43)</f>
        <v>4.5000852199999997E-2</v>
      </c>
      <c r="AH43" s="33">
        <f>SUMIFS('DATA 2'!AH$101:AH$133,'DATA 2'!$A$101:$A$133,$A43)</f>
        <v>3.57623195E-2</v>
      </c>
      <c r="AI43" s="33">
        <f>SUMIFS('DATA 2'!AI$101:AI$133,'DATA 2'!$A$101:$A$133,$A43)</f>
        <v>2.8444194700000001E-2</v>
      </c>
      <c r="AJ43" s="33">
        <f>SUMIFS('DATA 2'!AJ$101:AJ$133,'DATA 2'!$A$101:$A$133,$A43)</f>
        <v>2.2637045299999999E-2</v>
      </c>
      <c r="AK43" s="33">
        <f>SUMIFS('DATA 2'!AK$101:AK$133,'DATA 2'!$A$101:$A$133,$A43)</f>
        <v>1.8023344300000001E-2</v>
      </c>
      <c r="AL43" s="33">
        <f>SUMIFS('DATA 2'!AL$101:AL$133,'DATA 2'!$A$101:$A$133,$A43)</f>
        <v>1.43531045E-2</v>
      </c>
      <c r="AM43" s="33">
        <f>SUMIFS('DATA 2'!AM$101:AM$133,'DATA 2'!$A$101:$A$133,$A43)</f>
        <v>1.14303693E-2</v>
      </c>
      <c r="AN43" s="33">
        <f>SUMIFS('DATA 2'!AN$101:AN$133,'DATA 2'!$A$101:$A$133,$A43)</f>
        <v>9.1009733699999994E-3</v>
      </c>
    </row>
    <row r="44" spans="1:40" x14ac:dyDescent="0.25">
      <c r="A44" s="35" t="s">
        <v>458</v>
      </c>
      <c r="C44" s="33">
        <f>SUM(C26:C31)</f>
        <v>3459303.5254912633</v>
      </c>
      <c r="D44" s="33">
        <f t="shared" ref="D44:AN44" si="6">SUM(D26:D31)</f>
        <v>3559541.2619982515</v>
      </c>
      <c r="E44" s="33">
        <f t="shared" si="6"/>
        <v>3659747.103731053</v>
      </c>
      <c r="F44" s="33">
        <f t="shared" si="6"/>
        <v>3761131.5714397696</v>
      </c>
      <c r="G44" s="33">
        <f t="shared" si="6"/>
        <v>3865225.1058386201</v>
      </c>
      <c r="H44" s="33">
        <f t="shared" si="6"/>
        <v>3973047.1915947609</v>
      </c>
      <c r="I44" s="33">
        <f t="shared" si="6"/>
        <v>4083679.2040434601</v>
      </c>
      <c r="J44" s="33">
        <f t="shared" si="6"/>
        <v>4197531.0527349794</v>
      </c>
      <c r="K44" s="33">
        <f t="shared" si="6"/>
        <v>4313134.7759539299</v>
      </c>
      <c r="L44" s="33">
        <f t="shared" si="6"/>
        <v>4431420.9440315291</v>
      </c>
      <c r="M44" s="33">
        <f t="shared" si="6"/>
        <v>4553853.4834168693</v>
      </c>
      <c r="N44" s="33">
        <f t="shared" si="6"/>
        <v>4681400.3513582107</v>
      </c>
      <c r="O44" s="33">
        <f t="shared" si="6"/>
        <v>4814896.5881670071</v>
      </c>
      <c r="P44" s="33">
        <f t="shared" si="6"/>
        <v>4950536.2910218118</v>
      </c>
      <c r="Q44" s="33">
        <f t="shared" si="6"/>
        <v>5092714.1772139296</v>
      </c>
      <c r="R44" s="33">
        <f t="shared" si="6"/>
        <v>5239560.4822899988</v>
      </c>
      <c r="S44" s="33">
        <f t="shared" si="6"/>
        <v>5390376.3654946126</v>
      </c>
      <c r="T44" s="33">
        <f t="shared" si="6"/>
        <v>5544928.7269835947</v>
      </c>
      <c r="U44" s="33">
        <f t="shared" si="6"/>
        <v>5700229.7452302091</v>
      </c>
      <c r="V44" s="33">
        <f t="shared" si="6"/>
        <v>5857875.6071469923</v>
      </c>
      <c r="W44" s="33">
        <f t="shared" si="6"/>
        <v>6017769.9718797319</v>
      </c>
      <c r="X44" s="33">
        <f t="shared" si="6"/>
        <v>6180075.248160881</v>
      </c>
      <c r="Y44" s="33">
        <f t="shared" si="6"/>
        <v>6344943.433473439</v>
      </c>
      <c r="Z44" s="33">
        <f t="shared" si="6"/>
        <v>6512468.8858230505</v>
      </c>
      <c r="AA44" s="33">
        <f t="shared" si="6"/>
        <v>6682701.752626935</v>
      </c>
      <c r="AB44" s="33">
        <f t="shared" si="6"/>
        <v>6855667.4826461282</v>
      </c>
      <c r="AC44" s="33">
        <f t="shared" si="6"/>
        <v>7031385.3889028644</v>
      </c>
      <c r="AD44" s="33">
        <f t="shared" si="6"/>
        <v>7209883.2197646815</v>
      </c>
      <c r="AE44" s="33">
        <f t="shared" si="6"/>
        <v>7389562.6527507994</v>
      </c>
      <c r="AF44" s="33">
        <f t="shared" si="6"/>
        <v>7573480.1957236929</v>
      </c>
      <c r="AG44" s="33">
        <f t="shared" si="6"/>
        <v>7760356.0271319058</v>
      </c>
      <c r="AH44" s="33">
        <f t="shared" si="6"/>
        <v>7949837.6656705067</v>
      </c>
      <c r="AI44" s="33">
        <f t="shared" si="6"/>
        <v>8142033.3402666012</v>
      </c>
      <c r="AJ44" s="33">
        <f t="shared" si="6"/>
        <v>8337297.6437976472</v>
      </c>
      <c r="AK44" s="33">
        <f t="shared" si="6"/>
        <v>8536442.5126370694</v>
      </c>
      <c r="AL44" s="33">
        <f t="shared" si="6"/>
        <v>8739969.3502933383</v>
      </c>
      <c r="AM44" s="33">
        <f t="shared" si="6"/>
        <v>8948690.9012949839</v>
      </c>
      <c r="AN44" s="33">
        <f t="shared" si="6"/>
        <v>9163679.9456570763</v>
      </c>
    </row>
    <row r="45" spans="1:40" x14ac:dyDescent="0.25">
      <c r="A45" s="36" t="s">
        <v>453</v>
      </c>
      <c r="C45" s="33">
        <f>SUM(C32:C38)</f>
        <v>12966.9558114627</v>
      </c>
      <c r="D45" s="33">
        <f t="shared" ref="D45:AN45" si="7">SUM(D32:D38)</f>
        <v>13595.5422642716</v>
      </c>
      <c r="E45" s="33">
        <f t="shared" si="7"/>
        <v>14220.343988702998</v>
      </c>
      <c r="F45" s="33">
        <f t="shared" si="7"/>
        <v>14926.021237860001</v>
      </c>
      <c r="G45" s="33">
        <f t="shared" si="7"/>
        <v>15857.665092200003</v>
      </c>
      <c r="H45" s="33">
        <f t="shared" si="7"/>
        <v>18070.147908300001</v>
      </c>
      <c r="I45" s="33">
        <f t="shared" si="7"/>
        <v>20364.673398100003</v>
      </c>
      <c r="J45" s="33">
        <f t="shared" si="7"/>
        <v>22629.609118100001</v>
      </c>
      <c r="K45" s="33">
        <f t="shared" si="7"/>
        <v>25060.892352700004</v>
      </c>
      <c r="L45" s="33">
        <f t="shared" si="7"/>
        <v>27970.450269599998</v>
      </c>
      <c r="M45" s="33">
        <f t="shared" si="7"/>
        <v>31801.703056999999</v>
      </c>
      <c r="N45" s="33">
        <f t="shared" si="7"/>
        <v>37198.43815400001</v>
      </c>
      <c r="O45" s="33">
        <f t="shared" si="7"/>
        <v>45100.672180599999</v>
      </c>
      <c r="P45" s="33">
        <f t="shared" si="7"/>
        <v>50985.313214599999</v>
      </c>
      <c r="Q45" s="33">
        <f t="shared" si="7"/>
        <v>58091.771354800003</v>
      </c>
      <c r="R45" s="33">
        <f t="shared" si="7"/>
        <v>66016.084539000003</v>
      </c>
      <c r="S45" s="33">
        <f t="shared" si="7"/>
        <v>74682.452577399992</v>
      </c>
      <c r="T45" s="33">
        <f t="shared" si="7"/>
        <v>84052.364686300003</v>
      </c>
      <c r="U45" s="33">
        <f t="shared" si="7"/>
        <v>91688.642552500009</v>
      </c>
      <c r="V45" s="33">
        <f t="shared" si="7"/>
        <v>99668.355972000005</v>
      </c>
      <c r="W45" s="33">
        <f t="shared" si="7"/>
        <v>107977.44901850002</v>
      </c>
      <c r="X45" s="33">
        <f t="shared" si="7"/>
        <v>116616.05124839999</v>
      </c>
      <c r="Y45" s="33">
        <f t="shared" si="7"/>
        <v>125571.06231369999</v>
      </c>
      <c r="Z45" s="33">
        <f t="shared" si="7"/>
        <v>134823.22434349998</v>
      </c>
      <c r="AA45" s="33">
        <f t="shared" si="7"/>
        <v>144349.40407459997</v>
      </c>
      <c r="AB45" s="33">
        <f t="shared" si="7"/>
        <v>154123.57041539997</v>
      </c>
      <c r="AC45" s="33">
        <f t="shared" si="7"/>
        <v>164117.50801789999</v>
      </c>
      <c r="AD45" s="33">
        <f t="shared" si="7"/>
        <v>174301.5042458</v>
      </c>
      <c r="AE45" s="33">
        <f t="shared" si="7"/>
        <v>183088.87378400002</v>
      </c>
      <c r="AF45" s="33">
        <f t="shared" si="7"/>
        <v>192074.79735620003</v>
      </c>
      <c r="AG45" s="33">
        <f t="shared" si="7"/>
        <v>200807.99241370001</v>
      </c>
      <c r="AH45" s="33">
        <f t="shared" si="7"/>
        <v>209156.45588299993</v>
      </c>
      <c r="AI45" s="33">
        <f t="shared" si="7"/>
        <v>216997.9096153999</v>
      </c>
      <c r="AJ45" s="33">
        <f t="shared" si="7"/>
        <v>224207.58088110003</v>
      </c>
      <c r="AK45" s="33">
        <f t="shared" si="7"/>
        <v>230660.49056049998</v>
      </c>
      <c r="AL45" s="33">
        <f t="shared" si="7"/>
        <v>236208.6513468</v>
      </c>
      <c r="AM45" s="33">
        <f t="shared" si="7"/>
        <v>240702.88144769997</v>
      </c>
      <c r="AN45" s="33">
        <f t="shared" si="7"/>
        <v>243990.95340890001</v>
      </c>
    </row>
    <row r="46" spans="1:40" x14ac:dyDescent="0.25">
      <c r="A46" s="36" t="s">
        <v>446</v>
      </c>
      <c r="C46" s="33">
        <f>C39</f>
        <v>2605.7253879999998</v>
      </c>
      <c r="D46" s="33">
        <f t="shared" ref="D46:AN46" si="8">D39</f>
        <v>2590.9711950000001</v>
      </c>
      <c r="E46" s="33">
        <f t="shared" si="8"/>
        <v>2522.6969439999998</v>
      </c>
      <c r="F46" s="33">
        <f t="shared" si="8"/>
        <v>2431.3591299999998</v>
      </c>
      <c r="G46" s="33">
        <f t="shared" si="8"/>
        <v>2320.3925469999999</v>
      </c>
      <c r="H46" s="33">
        <f t="shared" si="8"/>
        <v>2421.6103050000002</v>
      </c>
      <c r="I46" s="33">
        <f t="shared" si="8"/>
        <v>2522.094153</v>
      </c>
      <c r="J46" s="33">
        <f t="shared" si="8"/>
        <v>2576.3597530000002</v>
      </c>
      <c r="K46" s="33">
        <f t="shared" si="8"/>
        <v>2585.3815060000002</v>
      </c>
      <c r="L46" s="33">
        <f t="shared" si="8"/>
        <v>2555.8448659999999</v>
      </c>
      <c r="M46" s="33">
        <f t="shared" si="8"/>
        <v>2489.9556429999998</v>
      </c>
      <c r="N46" s="33">
        <f t="shared" si="8"/>
        <v>2382.9394659999998</v>
      </c>
      <c r="O46" s="33">
        <f t="shared" si="8"/>
        <v>2225.3007029999999</v>
      </c>
      <c r="P46" s="33">
        <f t="shared" si="8"/>
        <v>2171.036951</v>
      </c>
      <c r="Q46" s="33">
        <f t="shared" si="8"/>
        <v>2148.278679</v>
      </c>
      <c r="R46" s="33">
        <f t="shared" si="8"/>
        <v>2124.4481089999999</v>
      </c>
      <c r="S46" s="33">
        <f t="shared" si="8"/>
        <v>2089.6281100000001</v>
      </c>
      <c r="T46" s="33">
        <f t="shared" si="8"/>
        <v>2040.952792</v>
      </c>
      <c r="U46" s="33">
        <f t="shared" si="8"/>
        <v>2033.154493</v>
      </c>
      <c r="V46" s="33">
        <f t="shared" si="8"/>
        <v>2036.362083</v>
      </c>
      <c r="W46" s="33">
        <f t="shared" si="8"/>
        <v>2039.6523090000001</v>
      </c>
      <c r="X46" s="33">
        <f t="shared" si="8"/>
        <v>2039.634914</v>
      </c>
      <c r="Y46" s="33">
        <f t="shared" si="8"/>
        <v>2035.1933260000001</v>
      </c>
      <c r="Z46" s="33">
        <f t="shared" si="8"/>
        <v>2025.925377</v>
      </c>
      <c r="AA46" s="33">
        <f t="shared" si="8"/>
        <v>2011.679097</v>
      </c>
      <c r="AB46" s="33">
        <f t="shared" si="8"/>
        <v>1992.414307</v>
      </c>
      <c r="AC46" s="33">
        <f t="shared" si="8"/>
        <v>1968.162562</v>
      </c>
      <c r="AD46" s="33">
        <f t="shared" si="8"/>
        <v>1939.016161</v>
      </c>
      <c r="AE46" s="33">
        <f t="shared" si="8"/>
        <v>2239.2833559999999</v>
      </c>
      <c r="AF46" s="33">
        <f t="shared" si="8"/>
        <v>2740.6189770000001</v>
      </c>
      <c r="AG46" s="33">
        <f t="shared" si="8"/>
        <v>3432.033825</v>
      </c>
      <c r="AH46" s="33">
        <f t="shared" si="8"/>
        <v>4349.8702679999997</v>
      </c>
      <c r="AI46" s="33">
        <f t="shared" si="8"/>
        <v>5559.0121630000003</v>
      </c>
      <c r="AJ46" s="33">
        <f t="shared" si="8"/>
        <v>7151.2964030000003</v>
      </c>
      <c r="AK46" s="33">
        <f t="shared" si="8"/>
        <v>9249.9711929999994</v>
      </c>
      <c r="AL46" s="33">
        <f t="shared" si="8"/>
        <v>12016.17035</v>
      </c>
      <c r="AM46" s="33">
        <f t="shared" si="8"/>
        <v>15657.40402</v>
      </c>
      <c r="AN46" s="33">
        <f t="shared" si="8"/>
        <v>20436.07677</v>
      </c>
    </row>
    <row r="47" spans="1:40" x14ac:dyDescent="0.25">
      <c r="A47" s="36" t="s">
        <v>241</v>
      </c>
      <c r="C47" s="33">
        <f>SUM(C40:C43)</f>
        <v>21068.6177508</v>
      </c>
      <c r="D47" s="33">
        <f t="shared" ref="D47:AN47" si="9">SUM(D40:D43)</f>
        <v>21349.764575699999</v>
      </c>
      <c r="E47" s="33">
        <f t="shared" si="9"/>
        <v>21102.294286299999</v>
      </c>
      <c r="F47" s="33">
        <f t="shared" si="9"/>
        <v>20644.998924399999</v>
      </c>
      <c r="G47" s="33">
        <f t="shared" si="9"/>
        <v>20030.765985499998</v>
      </c>
      <c r="H47" s="33">
        <f t="shared" si="9"/>
        <v>18687.216795100001</v>
      </c>
      <c r="I47" s="33">
        <f t="shared" si="9"/>
        <v>17280.5681262</v>
      </c>
      <c r="J47" s="33">
        <f t="shared" si="9"/>
        <v>16401.559187000003</v>
      </c>
      <c r="K47" s="33">
        <f t="shared" si="9"/>
        <v>15935.281785499999</v>
      </c>
      <c r="L47" s="33">
        <f t="shared" si="9"/>
        <v>15677.837291800002</v>
      </c>
      <c r="M47" s="33">
        <f t="shared" si="9"/>
        <v>15456.36457971</v>
      </c>
      <c r="N47" s="33">
        <f t="shared" si="9"/>
        <v>15109.474472459999</v>
      </c>
      <c r="O47" s="33">
        <f t="shared" si="9"/>
        <v>14480.368224387001</v>
      </c>
      <c r="P47" s="33">
        <f t="shared" si="9"/>
        <v>14117.456590591999</v>
      </c>
      <c r="Q47" s="33">
        <f t="shared" si="9"/>
        <v>13757.00822362</v>
      </c>
      <c r="R47" s="33">
        <f t="shared" si="9"/>
        <v>13299.960744628999</v>
      </c>
      <c r="S47" s="33">
        <f t="shared" si="9"/>
        <v>12751.898814442999</v>
      </c>
      <c r="T47" s="33">
        <f t="shared" si="9"/>
        <v>12122.475031284001</v>
      </c>
      <c r="U47" s="33">
        <f t="shared" si="9"/>
        <v>11883.6990658585</v>
      </c>
      <c r="V47" s="33">
        <f t="shared" si="9"/>
        <v>11618.186752753199</v>
      </c>
      <c r="W47" s="33">
        <f t="shared" si="9"/>
        <v>11319.502817762299</v>
      </c>
      <c r="X47" s="33">
        <f t="shared" si="9"/>
        <v>10990.509231530697</v>
      </c>
      <c r="Y47" s="33">
        <f t="shared" si="9"/>
        <v>10634.2496319493</v>
      </c>
      <c r="Z47" s="33">
        <f t="shared" si="9"/>
        <v>10254.0606534</v>
      </c>
      <c r="AA47" s="33">
        <f t="shared" si="9"/>
        <v>9853.4806216557008</v>
      </c>
      <c r="AB47" s="33">
        <f t="shared" si="9"/>
        <v>9436.1573532188013</v>
      </c>
      <c r="AC47" s="33">
        <f t="shared" si="9"/>
        <v>9005.7772496740999</v>
      </c>
      <c r="AD47" s="33">
        <f t="shared" si="9"/>
        <v>8566.0060998114004</v>
      </c>
      <c r="AE47" s="33">
        <f t="shared" si="9"/>
        <v>8141.9973499404005</v>
      </c>
      <c r="AF47" s="33">
        <f t="shared" si="9"/>
        <v>7718.1036060528995</v>
      </c>
      <c r="AG47" s="33">
        <f t="shared" si="9"/>
        <v>7284.3668926855007</v>
      </c>
      <c r="AH47" s="33">
        <f t="shared" si="9"/>
        <v>6844.7480288174002</v>
      </c>
      <c r="AI47" s="33">
        <f t="shared" si="9"/>
        <v>6402.6217518003996</v>
      </c>
      <c r="AJ47" s="33">
        <f t="shared" si="9"/>
        <v>5961.0386298170997</v>
      </c>
      <c r="AK47" s="33">
        <f t="shared" si="9"/>
        <v>5522.9291032604997</v>
      </c>
      <c r="AL47" s="33">
        <f t="shared" si="9"/>
        <v>5090.5348586190985</v>
      </c>
      <c r="AM47" s="33">
        <f t="shared" si="9"/>
        <v>4666.0978569955005</v>
      </c>
      <c r="AN47" s="33">
        <f t="shared" si="9"/>
        <v>4251.73569025497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3" sqref="A3:H15"/>
    </sheetView>
  </sheetViews>
  <sheetFormatPr baseColWidth="10" defaultRowHeight="15" x14ac:dyDescent="0.25"/>
  <cols>
    <col min="1" max="1" width="40.28515625" bestFit="1" customWidth="1"/>
    <col min="2" max="2" width="66.42578125" style="13" hidden="1" customWidth="1"/>
    <col min="3" max="3" width="5.42578125" bestFit="1" customWidth="1"/>
    <col min="4" max="4" width="6" customWidth="1"/>
    <col min="5" max="6" width="6.42578125" bestFit="1" customWidth="1"/>
    <col min="7" max="8" width="7.140625" bestFit="1" customWidth="1"/>
  </cols>
  <sheetData>
    <row r="1" spans="1:8" x14ac:dyDescent="0.25">
      <c r="C1">
        <v>7</v>
      </c>
      <c r="D1">
        <v>9</v>
      </c>
      <c r="E1">
        <v>14</v>
      </c>
      <c r="F1">
        <v>19</v>
      </c>
      <c r="G1">
        <v>29</v>
      </c>
      <c r="H1">
        <v>39</v>
      </c>
    </row>
    <row r="2" spans="1:8" ht="18.75" x14ac:dyDescent="0.3">
      <c r="A2" s="15" t="s">
        <v>426</v>
      </c>
      <c r="B2" s="21"/>
      <c r="C2" s="6"/>
      <c r="D2" s="6"/>
      <c r="E2" s="6"/>
      <c r="F2" s="6"/>
      <c r="G2" s="6"/>
      <c r="H2" s="6"/>
    </row>
    <row r="3" spans="1:8" x14ac:dyDescent="0.25">
      <c r="A3" s="16"/>
      <c r="B3" s="25"/>
      <c r="C3" s="28">
        <v>2018</v>
      </c>
      <c r="D3" s="28">
        <v>2020</v>
      </c>
      <c r="E3" s="28">
        <v>2025</v>
      </c>
      <c r="F3" s="28">
        <v>2030</v>
      </c>
      <c r="G3" s="28">
        <v>2040</v>
      </c>
      <c r="H3" s="28">
        <v>2050</v>
      </c>
    </row>
    <row r="4" spans="1:8" ht="18.75" customHeight="1" x14ac:dyDescent="0.25">
      <c r="A4" s="26" t="s">
        <v>429</v>
      </c>
      <c r="B4" t="s">
        <v>0</v>
      </c>
      <c r="C4" s="29">
        <f>VLOOKUP($B4,DATA!$A$1:$AM$533,C$1,FALSE)</f>
        <v>1.26875526004655E-2</v>
      </c>
      <c r="D4" s="29">
        <f>VLOOKUP($B4,DATA!$A$1:$AM$533,D$1,FALSE)</f>
        <v>2.9749880071672199E-2</v>
      </c>
      <c r="E4" s="29">
        <f>VLOOKUP($B4,DATA!$A$1:$AM$533,E$1,FALSE)</f>
        <v>6.1261730266637303E-2</v>
      </c>
      <c r="F4" s="29">
        <f>VLOOKUP($B4,DATA!$A$1:$AM$533,F$1,FALSE)</f>
        <v>0.18211497388196299</v>
      </c>
      <c r="G4" s="29">
        <f>VLOOKUP($B4,DATA!$A$1:$AM$533,G$1,FALSE)</f>
        <v>6.1817174541300902E-2</v>
      </c>
      <c r="H4" s="29">
        <f>VLOOKUP($B4,DATA!$A$1:$AM$533,H$1,FALSE)</f>
        <v>9.5229146207875801E-2</v>
      </c>
    </row>
    <row r="5" spans="1:8" ht="18.75" customHeight="1" x14ac:dyDescent="0.25">
      <c r="A5" s="26" t="s">
        <v>430</v>
      </c>
      <c r="B5" t="s">
        <v>2</v>
      </c>
      <c r="C5" s="29">
        <f>VLOOKUP($B5,DATA!$A$1:$AM$533,C$1,FALSE)</f>
        <v>2.3542407224352801E-3</v>
      </c>
      <c r="D5" s="29">
        <f>VLOOKUP($B5,DATA!$A$1:$AM$533,D$1,FALSE)</f>
        <v>3.6441455397495598E-3</v>
      </c>
      <c r="E5" s="29">
        <f>VLOOKUP($B5,DATA!$A$1:$AM$533,E$1,FALSE)</f>
        <v>3.3974237231615398E-2</v>
      </c>
      <c r="F5" s="29">
        <f>VLOOKUP($B5,DATA!$A$1:$AM$533,F$1,FALSE)</f>
        <v>0.15587334025286501</v>
      </c>
      <c r="G5" s="29">
        <f>VLOOKUP($B5,DATA!$A$1:$AM$533,G$1,FALSE)</f>
        <v>1.24269322015146E-2</v>
      </c>
      <c r="H5" s="29">
        <f>VLOOKUP($B5,DATA!$A$1:$AM$533,H$1,FALSE)</f>
        <v>8.4819387040857494E-2</v>
      </c>
    </row>
    <row r="6" spans="1:8" ht="18.75" customHeight="1" x14ac:dyDescent="0.25">
      <c r="A6" s="26" t="s">
        <v>431</v>
      </c>
      <c r="B6" t="s">
        <v>3</v>
      </c>
      <c r="C6" s="29">
        <f>VLOOKUP($B6,DATA!$A$1:$AM$533,C$1,FALSE)</f>
        <v>-1.7392141312133601E-3</v>
      </c>
      <c r="D6" s="29">
        <f>VLOOKUP($B6,DATA!$A$1:$AM$533,D$1,FALSE)</f>
        <v>-2.4552597355664799E-2</v>
      </c>
      <c r="E6" s="29">
        <f>VLOOKUP($B6,DATA!$A$1:$AM$533,E$1,FALSE)</f>
        <v>1.80079903528973E-2</v>
      </c>
      <c r="F6" s="29">
        <f>VLOOKUP($B6,DATA!$A$1:$AM$533,F$1,FALSE)</f>
        <v>0.29695903780453398</v>
      </c>
      <c r="G6" s="29">
        <f>VLOOKUP($B6,DATA!$A$1:$AM$533,G$1,FALSE)</f>
        <v>0.23453202846155299</v>
      </c>
      <c r="H6" s="29">
        <f>VLOOKUP($B6,DATA!$A$1:$AM$533,H$1,FALSE)</f>
        <v>0.243411811250271</v>
      </c>
    </row>
    <row r="7" spans="1:8" ht="18.75" customHeight="1" x14ac:dyDescent="0.25">
      <c r="A7" s="26" t="s">
        <v>432</v>
      </c>
      <c r="B7" t="s">
        <v>5</v>
      </c>
      <c r="C7" s="29">
        <f>VLOOKUP($B7,DATA!$A$1:$AM$533,C$1,FALSE)</f>
        <v>1.34158209925683E-3</v>
      </c>
      <c r="D7" s="29">
        <f>VLOOKUP($B7,DATA!$A$1:$AM$533,D$1,FALSE)</f>
        <v>2.10465943788484E-3</v>
      </c>
      <c r="E7" s="29">
        <f>VLOOKUP($B7,DATA!$A$1:$AM$533,E$1,FALSE)</f>
        <v>-1.9241870811925701E-2</v>
      </c>
      <c r="F7" s="29">
        <f>VLOOKUP($B7,DATA!$A$1:$AM$533,F$1,FALSE)</f>
        <v>-6.73933327843379E-2</v>
      </c>
      <c r="G7" s="29">
        <f>VLOOKUP($B7,DATA!$A$1:$AM$533,G$1,FALSE)</f>
        <v>-0.20366633119288599</v>
      </c>
      <c r="H7" s="29">
        <f>VLOOKUP($B7,DATA!$A$1:$AM$533,H$1,FALSE)</f>
        <v>-0.30776165824915003</v>
      </c>
    </row>
    <row r="8" spans="1:8" ht="18.75" customHeight="1" x14ac:dyDescent="0.25">
      <c r="A8" s="26" t="s">
        <v>433</v>
      </c>
      <c r="B8" t="s">
        <v>6</v>
      </c>
      <c r="C8" s="29">
        <f>VLOOKUP($B8,DATA!$A$1:$AM$533,C$1,FALSE)</f>
        <v>-3.4845484948164897E-2</v>
      </c>
      <c r="D8" s="29">
        <f>VLOOKUP($B8,DATA!$A$1:$AM$533,D$1,FALSE)</f>
        <v>-0.1005259535507</v>
      </c>
      <c r="E8" s="29">
        <f>VLOOKUP($B8,DATA!$A$1:$AM$533,E$1,FALSE)</f>
        <v>-0.13078371024277599</v>
      </c>
      <c r="F8" s="29">
        <f>VLOOKUP($B8,DATA!$A$1:$AM$533,F$1,FALSE)</f>
        <v>-0.120039907053093</v>
      </c>
      <c r="G8" s="29">
        <f>VLOOKUP($B8,DATA!$A$1:$AM$533,G$1,FALSE)</f>
        <v>-0.20929158037809001</v>
      </c>
      <c r="H8" s="29">
        <f>VLOOKUP($B8,DATA!$A$1:$AM$533,H$1,FALSE)</f>
        <v>-0.241837824364798</v>
      </c>
    </row>
    <row r="9" spans="1:8" ht="18.75" customHeight="1" x14ac:dyDescent="0.25">
      <c r="A9" s="26" t="s">
        <v>434</v>
      </c>
      <c r="B9" t="s">
        <v>12</v>
      </c>
      <c r="C9" s="29">
        <f>VLOOKUP($B9,DATA!$A$1:$AM$533,C$1,FALSE)</f>
        <v>1.82584999999999E-3</v>
      </c>
      <c r="D9" s="29">
        <f>VLOOKUP($B9,DATA!$A$1:$AM$533,D$1,FALSE)</f>
        <v>7.0497500000002399E-3</v>
      </c>
      <c r="E9" s="29">
        <f>VLOOKUP($B9,DATA!$A$1:$AM$533,E$1,FALSE)</f>
        <v>-3.4936000000000002E-2</v>
      </c>
      <c r="F9" s="29">
        <f>VLOOKUP($B9,DATA!$A$1:$AM$533,F$1,FALSE)</f>
        <v>-0.15612129999999899</v>
      </c>
      <c r="G9" s="29">
        <f>VLOOKUP($B9,DATA!$A$1:$AM$533,G$1,FALSE)</f>
        <v>4.91152000000015E-3</v>
      </c>
      <c r="H9" s="29">
        <f>VLOOKUP($B9,DATA!$A$1:$AM$533,H$1,FALSE)</f>
        <v>4.2073546199999999E-2</v>
      </c>
    </row>
    <row r="10" spans="1:8" ht="18.75" customHeight="1" x14ac:dyDescent="0.25">
      <c r="A10" s="26" t="s">
        <v>435</v>
      </c>
      <c r="B10" t="s">
        <v>11</v>
      </c>
      <c r="C10" s="30">
        <f>VLOOKUP($B10,DATA!$A$1:$AM$533,C$1,FALSE)</f>
        <v>-1637.5900000035699</v>
      </c>
      <c r="D10" s="30">
        <f>VLOOKUP($B10,DATA!$A$1:$AM$533,D$1,FALSE)</f>
        <v>-7220.5800000056597</v>
      </c>
      <c r="E10" s="30">
        <f>VLOOKUP($B10,DATA!$A$1:$AM$533,E$1,FALSE)</f>
        <v>34755.100000001403</v>
      </c>
      <c r="F10" s="30">
        <f>VLOOKUP($B10,DATA!$A$1:$AM$533,F$1,FALSE)</f>
        <v>189874.920000001</v>
      </c>
      <c r="G10" s="30">
        <f>VLOOKUP($B10,DATA!$A$1:$AM$533,G$1,FALSE)</f>
        <v>6088.9099999964201</v>
      </c>
      <c r="H10" s="30">
        <f>VLOOKUP($B10,DATA!$A$1:$AM$533,H$1,FALSE)</f>
        <v>-60997.789999991597</v>
      </c>
    </row>
    <row r="11" spans="1:8" ht="18.75" customHeight="1" x14ac:dyDescent="0.25">
      <c r="A11" s="26" t="s">
        <v>436</v>
      </c>
      <c r="B11" t="s">
        <v>9</v>
      </c>
      <c r="C11" s="29">
        <f>VLOOKUP($B11,DATA!$A$1:$AM$533,C$1,FALSE)</f>
        <v>4.70680468172002E-3</v>
      </c>
      <c r="D11" s="29">
        <f>VLOOKUP($B11,DATA!$A$1:$AM$533,D$1,FALSE)</f>
        <v>-5.3588574502771999E-3</v>
      </c>
      <c r="E11" s="29">
        <f>VLOOKUP($B11,DATA!$A$1:$AM$533,E$1,FALSE)</f>
        <v>-2.42226412201174E-2</v>
      </c>
      <c r="F11" s="29">
        <f>VLOOKUP($B11,DATA!$A$1:$AM$533,F$1,FALSE)</f>
        <v>6.7941300221630002E-2</v>
      </c>
      <c r="G11" s="29">
        <f>VLOOKUP($B11,DATA!$A$1:$AM$533,G$1,FALSE)</f>
        <v>0.12834210805858701</v>
      </c>
      <c r="H11" s="29">
        <f>VLOOKUP($B11,DATA!$A$1:$AM$533,H$1,FALSE)</f>
        <v>3.13054364952325E-2</v>
      </c>
    </row>
    <row r="12" spans="1:8" ht="18.75" customHeight="1" x14ac:dyDescent="0.25">
      <c r="A12" s="26" t="s">
        <v>437</v>
      </c>
      <c r="B12" t="s">
        <v>7</v>
      </c>
      <c r="C12" s="29">
        <f>VLOOKUP($B12,DATA!$A$1:$AM$533,C$1,FALSE)</f>
        <v>-5.8574854711612697E-3</v>
      </c>
      <c r="D12" s="29">
        <f>VLOOKUP($B12,DATA!$A$1:$AM$533,D$1,FALSE)</f>
        <v>-3.0736906834416501E-3</v>
      </c>
      <c r="E12" s="29">
        <f>VLOOKUP($B12,DATA!$A$1:$AM$533,E$1,FALSE)</f>
        <v>5.8411591301754599E-2</v>
      </c>
      <c r="F12" s="29">
        <f>VLOOKUP($B12,DATA!$A$1:$AM$533,F$1,FALSE)</f>
        <v>0.185944775126545</v>
      </c>
      <c r="G12" s="29">
        <f>VLOOKUP($B12,DATA!$A$1:$AM$533,G$1,FALSE)</f>
        <v>0.450851413400088</v>
      </c>
      <c r="H12" s="29">
        <f>VLOOKUP($B12,DATA!$A$1:$AM$533,H$1,FALSE)</f>
        <v>0.62808951663175805</v>
      </c>
    </row>
    <row r="13" spans="1:8" ht="18.75" customHeight="1" x14ac:dyDescent="0.25">
      <c r="A13" s="26" t="s">
        <v>438</v>
      </c>
      <c r="B13" t="s">
        <v>228</v>
      </c>
      <c r="C13" s="29">
        <f>VLOOKUP($B13,DATA!$A$1:$AM$533,C$1,FALSE)</f>
        <v>-4.9071569595993099E-3</v>
      </c>
      <c r="D13" s="29">
        <f>VLOOKUP($B13,DATA!$A$1:$AM$533,D$1,FALSE)</f>
        <v>-2.84224667277732E-2</v>
      </c>
      <c r="E13" s="29">
        <f>VLOOKUP($B13,DATA!$A$1:$AM$533,E$1,FALSE)</f>
        <v>-0.25453481831936797</v>
      </c>
      <c r="F13" s="29">
        <f>VLOOKUP($B13,DATA!$A$1:$AM$533,F$1,FALSE)</f>
        <v>-1.0723532474063</v>
      </c>
      <c r="G13" s="29">
        <f>VLOOKUP($B13,DATA!$A$1:$AM$533,G$1,FALSE)</f>
        <v>-2.3215242473564199</v>
      </c>
      <c r="H13" s="29">
        <f>VLOOKUP($B13,DATA!$A$1:$AM$533,H$1,FALSE)</f>
        <v>-2.1554199736223598</v>
      </c>
    </row>
    <row r="14" spans="1:8" ht="18.75" customHeight="1" x14ac:dyDescent="0.25">
      <c r="A14" s="27" t="s">
        <v>428</v>
      </c>
      <c r="B14" t="s">
        <v>229</v>
      </c>
      <c r="C14" s="29">
        <f>VLOOKUP($B14,DATA!$A$1:$AM$533,C$1,FALSE)</f>
        <v>-2.2796099999999801E-3</v>
      </c>
      <c r="D14" s="29">
        <f>VLOOKUP($B14,DATA!$A$1:$AM$533,D$1,FALSE)</f>
        <v>-9.2990699999999996E-3</v>
      </c>
      <c r="E14" s="29">
        <f>VLOOKUP($B14,DATA!$A$1:$AM$533,E$1,FALSE)</f>
        <v>-7.670304E-2</v>
      </c>
      <c r="F14" s="29">
        <f>VLOOKUP($B14,DATA!$A$1:$AM$533,F$1,FALSE)</f>
        <v>-0.23604534999999899</v>
      </c>
      <c r="G14" s="29">
        <f>VLOOKUP($B14,DATA!$A$1:$AM$533,G$1,FALSE)</f>
        <v>-0.15788614000000001</v>
      </c>
      <c r="H14" s="29">
        <f>VLOOKUP($B14,DATA!$A$1:$AM$533,H$1,FALSE)</f>
        <v>-9.6815299999999896E-2</v>
      </c>
    </row>
    <row r="15" spans="1:8" ht="18.75" customHeight="1" x14ac:dyDescent="0.25">
      <c r="A15" s="27" t="s">
        <v>439</v>
      </c>
      <c r="B15" t="s">
        <v>14</v>
      </c>
      <c r="C15" s="29">
        <f>VLOOKUP($B15,DATA!$A$1:$AM$533,C$1,FALSE)</f>
        <v>-1.3640374284486101</v>
      </c>
      <c r="D15" s="29">
        <f>VLOOKUP($B15,DATA!$A$1:$AM$533,D$1,FALSE)</f>
        <v>-3.6005183488840098</v>
      </c>
      <c r="E15" s="29">
        <f>VLOOKUP($B15,DATA!$A$1:$AM$533,E$1,FALSE)</f>
        <v>-6.0258875218945898</v>
      </c>
      <c r="F15" s="29">
        <f>VLOOKUP($B15,DATA!$A$1:$AM$533,F$1,FALSE)</f>
        <v>-8.8479347946724403</v>
      </c>
      <c r="G15" s="29">
        <f>VLOOKUP($B15,DATA!$A$1:$AM$533,G$1,FALSE)</f>
        <v>-10.1153379172769</v>
      </c>
      <c r="H15" s="29">
        <f>VLOOKUP($B15,DATA!$A$1:$AM$533,H$1,FALSE)</f>
        <v>-11.839084749936299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7" workbookViewId="0">
      <selection activeCell="I37" sqref="I37"/>
    </sheetView>
  </sheetViews>
  <sheetFormatPr baseColWidth="10" defaultRowHeight="15" x14ac:dyDescent="0.25"/>
  <cols>
    <col min="1" max="1" width="28" customWidth="1"/>
    <col min="2" max="2" width="22" hidden="1" customWidth="1"/>
    <col min="3" max="9" width="10.85546875" customWidth="1"/>
    <col min="11" max="11" width="48.85546875" bestFit="1" customWidth="1"/>
    <col min="12" max="12" width="22" hidden="1" customWidth="1"/>
    <col min="13" max="13" width="9.85546875" bestFit="1" customWidth="1"/>
    <col min="21" max="21" width="27.42578125" customWidth="1"/>
  </cols>
  <sheetData>
    <row r="1" spans="1:28" ht="18.75" x14ac:dyDescent="0.3">
      <c r="A1" s="22" t="s">
        <v>230</v>
      </c>
      <c r="C1" s="6"/>
      <c r="D1" s="6"/>
      <c r="E1" s="6"/>
      <c r="F1" s="6"/>
      <c r="G1" s="6"/>
      <c r="H1" s="6"/>
      <c r="I1" s="6"/>
      <c r="J1" s="6"/>
      <c r="K1" s="15" t="s">
        <v>231</v>
      </c>
      <c r="L1" s="6"/>
      <c r="M1" s="6"/>
      <c r="N1" s="6"/>
      <c r="O1" s="6"/>
      <c r="P1" s="6"/>
      <c r="Q1" s="6"/>
      <c r="R1" s="6"/>
      <c r="S1" s="6"/>
      <c r="T1" s="6"/>
      <c r="U1" s="15" t="s">
        <v>461</v>
      </c>
      <c r="V1" s="6"/>
      <c r="W1" s="6"/>
      <c r="X1" s="6"/>
      <c r="Y1" s="6"/>
      <c r="Z1" s="6"/>
      <c r="AA1" s="6"/>
      <c r="AB1" s="6"/>
    </row>
    <row r="2" spans="1:28" x14ac:dyDescent="0.25">
      <c r="A2" s="44" t="s">
        <v>244</v>
      </c>
      <c r="B2" s="45"/>
      <c r="C2" s="45">
        <v>2</v>
      </c>
      <c r="D2" s="45">
        <v>7</v>
      </c>
      <c r="E2" s="45">
        <v>9</v>
      </c>
      <c r="F2" s="45">
        <v>14</v>
      </c>
      <c r="G2" s="45">
        <v>19</v>
      </c>
      <c r="H2" s="45">
        <v>29</v>
      </c>
      <c r="I2" s="45">
        <v>39</v>
      </c>
      <c r="J2" s="45"/>
      <c r="K2" s="44" t="s">
        <v>244</v>
      </c>
      <c r="L2" s="45"/>
      <c r="M2" s="45">
        <v>2</v>
      </c>
      <c r="N2" s="45">
        <v>7</v>
      </c>
      <c r="O2" s="45">
        <v>9</v>
      </c>
      <c r="P2" s="45">
        <v>14</v>
      </c>
      <c r="Q2" s="45">
        <v>19</v>
      </c>
      <c r="R2" s="45">
        <v>29</v>
      </c>
      <c r="S2" s="45">
        <v>39</v>
      </c>
      <c r="T2" s="45"/>
      <c r="U2" s="44" t="s">
        <v>245</v>
      </c>
      <c r="V2" s="45"/>
      <c r="W2" s="45"/>
      <c r="X2" s="45"/>
      <c r="Y2" s="45"/>
      <c r="Z2" s="45"/>
      <c r="AA2" s="45"/>
      <c r="AB2" s="45"/>
    </row>
    <row r="3" spans="1:28" ht="15.75" customHeight="1" x14ac:dyDescent="0.25">
      <c r="A3" s="49"/>
      <c r="B3" s="49"/>
      <c r="C3" s="50">
        <v>2013</v>
      </c>
      <c r="D3" s="50">
        <v>2018</v>
      </c>
      <c r="E3" s="50">
        <v>2020</v>
      </c>
      <c r="F3" s="50">
        <v>2025</v>
      </c>
      <c r="G3" s="50">
        <v>2030</v>
      </c>
      <c r="H3" s="50">
        <v>2040</v>
      </c>
      <c r="I3" s="50">
        <v>2050</v>
      </c>
      <c r="J3" s="45"/>
      <c r="K3" s="49"/>
      <c r="L3" s="49"/>
      <c r="M3" s="50">
        <v>2013</v>
      </c>
      <c r="N3" s="50">
        <v>2018</v>
      </c>
      <c r="O3" s="50">
        <v>2020</v>
      </c>
      <c r="P3" s="50">
        <v>2025</v>
      </c>
      <c r="Q3" s="50">
        <v>2030</v>
      </c>
      <c r="R3" s="50">
        <v>2040</v>
      </c>
      <c r="S3" s="50">
        <v>2050</v>
      </c>
      <c r="T3" s="45"/>
      <c r="U3" s="49"/>
      <c r="V3" s="50">
        <v>2018</v>
      </c>
      <c r="W3" s="50">
        <v>2020</v>
      </c>
      <c r="X3" s="50">
        <v>2025</v>
      </c>
      <c r="Y3" s="50">
        <v>2030</v>
      </c>
      <c r="Z3" s="50">
        <v>2040</v>
      </c>
      <c r="AA3" s="50">
        <v>2050</v>
      </c>
      <c r="AB3" s="53"/>
    </row>
    <row r="4" spans="1:28" ht="15.75" customHeight="1" x14ac:dyDescent="0.25">
      <c r="A4" s="40" t="s">
        <v>234</v>
      </c>
      <c r="B4" s="45" t="s">
        <v>73</v>
      </c>
      <c r="C4" s="97">
        <f>VLOOKUP($B4,DATA!$A$1:$AM$533,C$2,FALSE)</f>
        <v>158.69049799999999</v>
      </c>
      <c r="D4" s="97">
        <f>VLOOKUP($B4,DATA!$A$1:$AM$533,D$2,FALSE)</f>
        <v>181.25098980000001</v>
      </c>
      <c r="E4" s="97">
        <f>VLOOKUP($B4,DATA!$A$1:$AM$533,E$2,FALSE)</f>
        <v>188.87037749999999</v>
      </c>
      <c r="F4" s="97">
        <f>VLOOKUP($B4,DATA!$A$1:$AM$533,F$2,FALSE)</f>
        <v>205.31975980000001</v>
      </c>
      <c r="G4" s="97">
        <f>VLOOKUP($B4,DATA!$A$1:$AM$533,G$2,FALSE)</f>
        <v>227.5917163</v>
      </c>
      <c r="H4" s="97">
        <f>VLOOKUP($B4,DATA!$A$1:$AM$533,H$2,FALSE)</f>
        <v>286.88958209999998</v>
      </c>
      <c r="I4" s="97">
        <f>VLOOKUP($B4,DATA!$A$1:$AM$533,I$2,FALSE)</f>
        <v>374.88606750000002</v>
      </c>
      <c r="J4" s="45"/>
      <c r="K4" s="40" t="s">
        <v>234</v>
      </c>
      <c r="L4" s="45" t="s">
        <v>78</v>
      </c>
      <c r="M4" s="97">
        <f>VLOOKUP($L4,DATA!$A$1:$AM$533,M$2,FALSE)</f>
        <v>158.69049799999999</v>
      </c>
      <c r="N4" s="97">
        <f>VLOOKUP($L4,DATA!$A$1:$AM$533,N$2,FALSE)</f>
        <v>181.24521849999999</v>
      </c>
      <c r="O4" s="97">
        <f>VLOOKUP($L4,DATA!$A$1:$AM$533,O$2,FALSE)</f>
        <v>188.8586842</v>
      </c>
      <c r="P4" s="97">
        <f>VLOOKUP($L4,DATA!$A$1:$AM$533,P$2,FALSE)</f>
        <v>205.0118899</v>
      </c>
      <c r="Q4" s="97">
        <f>VLOOKUP($L4,DATA!$A$1:$AM$533,Q$2,FALSE)</f>
        <v>227.4482227</v>
      </c>
      <c r="R4" s="97">
        <f>VLOOKUP($L4,DATA!$A$1:$AM$533,R$2,FALSE)</f>
        <v>285.896322</v>
      </c>
      <c r="S4" s="97">
        <f>VLOOKUP($L4,DATA!$A$1:$AM$533,S$2,FALSE)</f>
        <v>372.13638270000001</v>
      </c>
      <c r="T4" s="45"/>
      <c r="U4" s="40" t="s">
        <v>234</v>
      </c>
      <c r="V4" s="48">
        <f t="shared" ref="V4:AA11" si="0">N4/D4-1</f>
        <v>-3.1841481287320228E-5</v>
      </c>
      <c r="W4" s="48">
        <f t="shared" si="0"/>
        <v>-6.1911773327150144E-5</v>
      </c>
      <c r="X4" s="48">
        <f t="shared" si="0"/>
        <v>-1.4994655180773364E-3</v>
      </c>
      <c r="Y4" s="48">
        <f t="shared" si="0"/>
        <v>-6.3048691900036147E-4</v>
      </c>
      <c r="Z4" s="48">
        <f t="shared" si="0"/>
        <v>-3.4621685901922161E-3</v>
      </c>
      <c r="AA4" s="48">
        <f t="shared" si="0"/>
        <v>-7.3347212350056701E-3</v>
      </c>
      <c r="AB4" s="48"/>
    </row>
    <row r="5" spans="1:28" ht="15.75" customHeight="1" x14ac:dyDescent="0.25">
      <c r="A5" s="40" t="s">
        <v>233</v>
      </c>
      <c r="B5" s="45" t="s">
        <v>74</v>
      </c>
      <c r="C5" s="97">
        <f>VLOOKUP($B5,DATA!$A$1:$AM$533,C$2,FALSE)</f>
        <v>1536.846857</v>
      </c>
      <c r="D5" s="97">
        <f>VLOOKUP($B5,DATA!$A$1:$AM$533,D$2,FALSE)</f>
        <v>1739.696406</v>
      </c>
      <c r="E5" s="97">
        <f>VLOOKUP($B5,DATA!$A$1:$AM$533,E$2,FALSE)</f>
        <v>1811.1339579999999</v>
      </c>
      <c r="F5" s="97">
        <f>VLOOKUP($B5,DATA!$A$1:$AM$533,F$2,FALSE)</f>
        <v>1986.700912</v>
      </c>
      <c r="G5" s="97">
        <f>VLOOKUP($B5,DATA!$A$1:$AM$533,G$2,FALSE)</f>
        <v>2219.9891200000002</v>
      </c>
      <c r="H5" s="97">
        <f>VLOOKUP($B5,DATA!$A$1:$AM$533,H$2,FALSE)</f>
        <v>2766.3553270000002</v>
      </c>
      <c r="I5" s="97">
        <f>VLOOKUP($B5,DATA!$A$1:$AM$533,I$2,FALSE)</f>
        <v>3571.3867759999998</v>
      </c>
      <c r="J5" s="45"/>
      <c r="K5" s="40" t="s">
        <v>233</v>
      </c>
      <c r="L5" s="45" t="s">
        <v>79</v>
      </c>
      <c r="M5" s="97">
        <f>VLOOKUP($L5,DATA!$A$1:$AM$533,M$2,FALSE)</f>
        <v>1536.846857</v>
      </c>
      <c r="N5" s="97">
        <f>VLOOKUP($L5,DATA!$A$1:$AM$533,N$2,FALSE)</f>
        <v>1739.7251470000001</v>
      </c>
      <c r="O5" s="97">
        <f>VLOOKUP($L5,DATA!$A$1:$AM$533,O$2,FALSE)</f>
        <v>1808.189108</v>
      </c>
      <c r="P5" s="97">
        <f>VLOOKUP($L5,DATA!$A$1:$AM$533,P$2,FALSE)</f>
        <v>1981.049595</v>
      </c>
      <c r="Q5" s="97">
        <f>VLOOKUP($L5,DATA!$A$1:$AM$533,Q$2,FALSE)</f>
        <v>2216.3061160000002</v>
      </c>
      <c r="R5" s="97">
        <f>VLOOKUP($L5,DATA!$A$1:$AM$533,R$2,FALSE)</f>
        <v>2751.9111029999999</v>
      </c>
      <c r="S5" s="97">
        <f>VLOOKUP($L5,DATA!$A$1:$AM$533,S$2,FALSE)</f>
        <v>3533.7741879999999</v>
      </c>
      <c r="T5" s="45"/>
      <c r="U5" s="40" t="s">
        <v>233</v>
      </c>
      <c r="V5" s="48">
        <f t="shared" si="0"/>
        <v>1.6520698612021434E-5</v>
      </c>
      <c r="W5" s="48">
        <f t="shared" si="0"/>
        <v>-1.6259702861801673E-3</v>
      </c>
      <c r="X5" s="48">
        <f t="shared" si="0"/>
        <v>-2.8445736174304015E-3</v>
      </c>
      <c r="Y5" s="48">
        <f t="shared" si="0"/>
        <v>-1.6590189414982248E-3</v>
      </c>
      <c r="Z5" s="48">
        <f t="shared" si="0"/>
        <v>-5.221391431181166E-3</v>
      </c>
      <c r="AA5" s="48">
        <f t="shared" si="0"/>
        <v>-1.0531647888926354E-2</v>
      </c>
      <c r="AB5" s="48"/>
    </row>
    <row r="6" spans="1:28" ht="15.75" customHeight="1" x14ac:dyDescent="0.25">
      <c r="A6" s="40" t="s">
        <v>235</v>
      </c>
      <c r="B6" s="45" t="s">
        <v>75</v>
      </c>
      <c r="C6" s="97">
        <f>VLOOKUP($B6,DATA!$A$1:$AM$533,C$2,FALSE)</f>
        <v>1250.920102</v>
      </c>
      <c r="D6" s="97">
        <f>VLOOKUP($B6,DATA!$A$1:$AM$533,D$2,FALSE)</f>
        <v>1454.487275</v>
      </c>
      <c r="E6" s="97">
        <f>VLOOKUP($B6,DATA!$A$1:$AM$533,E$2,FALSE)</f>
        <v>1511.4130789999999</v>
      </c>
      <c r="F6" s="97">
        <f>VLOOKUP($B6,DATA!$A$1:$AM$533,F$2,FALSE)</f>
        <v>1556.113507</v>
      </c>
      <c r="G6" s="97">
        <f>VLOOKUP($B6,DATA!$A$1:$AM$533,G$2,FALSE)</f>
        <v>1685.5578210000001</v>
      </c>
      <c r="H6" s="97">
        <f>VLOOKUP($B6,DATA!$A$1:$AM$533,H$2,FALSE)</f>
        <v>2067.6057460000002</v>
      </c>
      <c r="I6" s="97">
        <f>VLOOKUP($B6,DATA!$A$1:$AM$533,I$2,FALSE)</f>
        <v>2797.5953530000002</v>
      </c>
      <c r="J6" s="45"/>
      <c r="K6" s="40" t="s">
        <v>235</v>
      </c>
      <c r="L6" s="45" t="s">
        <v>80</v>
      </c>
      <c r="M6" s="97">
        <f>VLOOKUP($L6,DATA!$A$1:$AM$533,M$2,FALSE)</f>
        <v>1250.920102</v>
      </c>
      <c r="N6" s="97">
        <f>VLOOKUP($L6,DATA!$A$1:$AM$533,N$2,FALSE)</f>
        <v>1454.4851659999999</v>
      </c>
      <c r="O6" s="97">
        <f>VLOOKUP($L6,DATA!$A$1:$AM$533,O$2,FALSE)</f>
        <v>1511.610273</v>
      </c>
      <c r="P6" s="97">
        <f>VLOOKUP($L6,DATA!$A$1:$AM$533,P$2,FALSE)</f>
        <v>1556.564359</v>
      </c>
      <c r="Q6" s="97">
        <f>VLOOKUP($L6,DATA!$A$1:$AM$533,Q$2,FALSE)</f>
        <v>1685.884219</v>
      </c>
      <c r="R6" s="97">
        <f>VLOOKUP($L6,DATA!$A$1:$AM$533,R$2,FALSE)</f>
        <v>2064.877223</v>
      </c>
      <c r="S6" s="97">
        <f>VLOOKUP($L6,DATA!$A$1:$AM$533,S$2,FALSE)</f>
        <v>2792.9064880000001</v>
      </c>
      <c r="T6" s="45"/>
      <c r="U6" s="40" t="s">
        <v>235</v>
      </c>
      <c r="V6" s="48">
        <f t="shared" si="0"/>
        <v>-1.4499954975599749E-6</v>
      </c>
      <c r="W6" s="48">
        <f t="shared" si="0"/>
        <v>1.3046995737964195E-4</v>
      </c>
      <c r="X6" s="48">
        <f t="shared" si="0"/>
        <v>2.8972950750172366E-4</v>
      </c>
      <c r="Y6" s="48">
        <f t="shared" si="0"/>
        <v>1.9364390585319136E-4</v>
      </c>
      <c r="Z6" s="48">
        <f t="shared" si="0"/>
        <v>-1.3196534229404921E-3</v>
      </c>
      <c r="AA6" s="48">
        <f t="shared" si="0"/>
        <v>-1.6760340250679961E-3</v>
      </c>
      <c r="AB6" s="48"/>
    </row>
    <row r="7" spans="1:28" ht="15.75" customHeight="1" x14ac:dyDescent="0.25">
      <c r="A7" s="40" t="s">
        <v>236</v>
      </c>
      <c r="B7" s="45" t="s">
        <v>76</v>
      </c>
      <c r="C7" s="97">
        <f>VLOOKUP($B7,DATA!$A$1:$AM$533,C$2,FALSE)</f>
        <v>180.4229244</v>
      </c>
      <c r="D7" s="97">
        <f>VLOOKUP($B7,DATA!$A$1:$AM$533,D$2,FALSE)</f>
        <v>204.0186104</v>
      </c>
      <c r="E7" s="97">
        <f>VLOOKUP($B7,DATA!$A$1:$AM$533,E$2,FALSE)</f>
        <v>211.5190455</v>
      </c>
      <c r="F7" s="97">
        <f>VLOOKUP($B7,DATA!$A$1:$AM$533,F$2,FALSE)</f>
        <v>230.67274320000001</v>
      </c>
      <c r="G7" s="97">
        <f>VLOOKUP($B7,DATA!$A$1:$AM$533,G$2,FALSE)</f>
        <v>257.5216317</v>
      </c>
      <c r="H7" s="97">
        <f>VLOOKUP($B7,DATA!$A$1:$AM$533,H$2,FALSE)</f>
        <v>325.30978160000001</v>
      </c>
      <c r="I7" s="97">
        <f>VLOOKUP($B7,DATA!$A$1:$AM$533,I$2,FALSE)</f>
        <v>426.90746000000001</v>
      </c>
      <c r="J7" s="45"/>
      <c r="K7" s="40" t="s">
        <v>236</v>
      </c>
      <c r="L7" s="45" t="s">
        <v>81</v>
      </c>
      <c r="M7" s="97">
        <f>VLOOKUP($L7,DATA!$A$1:$AM$533,M$2,FALSE)</f>
        <v>180.4229244</v>
      </c>
      <c r="N7" s="97">
        <f>VLOOKUP($L7,DATA!$A$1:$AM$533,N$2,FALSE)</f>
        <v>203.98608429999999</v>
      </c>
      <c r="O7" s="97">
        <f>VLOOKUP($L7,DATA!$A$1:$AM$533,O$2,FALSE)</f>
        <v>210.994001</v>
      </c>
      <c r="P7" s="97">
        <f>VLOOKUP($L7,DATA!$A$1:$AM$533,P$2,FALSE)</f>
        <v>229.34420929999999</v>
      </c>
      <c r="Q7" s="97">
        <f>VLOOKUP($L7,DATA!$A$1:$AM$533,Q$2,FALSE)</f>
        <v>256.19562910000002</v>
      </c>
      <c r="R7" s="97">
        <f>VLOOKUP($L7,DATA!$A$1:$AM$533,R$2,FALSE)</f>
        <v>322.16221239999999</v>
      </c>
      <c r="S7" s="97">
        <f>VLOOKUP($L7,DATA!$A$1:$AM$533,S$2,FALSE)</f>
        <v>418.05532360000001</v>
      </c>
      <c r="T7" s="45"/>
      <c r="U7" s="40" t="s">
        <v>236</v>
      </c>
      <c r="V7" s="48">
        <f t="shared" si="0"/>
        <v>-1.5942712253669278E-4</v>
      </c>
      <c r="W7" s="48">
        <f t="shared" si="0"/>
        <v>-2.4822563791306873E-3</v>
      </c>
      <c r="X7" s="48">
        <f t="shared" si="0"/>
        <v>-5.7593883073049357E-3</v>
      </c>
      <c r="Y7" s="48">
        <f t="shared" si="0"/>
        <v>-5.1490921024635039E-3</v>
      </c>
      <c r="Z7" s="48">
        <f t="shared" si="0"/>
        <v>-9.6756057703493159E-3</v>
      </c>
      <c r="AA7" s="48">
        <f t="shared" si="0"/>
        <v>-2.073549241795869E-2</v>
      </c>
      <c r="AB7" s="48"/>
    </row>
    <row r="8" spans="1:28" ht="15.75" customHeight="1" x14ac:dyDescent="0.25">
      <c r="A8" s="41" t="s">
        <v>237</v>
      </c>
      <c r="B8" s="45" t="s">
        <v>246</v>
      </c>
      <c r="C8" s="97">
        <f>VLOOKUP($B8,DATA!$A$1:$AM$533,C$2,FALSE)</f>
        <v>714.27044790000002</v>
      </c>
      <c r="D8" s="97">
        <f>VLOOKUP($B8,DATA!$A$1:$AM$533,D$2,FALSE)</f>
        <v>832.71667349999996</v>
      </c>
      <c r="E8" s="97">
        <f>VLOOKUP($B8,DATA!$A$1:$AM$533,E$2,FALSE)</f>
        <v>873.08469339999999</v>
      </c>
      <c r="F8" s="97">
        <f>VLOOKUP($B8,DATA!$A$1:$AM$533,F$2,FALSE)</f>
        <v>862.72883990000003</v>
      </c>
      <c r="G8" s="97">
        <f>VLOOKUP($B8,DATA!$A$1:$AM$533,G$2,FALSE)</f>
        <v>906.18293779999999</v>
      </c>
      <c r="H8" s="97">
        <f>VLOOKUP($B8,DATA!$A$1:$AM$533,H$2,FALSE)</f>
        <v>1042.247627</v>
      </c>
      <c r="I8" s="97">
        <f>VLOOKUP($B8,DATA!$A$1:$AM$533,I$2,FALSE)</f>
        <v>1465.662165</v>
      </c>
      <c r="J8" s="45"/>
      <c r="K8" s="41" t="s">
        <v>237</v>
      </c>
      <c r="L8" s="45" t="s">
        <v>248</v>
      </c>
      <c r="M8" s="97">
        <f>VLOOKUP($L8,DATA!$A$1:$AM$533,M$2,FALSE)</f>
        <v>714.27044790000002</v>
      </c>
      <c r="N8" s="97">
        <f>VLOOKUP($L8,DATA!$A$1:$AM$533,N$2,FALSE)</f>
        <v>830.64800809999997</v>
      </c>
      <c r="O8" s="97">
        <f>VLOOKUP($L8,DATA!$A$1:$AM$533,O$2,FALSE)</f>
        <v>866.94086340000001</v>
      </c>
      <c r="P8" s="97">
        <f>VLOOKUP($L8,DATA!$A$1:$AM$533,P$2,FALSE)</f>
        <v>851.11362670000005</v>
      </c>
      <c r="Q8" s="97">
        <f>VLOOKUP($L8,DATA!$A$1:$AM$533,Q$2,FALSE)</f>
        <v>882.85024880000003</v>
      </c>
      <c r="R8" s="97">
        <f>VLOOKUP($L8,DATA!$A$1:$AM$533,R$2,FALSE)</f>
        <v>1008.9464840000001</v>
      </c>
      <c r="S8" s="97">
        <f>VLOOKUP($L8,DATA!$A$1:$AM$533,S$2,FALSE)</f>
        <v>1402.131586</v>
      </c>
      <c r="T8" s="45"/>
      <c r="U8" s="41" t="s">
        <v>237</v>
      </c>
      <c r="V8" s="48">
        <f t="shared" si="0"/>
        <v>-2.4842367948574307E-3</v>
      </c>
      <c r="W8" s="48">
        <f t="shared" si="0"/>
        <v>-7.0369232749625255E-3</v>
      </c>
      <c r="X8" s="48">
        <f t="shared" si="0"/>
        <v>-1.3463341739388568E-2</v>
      </c>
      <c r="Y8" s="48">
        <f t="shared" si="0"/>
        <v>-2.5748320815492609E-2</v>
      </c>
      <c r="Z8" s="48">
        <f t="shared" si="0"/>
        <v>-3.1951277352248564E-2</v>
      </c>
      <c r="AA8" s="48">
        <f t="shared" si="0"/>
        <v>-4.3345990991041194E-2</v>
      </c>
      <c r="AB8" s="48"/>
    </row>
    <row r="9" spans="1:28" ht="15.75" customHeight="1" x14ac:dyDescent="0.25">
      <c r="A9" s="40" t="s">
        <v>239</v>
      </c>
      <c r="B9" s="45" t="s">
        <v>247</v>
      </c>
      <c r="C9" s="97">
        <f>VLOOKUP($B9,DATA!$A$1:$AM$533,C$2,FALSE)</f>
        <v>2168.3875360000002</v>
      </c>
      <c r="D9" s="97">
        <f>VLOOKUP($B9,DATA!$A$1:$AM$533,D$2,FALSE)</f>
        <v>2553.5818420000001</v>
      </c>
      <c r="E9" s="97">
        <f>VLOOKUP($B9,DATA!$A$1:$AM$533,E$2,FALSE)</f>
        <v>2711.6052749999999</v>
      </c>
      <c r="F9" s="97">
        <f>VLOOKUP($B9,DATA!$A$1:$AM$533,F$2,FALSE)</f>
        <v>2672.1402830000002</v>
      </c>
      <c r="G9" s="97">
        <f>VLOOKUP($B9,DATA!$A$1:$AM$533,G$2,FALSE)</f>
        <v>2886.1179139999999</v>
      </c>
      <c r="H9" s="97">
        <f>VLOOKUP($B9,DATA!$A$1:$AM$533,H$2,FALSE)</f>
        <v>2864.4609350000001</v>
      </c>
      <c r="I9" s="97">
        <f>VLOOKUP($B9,DATA!$A$1:$AM$533,I$2,FALSE)</f>
        <v>3689.510906</v>
      </c>
      <c r="J9" s="45"/>
      <c r="K9" s="40" t="s">
        <v>239</v>
      </c>
      <c r="L9" s="45" t="s">
        <v>249</v>
      </c>
      <c r="M9" s="97">
        <f>VLOOKUP($L9,DATA!$A$1:$AM$533,M$2,FALSE)</f>
        <v>2168.3875360000002</v>
      </c>
      <c r="N9" s="97">
        <f>VLOOKUP($L9,DATA!$A$1:$AM$533,N$2,FALSE)</f>
        <v>2530.8768100000002</v>
      </c>
      <c r="O9" s="97">
        <f>VLOOKUP($L9,DATA!$A$1:$AM$533,O$2,FALSE)</f>
        <v>2647.3771040000001</v>
      </c>
      <c r="P9" s="97">
        <f>VLOOKUP($L9,DATA!$A$1:$AM$533,P$2,FALSE)</f>
        <v>2420.6788529999999</v>
      </c>
      <c r="Q9" s="97">
        <f>VLOOKUP($L9,DATA!$A$1:$AM$533,Q$2,FALSE)</f>
        <v>2008.226087</v>
      </c>
      <c r="R9" s="97">
        <f>VLOOKUP($L9,DATA!$A$1:$AM$533,R$2,FALSE)</f>
        <v>1472.7526539999999</v>
      </c>
      <c r="S9" s="97">
        <f>VLOOKUP($L9,DATA!$A$1:$AM$533,S$2,FALSE)</f>
        <v>954.4564441</v>
      </c>
      <c r="T9" s="45"/>
      <c r="U9" s="40" t="s">
        <v>239</v>
      </c>
      <c r="V9" s="48">
        <f t="shared" si="0"/>
        <v>-8.891444803749482E-3</v>
      </c>
      <c r="W9" s="48">
        <f t="shared" si="0"/>
        <v>-2.368640140663536E-2</v>
      </c>
      <c r="X9" s="48">
        <f t="shared" si="0"/>
        <v>-9.4104876005119631E-2</v>
      </c>
      <c r="Y9" s="48">
        <f t="shared" si="0"/>
        <v>-0.30417739439595193</v>
      </c>
      <c r="Z9" s="48">
        <f t="shared" si="0"/>
        <v>-0.48585346862131329</v>
      </c>
      <c r="AA9" s="48">
        <f t="shared" si="0"/>
        <v>-0.74130542816723144</v>
      </c>
      <c r="AB9" s="48"/>
    </row>
    <row r="10" spans="1:28" ht="15.75" customHeight="1" x14ac:dyDescent="0.25">
      <c r="A10" s="40" t="s">
        <v>238</v>
      </c>
      <c r="B10" s="45" t="s">
        <v>77</v>
      </c>
      <c r="C10" s="97">
        <f>VLOOKUP($B10,DATA!$A$1:$AM$533,C$2,FALSE)</f>
        <v>1498.677275</v>
      </c>
      <c r="D10" s="97">
        <f>VLOOKUP($B10,DATA!$A$1:$AM$533,D$2,FALSE)</f>
        <v>1758.361885</v>
      </c>
      <c r="E10" s="97">
        <f>VLOOKUP($B10,DATA!$A$1:$AM$533,E$2,FALSE)</f>
        <v>1820.165577</v>
      </c>
      <c r="F10" s="97">
        <f>VLOOKUP($B10,DATA!$A$1:$AM$533,F$2,FALSE)</f>
        <v>1953.166236</v>
      </c>
      <c r="G10" s="97">
        <f>VLOOKUP($B10,DATA!$A$1:$AM$533,G$2,FALSE)</f>
        <v>2182.7656400000001</v>
      </c>
      <c r="H10" s="97">
        <f>VLOOKUP($B10,DATA!$A$1:$AM$533,H$2,FALSE)</f>
        <v>2788.86238</v>
      </c>
      <c r="I10" s="97">
        <f>VLOOKUP($B10,DATA!$A$1:$AM$533,I$2,FALSE)</f>
        <v>3737.1248019999998</v>
      </c>
      <c r="J10" s="45"/>
      <c r="K10" s="40" t="s">
        <v>238</v>
      </c>
      <c r="L10" s="45" t="s">
        <v>253</v>
      </c>
      <c r="M10" s="97">
        <f>VLOOKUP($L10,DATA!$A$1:$AM$533,M$2,FALSE)</f>
        <v>1498.677275</v>
      </c>
      <c r="N10" s="97">
        <f>VLOOKUP($L10,DATA!$A$1:$AM$533,N$2,FALSE)</f>
        <v>1759.110766</v>
      </c>
      <c r="O10" s="97">
        <f>VLOOKUP($L10,DATA!$A$1:$AM$533,O$2,FALSE)</f>
        <v>1821.4374230000001</v>
      </c>
      <c r="P10" s="97">
        <f>VLOOKUP($L10,DATA!$A$1:$AM$533,P$2,FALSE)</f>
        <v>1952.262158</v>
      </c>
      <c r="Q10" s="97">
        <f>VLOOKUP($L10,DATA!$A$1:$AM$533,Q$2,FALSE)</f>
        <v>2185.0067319999998</v>
      </c>
      <c r="R10" s="97">
        <f>VLOOKUP($L10,DATA!$A$1:$AM$533,R$2,FALSE)</f>
        <v>2784.893337</v>
      </c>
      <c r="S10" s="97">
        <f>VLOOKUP($L10,DATA!$A$1:$AM$533,S$2,FALSE)</f>
        <v>3727.6820170000001</v>
      </c>
      <c r="T10" s="45"/>
      <c r="U10" s="40" t="s">
        <v>238</v>
      </c>
      <c r="V10" s="48">
        <f t="shared" si="0"/>
        <v>4.2589697057726639E-4</v>
      </c>
      <c r="W10" s="48">
        <f t="shared" si="0"/>
        <v>6.9875291351051416E-4</v>
      </c>
      <c r="X10" s="48">
        <f t="shared" si="0"/>
        <v>-4.628781633311263E-4</v>
      </c>
      <c r="Y10" s="48">
        <f t="shared" si="0"/>
        <v>1.0267213112260531E-3</v>
      </c>
      <c r="Z10" s="48">
        <f t="shared" si="0"/>
        <v>-1.4231763562316813E-3</v>
      </c>
      <c r="AA10" s="48">
        <f t="shared" si="0"/>
        <v>-2.526751312920128E-3</v>
      </c>
      <c r="AB10" s="48"/>
    </row>
    <row r="11" spans="1:28" x14ac:dyDescent="0.25">
      <c r="A11" s="40" t="s">
        <v>84</v>
      </c>
      <c r="B11" s="45"/>
      <c r="C11" s="43">
        <f t="shared" ref="C11:I11" si="1">SUM(C4:C8)</f>
        <v>3841.1508292999997</v>
      </c>
      <c r="D11" s="43">
        <f t="shared" si="1"/>
        <v>4412.1699546999998</v>
      </c>
      <c r="E11" s="43">
        <f t="shared" si="1"/>
        <v>4596.0211534</v>
      </c>
      <c r="F11" s="43">
        <f t="shared" si="1"/>
        <v>4841.5357618999997</v>
      </c>
      <c r="G11" s="43">
        <f t="shared" si="1"/>
        <v>5296.8432268000006</v>
      </c>
      <c r="H11" s="43">
        <f t="shared" si="1"/>
        <v>6488.4080637000006</v>
      </c>
      <c r="I11" s="43">
        <f t="shared" si="1"/>
        <v>8636.4378214999997</v>
      </c>
      <c r="J11" s="45"/>
      <c r="K11" s="40" t="s">
        <v>84</v>
      </c>
      <c r="L11" s="45"/>
      <c r="M11" s="43">
        <f t="shared" ref="M11:S11" si="2">SUM(M4:M8)</f>
        <v>3841.1508292999997</v>
      </c>
      <c r="N11" s="43">
        <f t="shared" si="2"/>
        <v>4410.0896238999994</v>
      </c>
      <c r="O11" s="43">
        <f t="shared" si="2"/>
        <v>4586.5929296000004</v>
      </c>
      <c r="P11" s="43">
        <f t="shared" si="2"/>
        <v>4823.0836798999999</v>
      </c>
      <c r="Q11" s="43">
        <f t="shared" si="2"/>
        <v>5268.6844356000001</v>
      </c>
      <c r="R11" s="43">
        <f t="shared" si="2"/>
        <v>6433.7933444</v>
      </c>
      <c r="S11" s="43">
        <f t="shared" si="2"/>
        <v>8519.0039682999995</v>
      </c>
      <c r="T11" s="45"/>
      <c r="U11" s="40" t="s">
        <v>84</v>
      </c>
      <c r="V11" s="56">
        <f t="shared" si="0"/>
        <v>-4.7149833786075401E-4</v>
      </c>
      <c r="W11" s="56">
        <f t="shared" si="0"/>
        <v>-2.051388251993802E-3</v>
      </c>
      <c r="X11" s="56">
        <f t="shared" si="0"/>
        <v>-3.8112043176892207E-3</v>
      </c>
      <c r="Y11" s="56">
        <f t="shared" si="0"/>
        <v>-5.3161458616572954E-3</v>
      </c>
      <c r="Z11" s="56">
        <f t="shared" si="0"/>
        <v>-8.4172756651277325E-3</v>
      </c>
      <c r="AA11" s="56">
        <f t="shared" si="0"/>
        <v>-1.3597487254253582E-2</v>
      </c>
      <c r="AB11" s="56"/>
    </row>
    <row r="12" spans="1:28" x14ac:dyDescent="0.25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4"/>
      <c r="L12" s="45"/>
      <c r="M12" s="45"/>
      <c r="N12" s="45"/>
      <c r="O12" s="45"/>
      <c r="P12" s="45"/>
      <c r="Q12" s="45"/>
      <c r="R12" s="45"/>
      <c r="S12" s="45"/>
      <c r="T12" s="45"/>
      <c r="U12" s="44"/>
      <c r="V12" s="45"/>
      <c r="W12" s="45"/>
      <c r="X12" s="45"/>
      <c r="Y12" s="45"/>
      <c r="Z12" s="45"/>
      <c r="AA12" s="45"/>
      <c r="AB12" s="45"/>
    </row>
    <row r="13" spans="1:28" x14ac:dyDescent="0.25">
      <c r="A13" s="44" t="s">
        <v>242</v>
      </c>
      <c r="B13" s="45"/>
      <c r="C13" s="45"/>
      <c r="D13" s="45"/>
      <c r="E13" s="45"/>
      <c r="F13" s="45"/>
      <c r="G13" s="45"/>
      <c r="H13" s="45"/>
      <c r="I13" s="45"/>
      <c r="J13" s="45"/>
      <c r="K13" s="44" t="s">
        <v>242</v>
      </c>
      <c r="L13" s="45"/>
      <c r="M13" s="45">
        <v>2</v>
      </c>
      <c r="N13" s="45">
        <v>7</v>
      </c>
      <c r="O13" s="45">
        <v>9</v>
      </c>
      <c r="P13" s="45">
        <v>14</v>
      </c>
      <c r="Q13" s="45">
        <v>19</v>
      </c>
      <c r="R13" s="45">
        <v>29</v>
      </c>
      <c r="S13" s="45">
        <v>39</v>
      </c>
      <c r="T13" s="45"/>
      <c r="U13" s="44" t="s">
        <v>243</v>
      </c>
      <c r="V13" s="45"/>
      <c r="W13" s="45"/>
      <c r="X13" s="45"/>
      <c r="Y13" s="45"/>
      <c r="Z13" s="45"/>
      <c r="AA13" s="45"/>
      <c r="AB13" s="45"/>
    </row>
    <row r="14" spans="1:28" ht="15.75" customHeight="1" x14ac:dyDescent="0.25">
      <c r="A14" s="49"/>
      <c r="B14" s="49"/>
      <c r="C14" s="50">
        <v>2013</v>
      </c>
      <c r="D14" s="50">
        <v>2018</v>
      </c>
      <c r="E14" s="50">
        <v>2020</v>
      </c>
      <c r="F14" s="50">
        <v>2025</v>
      </c>
      <c r="G14" s="50">
        <v>2030</v>
      </c>
      <c r="H14" s="50">
        <v>2040</v>
      </c>
      <c r="I14" s="50">
        <v>2050</v>
      </c>
      <c r="J14" s="45"/>
      <c r="K14" s="49"/>
      <c r="L14" s="49"/>
      <c r="M14" s="50">
        <v>2013</v>
      </c>
      <c r="N14" s="50">
        <v>2018</v>
      </c>
      <c r="O14" s="50">
        <v>2020</v>
      </c>
      <c r="P14" s="50">
        <v>2025</v>
      </c>
      <c r="Q14" s="50">
        <v>2030</v>
      </c>
      <c r="R14" s="50">
        <v>2040</v>
      </c>
      <c r="S14" s="50">
        <v>2050</v>
      </c>
      <c r="T14" s="45"/>
      <c r="U14" s="49"/>
      <c r="V14" s="50">
        <v>2018</v>
      </c>
      <c r="W14" s="50">
        <v>2020</v>
      </c>
      <c r="X14" s="50">
        <v>2025</v>
      </c>
      <c r="Y14" s="50">
        <v>2030</v>
      </c>
      <c r="Z14" s="50">
        <v>2040</v>
      </c>
      <c r="AA14" s="50">
        <v>2050</v>
      </c>
      <c r="AB14" s="53"/>
    </row>
    <row r="15" spans="1:28" ht="15.75" customHeight="1" x14ac:dyDescent="0.25">
      <c r="A15" s="40" t="s">
        <v>234</v>
      </c>
      <c r="B15" s="45" t="s">
        <v>27</v>
      </c>
      <c r="C15" s="97">
        <f>VLOOKUP($B15,DATA!$A$1:$AM$533,C$2,FALSE)</f>
        <v>10285.555549999999</v>
      </c>
      <c r="D15" s="97">
        <f>VLOOKUP($B15,DATA!$A$1:$AM$533,D$2,FALSE)</f>
        <v>11112.13421</v>
      </c>
      <c r="E15" s="97">
        <f>VLOOKUP($B15,DATA!$A$1:$AM$533,E$2,FALSE)</f>
        <v>11424.728289999999</v>
      </c>
      <c r="F15" s="97">
        <f>VLOOKUP($B15,DATA!$A$1:$AM$533,F$2,FALSE)</f>
        <v>12660.68936</v>
      </c>
      <c r="G15" s="97">
        <f>VLOOKUP($B15,DATA!$A$1:$AM$533,G$2,FALSE)</f>
        <v>14461.28297</v>
      </c>
      <c r="H15" s="97">
        <f>VLOOKUP($B15,DATA!$A$1:$AM$533,H$2,FALSE)</f>
        <v>18696.0416</v>
      </c>
      <c r="I15" s="97">
        <f>VLOOKUP($B15,DATA!$A$1:$AM$533,I$2,FALSE)</f>
        <v>23903.98587</v>
      </c>
      <c r="J15" s="45"/>
      <c r="K15" s="40" t="s">
        <v>234</v>
      </c>
      <c r="L15" s="45" t="s">
        <v>43</v>
      </c>
      <c r="M15" s="97">
        <f>VLOOKUP($L15,DATA!$A$1:$AM$533,M$2,FALSE)</f>
        <v>10285.555549999999</v>
      </c>
      <c r="N15" s="97">
        <f>VLOOKUP($L15,DATA!$A$1:$AM$533,N$2,FALSE)</f>
        <v>11097.588180000001</v>
      </c>
      <c r="O15" s="97">
        <f>VLOOKUP($L15,DATA!$A$1:$AM$533,O$2,FALSE)</f>
        <v>11365.90742</v>
      </c>
      <c r="P15" s="97">
        <f>VLOOKUP($L15,DATA!$A$1:$AM$533,P$2,FALSE)</f>
        <v>12520.18023</v>
      </c>
      <c r="Q15" s="97">
        <f>VLOOKUP($L15,DATA!$A$1:$AM$533,Q$2,FALSE)</f>
        <v>14319.353429999999</v>
      </c>
      <c r="R15" s="97">
        <f>VLOOKUP($L15,DATA!$A$1:$AM$533,R$2,FALSE)</f>
        <v>18395.53847</v>
      </c>
      <c r="S15" s="97">
        <f>VLOOKUP($L15,DATA!$A$1:$AM$533,S$2,FALSE)</f>
        <v>23070.67151</v>
      </c>
      <c r="T15" s="45"/>
      <c r="U15" s="40" t="s">
        <v>234</v>
      </c>
      <c r="V15" s="48">
        <f t="shared" ref="V15:AA20" si="3">N15/D15-1</f>
        <v>-1.3090221666787194E-3</v>
      </c>
      <c r="W15" s="48">
        <f t="shared" si="3"/>
        <v>-5.1485574542271539E-3</v>
      </c>
      <c r="X15" s="48">
        <f t="shared" si="3"/>
        <v>-1.1098063146855353E-2</v>
      </c>
      <c r="Y15" s="48">
        <f t="shared" si="3"/>
        <v>-9.8144500937042967E-3</v>
      </c>
      <c r="Z15" s="48">
        <f t="shared" si="3"/>
        <v>-1.6073088433864013E-2</v>
      </c>
      <c r="AA15" s="48">
        <f t="shared" si="3"/>
        <v>-3.4860895774115552E-2</v>
      </c>
      <c r="AB15" s="48"/>
    </row>
    <row r="16" spans="1:28" ht="15.75" customHeight="1" x14ac:dyDescent="0.25">
      <c r="A16" s="40" t="s">
        <v>233</v>
      </c>
      <c r="B16" s="45" t="s">
        <v>28</v>
      </c>
      <c r="C16" s="97">
        <f>VLOOKUP($B16,DATA!$A$1:$AM$533,C$2,FALSE)</f>
        <v>147495.55559999999</v>
      </c>
      <c r="D16" s="97">
        <f>VLOOKUP($B16,DATA!$A$1:$AM$533,D$2,FALSE)</f>
        <v>159369.6771</v>
      </c>
      <c r="E16" s="97">
        <f>VLOOKUP($B16,DATA!$A$1:$AM$533,E$2,FALSE)</f>
        <v>164818.10690000001</v>
      </c>
      <c r="F16" s="97">
        <f>VLOOKUP($B16,DATA!$A$1:$AM$533,F$2,FALSE)</f>
        <v>186007.36249999999</v>
      </c>
      <c r="G16" s="97">
        <f>VLOOKUP($B16,DATA!$A$1:$AM$533,G$2,FALSE)</f>
        <v>214056.057</v>
      </c>
      <c r="H16" s="97">
        <f>VLOOKUP($B16,DATA!$A$1:$AM$533,H$2,FALSE)</f>
        <v>274996.07390000002</v>
      </c>
      <c r="I16" s="97">
        <f>VLOOKUP($B16,DATA!$A$1:$AM$533,I$2,FALSE)</f>
        <v>344831.51400000002</v>
      </c>
      <c r="J16" s="45"/>
      <c r="K16" s="40" t="s">
        <v>233</v>
      </c>
      <c r="L16" s="45" t="s">
        <v>44</v>
      </c>
      <c r="M16" s="97">
        <f>VLOOKUP($L16,DATA!$A$1:$AM$533,M$2,FALSE)</f>
        <v>147495.55559999999</v>
      </c>
      <c r="N16" s="97">
        <f>VLOOKUP($L16,DATA!$A$1:$AM$533,N$2,FALSE)</f>
        <v>159246.4215</v>
      </c>
      <c r="O16" s="97">
        <f>VLOOKUP($L16,DATA!$A$1:$AM$533,O$2,FALSE)</f>
        <v>163947.66940000001</v>
      </c>
      <c r="P16" s="97">
        <f>VLOOKUP($L16,DATA!$A$1:$AM$533,P$2,FALSE)</f>
        <v>184056.9541</v>
      </c>
      <c r="Q16" s="97">
        <f>VLOOKUP($L16,DATA!$A$1:$AM$533,Q$2,FALSE)</f>
        <v>211990.61139999999</v>
      </c>
      <c r="R16" s="97">
        <f>VLOOKUP($L16,DATA!$A$1:$AM$533,R$2,FALSE)</f>
        <v>270557.7548</v>
      </c>
      <c r="S16" s="97">
        <f>VLOOKUP($L16,DATA!$A$1:$AM$533,S$2,FALSE)</f>
        <v>333014.07429999998</v>
      </c>
      <c r="T16" s="45"/>
      <c r="U16" s="40" t="s">
        <v>233</v>
      </c>
      <c r="V16" s="48">
        <f t="shared" si="3"/>
        <v>-7.7339430086609262E-4</v>
      </c>
      <c r="W16" s="48">
        <f t="shared" si="3"/>
        <v>-5.2812006906991504E-3</v>
      </c>
      <c r="X16" s="48">
        <f t="shared" si="3"/>
        <v>-1.048565160962367E-2</v>
      </c>
      <c r="Y16" s="48">
        <f t="shared" si="3"/>
        <v>-9.6490873883564587E-3</v>
      </c>
      <c r="Z16" s="48">
        <f t="shared" si="3"/>
        <v>-1.6139572602094643E-2</v>
      </c>
      <c r="AA16" s="48">
        <f t="shared" si="3"/>
        <v>-3.4270184772033474E-2</v>
      </c>
      <c r="AB16" s="48"/>
    </row>
    <row r="17" spans="1:28" ht="15.75" customHeight="1" x14ac:dyDescent="0.25">
      <c r="A17" s="40" t="s">
        <v>235</v>
      </c>
      <c r="B17" s="45" t="s">
        <v>29</v>
      </c>
      <c r="C17" s="97">
        <f>VLOOKUP($B17,DATA!$A$1:$AM$533,C$2,FALSE)</f>
        <v>1235.5164030000001</v>
      </c>
      <c r="D17" s="97">
        <f>VLOOKUP($B17,DATA!$A$1:$AM$533,D$2,FALSE)</f>
        <v>1319.048556</v>
      </c>
      <c r="E17" s="97">
        <f>VLOOKUP($B17,DATA!$A$1:$AM$533,E$2,FALSE)</f>
        <v>1364.16885</v>
      </c>
      <c r="F17" s="97">
        <f>VLOOKUP($B17,DATA!$A$1:$AM$533,F$2,FALSE)</f>
        <v>1506.874808</v>
      </c>
      <c r="G17" s="97">
        <f>VLOOKUP($B17,DATA!$A$1:$AM$533,G$2,FALSE)</f>
        <v>1723.5540739999999</v>
      </c>
      <c r="H17" s="97">
        <f>VLOOKUP($B17,DATA!$A$1:$AM$533,H$2,FALSE)</f>
        <v>2228.5255280000001</v>
      </c>
      <c r="I17" s="97">
        <f>VLOOKUP($B17,DATA!$A$1:$AM$533,I$2,FALSE)</f>
        <v>2874.591782</v>
      </c>
      <c r="J17" s="45"/>
      <c r="K17" s="40" t="s">
        <v>235</v>
      </c>
      <c r="L17" s="45" t="s">
        <v>45</v>
      </c>
      <c r="M17" s="97">
        <f>VLOOKUP($L17,DATA!$A$1:$AM$533,M$2,FALSE)</f>
        <v>1235.5164030000001</v>
      </c>
      <c r="N17" s="97">
        <f>VLOOKUP($L17,DATA!$A$1:$AM$533,N$2,FALSE)</f>
        <v>1317.0699910000001</v>
      </c>
      <c r="O17" s="97">
        <f>VLOOKUP($L17,DATA!$A$1:$AM$533,O$2,FALSE)</f>
        <v>1356.065953</v>
      </c>
      <c r="P17" s="97">
        <f>VLOOKUP($L17,DATA!$A$1:$AM$533,P$2,FALSE)</f>
        <v>1489.9036960000001</v>
      </c>
      <c r="Q17" s="97">
        <f>VLOOKUP($L17,DATA!$A$1:$AM$533,Q$2,FALSE)</f>
        <v>1704.7665030000001</v>
      </c>
      <c r="R17" s="97">
        <f>VLOOKUP($L17,DATA!$A$1:$AM$533,R$2,FALSE)</f>
        <v>2189.4357850000001</v>
      </c>
      <c r="S17" s="97">
        <f>VLOOKUP($L17,DATA!$A$1:$AM$533,S$2,FALSE)</f>
        <v>2768.5838159999998</v>
      </c>
      <c r="T17" s="45"/>
      <c r="U17" s="40" t="s">
        <v>235</v>
      </c>
      <c r="V17" s="48">
        <f t="shared" si="3"/>
        <v>-1.4999940608705353E-3</v>
      </c>
      <c r="W17" s="48">
        <f t="shared" si="3"/>
        <v>-5.9398050321995965E-3</v>
      </c>
      <c r="X17" s="48">
        <f t="shared" si="3"/>
        <v>-1.1262456515896524E-2</v>
      </c>
      <c r="Y17" s="48">
        <f t="shared" si="3"/>
        <v>-1.0900482487560037E-2</v>
      </c>
      <c r="Z17" s="48">
        <f t="shared" si="3"/>
        <v>-1.7540630568895099E-2</v>
      </c>
      <c r="AA17" s="48">
        <f t="shared" si="3"/>
        <v>-3.687757220478971E-2</v>
      </c>
      <c r="AB17" s="48"/>
    </row>
    <row r="18" spans="1:28" ht="15.75" customHeight="1" x14ac:dyDescent="0.25">
      <c r="A18" s="40" t="s">
        <v>236</v>
      </c>
      <c r="B18" s="45" t="s">
        <v>30</v>
      </c>
      <c r="C18" s="97">
        <f>VLOOKUP($B18,DATA!$A$1:$AM$533,C$2,FALSE)</f>
        <v>23979.722229999999</v>
      </c>
      <c r="D18" s="97">
        <f>VLOOKUP($B18,DATA!$A$1:$AM$533,D$2,FALSE)</f>
        <v>25699.46285</v>
      </c>
      <c r="E18" s="97">
        <f>VLOOKUP($B18,DATA!$A$1:$AM$533,E$2,FALSE)</f>
        <v>26386.186290000001</v>
      </c>
      <c r="F18" s="97">
        <f>VLOOKUP($B18,DATA!$A$1:$AM$533,F$2,FALSE)</f>
        <v>29263.10442</v>
      </c>
      <c r="G18" s="97">
        <f>VLOOKUP($B18,DATA!$A$1:$AM$533,G$2,FALSE)</f>
        <v>33452.656779999998</v>
      </c>
      <c r="H18" s="97">
        <f>VLOOKUP($B18,DATA!$A$1:$AM$533,H$2,FALSE)</f>
        <v>43135.267740000003</v>
      </c>
      <c r="I18" s="97">
        <f>VLOOKUP($B18,DATA!$A$1:$AM$533,I$2,FALSE)</f>
        <v>55680.085299999999</v>
      </c>
      <c r="J18" s="45"/>
      <c r="K18" s="40" t="s">
        <v>236</v>
      </c>
      <c r="L18" s="45" t="s">
        <v>46</v>
      </c>
      <c r="M18" s="97">
        <f>VLOOKUP($L18,DATA!$A$1:$AM$533,M$2,FALSE)</f>
        <v>23979.722229999999</v>
      </c>
      <c r="N18" s="97">
        <f>VLOOKUP($L18,DATA!$A$1:$AM$533,N$2,FALSE)</f>
        <v>25672.984039999999</v>
      </c>
      <c r="O18" s="97">
        <f>VLOOKUP($L18,DATA!$A$1:$AM$533,O$2,FALSE)</f>
        <v>26228.404859999999</v>
      </c>
      <c r="P18" s="97">
        <f>VLOOKUP($L18,DATA!$A$1:$AM$533,P$2,FALSE)</f>
        <v>28898.182140000001</v>
      </c>
      <c r="Q18" s="97">
        <f>VLOOKUP($L18,DATA!$A$1:$AM$533,Q$2,FALSE)</f>
        <v>33064.014909999998</v>
      </c>
      <c r="R18" s="97">
        <f>VLOOKUP($L18,DATA!$A$1:$AM$533,R$2,FALSE)</f>
        <v>42345.278830000003</v>
      </c>
      <c r="S18" s="97">
        <f>VLOOKUP($L18,DATA!$A$1:$AM$533,S$2,FALSE)</f>
        <v>53460.007210000003</v>
      </c>
      <c r="T18" s="45"/>
      <c r="U18" s="40" t="s">
        <v>236</v>
      </c>
      <c r="V18" s="48">
        <f t="shared" si="3"/>
        <v>-1.0303254256538441E-3</v>
      </c>
      <c r="W18" s="48">
        <f t="shared" si="3"/>
        <v>-5.9796981748665434E-3</v>
      </c>
      <c r="X18" s="48">
        <f t="shared" si="3"/>
        <v>-1.2470388471518157E-2</v>
      </c>
      <c r="Y18" s="48">
        <f t="shared" si="3"/>
        <v>-1.1617668293310346E-2</v>
      </c>
      <c r="Z18" s="48">
        <f t="shared" si="3"/>
        <v>-1.8314222940766234E-2</v>
      </c>
      <c r="AA18" s="48">
        <f t="shared" si="3"/>
        <v>-3.9872031050929402E-2</v>
      </c>
      <c r="AB18" s="48"/>
    </row>
    <row r="19" spans="1:28" ht="15.75" customHeight="1" x14ac:dyDescent="0.25">
      <c r="A19" s="40" t="s">
        <v>238</v>
      </c>
      <c r="B19" s="45" t="s">
        <v>144</v>
      </c>
      <c r="C19" s="97">
        <f>VLOOKUP($B19,DATA!$A$1:$AM$533,C$2,FALSE)</f>
        <v>54215.277779999997</v>
      </c>
      <c r="D19" s="97">
        <f>VLOOKUP($B19,DATA!$A$1:$AM$533,D$2,FALSE)</f>
        <v>57732.194909999998</v>
      </c>
      <c r="E19" s="97">
        <f>VLOOKUP($B19,DATA!$A$1:$AM$533,E$2,FALSE)</f>
        <v>59909.082000000002</v>
      </c>
      <c r="F19" s="97">
        <f>VLOOKUP($B19,DATA!$A$1:$AM$533,F$2,FALSE)</f>
        <v>67521.924270000003</v>
      </c>
      <c r="G19" s="97">
        <f>VLOOKUP($B19,DATA!$A$1:$AM$533,G$2,FALSE)</f>
        <v>77406.245460000006</v>
      </c>
      <c r="H19" s="97">
        <f>VLOOKUP($B19,DATA!$A$1:$AM$533,H$2,FALSE)</f>
        <v>100600.2611</v>
      </c>
      <c r="I19" s="97">
        <f>VLOOKUP($B19,DATA!$A$1:$AM$533,I$2,FALSE)</f>
        <v>130556.83620000001</v>
      </c>
      <c r="J19" s="45"/>
      <c r="K19" s="40" t="s">
        <v>238</v>
      </c>
      <c r="L19" s="45" t="s">
        <v>145</v>
      </c>
      <c r="M19" s="97">
        <f>VLOOKUP($L19,DATA!$A$1:$AM$533,M$2,FALSE)</f>
        <v>54215.277779999997</v>
      </c>
      <c r="N19" s="97">
        <f>VLOOKUP($L19,DATA!$A$1:$AM$533,N$2,FALSE)</f>
        <v>57605.328979999998</v>
      </c>
      <c r="O19" s="97">
        <f>VLOOKUP($L19,DATA!$A$1:$AM$533,O$2,FALSE)</f>
        <v>59445.563569999998</v>
      </c>
      <c r="P19" s="97">
        <f>VLOOKUP($L19,DATA!$A$1:$AM$533,P$2,FALSE)</f>
        <v>66789.23229</v>
      </c>
      <c r="Q19" s="97">
        <f>VLOOKUP($L19,DATA!$A$1:$AM$533,Q$2,FALSE)</f>
        <v>76812.261159999995</v>
      </c>
      <c r="R19" s="97">
        <f>VLOOKUP($L19,DATA!$A$1:$AM$533,R$2,FALSE)</f>
        <v>99088.691409999999</v>
      </c>
      <c r="S19" s="97">
        <f>VLOOKUP($L19,DATA!$A$1:$AM$533,S$2,FALSE)</f>
        <v>126267.35</v>
      </c>
      <c r="T19" s="45"/>
      <c r="U19" s="40" t="s">
        <v>238</v>
      </c>
      <c r="V19" s="48">
        <f t="shared" si="3"/>
        <v>-2.1974901560173343E-3</v>
      </c>
      <c r="W19" s="48">
        <f t="shared" si="3"/>
        <v>-7.7370310898772221E-3</v>
      </c>
      <c r="X19" s="48">
        <f t="shared" si="3"/>
        <v>-1.0851171496093381E-2</v>
      </c>
      <c r="Y19" s="48">
        <f t="shared" si="3"/>
        <v>-7.6735965744127999E-3</v>
      </c>
      <c r="Z19" s="48">
        <f t="shared" si="3"/>
        <v>-1.5025504640564069E-2</v>
      </c>
      <c r="AA19" s="48">
        <f t="shared" si="3"/>
        <v>-3.2855316694630488E-2</v>
      </c>
      <c r="AB19" s="48"/>
    </row>
    <row r="20" spans="1:28" x14ac:dyDescent="0.25">
      <c r="A20" s="40" t="s">
        <v>84</v>
      </c>
      <c r="B20" s="45"/>
      <c r="C20" s="43">
        <f t="shared" ref="C20:I20" si="4">SUM(C15:C19)</f>
        <v>237211.62756299996</v>
      </c>
      <c r="D20" s="43">
        <f t="shared" si="4"/>
        <v>255232.51762599999</v>
      </c>
      <c r="E20" s="43">
        <f t="shared" si="4"/>
        <v>263902.27233000001</v>
      </c>
      <c r="F20" s="43">
        <f t="shared" si="4"/>
        <v>296959.95535799995</v>
      </c>
      <c r="G20" s="43">
        <f t="shared" si="4"/>
        <v>341099.79628400004</v>
      </c>
      <c r="H20" s="43">
        <f t="shared" si="4"/>
        <v>439656.16986800003</v>
      </c>
      <c r="I20" s="43">
        <f t="shared" si="4"/>
        <v>557847.01315199991</v>
      </c>
      <c r="J20" s="98"/>
      <c r="K20" s="40" t="s">
        <v>84</v>
      </c>
      <c r="L20" s="45"/>
      <c r="M20" s="43">
        <f t="shared" ref="M20:S20" si="5">SUM(M15:M19)</f>
        <v>237211.62756299996</v>
      </c>
      <c r="N20" s="43">
        <f t="shared" si="5"/>
        <v>254939.39269099999</v>
      </c>
      <c r="O20" s="43">
        <f t="shared" si="5"/>
        <v>262343.61120300007</v>
      </c>
      <c r="P20" s="43">
        <f t="shared" si="5"/>
        <v>293754.45245599997</v>
      </c>
      <c r="Q20" s="43">
        <f t="shared" si="5"/>
        <v>337891.00740299997</v>
      </c>
      <c r="R20" s="43">
        <f t="shared" si="5"/>
        <v>432576.69929500006</v>
      </c>
      <c r="S20" s="43">
        <f t="shared" si="5"/>
        <v>538580.68683600007</v>
      </c>
      <c r="T20" s="45"/>
      <c r="U20" s="40" t="s">
        <v>84</v>
      </c>
      <c r="V20" s="56">
        <f t="shared" si="3"/>
        <v>-1.1484623422064466E-3</v>
      </c>
      <c r="W20" s="56">
        <f t="shared" si="3"/>
        <v>-5.9062057830668868E-3</v>
      </c>
      <c r="X20" s="56">
        <f t="shared" si="3"/>
        <v>-1.0794394476977831E-2</v>
      </c>
      <c r="Y20" s="56">
        <f t="shared" si="3"/>
        <v>-9.4071849820995812E-3</v>
      </c>
      <c r="Z20" s="56">
        <f t="shared" si="3"/>
        <v>-1.6102288693288336E-2</v>
      </c>
      <c r="AA20" s="56">
        <f t="shared" si="3"/>
        <v>-3.4536935506993993E-2</v>
      </c>
      <c r="AB20" s="56"/>
    </row>
    <row r="21" spans="1:28" x14ac:dyDescent="0.25">
      <c r="A21" s="40"/>
      <c r="B21" s="45"/>
      <c r="C21" s="43"/>
      <c r="D21" s="43"/>
      <c r="E21" s="43"/>
      <c r="F21" s="43"/>
      <c r="G21" s="43"/>
      <c r="H21" s="43"/>
      <c r="I21" s="43"/>
      <c r="J21" s="45"/>
      <c r="K21" s="40"/>
      <c r="L21" s="45"/>
      <c r="M21" s="43"/>
      <c r="N21" s="43"/>
      <c r="O21" s="43"/>
      <c r="P21" s="43"/>
      <c r="Q21" s="43"/>
      <c r="R21" s="43"/>
      <c r="S21" s="43"/>
      <c r="T21" s="45"/>
      <c r="U21" s="40"/>
      <c r="V21" s="45"/>
      <c r="W21" s="45"/>
      <c r="X21" s="45"/>
      <c r="Y21" s="45"/>
      <c r="Z21" s="45"/>
      <c r="AA21" s="45"/>
      <c r="AB21" s="45"/>
    </row>
    <row r="22" spans="1:28" x14ac:dyDescent="0.25">
      <c r="A22" s="44" t="s">
        <v>252</v>
      </c>
      <c r="B22" s="45"/>
      <c r="C22" s="45"/>
      <c r="D22" s="45"/>
      <c r="E22" s="45"/>
      <c r="F22" s="45"/>
      <c r="G22" s="45"/>
      <c r="H22" s="45"/>
      <c r="I22" s="45"/>
      <c r="J22" s="45"/>
      <c r="K22" s="44" t="s">
        <v>226</v>
      </c>
      <c r="L22" s="45"/>
      <c r="M22" s="45">
        <v>2</v>
      </c>
      <c r="N22" s="45">
        <v>7</v>
      </c>
      <c r="O22" s="45">
        <v>9</v>
      </c>
      <c r="P22" s="45">
        <v>14</v>
      </c>
      <c r="Q22" s="45">
        <v>19</v>
      </c>
      <c r="R22" s="45">
        <v>29</v>
      </c>
      <c r="S22" s="45">
        <v>39</v>
      </c>
      <c r="T22" s="45"/>
      <c r="U22" s="44" t="s">
        <v>226</v>
      </c>
      <c r="V22" s="45"/>
      <c r="W22" s="45"/>
      <c r="X22" s="45"/>
      <c r="Y22" s="45"/>
      <c r="Z22" s="45"/>
      <c r="AA22" s="45"/>
      <c r="AB22" s="45"/>
    </row>
    <row r="23" spans="1:28" ht="15.75" customHeight="1" x14ac:dyDescent="0.25">
      <c r="A23" s="49"/>
      <c r="B23" s="49"/>
      <c r="C23" s="50">
        <v>2013</v>
      </c>
      <c r="D23" s="50">
        <v>2018</v>
      </c>
      <c r="E23" s="50">
        <v>2020</v>
      </c>
      <c r="F23" s="50">
        <v>2025</v>
      </c>
      <c r="G23" s="50">
        <v>2030</v>
      </c>
      <c r="H23" s="50">
        <v>2040</v>
      </c>
      <c r="I23" s="50">
        <v>2050</v>
      </c>
      <c r="J23" s="45"/>
      <c r="K23" s="49"/>
      <c r="L23" s="49"/>
      <c r="M23" s="50">
        <v>2013</v>
      </c>
      <c r="N23" s="50">
        <v>2018</v>
      </c>
      <c r="O23" s="50">
        <v>2020</v>
      </c>
      <c r="P23" s="50">
        <v>2025</v>
      </c>
      <c r="Q23" s="50">
        <v>2030</v>
      </c>
      <c r="R23" s="50">
        <v>2040</v>
      </c>
      <c r="S23" s="50">
        <v>2050</v>
      </c>
      <c r="T23" s="45"/>
      <c r="U23" s="49"/>
      <c r="V23" s="50">
        <v>2018</v>
      </c>
      <c r="W23" s="50">
        <v>2020</v>
      </c>
      <c r="X23" s="50">
        <v>2025</v>
      </c>
      <c r="Y23" s="50">
        <v>2030</v>
      </c>
      <c r="Z23" s="50">
        <v>2040</v>
      </c>
      <c r="AA23" s="50">
        <v>2050</v>
      </c>
      <c r="AB23" s="53"/>
    </row>
    <row r="24" spans="1:28" ht="15.75" customHeight="1" x14ac:dyDescent="0.25">
      <c r="A24" s="40" t="s">
        <v>234</v>
      </c>
      <c r="B24" s="45" t="s">
        <v>88</v>
      </c>
      <c r="C24" s="97">
        <f>VLOOKUP($B24,DATA!$A$1:$AM$533,C$2,FALSE)/1000000</f>
        <v>8.8152357339999892</v>
      </c>
      <c r="D24" s="97">
        <f>VLOOKUP($B24,DATA!$A$1:$AM$533,D$2,FALSE)/1000000</f>
        <v>10.234270369999999</v>
      </c>
      <c r="E24" s="97">
        <f>VLOOKUP($B24,DATA!$A$1:$AM$533,E$2,FALSE)/1000000</f>
        <v>10.704808369999999</v>
      </c>
      <c r="F24" s="97">
        <f>VLOOKUP($B24,DATA!$A$1:$AM$533,F$2,FALSE)/1000000</f>
        <v>11.574270330000001</v>
      </c>
      <c r="G24" s="97">
        <f>VLOOKUP($B24,DATA!$A$1:$AM$533,G$2,FALSE)/1000000</f>
        <v>12.718333769999999</v>
      </c>
      <c r="H24" s="97">
        <f>VLOOKUP($B24,DATA!$A$1:$AM$533,H$2,FALSE)/1000000</f>
        <v>15.91024973</v>
      </c>
      <c r="I24" s="97">
        <f>VLOOKUP($B24,DATA!$A$1:$AM$533,I$2,FALSE)/1000000</f>
        <v>20.927679789999999</v>
      </c>
      <c r="J24" s="45"/>
      <c r="K24" s="40" t="s">
        <v>234</v>
      </c>
      <c r="L24" s="45" t="s">
        <v>94</v>
      </c>
      <c r="M24" s="97">
        <f>VLOOKUP($L24,DATA!$A$1:$AM$533,M$22,FALSE)/1000000</f>
        <v>8.8152357339999892</v>
      </c>
      <c r="N24" s="97">
        <f>VLOOKUP($L24,DATA!$A$1:$AM$533,N$22,FALSE)/1000000</f>
        <v>10.237647109999999</v>
      </c>
      <c r="O24" s="97">
        <f>VLOOKUP($L24,DATA!$A$1:$AM$533,O$22,FALSE)/1000000</f>
        <v>10.719306210000001</v>
      </c>
      <c r="P24" s="97">
        <f>VLOOKUP($L24,DATA!$A$1:$AM$533,P$22,FALSE)/1000000</f>
        <v>11.588615220000001</v>
      </c>
      <c r="Q24" s="97">
        <f>VLOOKUP($L24,DATA!$A$1:$AM$533,Q$22,FALSE)/1000000</f>
        <v>12.7449564</v>
      </c>
      <c r="R24" s="97">
        <f>VLOOKUP($L24,DATA!$A$1:$AM$533,R$22,FALSE)/1000000</f>
        <v>15.916663939999999</v>
      </c>
      <c r="S24" s="97">
        <f>VLOOKUP($L24,DATA!$A$1:$AM$533,S$22,FALSE)/1000000</f>
        <v>20.94580805</v>
      </c>
      <c r="T24" s="45"/>
      <c r="U24" s="40" t="s">
        <v>234</v>
      </c>
      <c r="V24" s="48">
        <f t="shared" ref="V24:AA31" si="6">N24/D24-1</f>
        <v>3.2994438078337573E-4</v>
      </c>
      <c r="W24" s="48">
        <f t="shared" si="6"/>
        <v>1.3543297085665262E-3</v>
      </c>
      <c r="X24" s="48">
        <f t="shared" si="6"/>
        <v>1.2393774804808633E-3</v>
      </c>
      <c r="Y24" s="48">
        <f t="shared" si="6"/>
        <v>2.0932482573148281E-3</v>
      </c>
      <c r="Z24" s="48">
        <f t="shared" si="6"/>
        <v>4.0314954880349418E-4</v>
      </c>
      <c r="AA24" s="48">
        <f t="shared" si="6"/>
        <v>8.6623362847237928E-4</v>
      </c>
      <c r="AB24" s="48"/>
    </row>
    <row r="25" spans="1:28" ht="15.75" customHeight="1" x14ac:dyDescent="0.25">
      <c r="A25" s="40" t="s">
        <v>233</v>
      </c>
      <c r="B25" s="45" t="s">
        <v>89</v>
      </c>
      <c r="C25" s="97">
        <f>VLOOKUP($B25,DATA!$A$1:$AM$533,C$2,FALSE)/1000000</f>
        <v>66.019644850000006</v>
      </c>
      <c r="D25" s="97">
        <f>VLOOKUP($B25,DATA!$A$1:$AM$533,D$2,FALSE)/1000000</f>
        <v>76.670596829999994</v>
      </c>
      <c r="E25" s="97">
        <f>VLOOKUP($B25,DATA!$A$1:$AM$533,E$2,FALSE)/1000000</f>
        <v>80.002748540000013</v>
      </c>
      <c r="F25" s="97">
        <f>VLOOKUP($B25,DATA!$A$1:$AM$533,F$2,FALSE)/1000000</f>
        <v>86.160281449999999</v>
      </c>
      <c r="G25" s="97">
        <f>VLOOKUP($B25,DATA!$A$1:$AM$533,G$2,FALSE)/1000000</f>
        <v>94.621041219999995</v>
      </c>
      <c r="H25" s="97">
        <f>VLOOKUP($B25,DATA!$A$1:$AM$533,H$2,FALSE)/1000000</f>
        <v>115.9667951</v>
      </c>
      <c r="I25" s="97">
        <f>VLOOKUP($B25,DATA!$A$1:$AM$533,I$2,FALSE)/1000000</f>
        <v>152.08746410000001</v>
      </c>
      <c r="J25" s="45"/>
      <c r="K25" s="40" t="s">
        <v>233</v>
      </c>
      <c r="L25" s="45" t="s">
        <v>95</v>
      </c>
      <c r="M25" s="97">
        <f>VLOOKUP($L25,DATA!$A$1:$AM$533,M$22,FALSE)/1000000</f>
        <v>66.019644850000006</v>
      </c>
      <c r="N25" s="97">
        <f>VLOOKUP($L25,DATA!$A$1:$AM$533,N$22,FALSE)/1000000</f>
        <v>76.706567969999995</v>
      </c>
      <c r="O25" s="97">
        <f>VLOOKUP($L25,DATA!$A$1:$AM$533,O$22,FALSE)/1000000</f>
        <v>80.026037549999998</v>
      </c>
      <c r="P25" s="97">
        <f>VLOOKUP($L25,DATA!$A$1:$AM$533,P$22,FALSE)/1000000</f>
        <v>86.258629230000011</v>
      </c>
      <c r="Q25" s="97">
        <f>VLOOKUP($L25,DATA!$A$1:$AM$533,Q$22,FALSE)/1000000</f>
        <v>94.863416930000014</v>
      </c>
      <c r="R25" s="97">
        <f>VLOOKUP($L25,DATA!$A$1:$AM$533,R$22,FALSE)/1000000</f>
        <v>116.0679696</v>
      </c>
      <c r="S25" s="97">
        <f>VLOOKUP($L25,DATA!$A$1:$AM$533,S$22,FALSE)/1000000</f>
        <v>152.41075290000001</v>
      </c>
      <c r="T25" s="45"/>
      <c r="U25" s="40" t="s">
        <v>233</v>
      </c>
      <c r="V25" s="48">
        <f t="shared" si="6"/>
        <v>4.6916473181712881E-4</v>
      </c>
      <c r="W25" s="48">
        <f t="shared" si="6"/>
        <v>2.9110262365983353E-4</v>
      </c>
      <c r="X25" s="48">
        <f t="shared" si="6"/>
        <v>1.1414514709666701E-3</v>
      </c>
      <c r="Y25" s="48">
        <f t="shared" si="6"/>
        <v>2.5615413535398091E-3</v>
      </c>
      <c r="Z25" s="48">
        <f t="shared" si="6"/>
        <v>8.7244370177486097E-4</v>
      </c>
      <c r="AA25" s="48">
        <f t="shared" si="6"/>
        <v>2.1256768393971281E-3</v>
      </c>
      <c r="AB25" s="48"/>
    </row>
    <row r="26" spans="1:28" ht="15.75" customHeight="1" x14ac:dyDescent="0.25">
      <c r="A26" s="40" t="s">
        <v>235</v>
      </c>
      <c r="B26" s="45" t="s">
        <v>90</v>
      </c>
      <c r="C26" s="97">
        <f>VLOOKUP($B26,DATA!$A$1:$AM$533,C$2,FALSE)/1000000</f>
        <v>91.040039519999993</v>
      </c>
      <c r="D26" s="97">
        <f>VLOOKUP($B26,DATA!$A$1:$AM$533,D$2,FALSE)/1000000</f>
        <v>105.88185709999999</v>
      </c>
      <c r="E26" s="97">
        <f>VLOOKUP($B26,DATA!$A$1:$AM$533,E$2,FALSE)/1000000</f>
        <v>110.031142</v>
      </c>
      <c r="F26" s="97">
        <f>VLOOKUP($B26,DATA!$A$1:$AM$533,F$2,FALSE)/1000000</f>
        <v>113.2740479</v>
      </c>
      <c r="G26" s="97">
        <f>VLOOKUP($B26,DATA!$A$1:$AM$533,G$2,FALSE)/1000000</f>
        <v>122.68053399999999</v>
      </c>
      <c r="H26" s="97">
        <f>VLOOKUP($B26,DATA!$A$1:$AM$533,H$2,FALSE)/1000000</f>
        <v>150.46845069999998</v>
      </c>
      <c r="I26" s="97">
        <f>VLOOKUP($B26,DATA!$A$1:$AM$533,I$2,FALSE)/1000000</f>
        <v>203.61059030000001</v>
      </c>
      <c r="J26" s="45"/>
      <c r="K26" s="40" t="s">
        <v>235</v>
      </c>
      <c r="L26" s="45" t="s">
        <v>96</v>
      </c>
      <c r="M26" s="97">
        <f>VLOOKUP($L26,DATA!$A$1:$AM$533,M$22,FALSE)/1000000</f>
        <v>91.040039519999993</v>
      </c>
      <c r="N26" s="97">
        <f>VLOOKUP($L26,DATA!$A$1:$AM$533,N$22,FALSE)/1000000</f>
        <v>105.88226109999999</v>
      </c>
      <c r="O26" s="97">
        <f>VLOOKUP($L26,DATA!$A$1:$AM$533,O$22,FALSE)/1000000</f>
        <v>110.04780770000001</v>
      </c>
      <c r="P26" s="97">
        <f>VLOOKUP($L26,DATA!$A$1:$AM$533,P$22,FALSE)/1000000</f>
        <v>113.3122561</v>
      </c>
      <c r="Q26" s="97">
        <f>VLOOKUP($L26,DATA!$A$1:$AM$533,Q$22,FALSE)/1000000</f>
        <v>122.7101385</v>
      </c>
      <c r="R26" s="97">
        <f>VLOOKUP($L26,DATA!$A$1:$AM$533,R$22,FALSE)/1000000</f>
        <v>150.2800451</v>
      </c>
      <c r="S26" s="97">
        <f>VLOOKUP($L26,DATA!$A$1:$AM$533,S$22,FALSE)/1000000</f>
        <v>203.29688680000001</v>
      </c>
      <c r="T26" s="45"/>
      <c r="U26" s="40" t="s">
        <v>235</v>
      </c>
      <c r="V26" s="48">
        <f t="shared" si="6"/>
        <v>3.8155734236600125E-6</v>
      </c>
      <c r="W26" s="48">
        <f t="shared" si="6"/>
        <v>1.5146348294736711E-4</v>
      </c>
      <c r="X26" s="48">
        <f t="shared" si="6"/>
        <v>3.3730762437067519E-4</v>
      </c>
      <c r="Y26" s="48">
        <f t="shared" si="6"/>
        <v>2.4131375235136865E-4</v>
      </c>
      <c r="Z26" s="48">
        <f t="shared" si="6"/>
        <v>-1.2521269350717068E-3</v>
      </c>
      <c r="AA26" s="48">
        <f t="shared" si="6"/>
        <v>-1.5407032587930747E-3</v>
      </c>
      <c r="AB26" s="48"/>
    </row>
    <row r="27" spans="1:28" ht="15.75" customHeight="1" x14ac:dyDescent="0.25">
      <c r="A27" s="40" t="s">
        <v>236</v>
      </c>
      <c r="B27" s="45" t="s">
        <v>91</v>
      </c>
      <c r="C27" s="97">
        <f>VLOOKUP($B27,DATA!$A$1:$AM$533,C$2,FALSE)/1000000</f>
        <v>6.177550396</v>
      </c>
      <c r="D27" s="97">
        <f>VLOOKUP($B27,DATA!$A$1:$AM$533,D$2,FALSE)/1000000</f>
        <v>7.3187783159999995</v>
      </c>
      <c r="E27" s="97">
        <f>VLOOKUP($B27,DATA!$A$1:$AM$533,E$2,FALSE)/1000000</f>
        <v>7.6495222969999999</v>
      </c>
      <c r="F27" s="97">
        <f>VLOOKUP($B27,DATA!$A$1:$AM$533,F$2,FALSE)/1000000</f>
        <v>8.2287177669999991</v>
      </c>
      <c r="G27" s="97">
        <f>VLOOKUP($B27,DATA!$A$1:$AM$533,G$2,FALSE)/1000000</f>
        <v>9.0025821750000006</v>
      </c>
      <c r="H27" s="97">
        <f>VLOOKUP($B27,DATA!$A$1:$AM$533,H$2,FALSE)/1000000</f>
        <v>11.169642269999999</v>
      </c>
      <c r="I27" s="97">
        <f>VLOOKUP($B27,DATA!$A$1:$AM$533,I$2,FALSE)/1000000</f>
        <v>14.872699769999999</v>
      </c>
      <c r="J27" s="45"/>
      <c r="K27" s="40" t="s">
        <v>236</v>
      </c>
      <c r="L27" s="45" t="s">
        <v>97</v>
      </c>
      <c r="M27" s="97">
        <f>VLOOKUP($L27,DATA!$A$1:$AM$533,M$22,FALSE)/1000000</f>
        <v>6.177550396</v>
      </c>
      <c r="N27" s="97">
        <f>VLOOKUP($L27,DATA!$A$1:$AM$533,N$22,FALSE)/1000000</f>
        <v>7.322946774</v>
      </c>
      <c r="O27" s="97">
        <f>VLOOKUP($L27,DATA!$A$1:$AM$533,O$22,FALSE)/1000000</f>
        <v>7.6524865230000003</v>
      </c>
      <c r="P27" s="97">
        <f>VLOOKUP($L27,DATA!$A$1:$AM$533,P$22,FALSE)/1000000</f>
        <v>8.2278316040000004</v>
      </c>
      <c r="Q27" s="97">
        <f>VLOOKUP($L27,DATA!$A$1:$AM$533,Q$22,FALSE)/1000000</f>
        <v>9.0073138210000003</v>
      </c>
      <c r="R27" s="97">
        <f>VLOOKUP($L27,DATA!$A$1:$AM$533,R$22,FALSE)/1000000</f>
        <v>11.14955557</v>
      </c>
      <c r="S27" s="97">
        <f>VLOOKUP($L27,DATA!$A$1:$AM$533,S$22,FALSE)/1000000</f>
        <v>14.81590937</v>
      </c>
      <c r="T27" s="45"/>
      <c r="U27" s="40" t="s">
        <v>236</v>
      </c>
      <c r="V27" s="48">
        <f t="shared" si="6"/>
        <v>5.6955653252788174E-4</v>
      </c>
      <c r="W27" s="48">
        <f t="shared" si="6"/>
        <v>3.8750472054482898E-4</v>
      </c>
      <c r="X27" s="48">
        <f t="shared" si="6"/>
        <v>-1.076915049331717E-4</v>
      </c>
      <c r="Y27" s="48">
        <f t="shared" si="6"/>
        <v>5.2558764896804E-4</v>
      </c>
      <c r="Z27" s="48">
        <f t="shared" si="6"/>
        <v>-1.7983297508057383E-3</v>
      </c>
      <c r="AA27" s="48">
        <f t="shared" si="6"/>
        <v>-3.8184324889386501E-3</v>
      </c>
      <c r="AB27" s="48"/>
    </row>
    <row r="28" spans="1:28" ht="15.75" customHeight="1" x14ac:dyDescent="0.25">
      <c r="A28" s="41" t="s">
        <v>237</v>
      </c>
      <c r="B28" s="45" t="s">
        <v>136</v>
      </c>
      <c r="C28" s="97">
        <f>VLOOKUP($B28,DATA!$A$1:$AM$533,C$2,FALSE)/1000000</f>
        <v>41.882012060000001</v>
      </c>
      <c r="D28" s="97">
        <f>VLOOKUP($B28,DATA!$A$1:$AM$533,D$2,FALSE)/1000000</f>
        <v>48.838173390000001</v>
      </c>
      <c r="E28" s="97">
        <f>VLOOKUP($B28,DATA!$A$1:$AM$533,E$2,FALSE)/1000000</f>
        <v>51.210100659999995</v>
      </c>
      <c r="F28" s="97">
        <f>VLOOKUP($B28,DATA!$A$1:$AM$533,F$2,FALSE)/1000000</f>
        <v>50.571628609999998</v>
      </c>
      <c r="G28" s="97">
        <f>VLOOKUP($B28,DATA!$A$1:$AM$533,G$2,FALSE)/1000000</f>
        <v>53.13049333</v>
      </c>
      <c r="H28" s="97">
        <f>VLOOKUP($B28,DATA!$A$1:$AM$533,H$2,FALSE)/1000000</f>
        <v>61.198405649999998</v>
      </c>
      <c r="I28" s="97">
        <f>VLOOKUP($B28,DATA!$A$1:$AM$533,I$2,FALSE)/1000000</f>
        <v>86.032302260000009</v>
      </c>
      <c r="J28" s="45"/>
      <c r="K28" s="41" t="s">
        <v>237</v>
      </c>
      <c r="L28" s="45" t="s">
        <v>92</v>
      </c>
      <c r="M28" s="97">
        <f>VLOOKUP($L28,DATA!$A$1:$AM$533,M$22,FALSE)/1000000</f>
        <v>41.882012060000001</v>
      </c>
      <c r="N28" s="97">
        <f>VLOOKUP($L28,DATA!$A$1:$AM$533,N$22,FALSE)/1000000</f>
        <v>48.710935849999998</v>
      </c>
      <c r="O28" s="97">
        <f>VLOOKUP($L28,DATA!$A$1:$AM$533,O$22,FALSE)/1000000</f>
        <v>50.834536399999998</v>
      </c>
      <c r="P28" s="97">
        <f>VLOOKUP($L28,DATA!$A$1:$AM$533,P$22,FALSE)/1000000</f>
        <v>49.8768356</v>
      </c>
      <c r="Q28" s="97">
        <f>VLOOKUP($L28,DATA!$A$1:$AM$533,Q$22,FALSE)/1000000</f>
        <v>51.768276060000005</v>
      </c>
      <c r="R28" s="97">
        <f>VLOOKUP($L28,DATA!$A$1:$AM$533,R$22,FALSE)/1000000</f>
        <v>59.268391310000005</v>
      </c>
      <c r="S28" s="97">
        <f>VLOOKUP($L28,DATA!$A$1:$AM$533,S$22,FALSE)/1000000</f>
        <v>82.392459709999898</v>
      </c>
      <c r="T28" s="45"/>
      <c r="U28" s="41" t="s">
        <v>237</v>
      </c>
      <c r="V28" s="48">
        <f t="shared" si="6"/>
        <v>-2.6052886741676495E-3</v>
      </c>
      <c r="W28" s="48">
        <f t="shared" si="6"/>
        <v>-7.3337926533963982E-3</v>
      </c>
      <c r="X28" s="48">
        <f t="shared" si="6"/>
        <v>-1.3738790485830044E-2</v>
      </c>
      <c r="Y28" s="48">
        <f t="shared" si="6"/>
        <v>-2.5639085666664063E-2</v>
      </c>
      <c r="Z28" s="48">
        <f t="shared" si="6"/>
        <v>-3.1537003611465719E-2</v>
      </c>
      <c r="AA28" s="48">
        <f t="shared" si="6"/>
        <v>-4.2307859424708494E-2</v>
      </c>
      <c r="AB28" s="48"/>
    </row>
    <row r="29" spans="1:28" ht="15.75" customHeight="1" x14ac:dyDescent="0.25">
      <c r="A29" s="40" t="s">
        <v>239</v>
      </c>
      <c r="B29" s="45" t="s">
        <v>134</v>
      </c>
      <c r="C29" s="97">
        <f>VLOOKUP($B29,DATA!$A$1:$AM$533,C$2,FALSE)/1000000</f>
        <v>125.96680590000001</v>
      </c>
      <c r="D29" s="97">
        <f>VLOOKUP($B29,DATA!$A$1:$AM$533,D$2,FALSE)/1000000</f>
        <v>123.9590128</v>
      </c>
      <c r="E29" s="97">
        <f>VLOOKUP($B29,DATA!$A$1:$AM$533,E$2,FALSE)/1000000</f>
        <v>120.5959972</v>
      </c>
      <c r="F29" s="97">
        <f>VLOOKUP($B29,DATA!$A$1:$AM$533,F$2,FALSE)/1000000</f>
        <v>114.06799290000001</v>
      </c>
      <c r="G29" s="97">
        <f>VLOOKUP($B29,DATA!$A$1:$AM$533,G$2,FALSE)/1000000</f>
        <v>116.3007025</v>
      </c>
      <c r="H29" s="97">
        <f>VLOOKUP($B29,DATA!$A$1:$AM$533,H$2,FALSE)/1000000</f>
        <v>111.7291084</v>
      </c>
      <c r="I29" s="97">
        <f>VLOOKUP($B29,DATA!$A$1:$AM$533,I$2,FALSE)/1000000</f>
        <v>125.53733220000001</v>
      </c>
      <c r="J29" s="48"/>
      <c r="K29" s="40" t="s">
        <v>239</v>
      </c>
      <c r="L29" s="45" t="s">
        <v>93</v>
      </c>
      <c r="M29" s="97">
        <f>VLOOKUP($L29,DATA!$A$1:$AM$533,M$22,FALSE)/1000000</f>
        <v>125.96680590000001</v>
      </c>
      <c r="N29" s="97">
        <f>VLOOKUP($L29,DATA!$A$1:$AM$533,N$22,FALSE)/1000000</f>
        <v>117.4813937</v>
      </c>
      <c r="O29" s="97">
        <f>VLOOKUP($L29,DATA!$A$1:$AM$533,O$22,FALSE)/1000000</f>
        <v>103.22139440000001</v>
      </c>
      <c r="P29" s="97">
        <f>VLOOKUP($L29,DATA!$A$1:$AM$533,P$22,FALSE)/1000000</f>
        <v>84.572932159999993</v>
      </c>
      <c r="Q29" s="97">
        <f>VLOOKUP($L29,DATA!$A$1:$AM$533,Q$22,FALSE)/1000000</f>
        <v>69.825594099999989</v>
      </c>
      <c r="R29" s="97">
        <f>VLOOKUP($L29,DATA!$A$1:$AM$533,R$22,FALSE)/1000000</f>
        <v>50.29937846</v>
      </c>
      <c r="S29" s="97">
        <f>VLOOKUP($L29,DATA!$A$1:$AM$533,S$22,FALSE)/1000000</f>
        <v>31.913526709999999</v>
      </c>
      <c r="T29" s="45"/>
      <c r="U29" s="40" t="s">
        <v>239</v>
      </c>
      <c r="V29" s="48">
        <f t="shared" si="6"/>
        <v>-5.2256136554194921E-2</v>
      </c>
      <c r="W29" s="48">
        <f t="shared" si="6"/>
        <v>-0.1440727984626673</v>
      </c>
      <c r="X29" s="48">
        <f t="shared" si="6"/>
        <v>-0.25857438173614089</v>
      </c>
      <c r="Y29" s="48">
        <f t="shared" si="6"/>
        <v>-0.39961158790076967</v>
      </c>
      <c r="Z29" s="48">
        <f t="shared" si="6"/>
        <v>-0.54980954220162737</v>
      </c>
      <c r="AA29" s="48">
        <f t="shared" si="6"/>
        <v>-0.74578457140417076</v>
      </c>
      <c r="AB29" s="48"/>
    </row>
    <row r="30" spans="1:28" ht="15.75" customHeight="1" x14ac:dyDescent="0.25">
      <c r="A30" s="40" t="s">
        <v>238</v>
      </c>
      <c r="B30" s="45" t="s">
        <v>250</v>
      </c>
      <c r="C30" s="97">
        <f>VLOOKUP($B30,DATA!$A$1:$AM$533,C$2,FALSE)/1000000</f>
        <v>85.945794759999998</v>
      </c>
      <c r="D30" s="97">
        <f>VLOOKUP($B30,DATA!$A$1:$AM$533,D$2,FALSE)/1000000</f>
        <v>102.24030690000001</v>
      </c>
      <c r="E30" s="97">
        <f>VLOOKUP($B30,DATA!$A$1:$AM$533,E$2,FALSE)/1000000</f>
        <v>105.79472759999999</v>
      </c>
      <c r="F30" s="97">
        <f>VLOOKUP($B30,DATA!$A$1:$AM$533,F$2,FALSE)/1000000</f>
        <v>112.7400123</v>
      </c>
      <c r="G30" s="97">
        <f>VLOOKUP($B30,DATA!$A$1:$AM$533,G$2,FALSE)/1000000</f>
        <v>125.5252086</v>
      </c>
      <c r="H30" s="97">
        <f>VLOOKUP($B30,DATA!$A$1:$AM$533,H$2,FALSE)/1000000</f>
        <v>159.96989930000001</v>
      </c>
      <c r="I30" s="97">
        <f>VLOOKUP($B30,DATA!$A$1:$AM$533,I$2,FALSE)/1000000</f>
        <v>215.38747480000001</v>
      </c>
      <c r="J30" s="45"/>
      <c r="K30" s="40" t="s">
        <v>238</v>
      </c>
      <c r="L30" s="45" t="s">
        <v>251</v>
      </c>
      <c r="M30" s="97">
        <f>VLOOKUP($L30,DATA!$A$1:$AM$533,M$22,FALSE)/1000000</f>
        <v>85.945794759999998</v>
      </c>
      <c r="N30" s="97">
        <f>VLOOKUP($L30,DATA!$A$1:$AM$533,N$22,FALSE)/1000000</f>
        <v>102.32011490000001</v>
      </c>
      <c r="O30" s="97">
        <f>VLOOKUP($L30,DATA!$A$1:$AM$533,O$22,FALSE)/1000000</f>
        <v>105.98935309999999</v>
      </c>
      <c r="P30" s="97">
        <f>VLOOKUP($L30,DATA!$A$1:$AM$533,P$22,FALSE)/1000000</f>
        <v>112.85427249999999</v>
      </c>
      <c r="Q30" s="97">
        <f>VLOOKUP($L30,DATA!$A$1:$AM$533,Q$22,FALSE)/1000000</f>
        <v>125.8130953</v>
      </c>
      <c r="R30" s="97">
        <f>VLOOKUP($L30,DATA!$A$1:$AM$533,R$22,FALSE)/1000000</f>
        <v>160.06680069999999</v>
      </c>
      <c r="S30" s="97">
        <f>VLOOKUP($L30,DATA!$A$1:$AM$533,S$22,FALSE)/1000000</f>
        <v>215.78255419999999</v>
      </c>
      <c r="T30" s="45"/>
      <c r="U30" s="40" t="s">
        <v>238</v>
      </c>
      <c r="V30" s="48">
        <f t="shared" si="6"/>
        <v>7.8059233603489098E-4</v>
      </c>
      <c r="W30" s="48">
        <f t="shared" si="6"/>
        <v>1.8396521680728029E-3</v>
      </c>
      <c r="X30" s="48">
        <f t="shared" si="6"/>
        <v>1.0134840121884814E-3</v>
      </c>
      <c r="Y30" s="48">
        <f t="shared" si="6"/>
        <v>2.2934572522192997E-3</v>
      </c>
      <c r="Z30" s="48">
        <f t="shared" si="6"/>
        <v>6.0574770893784269E-4</v>
      </c>
      <c r="AA30" s="48">
        <f t="shared" si="6"/>
        <v>1.834272862741182E-3</v>
      </c>
      <c r="AB30" s="48"/>
    </row>
    <row r="31" spans="1:28" x14ac:dyDescent="0.25">
      <c r="A31" s="40" t="s">
        <v>84</v>
      </c>
      <c r="B31" s="45"/>
      <c r="C31" s="43">
        <f>SUM(C24:C30)</f>
        <v>425.84708322</v>
      </c>
      <c r="D31" s="43">
        <f>SUM(D24:D30)</f>
        <v>475.14299570600002</v>
      </c>
      <c r="E31" s="43">
        <f t="shared" ref="E31:I31" si="7">SUM(E24:E30)</f>
        <v>485.98904666699997</v>
      </c>
      <c r="F31" s="43">
        <f t="shared" si="7"/>
        <v>496.61695125699998</v>
      </c>
      <c r="G31" s="43">
        <f t="shared" si="7"/>
        <v>533.97889559499993</v>
      </c>
      <c r="H31" s="43">
        <f t="shared" si="7"/>
        <v>626.4125511499999</v>
      </c>
      <c r="I31" s="43">
        <f t="shared" si="7"/>
        <v>818.45554321999998</v>
      </c>
      <c r="J31" s="45"/>
      <c r="K31" s="40" t="s">
        <v>84</v>
      </c>
      <c r="L31" s="45"/>
      <c r="M31" s="43">
        <f>SUM(M24:M30)</f>
        <v>425.84708322</v>
      </c>
      <c r="N31" s="43">
        <f t="shared" ref="N31:S31" si="8">SUM(N24:N30)</f>
        <v>468.66186740400002</v>
      </c>
      <c r="O31" s="43">
        <f t="shared" si="8"/>
        <v>468.49092188299994</v>
      </c>
      <c r="P31" s="43">
        <f t="shared" si="8"/>
        <v>466.691372414</v>
      </c>
      <c r="Q31" s="43">
        <f t="shared" si="8"/>
        <v>486.73279111099998</v>
      </c>
      <c r="R31" s="43">
        <f t="shared" si="8"/>
        <v>563.0488046800001</v>
      </c>
      <c r="S31" s="43">
        <f t="shared" si="8"/>
        <v>721.55789773999993</v>
      </c>
      <c r="T31" s="45"/>
      <c r="U31" s="40" t="s">
        <v>84</v>
      </c>
      <c r="V31" s="56">
        <f t="shared" si="6"/>
        <v>-1.364037428852316E-2</v>
      </c>
      <c r="W31" s="56">
        <f t="shared" si="6"/>
        <v>-3.6005183458362455E-2</v>
      </c>
      <c r="X31" s="56">
        <f t="shared" si="6"/>
        <v>-6.0258875109386767E-2</v>
      </c>
      <c r="Y31" s="56">
        <f t="shared" si="6"/>
        <v>-8.8479347917589046E-2</v>
      </c>
      <c r="Z31" s="56">
        <f t="shared" si="6"/>
        <v>-0.1011533794360816</v>
      </c>
      <c r="AA31" s="56">
        <f t="shared" si="6"/>
        <v>-0.1183908475942157</v>
      </c>
      <c r="AB31" s="56"/>
    </row>
    <row r="32" spans="1:28" x14ac:dyDescent="0.25">
      <c r="A32" s="40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 spans="10:20" x14ac:dyDescent="0.25">
      <c r="J33" s="6"/>
      <c r="T33" s="6"/>
    </row>
    <row r="34" spans="10:20" x14ac:dyDescent="0.25">
      <c r="J34" s="1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I34" sqref="I34"/>
    </sheetView>
  </sheetViews>
  <sheetFormatPr baseColWidth="10" defaultColWidth="11.42578125" defaultRowHeight="12.75" x14ac:dyDescent="0.2"/>
  <cols>
    <col min="1" max="1" width="17.7109375" style="46" customWidth="1"/>
    <col min="2" max="9" width="11.42578125" style="46"/>
    <col min="10" max="10" width="18.85546875" style="46" customWidth="1"/>
    <col min="11" max="18" width="11.42578125" style="46"/>
    <col min="19" max="19" width="18.7109375" style="46" customWidth="1"/>
    <col min="20" max="26" width="11.42578125" style="46"/>
    <col min="27" max="27" width="18.28515625" style="46" customWidth="1"/>
    <col min="28" max="16384" width="11.42578125" style="46"/>
  </cols>
  <sheetData>
    <row r="1" spans="1:36" s="38" customFormat="1" ht="18.75" x14ac:dyDescent="0.3">
      <c r="A1" s="15" t="s">
        <v>230</v>
      </c>
      <c r="J1" s="15" t="s">
        <v>231</v>
      </c>
      <c r="S1" s="15" t="s">
        <v>232</v>
      </c>
      <c r="AA1" s="15" t="s">
        <v>461</v>
      </c>
    </row>
    <row r="2" spans="1:36" x14ac:dyDescent="0.2">
      <c r="A2" s="44" t="s">
        <v>427</v>
      </c>
      <c r="B2" s="45"/>
      <c r="C2" s="45"/>
      <c r="D2" s="45"/>
      <c r="E2" s="45"/>
      <c r="F2" s="45"/>
      <c r="G2" s="45"/>
      <c r="H2" s="45"/>
      <c r="I2" s="45"/>
      <c r="J2" s="44" t="s">
        <v>427</v>
      </c>
      <c r="K2" s="45"/>
      <c r="L2" s="45"/>
      <c r="M2" s="45"/>
      <c r="N2" s="45"/>
      <c r="O2" s="45"/>
      <c r="P2" s="45"/>
      <c r="Q2" s="45"/>
      <c r="R2" s="45"/>
      <c r="S2" s="44" t="s">
        <v>427</v>
      </c>
      <c r="T2" s="45"/>
      <c r="U2" s="45"/>
      <c r="V2" s="45"/>
      <c r="W2" s="45"/>
      <c r="X2" s="45"/>
      <c r="Y2" s="45"/>
      <c r="Z2" s="45"/>
      <c r="AA2" s="44" t="s">
        <v>427</v>
      </c>
      <c r="AB2" s="45"/>
      <c r="AC2" s="45"/>
      <c r="AD2" s="45"/>
      <c r="AE2" s="45"/>
      <c r="AF2" s="45"/>
      <c r="AG2" s="45"/>
      <c r="AH2" s="45"/>
      <c r="AI2" s="45"/>
      <c r="AJ2" s="45"/>
    </row>
    <row r="3" spans="1:36" ht="13.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45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  <c r="AH3" s="53"/>
      <c r="AI3" s="53"/>
    </row>
    <row r="4" spans="1:36" ht="13.5" customHeight="1" x14ac:dyDescent="0.2">
      <c r="A4" s="40" t="s">
        <v>234</v>
      </c>
      <c r="B4" s="43">
        <f>SUMIFS('DATA 2'!$C$134:$C$152,'DATA 2'!$A$134:$A$152,$A4)</f>
        <v>354446.67499999999</v>
      </c>
      <c r="C4" s="43">
        <f>SUMIFS('DATA 2'!$H$134:$H$152,'DATA 2'!$A$134:$A$152,$A4)</f>
        <v>409576.70765199995</v>
      </c>
      <c r="D4" s="43">
        <f>SUMIFS('DATA 2'!$J$134:$J$152,'DATA 2'!$A$134:$A$152,$A4)</f>
        <v>432185.39895999996</v>
      </c>
      <c r="E4" s="43">
        <f>SUMIFS('DATA 2'!$O$134:$O$152,'DATA 2'!$A$134:$A$152,$A4)</f>
        <v>491736.41815300001</v>
      </c>
      <c r="F4" s="43">
        <f>SUMIFS('DATA 2'!$T$134:$T$152,'DATA 2'!$A$134:$A$152,$A4)</f>
        <v>560648.810726</v>
      </c>
      <c r="G4" s="43">
        <f>SUMIFS('DATA 2'!$AD$134:$AD$152,'DATA 2'!$A$134:$A$152,$A4)</f>
        <v>729177.90299300011</v>
      </c>
      <c r="H4" s="43">
        <f>SUMIFS('DATA 2'!$AN$134:$AN$152,'DATA 2'!$A$134:$A$152,$A4)</f>
        <v>940525.11075900006</v>
      </c>
      <c r="I4" s="45"/>
      <c r="J4" s="40" t="s">
        <v>234</v>
      </c>
      <c r="K4" s="43">
        <f>SUMIFS('DATA 2'!$C$153:$C$171,'DATA 2'!$A$153:$A$171,$A4)</f>
        <v>354446.67499999999</v>
      </c>
      <c r="L4" s="43">
        <f>SUMIFS('DATA 2'!$H$153:$H$171,'DATA 2'!$A$153:$A$171,$A4)</f>
        <v>409578.78312500002</v>
      </c>
      <c r="M4" s="43">
        <f>SUMIFS('DATA 2'!$J$153:$J$171,'DATA 2'!$A$153:$A$171,$A4)</f>
        <v>432191.16802099999</v>
      </c>
      <c r="N4" s="43">
        <f>SUMIFS('DATA 2'!$O$153:$O$171,'DATA 2'!$A$153:$A$171,$A4)</f>
        <v>491930.16494799999</v>
      </c>
      <c r="O4" s="43">
        <f>SUMIFS('DATA 2'!$T$153:$T$171,'DATA 2'!$A$153:$A$171,$A4)</f>
        <v>561489.204883</v>
      </c>
      <c r="P4" s="43">
        <f>SUMIFS('DATA 2'!$AD$153:$AD$171,'DATA 2'!$A$153:$A$171,$A4)</f>
        <v>729263.5716599999</v>
      </c>
      <c r="Q4" s="43">
        <f>SUMIFS('DATA 2'!$AN$153:$AN$171,'DATA 2'!$A$153:$A$171,$A4)</f>
        <v>941348.49233100004</v>
      </c>
      <c r="R4" s="45"/>
      <c r="S4" s="40" t="s">
        <v>234</v>
      </c>
      <c r="T4" s="43">
        <f>L4-C4</f>
        <v>2.0754730000626296</v>
      </c>
      <c r="U4" s="43">
        <f t="shared" ref="U4:Y4" si="0">M4-D4</f>
        <v>5.7690610000281595</v>
      </c>
      <c r="V4" s="43">
        <f t="shared" si="0"/>
        <v>193.74679499998456</v>
      </c>
      <c r="W4" s="43">
        <f t="shared" si="0"/>
        <v>840.39415700000245</v>
      </c>
      <c r="X4" s="43">
        <f t="shared" si="0"/>
        <v>85.668666999787092</v>
      </c>
      <c r="Y4" s="43">
        <f t="shared" si="0"/>
        <v>823.38157199998386</v>
      </c>
      <c r="Z4" s="45"/>
      <c r="AA4" s="40" t="s">
        <v>234</v>
      </c>
      <c r="AB4" s="48">
        <f t="shared" ref="AB4:AG10" si="1">L4/C4-1</f>
        <v>5.0673609151008492E-6</v>
      </c>
      <c r="AC4" s="48">
        <f t="shared" si="1"/>
        <v>1.3348579137373306E-5</v>
      </c>
      <c r="AD4" s="48">
        <f t="shared" si="1"/>
        <v>3.9400538143530284E-4</v>
      </c>
      <c r="AE4" s="48">
        <f t="shared" si="1"/>
        <v>1.4989671625482703E-3</v>
      </c>
      <c r="AF4" s="48">
        <f t="shared" si="1"/>
        <v>1.174866471518321E-4</v>
      </c>
      <c r="AG4" s="48">
        <f t="shared" si="1"/>
        <v>8.7544879193668379E-4</v>
      </c>
      <c r="AH4" s="48"/>
      <c r="AI4" s="48"/>
    </row>
    <row r="5" spans="1:36" ht="13.5" customHeight="1" x14ac:dyDescent="0.2">
      <c r="A5" s="40" t="s">
        <v>233</v>
      </c>
      <c r="B5" s="43">
        <f>SUMIFS('DATA 2'!$C$134:$C$152,'DATA 2'!$A$134:$A$152,$A5)</f>
        <v>5232990.3926000008</v>
      </c>
      <c r="C5" s="43">
        <f>SUMIFS('DATA 2'!$H$134:$H$152,'DATA 2'!$A$134:$A$152,$A5)</f>
        <v>6053849.2180936988</v>
      </c>
      <c r="D5" s="43">
        <f>SUMIFS('DATA 2'!$J$134:$J$152,'DATA 2'!$A$134:$A$152,$A5)</f>
        <v>6381706.7916034004</v>
      </c>
      <c r="E5" s="43">
        <f>SUMIFS('DATA 2'!$O$134:$O$152,'DATA 2'!$A$134:$A$152,$A5)</f>
        <v>7255158.2830822999</v>
      </c>
      <c r="F5" s="43">
        <f>SUMIFS('DATA 2'!$T$134:$T$152,'DATA 2'!$A$134:$A$152,$A5)</f>
        <v>8299927.5401433995</v>
      </c>
      <c r="G5" s="43">
        <f>SUMIFS('DATA 2'!$AD$134:$AD$152,'DATA 2'!$A$134:$A$152,$A5)</f>
        <v>10885381.0070173</v>
      </c>
      <c r="H5" s="43">
        <f>SUMIFS('DATA 2'!$AN$134:$AN$152,'DATA 2'!$A$134:$A$152,$A5)</f>
        <v>14230007.291420002</v>
      </c>
      <c r="I5" s="45"/>
      <c r="J5" s="40" t="s">
        <v>233</v>
      </c>
      <c r="K5" s="43">
        <f>SUMIFS('DATA 2'!$C$153:$C$171,'DATA 2'!$A$153:$A$171,$A5)</f>
        <v>5232990.3926000008</v>
      </c>
      <c r="L5" s="43">
        <f>SUMIFS('DATA 2'!$H$153:$H$171,'DATA 2'!$A$153:$A$171,$A5)</f>
        <v>6053811.9421360996</v>
      </c>
      <c r="M5" s="43">
        <f>SUMIFS('DATA 2'!$J$153:$J$171,'DATA 2'!$A$153:$A$171,$A5)</f>
        <v>6381464.4750212999</v>
      </c>
      <c r="N5" s="43">
        <f>SUMIFS('DATA 2'!$O$153:$O$171,'DATA 2'!$A$153:$A$171,$A5)</f>
        <v>7257628.0929918997</v>
      </c>
      <c r="O5" s="43">
        <f>SUMIFS('DATA 2'!$T$153:$T$171,'DATA 2'!$A$153:$A$171,$A5)</f>
        <v>8313961.0465384005</v>
      </c>
      <c r="P5" s="43">
        <f>SUMIFS('DATA 2'!$AD$153:$AD$171,'DATA 2'!$A$153:$A$171,$A5)</f>
        <v>10890547.830931099</v>
      </c>
      <c r="Q5" s="43">
        <f>SUMIFS('DATA 2'!$AN$153:$AN$171,'DATA 2'!$A$153:$A$171,$A5)</f>
        <v>14247744.418533999</v>
      </c>
      <c r="R5" s="45"/>
      <c r="S5" s="40" t="s">
        <v>233</v>
      </c>
      <c r="T5" s="43">
        <f t="shared" ref="T5:T10" si="2">L5-C5</f>
        <v>-37.275957599282265</v>
      </c>
      <c r="U5" s="43">
        <f t="shared" ref="U5:U10" si="3">M5-D5</f>
        <v>-242.31658210046589</v>
      </c>
      <c r="V5" s="43">
        <f t="shared" ref="V5:V10" si="4">N5-E5</f>
        <v>2469.8099095998332</v>
      </c>
      <c r="W5" s="43">
        <f t="shared" ref="W5:W10" si="5">O5-F5</f>
        <v>14033.506395000964</v>
      </c>
      <c r="X5" s="43">
        <f t="shared" ref="X5:X10" si="6">P5-G5</f>
        <v>5166.8239137995988</v>
      </c>
      <c r="Y5" s="43">
        <f t="shared" ref="Y5:Y10" si="7">Q5-H5</f>
        <v>17737.127113997936</v>
      </c>
      <c r="Z5" s="45"/>
      <c r="AA5" s="40" t="s">
        <v>233</v>
      </c>
      <c r="AB5" s="48">
        <f t="shared" si="1"/>
        <v>-6.1573977574447269E-6</v>
      </c>
      <c r="AC5" s="48">
        <f t="shared" si="1"/>
        <v>-3.797049755083215E-5</v>
      </c>
      <c r="AD5" s="48">
        <f t="shared" si="1"/>
        <v>3.4042123041744254E-4</v>
      </c>
      <c r="AE5" s="48">
        <f t="shared" si="1"/>
        <v>1.6907986638590167E-3</v>
      </c>
      <c r="AF5" s="48">
        <f t="shared" si="1"/>
        <v>4.7465714892935829E-4</v>
      </c>
      <c r="AG5" s="48">
        <f t="shared" si="1"/>
        <v>1.2464594536569784E-3</v>
      </c>
      <c r="AH5" s="48"/>
      <c r="AI5" s="48"/>
    </row>
    <row r="6" spans="1:36" ht="13.5" customHeight="1" x14ac:dyDescent="0.2">
      <c r="A6" s="40" t="s">
        <v>235</v>
      </c>
      <c r="B6" s="43">
        <f>SUMIFS('DATA 2'!$C$134:$C$152,'DATA 2'!$A$134:$A$152,$A6)</f>
        <v>725910.16899999988</v>
      </c>
      <c r="C6" s="43">
        <f>SUMIFS('DATA 2'!$H$134:$H$152,'DATA 2'!$A$134:$A$152,$A6)</f>
        <v>845336.25683209987</v>
      </c>
      <c r="D6" s="43">
        <f>SUMIFS('DATA 2'!$J$134:$J$152,'DATA 2'!$A$134:$A$152,$A6)</f>
        <v>890445.0521777001</v>
      </c>
      <c r="E6" s="43">
        <f>SUMIFS('DATA 2'!$O$134:$O$152,'DATA 2'!$A$134:$A$152,$A6)</f>
        <v>1002093.0321988</v>
      </c>
      <c r="F6" s="43">
        <f>SUMIFS('DATA 2'!$T$134:$T$152,'DATA 2'!$A$134:$A$152,$A6)</f>
        <v>1139203.7554541</v>
      </c>
      <c r="G6" s="43">
        <f>SUMIFS('DATA 2'!$AD$134:$AD$152,'DATA 2'!$A$134:$A$152,$A6)</f>
        <v>1484586.2106391999</v>
      </c>
      <c r="H6" s="43">
        <f>SUMIFS('DATA 2'!$AN$134:$AN$152,'DATA 2'!$A$134:$A$152,$A6)</f>
        <v>1943856.7623912001</v>
      </c>
      <c r="I6" s="45"/>
      <c r="J6" s="40" t="s">
        <v>235</v>
      </c>
      <c r="K6" s="43">
        <f>SUMIFS('DATA 2'!$C$153:$C$171,'DATA 2'!$A$153:$A$171,$A6)</f>
        <v>725910.16899999988</v>
      </c>
      <c r="L6" s="43">
        <f>SUMIFS('DATA 2'!$H$153:$H$171,'DATA 2'!$A$153:$A$171,$A6)</f>
        <v>845404.65691669995</v>
      </c>
      <c r="M6" s="43">
        <f>SUMIFS('DATA 2'!$J$153:$J$171,'DATA 2'!$A$153:$A$171,$A6)</f>
        <v>890703.40697910008</v>
      </c>
      <c r="N6" s="43">
        <f>SUMIFS('DATA 2'!$O$153:$O$171,'DATA 2'!$A$153:$A$171,$A6)</f>
        <v>1002630.6263211999</v>
      </c>
      <c r="O6" s="43">
        <f>SUMIFS('DATA 2'!$T$153:$T$171,'DATA 2'!$A$153:$A$171,$A6)</f>
        <v>1141189.9542206</v>
      </c>
      <c r="P6" s="43">
        <f>SUMIFS('DATA 2'!$AD$153:$AD$171,'DATA 2'!$A$153:$A$171,$A6)</f>
        <v>1485261.3058728001</v>
      </c>
      <c r="Q6" s="43">
        <f>SUMIFS('DATA 2'!$AN$153:$AN$171,'DATA 2'!$A$153:$A$171,$A6)</f>
        <v>1946460.2322275001</v>
      </c>
      <c r="R6" s="45"/>
      <c r="S6" s="40" t="s">
        <v>235</v>
      </c>
      <c r="T6" s="43">
        <f t="shared" si="2"/>
        <v>68.400084600085393</v>
      </c>
      <c r="U6" s="43">
        <f t="shared" si="3"/>
        <v>258.35480139998253</v>
      </c>
      <c r="V6" s="43">
        <f t="shared" si="4"/>
        <v>537.59412239992525</v>
      </c>
      <c r="W6" s="43">
        <f t="shared" si="5"/>
        <v>1986.1987664999906</v>
      </c>
      <c r="X6" s="43">
        <f t="shared" si="6"/>
        <v>675.09523360012099</v>
      </c>
      <c r="Y6" s="43">
        <f t="shared" si="7"/>
        <v>2603.4698363000061</v>
      </c>
      <c r="Z6" s="45"/>
      <c r="AA6" s="40" t="s">
        <v>235</v>
      </c>
      <c r="AB6" s="48">
        <f t="shared" si="1"/>
        <v>8.0914646742424878E-5</v>
      </c>
      <c r="AC6" s="48">
        <f t="shared" si="1"/>
        <v>2.9014120609471838E-4</v>
      </c>
      <c r="AD6" s="48">
        <f t="shared" si="1"/>
        <v>5.3647127075651113E-4</v>
      </c>
      <c r="AE6" s="48">
        <f t="shared" si="1"/>
        <v>1.7434973831422784E-3</v>
      </c>
      <c r="AF6" s="48">
        <f t="shared" si="1"/>
        <v>4.5473629538128613E-4</v>
      </c>
      <c r="AG6" s="48">
        <f t="shared" si="1"/>
        <v>1.3393321394203905E-3</v>
      </c>
      <c r="AH6" s="48"/>
      <c r="AI6" s="48"/>
    </row>
    <row r="7" spans="1:36" ht="13.5" customHeight="1" x14ac:dyDescent="0.2">
      <c r="A7" s="40" t="s">
        <v>236</v>
      </c>
      <c r="B7" s="43">
        <f>SUMIFS('DATA 2'!$C$134:$C$152,'DATA 2'!$A$134:$A$152,$A7)</f>
        <v>4156742.6929990002</v>
      </c>
      <c r="C7" s="43">
        <f>SUMIFS('DATA 2'!$H$134:$H$152,'DATA 2'!$A$134:$A$152,$A7)</f>
        <v>4809496.8689479996</v>
      </c>
      <c r="D7" s="43">
        <f>SUMIFS('DATA 2'!$J$134:$J$152,'DATA 2'!$A$134:$A$152,$A7)</f>
        <v>5075241.6606160002</v>
      </c>
      <c r="E7" s="43">
        <f>SUMIFS('DATA 2'!$O$134:$O$152,'DATA 2'!$A$134:$A$152,$A7)</f>
        <v>5781878.7563760001</v>
      </c>
      <c r="F7" s="43">
        <f>SUMIFS('DATA 2'!$T$134:$T$152,'DATA 2'!$A$134:$A$152,$A7)</f>
        <v>6604043.554556</v>
      </c>
      <c r="G7" s="43">
        <f>SUMIFS('DATA 2'!$AD$134:$AD$152,'DATA 2'!$A$134:$A$152,$A7)</f>
        <v>8582374.7069719993</v>
      </c>
      <c r="H7" s="43">
        <f>SUMIFS('DATA 2'!$AN$134:$AN$152,'DATA 2'!$A$134:$A$152,$A7)</f>
        <v>11038526.785179999</v>
      </c>
      <c r="I7" s="45"/>
      <c r="J7" s="40" t="s">
        <v>236</v>
      </c>
      <c r="K7" s="43">
        <f>SUMIFS('DATA 2'!$C$153:$C$171,'DATA 2'!$A$153:$A$171,$A7)</f>
        <v>4156742.6929990002</v>
      </c>
      <c r="L7" s="43">
        <f>SUMIFS('DATA 2'!$H$153:$H$171,'DATA 2'!$A$153:$A$171,$A7)</f>
        <v>4809503.7160989996</v>
      </c>
      <c r="M7" s="43">
        <f>SUMIFS('DATA 2'!$J$153:$J$171,'DATA 2'!$A$153:$A$171,$A7)</f>
        <v>5075185.4772780007</v>
      </c>
      <c r="N7" s="43">
        <f>SUMIFS('DATA 2'!$O$153:$O$171,'DATA 2'!$A$153:$A$171,$A7)</f>
        <v>5783812.444007</v>
      </c>
      <c r="O7" s="43">
        <f>SUMIFS('DATA 2'!$T$153:$T$171,'DATA 2'!$A$153:$A$171,$A7)</f>
        <v>6613161.0799600007</v>
      </c>
      <c r="P7" s="43">
        <f>SUMIFS('DATA 2'!$AD$153:$AD$171,'DATA 2'!$A$153:$A$171,$A7)</f>
        <v>8579871.0674439892</v>
      </c>
      <c r="Q7" s="43">
        <f>SUMIFS('DATA 2'!$AN$153:$AN$171,'DATA 2'!$A$153:$A$171,$A7)</f>
        <v>11043391.94681</v>
      </c>
      <c r="R7" s="45"/>
      <c r="S7" s="40" t="s">
        <v>236</v>
      </c>
      <c r="T7" s="43">
        <f t="shared" si="2"/>
        <v>6.8471510000526905</v>
      </c>
      <c r="U7" s="43">
        <f t="shared" si="3"/>
        <v>-56.183337999507785</v>
      </c>
      <c r="V7" s="43">
        <f t="shared" si="4"/>
        <v>1933.6876309998333</v>
      </c>
      <c r="W7" s="43">
        <f t="shared" si="5"/>
        <v>9117.5254040006548</v>
      </c>
      <c r="X7" s="43">
        <f t="shared" si="6"/>
        <v>-2503.6395280100405</v>
      </c>
      <c r="Y7" s="43">
        <f t="shared" si="7"/>
        <v>4865.1616300009191</v>
      </c>
      <c r="Z7" s="45"/>
      <c r="AA7" s="40" t="s">
        <v>236</v>
      </c>
      <c r="AB7" s="48">
        <f t="shared" si="1"/>
        <v>1.4236730341288251E-6</v>
      </c>
      <c r="AC7" s="48">
        <f t="shared" si="1"/>
        <v>-1.1070081339270565E-5</v>
      </c>
      <c r="AD7" s="48">
        <f t="shared" si="1"/>
        <v>3.3443932542986943E-4</v>
      </c>
      <c r="AE7" s="48">
        <f t="shared" si="1"/>
        <v>1.3805974065252968E-3</v>
      </c>
      <c r="AF7" s="48">
        <f t="shared" si="1"/>
        <v>-2.9171873910094348E-4</v>
      </c>
      <c r="AG7" s="48">
        <f t="shared" si="1"/>
        <v>4.4074374458480392E-4</v>
      </c>
      <c r="AH7" s="48"/>
      <c r="AI7" s="48"/>
    </row>
    <row r="8" spans="1:36" ht="13.5" customHeight="1" x14ac:dyDescent="0.2">
      <c r="A8" s="41" t="s">
        <v>425</v>
      </c>
      <c r="B8" s="43">
        <f>SUMIFS('DATA 2'!$C$134:$C$152,'DATA 2'!$A$134:$A$152,$A8)</f>
        <v>372725.1164</v>
      </c>
      <c r="C8" s="43">
        <f>SUMIFS('DATA 2'!$H$134:$H$152,'DATA 2'!$A$134:$A$152,$A8)</f>
        <v>443370.45426000003</v>
      </c>
      <c r="D8" s="43">
        <f>SUMIFS('DATA 2'!$J$134:$J$152,'DATA 2'!$A$134:$A$152,$A8)</f>
        <v>458795.82338999998</v>
      </c>
      <c r="E8" s="43">
        <f>SUMIFS('DATA 2'!$O$134:$O$152,'DATA 2'!$A$134:$A$152,$A8)</f>
        <v>488963.17881000001</v>
      </c>
      <c r="F8" s="43">
        <f>SUMIFS('DATA 2'!$T$134:$T$152,'DATA 2'!$A$134:$A$152,$A8)</f>
        <v>544429.22398000001</v>
      </c>
      <c r="G8" s="43">
        <f>SUMIFS('DATA 2'!$AD$134:$AD$152,'DATA 2'!$A$134:$A$152,$A8)</f>
        <v>693842.12060999998</v>
      </c>
      <c r="H8" s="43">
        <f>SUMIFS('DATA 2'!$AN$134:$AN$152,'DATA 2'!$A$134:$A$152,$A8)</f>
        <v>934160.25663000008</v>
      </c>
      <c r="I8" s="45"/>
      <c r="J8" s="41" t="s">
        <v>425</v>
      </c>
      <c r="K8" s="43">
        <f>SUMIFS('DATA 2'!$C$153:$C$171,'DATA 2'!$A$153:$A$171,$A8)</f>
        <v>372725.1164</v>
      </c>
      <c r="L8" s="43">
        <f>SUMIFS('DATA 2'!$H$153:$H$171,'DATA 2'!$A$153:$A$171,$A8)</f>
        <v>443715.67749999999</v>
      </c>
      <c r="M8" s="43">
        <f>SUMIFS('DATA 2'!$J$153:$J$171,'DATA 2'!$A$153:$A$171,$A8)</f>
        <v>459637.7928</v>
      </c>
      <c r="N8" s="43">
        <f>SUMIFS('DATA 2'!$O$153:$O$171,'DATA 2'!$A$153:$A$171,$A8)</f>
        <v>489458.82088999997</v>
      </c>
      <c r="O8" s="43">
        <f>SUMIFS('DATA 2'!$T$153:$T$171,'DATA 2'!$A$153:$A$171,$A8)</f>
        <v>545680.13543000002</v>
      </c>
      <c r="P8" s="43">
        <f>SUMIFS('DATA 2'!$AD$153:$AD$171,'DATA 2'!$A$153:$A$171,$A8)</f>
        <v>694262.89826000005</v>
      </c>
      <c r="Q8" s="43">
        <f>SUMIFS('DATA 2'!$AN$153:$AN$171,'DATA 2'!$A$153:$A$171,$A8)</f>
        <v>935874.96845000004</v>
      </c>
      <c r="R8" s="45"/>
      <c r="S8" s="41" t="s">
        <v>425</v>
      </c>
      <c r="T8" s="43">
        <f t="shared" si="2"/>
        <v>345.22323999996297</v>
      </c>
      <c r="U8" s="43">
        <f t="shared" si="3"/>
        <v>841.96941000001971</v>
      </c>
      <c r="V8" s="43">
        <f t="shared" si="4"/>
        <v>495.64207999996142</v>
      </c>
      <c r="W8" s="43">
        <f t="shared" si="5"/>
        <v>1250.9114500000142</v>
      </c>
      <c r="X8" s="43">
        <f t="shared" si="6"/>
        <v>420.77765000006184</v>
      </c>
      <c r="Y8" s="43">
        <f t="shared" si="7"/>
        <v>1714.7118199999677</v>
      </c>
      <c r="Z8" s="45"/>
      <c r="AA8" s="41" t="s">
        <v>425</v>
      </c>
      <c r="AB8" s="48">
        <f t="shared" si="1"/>
        <v>7.7863384148169068E-4</v>
      </c>
      <c r="AC8" s="48">
        <f t="shared" si="1"/>
        <v>1.8351723513496676E-3</v>
      </c>
      <c r="AD8" s="48">
        <f t="shared" si="1"/>
        <v>1.0136593131739868E-3</v>
      </c>
      <c r="AE8" s="48">
        <f t="shared" si="1"/>
        <v>2.2976566923711417E-3</v>
      </c>
      <c r="AF8" s="48">
        <f t="shared" si="1"/>
        <v>6.0644581454649682E-4</v>
      </c>
      <c r="AG8" s="48">
        <f t="shared" si="1"/>
        <v>1.8355649449119937E-3</v>
      </c>
      <c r="AH8" s="48"/>
      <c r="AI8" s="48"/>
    </row>
    <row r="9" spans="1:36" ht="13.5" customHeight="1" x14ac:dyDescent="0.2">
      <c r="A9" s="40" t="s">
        <v>424</v>
      </c>
      <c r="B9" s="43">
        <f>SUMIFS('DATA 2'!$C$134:$C$152,'DATA 2'!$A$134:$A$152,$A9)</f>
        <v>37854.733</v>
      </c>
      <c r="C9" s="43">
        <f>SUMIFS('DATA 2'!$H$134:$H$152,'DATA 2'!$A$134:$A$152,$A9)</f>
        <v>40310.350619999997</v>
      </c>
      <c r="D9" s="43">
        <f>SUMIFS('DATA 2'!$J$134:$J$152,'DATA 2'!$A$134:$A$152,$A9)</f>
        <v>41830.318489999998</v>
      </c>
      <c r="E9" s="43">
        <f>SUMIFS('DATA 2'!$O$134:$O$152,'DATA 2'!$A$134:$A$152,$A9)</f>
        <v>47145.833350000001</v>
      </c>
      <c r="F9" s="43">
        <f>SUMIFS('DATA 2'!$T$134:$T$152,'DATA 2'!$A$134:$A$152,$A9)</f>
        <v>54047.362939999999</v>
      </c>
      <c r="G9" s="43">
        <f>SUMIFS('DATA 2'!$AD$134:$AD$152,'DATA 2'!$A$134:$A$152,$A9)</f>
        <v>70242.120410000003</v>
      </c>
      <c r="H9" s="43">
        <f>SUMIFS('DATA 2'!$AN$134:$AN$152,'DATA 2'!$A$134:$A$152,$A9)</f>
        <v>91158.699810000006</v>
      </c>
      <c r="I9" s="45"/>
      <c r="J9" s="40" t="s">
        <v>424</v>
      </c>
      <c r="K9" s="43">
        <f>SUMIFS('DATA 2'!$C$153:$C$171,'DATA 2'!$A$153:$A$171,$A9)</f>
        <v>37854.733</v>
      </c>
      <c r="L9" s="43">
        <f>SUMIFS('DATA 2'!$H$153:$H$171,'DATA 2'!$A$153:$A$171,$A9)</f>
        <v>40221.769</v>
      </c>
      <c r="M9" s="43">
        <f>SUMIFS('DATA 2'!$J$153:$J$171,'DATA 2'!$A$153:$A$171,$A9)</f>
        <v>41506.675999999999</v>
      </c>
      <c r="N9" s="43">
        <f>SUMIFS('DATA 2'!$O$153:$O$171,'DATA 2'!$A$153:$A$171,$A9)</f>
        <v>46634.245750000002</v>
      </c>
      <c r="O9" s="43">
        <f>SUMIFS('DATA 2'!$T$153:$T$171,'DATA 2'!$A$153:$A$171,$A9)</f>
        <v>53632.625229999998</v>
      </c>
      <c r="P9" s="43">
        <f>SUMIFS('DATA 2'!$AD$153:$AD$171,'DATA 2'!$A$153:$A$171,$A9)</f>
        <v>69186.697090000001</v>
      </c>
      <c r="Q9" s="43">
        <f>SUMIFS('DATA 2'!$AN$153:$AN$171,'DATA 2'!$A$153:$A$171,$A9)</f>
        <v>88163.651559999998</v>
      </c>
      <c r="R9" s="45"/>
      <c r="S9" s="40" t="s">
        <v>424</v>
      </c>
      <c r="T9" s="43">
        <f t="shared" si="2"/>
        <v>-88.581619999997201</v>
      </c>
      <c r="U9" s="43">
        <f t="shared" si="3"/>
        <v>-323.64248999999836</v>
      </c>
      <c r="V9" s="43">
        <f t="shared" si="4"/>
        <v>-511.58759999999893</v>
      </c>
      <c r="W9" s="43">
        <f t="shared" si="5"/>
        <v>-414.73771000000124</v>
      </c>
      <c r="X9" s="43">
        <f t="shared" si="6"/>
        <v>-1055.4233200000017</v>
      </c>
      <c r="Y9" s="43">
        <f t="shared" si="7"/>
        <v>-2995.0482500000071</v>
      </c>
      <c r="Z9" s="45"/>
      <c r="AA9" s="40" t="s">
        <v>424</v>
      </c>
      <c r="AB9" s="48">
        <f t="shared" si="1"/>
        <v>-2.1974906850859011E-3</v>
      </c>
      <c r="AC9" s="48">
        <f t="shared" si="1"/>
        <v>-7.7370314566782561E-3</v>
      </c>
      <c r="AD9" s="48">
        <f t="shared" si="1"/>
        <v>-1.0851173129173275E-2</v>
      </c>
      <c r="AE9" s="48">
        <f t="shared" si="1"/>
        <v>-7.6735975159494263E-3</v>
      </c>
      <c r="AF9" s="48">
        <f t="shared" si="1"/>
        <v>-1.502550483726206E-2</v>
      </c>
      <c r="AG9" s="48">
        <f t="shared" si="1"/>
        <v>-3.2855319966635266E-2</v>
      </c>
      <c r="AH9" s="48"/>
      <c r="AI9" s="48"/>
    </row>
    <row r="10" spans="1:36" ht="13.5" customHeight="1" x14ac:dyDescent="0.2">
      <c r="A10" s="44" t="s">
        <v>240</v>
      </c>
      <c r="B10" s="43">
        <f>SUM(B4:B9)</f>
        <v>10880669.778998999</v>
      </c>
      <c r="C10" s="43">
        <f t="shared" ref="C10:H10" si="8">SUM(C4:C9)</f>
        <v>12601939.856405796</v>
      </c>
      <c r="D10" s="43">
        <f t="shared" si="8"/>
        <v>13280205.0452371</v>
      </c>
      <c r="E10" s="43">
        <f t="shared" si="8"/>
        <v>15066975.501970101</v>
      </c>
      <c r="F10" s="43">
        <f t="shared" si="8"/>
        <v>17202300.247799497</v>
      </c>
      <c r="G10" s="43">
        <f t="shared" si="8"/>
        <v>22445604.068641495</v>
      </c>
      <c r="H10" s="43">
        <f t="shared" si="8"/>
        <v>29178234.906190198</v>
      </c>
      <c r="I10" s="45"/>
      <c r="J10" s="44" t="s">
        <v>240</v>
      </c>
      <c r="K10" s="43">
        <f>SUM(K4:K9)</f>
        <v>10880669.778998999</v>
      </c>
      <c r="L10" s="43">
        <f t="shared" ref="L10:Q10" si="9">SUM(L4:L9)</f>
        <v>12602236.544776799</v>
      </c>
      <c r="M10" s="43">
        <f>SUM(M4:M9)</f>
        <v>13280688.996099401</v>
      </c>
      <c r="N10" s="43">
        <f t="shared" si="9"/>
        <v>15072094.3949081</v>
      </c>
      <c r="O10" s="43">
        <f t="shared" si="9"/>
        <v>17229114.046262003</v>
      </c>
      <c r="P10" s="43">
        <f t="shared" si="9"/>
        <v>22448393.37125789</v>
      </c>
      <c r="Q10" s="43">
        <f t="shared" si="9"/>
        <v>29202983.709912498</v>
      </c>
      <c r="R10" s="45"/>
      <c r="S10" s="44" t="s">
        <v>240</v>
      </c>
      <c r="T10" s="43">
        <f t="shared" si="2"/>
        <v>296.6883710026741</v>
      </c>
      <c r="U10" s="43">
        <f t="shared" si="3"/>
        <v>483.95086230151355</v>
      </c>
      <c r="V10" s="43">
        <f t="shared" si="4"/>
        <v>5118.8929379992187</v>
      </c>
      <c r="W10" s="43">
        <f t="shared" si="5"/>
        <v>26813.798462506384</v>
      </c>
      <c r="X10" s="43">
        <f t="shared" si="6"/>
        <v>2789.3026163950562</v>
      </c>
      <c r="Y10" s="43">
        <f t="shared" si="7"/>
        <v>24748.803722299635</v>
      </c>
      <c r="Z10" s="45"/>
      <c r="AA10" s="44" t="s">
        <v>240</v>
      </c>
      <c r="AB10" s="57">
        <f t="shared" si="1"/>
        <v>2.3543071494103174E-5</v>
      </c>
      <c r="AC10" s="57">
        <f t="shared" si="1"/>
        <v>3.6441520341989886E-5</v>
      </c>
      <c r="AD10" s="57">
        <f t="shared" si="1"/>
        <v>3.3974256726776453E-4</v>
      </c>
      <c r="AE10" s="57">
        <f t="shared" si="1"/>
        <v>1.5587333133506576E-3</v>
      </c>
      <c r="AF10" s="57">
        <f t="shared" si="1"/>
        <v>1.2426943858878658E-4</v>
      </c>
      <c r="AG10" s="57">
        <f t="shared" si="1"/>
        <v>8.4819399809021867E-4</v>
      </c>
      <c r="AH10" s="56"/>
      <c r="AI10" s="56"/>
    </row>
    <row r="11" spans="1:36" x14ac:dyDescent="0.2">
      <c r="A11" s="55"/>
      <c r="B11" s="45"/>
      <c r="C11" s="43"/>
      <c r="D11" s="43"/>
      <c r="E11" s="43"/>
      <c r="F11" s="43"/>
      <c r="G11" s="43"/>
      <c r="H11" s="43"/>
      <c r="I11" s="43"/>
      <c r="J11" s="45"/>
      <c r="K11" s="55"/>
      <c r="L11" s="45"/>
      <c r="M11" s="43"/>
      <c r="N11" s="43"/>
      <c r="O11" s="43"/>
      <c r="P11" s="43"/>
      <c r="Q11" s="43"/>
      <c r="R11" s="43"/>
      <c r="S11" s="43"/>
      <c r="T11" s="45"/>
      <c r="U11" s="55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</row>
    <row r="12" spans="1:36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opLeftCell="B34" workbookViewId="0">
      <selection activeCell="O10" sqref="O10"/>
    </sheetView>
  </sheetViews>
  <sheetFormatPr baseColWidth="10" defaultColWidth="11.42578125" defaultRowHeight="15" x14ac:dyDescent="0.25"/>
  <cols>
    <col min="1" max="1" width="26.42578125" style="37" customWidth="1"/>
    <col min="2" max="9" width="11.42578125" style="37"/>
    <col min="10" max="10" width="26.42578125" style="37" customWidth="1"/>
    <col min="11" max="18" width="11.42578125" style="37"/>
    <col min="19" max="19" width="29.140625" style="37" customWidth="1"/>
    <col min="20" max="26" width="11.42578125" style="37"/>
    <col min="27" max="27" width="26.85546875" style="37" customWidth="1"/>
    <col min="28" max="16384" width="11.42578125" style="37"/>
  </cols>
  <sheetData>
    <row r="1" spans="1:33" s="38" customFormat="1" ht="18.75" x14ac:dyDescent="0.3">
      <c r="A1" s="15" t="s">
        <v>230</v>
      </c>
      <c r="J1" s="15" t="s">
        <v>231</v>
      </c>
      <c r="S1" s="15" t="s">
        <v>232</v>
      </c>
      <c r="AA1" s="15" t="s">
        <v>461</v>
      </c>
    </row>
    <row r="2" spans="1:33" s="45" customFormat="1" ht="13.5" customHeight="1" x14ac:dyDescent="0.2">
      <c r="A2" s="44" t="s">
        <v>227</v>
      </c>
      <c r="J2" s="44" t="s">
        <v>227</v>
      </c>
      <c r="S2" s="44" t="s">
        <v>227</v>
      </c>
      <c r="AA2" s="44" t="s">
        <v>227</v>
      </c>
    </row>
    <row r="3" spans="1:33" s="46" customFormat="1" ht="13.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53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</row>
    <row r="4" spans="1:33" s="46" customFormat="1" ht="13.5" customHeight="1" x14ac:dyDescent="0.2">
      <c r="A4" s="40" t="s">
        <v>234</v>
      </c>
      <c r="B4" s="43">
        <f>SUMIFS('DATA 2'!$C$68:$C$100,'DATA 2'!$A$68:$A$100,$A4)</f>
        <v>48872.667990000002</v>
      </c>
      <c r="C4" s="43">
        <f>SUMIFS('DATA 2'!$H$68:$H$100,'DATA 2'!$A$68:$A$100,$A4)</f>
        <v>56390.492950400003</v>
      </c>
      <c r="D4" s="43">
        <f>SUMIFS('DATA 2'!$J$68:$J$100,'DATA 2'!$A$68:$A$100,$A4)</f>
        <v>59566.848051289999</v>
      </c>
      <c r="E4" s="43">
        <f>SUMIFS('DATA 2'!$O$68:$O$100,'DATA 2'!$A$68:$A$100,$A4)</f>
        <v>67986.499560109994</v>
      </c>
      <c r="F4" s="43">
        <f>SUMIFS('DATA 2'!$T$68:$T$100,'DATA 2'!$A$68:$A$100,$A4)</f>
        <v>77503.976546279911</v>
      </c>
      <c r="G4" s="43">
        <f>SUMIFS('DATA 2'!$AD$68:$AD$100,'DATA 2'!$A$68:$A$100,$A4)</f>
        <v>99751.692366440009</v>
      </c>
      <c r="H4" s="43">
        <f>SUMIFS('DATA 2'!$AN$68:$AN$100,'DATA 2'!$A$68:$A$100,$A4)</f>
        <v>126535.85579613999</v>
      </c>
      <c r="I4" s="45"/>
      <c r="J4" s="40" t="s">
        <v>234</v>
      </c>
      <c r="K4" s="43">
        <f>SUMIFS('DATA 2'!$C$101:$C$133,'DATA 2'!$A$101:$A$133,$J4)</f>
        <v>48872.667990000002</v>
      </c>
      <c r="L4" s="43">
        <f>SUMIFS('DATA 2'!$H$101:$H$133,'DATA 2'!$A$101:$A$133,$J4)</f>
        <v>56390.316117759998</v>
      </c>
      <c r="M4" s="43">
        <f>SUMIFS('DATA 2'!$J$101:$J$133,'DATA 2'!$A$101:$A$133,$J4)</f>
        <v>59564.630507679998</v>
      </c>
      <c r="N4" s="43">
        <f>SUMIFS('DATA 2'!$O$101:$O$133,'DATA 2'!$A$101:$A$133,$J4)</f>
        <v>67994.850708319907</v>
      </c>
      <c r="O4" s="43">
        <f>SUMIFS('DATA 2'!$T$101:$T$133,'DATA 2'!$A$101:$A$133,$J4)</f>
        <v>77595.317576009998</v>
      </c>
      <c r="P4" s="43">
        <f>SUMIFS('DATA 2'!AD$101:$AD$133,'DATA 2'!$A$101:$A$133,$J4)</f>
        <v>99776.237007069998</v>
      </c>
      <c r="Q4" s="43">
        <f>SUMIFS('DATA 2'!$AN$101:$AN$133,'DATA 2'!$A$101:$A$133,$J4)</f>
        <v>126558.29324692</v>
      </c>
      <c r="R4" s="45"/>
      <c r="S4" s="40" t="s">
        <v>234</v>
      </c>
      <c r="T4" s="47">
        <f t="shared" ref="T4:Y4" si="0">L4-C4</f>
        <v>-0.17683264000515919</v>
      </c>
      <c r="U4" s="47">
        <f t="shared" si="0"/>
        <v>-2.2175436100005754</v>
      </c>
      <c r="V4" s="47">
        <f t="shared" si="0"/>
        <v>8.3511482099129353</v>
      </c>
      <c r="W4" s="47">
        <f t="shared" si="0"/>
        <v>91.34102973008703</v>
      </c>
      <c r="X4" s="47">
        <f t="shared" si="0"/>
        <v>24.544640629988862</v>
      </c>
      <c r="Y4" s="47">
        <f t="shared" si="0"/>
        <v>22.437450780009385</v>
      </c>
      <c r="Z4" s="47"/>
      <c r="AA4" s="40" t="s">
        <v>234</v>
      </c>
      <c r="AB4" s="48">
        <f t="shared" ref="AB4:AB25" si="1">L4/C4-1</f>
        <v>-3.1358590917296425E-6</v>
      </c>
      <c r="AC4" s="48">
        <f t="shared" ref="AC4:AC25" si="2">M4/D4-1</f>
        <v>-3.7227815178231261E-5</v>
      </c>
      <c r="AD4" s="48">
        <f t="shared" ref="AD4:AD25" si="3">N4/E4-1</f>
        <v>1.2283539031932023E-4</v>
      </c>
      <c r="AE4" s="48">
        <f t="shared" ref="AE4:AE25" si="4">O4/F4-1</f>
        <v>1.1785334611256193E-3</v>
      </c>
      <c r="AF4" s="48">
        <f t="shared" ref="AF4:AF25" si="5">P4/G4-1</f>
        <v>2.4605738557115231E-4</v>
      </c>
      <c r="AG4" s="48">
        <f t="shared" ref="AG4:AG25" si="6">Q4/H4-1</f>
        <v>1.7732089168598364E-4</v>
      </c>
    </row>
    <row r="5" spans="1:33" s="46" customFormat="1" ht="13.5" customHeight="1" x14ac:dyDescent="0.2">
      <c r="A5" s="40" t="s">
        <v>233</v>
      </c>
      <c r="B5" s="43">
        <f>SUMIFS('DATA 2'!$C$68:$C$100,'DATA 2'!$A$68:$A$100,$A5)</f>
        <v>788945.764111</v>
      </c>
      <c r="C5" s="43">
        <f>SUMIFS('DATA 2'!$H$68:$H$100,'DATA 2'!$A$68:$A$100,$A5)</f>
        <v>905683.39214699995</v>
      </c>
      <c r="D5" s="43">
        <f>SUMIFS('DATA 2'!$J$68:$J$100,'DATA 2'!$A$68:$A$100,$A5)</f>
        <v>957245.37736100005</v>
      </c>
      <c r="E5" s="43">
        <f>SUMIFS('DATA 2'!$O$68:$O$100,'DATA 2'!$A$68:$A$100,$A5)</f>
        <v>1099192.41765</v>
      </c>
      <c r="F5" s="43">
        <f>SUMIFS('DATA 2'!$T$68:$T$100,'DATA 2'!$A$68:$A$100,$A5)</f>
        <v>1262304.75144</v>
      </c>
      <c r="G5" s="43">
        <f>SUMIFS('DATA 2'!$AD$68:$AD$100,'DATA 2'!$A$68:$A$100,$A5)</f>
        <v>1622605.89341</v>
      </c>
      <c r="H5" s="43">
        <f>SUMIFS('DATA 2'!$AN$68:$AN$100,'DATA 2'!$A$68:$A$100,$A5)</f>
        <v>2028153.6460199999</v>
      </c>
      <c r="I5" s="45"/>
      <c r="J5" s="40" t="s">
        <v>233</v>
      </c>
      <c r="K5" s="43">
        <f>SUMIFS('DATA 2'!$C$101:$C$133,'DATA 2'!$A$101:$A$133,$J5)</f>
        <v>788945.764111</v>
      </c>
      <c r="L5" s="43">
        <f>SUMIFS('DATA 2'!$H$101:$H$133,'DATA 2'!$A$101:$A$133,$J5)</f>
        <v>905678.17619600007</v>
      </c>
      <c r="M5" s="43">
        <f>SUMIFS('DATA 2'!$J$101:$J$133,'DATA 2'!$A$101:$A$133,$J5)</f>
        <v>957187.66950600001</v>
      </c>
      <c r="N5" s="43">
        <f>SUMIFS('DATA 2'!$O$101:$O$133,'DATA 2'!$A$101:$A$133,$J5)</f>
        <v>1099141.8968500001</v>
      </c>
      <c r="O5" s="43">
        <f>SUMIFS('DATA 2'!$T$101:$T$133,'DATA 2'!$A$101:$A$133,$J5)</f>
        <v>1262910.8844700002</v>
      </c>
      <c r="P5" s="43">
        <f>SUMIFS('DATA 2'!AD$101:$AD$133,'DATA 2'!$A$101:$A$133,$J5)</f>
        <v>1621717.0145100001</v>
      </c>
      <c r="Q5" s="43">
        <f>SUMIFS('DATA 2'!$AN$101:$AN$133,'DATA 2'!$A$101:$A$133,$J5)</f>
        <v>2026384.1810600001</v>
      </c>
      <c r="R5" s="45"/>
      <c r="S5" s="40" t="s">
        <v>233</v>
      </c>
      <c r="T5" s="47">
        <f t="shared" ref="T5:T25" si="7">L5-C5</f>
        <v>-5.2159509998746216</v>
      </c>
      <c r="U5" s="47">
        <f t="shared" ref="U5:U25" si="8">M5-D5</f>
        <v>-57.707855000044219</v>
      </c>
      <c r="V5" s="47">
        <f t="shared" ref="V5:V25" si="9">N5-E5</f>
        <v>-50.520799999823794</v>
      </c>
      <c r="W5" s="47">
        <f t="shared" ref="W5:W25" si="10">O5-F5</f>
        <v>606.13303000014275</v>
      </c>
      <c r="X5" s="47">
        <f t="shared" ref="X5:X25" si="11">P5-G5</f>
        <v>-888.8788999998942</v>
      </c>
      <c r="Y5" s="47">
        <f t="shared" ref="Y5:Y25" si="12">Q5-H5</f>
        <v>-1769.4649599997792</v>
      </c>
      <c r="Z5" s="47"/>
      <c r="AA5" s="40" t="s">
        <v>233</v>
      </c>
      <c r="AB5" s="48">
        <f t="shared" si="1"/>
        <v>-5.7591328770367767E-6</v>
      </c>
      <c r="AC5" s="48">
        <f t="shared" si="2"/>
        <v>-6.0285331603404657E-5</v>
      </c>
      <c r="AD5" s="48">
        <f t="shared" si="3"/>
        <v>-4.5961743538769362E-5</v>
      </c>
      <c r="AE5" s="48">
        <f t="shared" si="4"/>
        <v>4.8017963119351137E-4</v>
      </c>
      <c r="AF5" s="48">
        <f t="shared" si="5"/>
        <v>-5.4780948572286103E-4</v>
      </c>
      <c r="AG5" s="48">
        <f t="shared" si="6"/>
        <v>-8.7245113972111987E-4</v>
      </c>
    </row>
    <row r="6" spans="1:33" s="46" customFormat="1" ht="13.5" customHeight="1" x14ac:dyDescent="0.2">
      <c r="A6" s="40" t="s">
        <v>235</v>
      </c>
      <c r="B6" s="43">
        <f>SUMIFS('DATA 2'!$C$68:$C$100,'DATA 2'!$A$68:$A$100,$A6)</f>
        <v>170296.54790999999</v>
      </c>
      <c r="C6" s="43">
        <f>SUMIFS('DATA 2'!$H$68:$H$100,'DATA 2'!$A$68:$A$100,$A6)</f>
        <v>197655.29787430001</v>
      </c>
      <c r="D6" s="43">
        <f>SUMIFS('DATA 2'!$J$68:$J$100,'DATA 2'!$A$68:$A$100,$A6)</f>
        <v>209660.9753547</v>
      </c>
      <c r="E6" s="43">
        <f>SUMIFS('DATA 2'!$O$68:$O$100,'DATA 2'!$A$68:$A$100,$A6)</f>
        <v>243429.05754760001</v>
      </c>
      <c r="F6" s="43">
        <f>SUMIFS('DATA 2'!$T$68:$T$100,'DATA 2'!$A$68:$A$100,$A6)</f>
        <v>284009.5389189999</v>
      </c>
      <c r="G6" s="43">
        <f>SUMIFS('DATA 2'!$AD$68:$AD$100,'DATA 2'!$A$68:$A$100,$A6)</f>
        <v>381067.415492</v>
      </c>
      <c r="H6" s="43">
        <f>SUMIFS('DATA 2'!$AN$68:$AN$100,'DATA 2'!$A$68:$A$100,$A6)</f>
        <v>492536.55748000008</v>
      </c>
      <c r="I6" s="45"/>
      <c r="J6" s="40" t="s">
        <v>235</v>
      </c>
      <c r="K6" s="43">
        <f>SUMIFS('DATA 2'!$C$101:$C$133,'DATA 2'!$A$101:$A$133,$J6)</f>
        <v>170296.54790999999</v>
      </c>
      <c r="L6" s="43">
        <f>SUMIFS('DATA 2'!$H$101:$H$133,'DATA 2'!$A$101:$A$133,$J6)</f>
        <v>197637.91821259999</v>
      </c>
      <c r="M6" s="43">
        <f>SUMIFS('DATA 2'!$J$101:$J$133,'DATA 2'!$A$101:$A$133,$J6)</f>
        <v>209601.2768732</v>
      </c>
      <c r="N6" s="43">
        <f>SUMIFS('DATA 2'!$O$101:$O$133,'DATA 2'!$A$101:$A$133,$J6)</f>
        <v>243289.86350069998</v>
      </c>
      <c r="O6" s="43">
        <f>SUMIFS('DATA 2'!$T$101:$T$133,'DATA 2'!$A$101:$A$133,$J6)</f>
        <v>283835.09504799999</v>
      </c>
      <c r="P6" s="43">
        <f>SUMIFS('DATA 2'!AD$101:$AD$133,'DATA 2'!$A$101:$A$133,$J6)</f>
        <v>380257.03791099996</v>
      </c>
      <c r="Q6" s="43">
        <f>SUMIFS('DATA 2'!$AN$101:$AN$133,'DATA 2'!$A$101:$A$133,$J6)</f>
        <v>491294.54571100004</v>
      </c>
      <c r="R6" s="45"/>
      <c r="S6" s="40" t="s">
        <v>235</v>
      </c>
      <c r="T6" s="47">
        <f t="shared" si="7"/>
        <v>-17.379661700018914</v>
      </c>
      <c r="U6" s="47">
        <f t="shared" si="8"/>
        <v>-59.698481500003254</v>
      </c>
      <c r="V6" s="47">
        <f t="shared" si="9"/>
        <v>-139.19404690002557</v>
      </c>
      <c r="W6" s="47">
        <f t="shared" si="10"/>
        <v>-174.44387099990854</v>
      </c>
      <c r="X6" s="47">
        <f t="shared" si="11"/>
        <v>-810.37758100003703</v>
      </c>
      <c r="Y6" s="47">
        <f t="shared" si="12"/>
        <v>-1242.0117690000334</v>
      </c>
      <c r="Z6" s="47"/>
      <c r="AA6" s="40" t="s">
        <v>235</v>
      </c>
      <c r="AB6" s="48">
        <f t="shared" si="1"/>
        <v>-8.7929146787013579E-5</v>
      </c>
      <c r="AC6" s="48">
        <f t="shared" si="2"/>
        <v>-2.8473816550267372E-4</v>
      </c>
      <c r="AD6" s="48">
        <f t="shared" si="3"/>
        <v>-5.7180538881562715E-4</v>
      </c>
      <c r="AE6" s="48">
        <f t="shared" si="4"/>
        <v>-6.1421835218589127E-4</v>
      </c>
      <c r="AF6" s="48">
        <f t="shared" si="5"/>
        <v>-2.1265989902435889E-3</v>
      </c>
      <c r="AG6" s="48">
        <f t="shared" si="6"/>
        <v>-2.5216641285564778E-3</v>
      </c>
    </row>
    <row r="7" spans="1:33" s="46" customFormat="1" ht="13.5" customHeight="1" x14ac:dyDescent="0.2">
      <c r="A7" s="40" t="s">
        <v>236</v>
      </c>
      <c r="B7" s="43">
        <f>SUMIFS('DATA 2'!$C$68:$C$100,'DATA 2'!$A$68:$A$100,$A7)</f>
        <v>2039518.4880000001</v>
      </c>
      <c r="C7" s="43">
        <f>SUMIFS('DATA 2'!$H$68:$H$100,'DATA 2'!$A$68:$A$100,$A7)</f>
        <v>2346097.2854999998</v>
      </c>
      <c r="D7" s="43">
        <f>SUMIFS('DATA 2'!$J$68:$J$100,'DATA 2'!$A$68:$A$100,$A7)</f>
        <v>2478329.4216</v>
      </c>
      <c r="E7" s="43">
        <f>SUMIFS('DATA 2'!$O$68:$O$100,'DATA 2'!$A$68:$A$100,$A7)</f>
        <v>2835340.0967999999</v>
      </c>
      <c r="F7" s="43">
        <f>SUMIFS('DATA 2'!$T$68:$T$100,'DATA 2'!$A$68:$A$100,$A7)</f>
        <v>3249760.1418000003</v>
      </c>
      <c r="G7" s="43">
        <f>SUMIFS('DATA 2'!$AD$68:$AD$100,'DATA 2'!$A$68:$A$100,$A7)</f>
        <v>4205759.5642999997</v>
      </c>
      <c r="H7" s="43">
        <f>SUMIFS('DATA 2'!$AN$68:$AN$100,'DATA 2'!$A$68:$A$100,$A7)</f>
        <v>5365590.0653999997</v>
      </c>
      <c r="I7" s="45"/>
      <c r="J7" s="40" t="s">
        <v>236</v>
      </c>
      <c r="K7" s="43">
        <f>SUMIFS('DATA 2'!$C$101:$C$133,'DATA 2'!$A$101:$A$133,$J7)</f>
        <v>2039518.4880000001</v>
      </c>
      <c r="L7" s="43">
        <f>SUMIFS('DATA 2'!$H$101:$H$133,'DATA 2'!$A$101:$A$133,$J7)</f>
        <v>2345986.5465000002</v>
      </c>
      <c r="M7" s="43">
        <f>SUMIFS('DATA 2'!$J$101:$J$133,'DATA 2'!$A$101:$A$133,$J7)</f>
        <v>2477855.7431999999</v>
      </c>
      <c r="N7" s="43">
        <f>SUMIFS('DATA 2'!$O$101:$O$133,'DATA 2'!$A$101:$A$133,$J7)</f>
        <v>2834472.1287000002</v>
      </c>
      <c r="O7" s="43">
        <f>SUMIFS('DATA 2'!$T$101:$T$133,'DATA 2'!$A$101:$A$133,$J7)</f>
        <v>3249834.2922999999</v>
      </c>
      <c r="P7" s="43">
        <f>SUMIFS('DATA 2'!AD$101:$AD$133,'DATA 2'!$A$101:$A$133,$J7)</f>
        <v>4202182.3754000003</v>
      </c>
      <c r="Q7" s="43">
        <f>SUMIFS('DATA 2'!$AN$101:$AN$133,'DATA 2'!$A$101:$A$133,$J7)</f>
        <v>5360566.4024</v>
      </c>
      <c r="R7" s="45"/>
      <c r="S7" s="40" t="s">
        <v>236</v>
      </c>
      <c r="T7" s="47">
        <f t="shared" si="7"/>
        <v>-110.73899999959394</v>
      </c>
      <c r="U7" s="47">
        <f t="shared" si="8"/>
        <v>-473.67840000009164</v>
      </c>
      <c r="V7" s="47">
        <f t="shared" si="9"/>
        <v>-867.96809999970719</v>
      </c>
      <c r="W7" s="47">
        <f t="shared" si="10"/>
        <v>74.150499999523163</v>
      </c>
      <c r="X7" s="47">
        <f t="shared" si="11"/>
        <v>-3577.1888999994844</v>
      </c>
      <c r="Y7" s="47">
        <f t="shared" si="12"/>
        <v>-5023.6629999997094</v>
      </c>
      <c r="Z7" s="47"/>
      <c r="AA7" s="40" t="s">
        <v>236</v>
      </c>
      <c r="AB7" s="48">
        <f t="shared" si="1"/>
        <v>-4.7201367430083074E-5</v>
      </c>
      <c r="AC7" s="48">
        <f t="shared" si="2"/>
        <v>-1.9112810261290303E-4</v>
      </c>
      <c r="AD7" s="48">
        <f t="shared" si="3"/>
        <v>-3.0612486346148771E-4</v>
      </c>
      <c r="AE7" s="48">
        <f t="shared" si="4"/>
        <v>2.2817222429916129E-5</v>
      </c>
      <c r="AF7" s="48">
        <f t="shared" si="5"/>
        <v>-8.5054526900774086E-4</v>
      </c>
      <c r="AG7" s="48">
        <f t="shared" si="6"/>
        <v>-9.3627409823848762E-4</v>
      </c>
    </row>
    <row r="8" spans="1:33" s="46" customFormat="1" ht="13.5" customHeight="1" x14ac:dyDescent="0.2">
      <c r="A8" s="41" t="s">
        <v>237</v>
      </c>
      <c r="B8" s="43">
        <f>SUMIFS('DATA 2'!$C$68:$C$100,'DATA 2'!$A$68:$A$100,$A8)</f>
        <v>375028.75852999999</v>
      </c>
      <c r="C8" s="43">
        <f>SUMIFS('DATA 2'!$H$68:$H$100,'DATA 2'!$A$68:$A$100,$A8)</f>
        <v>428629.80114</v>
      </c>
      <c r="D8" s="43">
        <f>SUMIFS('DATA 2'!$J$68:$J$100,'DATA 2'!$A$68:$A$100,$A8)</f>
        <v>453481.52169999998</v>
      </c>
      <c r="E8" s="43">
        <f>SUMIFS('DATA 2'!$O$68:$O$100,'DATA 2'!$A$68:$A$100,$A8)</f>
        <v>512965.69653000002</v>
      </c>
      <c r="F8" s="43">
        <f>SUMIFS('DATA 2'!$T$68:$T$100,'DATA 2'!$A$68:$A$100,$A8)</f>
        <v>583516.64697999996</v>
      </c>
      <c r="G8" s="43">
        <f>SUMIFS('DATA 2'!$AD$68:$AD$100,'DATA 2'!$A$68:$A$100,$A8)</f>
        <v>742346.30064000003</v>
      </c>
      <c r="H8" s="43">
        <f>SUMIFS('DATA 2'!$AN$68:$AN$100,'DATA 2'!$A$68:$A$100,$A8)</f>
        <v>925722.15197999997</v>
      </c>
      <c r="I8" s="45"/>
      <c r="J8" s="41" t="s">
        <v>237</v>
      </c>
      <c r="K8" s="43">
        <f>SUMIFS('DATA 2'!$C$101:$C$133,'DATA 2'!$A$101:$A$133,$J8)</f>
        <v>375028.75852999999</v>
      </c>
      <c r="L8" s="43">
        <f>SUMIFS('DATA 2'!$H$101:$H$133,'DATA 2'!$A$101:$A$133,$J8)</f>
        <v>428175.25956000003</v>
      </c>
      <c r="M8" s="43">
        <f>SUMIFS('DATA 2'!$J$101:$J$133,'DATA 2'!$A$101:$A$133,$J8)</f>
        <v>451714.20459000004</v>
      </c>
      <c r="N8" s="43">
        <f>SUMIFS('DATA 2'!$O$101:$O$133,'DATA 2'!$A$101:$A$133,$J8)</f>
        <v>508191.5073</v>
      </c>
      <c r="O8" s="43">
        <f>SUMIFS('DATA 2'!$T$101:$T$133,'DATA 2'!$A$101:$A$133,$J8)</f>
        <v>572537.34508</v>
      </c>
      <c r="P8" s="43">
        <f>SUMIFS('DATA 2'!AD$101:$AD$133,'DATA 2'!$A$101:$A$133,$J8)</f>
        <v>721144.02842999995</v>
      </c>
      <c r="Q8" s="43">
        <f>SUMIFS('DATA 2'!$AN$101:$AN$133,'DATA 2'!$A$101:$A$133,$J8)</f>
        <v>890197.75737000001</v>
      </c>
      <c r="R8" s="45"/>
      <c r="S8" s="41" t="s">
        <v>237</v>
      </c>
      <c r="T8" s="47">
        <f t="shared" si="7"/>
        <v>-454.54157999996096</v>
      </c>
      <c r="U8" s="47">
        <f t="shared" si="8"/>
        <v>-1767.3171099999454</v>
      </c>
      <c r="V8" s="47">
        <f t="shared" si="9"/>
        <v>-4774.1892300000181</v>
      </c>
      <c r="W8" s="47">
        <f t="shared" si="10"/>
        <v>-10979.301899999962</v>
      </c>
      <c r="X8" s="47">
        <f t="shared" si="11"/>
        <v>-21202.272210000083</v>
      </c>
      <c r="Y8" s="47">
        <f t="shared" si="12"/>
        <v>-35524.394609999959</v>
      </c>
      <c r="Z8" s="47"/>
      <c r="AA8" s="41" t="s">
        <v>237</v>
      </c>
      <c r="AB8" s="48">
        <f t="shared" si="1"/>
        <v>-1.0604525835372636E-3</v>
      </c>
      <c r="AC8" s="48">
        <f t="shared" si="2"/>
        <v>-3.8972196780470147E-3</v>
      </c>
      <c r="AD8" s="48">
        <f t="shared" si="3"/>
        <v>-9.3070341005166979E-3</v>
      </c>
      <c r="AE8" s="48">
        <f t="shared" si="4"/>
        <v>-1.8815747514357217E-2</v>
      </c>
      <c r="AF8" s="48">
        <f t="shared" si="5"/>
        <v>-2.8561160999550972E-2</v>
      </c>
      <c r="AG8" s="48">
        <f t="shared" si="6"/>
        <v>-3.8374791544112719E-2</v>
      </c>
    </row>
    <row r="9" spans="1:33" s="46" customFormat="1" ht="13.5" customHeight="1" x14ac:dyDescent="0.2">
      <c r="A9" s="40" t="s">
        <v>239</v>
      </c>
      <c r="B9" s="43">
        <f>SUM(B10:B21)</f>
        <v>36641.298950262702</v>
      </c>
      <c r="C9" s="43">
        <f t="shared" ref="C9:G9" si="13">SUM(C10:C21)</f>
        <v>38660.023178299998</v>
      </c>
      <c r="D9" s="43">
        <f t="shared" si="13"/>
        <v>40277.764144099994</v>
      </c>
      <c r="E9" s="43">
        <f t="shared" si="13"/>
        <v>55115.909261219007</v>
      </c>
      <c r="F9" s="43">
        <f t="shared" si="13"/>
        <v>71416.257286974986</v>
      </c>
      <c r="G9" s="43">
        <f t="shared" si="13"/>
        <v>141482.43374682419</v>
      </c>
      <c r="H9" s="43">
        <f>SUM(H10:H21)</f>
        <v>202890.35269200761</v>
      </c>
      <c r="I9" s="45"/>
      <c r="J9" s="40" t="s">
        <v>239</v>
      </c>
      <c r="K9" s="43">
        <f>SUM(K10:K21)</f>
        <v>36641.298950262702</v>
      </c>
      <c r="L9" s="43">
        <f t="shared" ref="L9:Q9" si="14">SUM(L10:L21)</f>
        <v>39178.975008400004</v>
      </c>
      <c r="M9" s="43">
        <f t="shared" si="14"/>
        <v>41607.528058100004</v>
      </c>
      <c r="N9" s="43">
        <f t="shared" si="14"/>
        <v>61806.341107986998</v>
      </c>
      <c r="O9" s="43">
        <f t="shared" si="14"/>
        <v>98215.792509583989</v>
      </c>
      <c r="P9" s="43">
        <f t="shared" si="14"/>
        <v>184806.52650661141</v>
      </c>
      <c r="Q9" s="43">
        <f t="shared" si="14"/>
        <v>268678.765869155</v>
      </c>
      <c r="R9" s="43"/>
      <c r="S9" s="40" t="s">
        <v>239</v>
      </c>
      <c r="T9" s="47">
        <f t="shared" si="7"/>
        <v>518.95183010000619</v>
      </c>
      <c r="U9" s="47">
        <f t="shared" si="8"/>
        <v>1329.7639140000101</v>
      </c>
      <c r="V9" s="47">
        <f t="shared" si="9"/>
        <v>6690.4318467679914</v>
      </c>
      <c r="W9" s="47">
        <f t="shared" si="10"/>
        <v>26799.535222609004</v>
      </c>
      <c r="X9" s="47">
        <f t="shared" si="11"/>
        <v>43324.092759787221</v>
      </c>
      <c r="Y9" s="47">
        <f t="shared" si="12"/>
        <v>65788.413177147391</v>
      </c>
      <c r="Z9" s="47"/>
      <c r="AA9" s="40" t="s">
        <v>239</v>
      </c>
      <c r="AB9" s="48">
        <f t="shared" si="1"/>
        <v>1.3423474365408472E-2</v>
      </c>
      <c r="AC9" s="48">
        <f t="shared" si="2"/>
        <v>3.3014839384891692E-2</v>
      </c>
      <c r="AD9" s="48">
        <f t="shared" si="3"/>
        <v>0.12138839649835109</v>
      </c>
      <c r="AE9" s="48">
        <f t="shared" si="4"/>
        <v>0.37525818687080292</v>
      </c>
      <c r="AF9" s="48">
        <f t="shared" si="5"/>
        <v>0.30621534852385657</v>
      </c>
      <c r="AG9" s="48">
        <f t="shared" si="6"/>
        <v>0.32425599494627422</v>
      </c>
    </row>
    <row r="10" spans="1:33" s="46" customFormat="1" ht="13.5" customHeight="1" x14ac:dyDescent="0.2">
      <c r="A10" s="42" t="s">
        <v>440</v>
      </c>
      <c r="B10" s="43">
        <f>SUMIFS('DATA 2'!$C$68:$C$100,'DATA 2'!$A$68:$A$100,$A10)</f>
        <v>10768.83088</v>
      </c>
      <c r="C10" s="43">
        <f>SUMIFS('DATA 2'!$H$68:$H$100,'DATA 2'!$A$68:$A$100,$A10)</f>
        <v>12253.766079999999</v>
      </c>
      <c r="D10" s="43">
        <f>SUMIFS('DATA 2'!$J$68:$J$100,'DATA 2'!$A$68:$A$100,$A10)</f>
        <v>13049.906440000001</v>
      </c>
      <c r="E10" s="43">
        <f>SUMIFS('DATA 2'!$O$68:$O$100,'DATA 2'!$A$68:$A$100,$A10)</f>
        <v>12740.18777</v>
      </c>
      <c r="F10" s="43">
        <f>SUMIFS('DATA 2'!$T$68:$T$100,'DATA 2'!$A$68:$A$100,$A10)</f>
        <v>13972.69173</v>
      </c>
      <c r="G10" s="43">
        <f>SUMIFS('DATA 2'!$AD$68:$AD$100,'DATA 2'!$A$68:$A$100,$A10)</f>
        <v>15956.42402</v>
      </c>
      <c r="H10" s="43">
        <f>SUMIFS('DATA 2'!$AN$68:$AN$100,'DATA 2'!$A$68:$A$100,$A10)</f>
        <v>19106.815470000001</v>
      </c>
      <c r="I10" s="45"/>
      <c r="J10" s="42" t="s">
        <v>440</v>
      </c>
      <c r="K10" s="43">
        <f>SUMIFS('DATA 2'!$C$101:$C$133,'DATA 2'!$A$101:$A$133,$J10)</f>
        <v>10768.83088</v>
      </c>
      <c r="L10" s="43">
        <f>SUMIFS('DATA 2'!$H$101:$H$133,'DATA 2'!$A$101:$A$133,$J10)</f>
        <v>12513.12599</v>
      </c>
      <c r="M10" s="43">
        <f>SUMIFS('DATA 2'!$J$101:$J$133,'DATA 2'!$A$101:$A$133,$J10)</f>
        <v>13797.412920000001</v>
      </c>
      <c r="N10" s="43">
        <f>SUMIFS('DATA 2'!$O$101:$O$133,'DATA 2'!$A$101:$A$133,$J10)</f>
        <v>12900.15545</v>
      </c>
      <c r="O10" s="43">
        <f>SUMIFS('DATA 2'!$T$101:$T$133,'DATA 2'!$A$101:$A$133,$J10)</f>
        <v>15854.21667</v>
      </c>
      <c r="P10" s="43">
        <f>SUMIFS('DATA 2'!AD$101:$AD$133,'DATA 2'!$A$101:$A$133,$J10)</f>
        <v>20605.96499</v>
      </c>
      <c r="Q10" s="43">
        <f>SUMIFS('DATA 2'!$AN$101:$AN$133,'DATA 2'!$A$101:$A$133,$J10)</f>
        <v>26841.612349999999</v>
      </c>
      <c r="R10" s="45"/>
      <c r="S10" s="42" t="s">
        <v>440</v>
      </c>
      <c r="T10" s="47">
        <f t="shared" si="7"/>
        <v>259.35991000000104</v>
      </c>
      <c r="U10" s="47">
        <f t="shared" si="8"/>
        <v>747.50648000000001</v>
      </c>
      <c r="V10" s="47">
        <f t="shared" si="9"/>
        <v>159.96767999999975</v>
      </c>
      <c r="W10" s="47">
        <f t="shared" si="10"/>
        <v>1881.5249399999993</v>
      </c>
      <c r="X10" s="47">
        <f t="shared" si="11"/>
        <v>4649.54097</v>
      </c>
      <c r="Y10" s="47">
        <f t="shared" si="12"/>
        <v>7734.7968799999981</v>
      </c>
      <c r="Z10" s="47"/>
      <c r="AA10" s="42" t="s">
        <v>440</v>
      </c>
      <c r="AB10" s="48">
        <f t="shared" si="1"/>
        <v>2.1165730462515908E-2</v>
      </c>
      <c r="AC10" s="48">
        <f t="shared" si="2"/>
        <v>5.7280600702912077E-2</v>
      </c>
      <c r="AD10" s="48">
        <f t="shared" si="3"/>
        <v>1.2556147749775315E-2</v>
      </c>
      <c r="AE10" s="48">
        <f t="shared" si="4"/>
        <v>0.13465729985012698</v>
      </c>
      <c r="AF10" s="48">
        <f t="shared" si="5"/>
        <v>0.29138991068250641</v>
      </c>
      <c r="AG10" s="48">
        <f t="shared" si="6"/>
        <v>0.40481873560481918</v>
      </c>
    </row>
    <row r="11" spans="1:33" s="46" customFormat="1" ht="13.5" customHeight="1" x14ac:dyDescent="0.2">
      <c r="A11" s="42" t="s">
        <v>441</v>
      </c>
      <c r="B11" s="43">
        <f>SUMIFS('DATA 2'!$C$68:$C$100,'DATA 2'!$A$68:$A$100,$A11)</f>
        <v>752.27429700000005</v>
      </c>
      <c r="C11" s="43">
        <f>SUMIFS('DATA 2'!$H$68:$H$100,'DATA 2'!$A$68:$A$100,$A11)</f>
        <v>2257.9944799999998</v>
      </c>
      <c r="D11" s="43">
        <f>SUMIFS('DATA 2'!$J$68:$J$100,'DATA 2'!$A$68:$A$100,$A11)</f>
        <v>3262.5308180000002</v>
      </c>
      <c r="E11" s="43">
        <f>SUMIFS('DATA 2'!$O$68:$O$100,'DATA 2'!$A$68:$A$100,$A11)</f>
        <v>7272.4518619999999</v>
      </c>
      <c r="F11" s="43">
        <f>SUMIFS('DATA 2'!$T$68:$T$100,'DATA 2'!$A$68:$A$100,$A11)</f>
        <v>13904.312169999999</v>
      </c>
      <c r="G11" s="43">
        <f>SUMIFS('DATA 2'!$AD$68:$AD$100,'DATA 2'!$A$68:$A$100,$A11)</f>
        <v>32583.75072</v>
      </c>
      <c r="H11" s="43">
        <f>SUMIFS('DATA 2'!$AN$68:$AN$100,'DATA 2'!$A$68:$A$100,$A11)</f>
        <v>48580.345529999999</v>
      </c>
      <c r="I11" s="45"/>
      <c r="J11" s="42" t="s">
        <v>441</v>
      </c>
      <c r="K11" s="43">
        <f>SUMIFS('DATA 2'!$C$101:$C$133,'DATA 2'!$A$101:$A$133,$J11)</f>
        <v>752.27429700000005</v>
      </c>
      <c r="L11" s="43">
        <f>SUMIFS('DATA 2'!$H$101:$H$133,'DATA 2'!$A$101:$A$133,$J11)</f>
        <v>2410.4983750000001</v>
      </c>
      <c r="M11" s="43">
        <f>SUMIFS('DATA 2'!$J$101:$J$133,'DATA 2'!$A$101:$A$133,$J11)</f>
        <v>3859.90281</v>
      </c>
      <c r="N11" s="43">
        <f>SUMIFS('DATA 2'!$O$101:$O$133,'DATA 2'!$A$101:$A$133,$J11)</f>
        <v>9778.8791970000002</v>
      </c>
      <c r="O11" s="43">
        <f>SUMIFS('DATA 2'!$T$101:$T$133,'DATA 2'!$A$101:$A$133,$J11)</f>
        <v>26375.559799999999</v>
      </c>
      <c r="P11" s="43">
        <f>SUMIFS('DATA 2'!AD$101:$AD$133,'DATA 2'!$A$101:$A$133,$J11)</f>
        <v>81526.306930000006</v>
      </c>
      <c r="Q11" s="43">
        <f>SUMIFS('DATA 2'!$AN$101:$AN$133,'DATA 2'!$A$101:$A$133,$J11)</f>
        <v>132783.48319999999</v>
      </c>
      <c r="R11" s="45"/>
      <c r="S11" s="42" t="s">
        <v>441</v>
      </c>
      <c r="T11" s="47">
        <f t="shared" si="7"/>
        <v>152.50389500000028</v>
      </c>
      <c r="U11" s="47">
        <f t="shared" si="8"/>
        <v>597.37199199999986</v>
      </c>
      <c r="V11" s="47">
        <f t="shared" si="9"/>
        <v>2506.4273350000003</v>
      </c>
      <c r="W11" s="47">
        <f t="shared" si="10"/>
        <v>12471.24763</v>
      </c>
      <c r="X11" s="47">
        <f t="shared" si="11"/>
        <v>48942.55621000001</v>
      </c>
      <c r="Y11" s="47">
        <f t="shared" si="12"/>
        <v>84203.137669999996</v>
      </c>
      <c r="Z11" s="47"/>
      <c r="AA11" s="42" t="s">
        <v>441</v>
      </c>
      <c r="AB11" s="48">
        <f t="shared" si="1"/>
        <v>6.7539534020472969E-2</v>
      </c>
      <c r="AC11" s="48">
        <f t="shared" si="2"/>
        <v>0.18310079668954704</v>
      </c>
      <c r="AD11" s="48">
        <f t="shared" si="3"/>
        <v>0.34464680998393127</v>
      </c>
      <c r="AE11" s="48">
        <f t="shared" si="4"/>
        <v>0.89693380567993963</v>
      </c>
      <c r="AF11" s="48">
        <f t="shared" si="5"/>
        <v>1.5020540953242354</v>
      </c>
      <c r="AG11" s="48">
        <f t="shared" si="6"/>
        <v>1.7332758083822544</v>
      </c>
    </row>
    <row r="12" spans="1:33" s="46" customFormat="1" ht="13.5" customHeight="1" x14ac:dyDescent="0.2">
      <c r="A12" s="42" t="s">
        <v>442</v>
      </c>
      <c r="B12" s="43">
        <f>SUMIFS('DATA 2'!$C$68:$C$100,'DATA 2'!$A$68:$A$100,$A12)</f>
        <v>638.72549089999995</v>
      </c>
      <c r="C12" s="43">
        <f>SUMIFS('DATA 2'!$H$68:$H$100,'DATA 2'!$A$68:$A$100,$A12)</f>
        <v>667.83582520000004</v>
      </c>
      <c r="D12" s="43">
        <f>SUMIFS('DATA 2'!$J$68:$J$100,'DATA 2'!$A$68:$A$100,$A12)</f>
        <v>851.8655033</v>
      </c>
      <c r="E12" s="43">
        <f>SUMIFS('DATA 2'!$O$68:$O$100,'DATA 2'!$A$68:$A$100,$A12)</f>
        <v>1475.1705790000001</v>
      </c>
      <c r="F12" s="43">
        <f>SUMIFS('DATA 2'!$T$68:$T$100,'DATA 2'!$A$68:$A$100,$A12)</f>
        <v>1724.890269</v>
      </c>
      <c r="G12" s="43">
        <f>SUMIFS('DATA 2'!$AD$68:$AD$100,'DATA 2'!$A$68:$A$100,$A12)</f>
        <v>2259.7709810000001</v>
      </c>
      <c r="H12" s="43">
        <f>SUMIFS('DATA 2'!$AN$68:$AN$100,'DATA 2'!$A$68:$A$100,$A12)</f>
        <v>2810.890699</v>
      </c>
      <c r="I12" s="45"/>
      <c r="J12" s="42" t="s">
        <v>442</v>
      </c>
      <c r="K12" s="43">
        <f>SUMIFS('DATA 2'!$C$101:$C$133,'DATA 2'!$A$101:$A$133,$J12)</f>
        <v>638.72549089999995</v>
      </c>
      <c r="L12" s="43">
        <f>SUMIFS('DATA 2'!$H$101:$H$133,'DATA 2'!$A$101:$A$133,$J12)</f>
        <v>681.97295659999997</v>
      </c>
      <c r="M12" s="43">
        <f>SUMIFS('DATA 2'!$J$101:$J$133,'DATA 2'!$A$101:$A$133,$J12)</f>
        <v>900.64756179999995</v>
      </c>
      <c r="N12" s="43">
        <f>SUMIFS('DATA 2'!$O$101:$O$133,'DATA 2'!$A$101:$A$133,$J12)</f>
        <v>1492.4219900000001</v>
      </c>
      <c r="O12" s="43">
        <f>SUMIFS('DATA 2'!$T$101:$T$133,'DATA 2'!$A$101:$A$133,$J12)</f>
        <v>1691.2668630000001</v>
      </c>
      <c r="P12" s="43">
        <f>SUMIFS('DATA 2'!AD$101:$AD$133,'DATA 2'!$A$101:$A$133,$J12)</f>
        <v>1925.8314150000001</v>
      </c>
      <c r="Q12" s="43">
        <f>SUMIFS('DATA 2'!$AN$101:$AN$133,'DATA 2'!$A$101:$A$133,$J12)</f>
        <v>1798.5576349999999</v>
      </c>
      <c r="R12" s="45"/>
      <c r="S12" s="42" t="s">
        <v>442</v>
      </c>
      <c r="T12" s="47">
        <f t="shared" si="7"/>
        <v>14.13713139999993</v>
      </c>
      <c r="U12" s="47">
        <f t="shared" si="8"/>
        <v>48.782058499999948</v>
      </c>
      <c r="V12" s="47">
        <f t="shared" si="9"/>
        <v>17.251410999999962</v>
      </c>
      <c r="W12" s="47">
        <f t="shared" si="10"/>
        <v>-33.623405999999932</v>
      </c>
      <c r="X12" s="47">
        <f t="shared" si="11"/>
        <v>-333.93956600000001</v>
      </c>
      <c r="Y12" s="47">
        <f t="shared" si="12"/>
        <v>-1012.3330640000001</v>
      </c>
      <c r="Z12" s="47"/>
      <c r="AA12" s="42" t="s">
        <v>442</v>
      </c>
      <c r="AB12" s="48">
        <f t="shared" si="1"/>
        <v>2.1168572973404354E-2</v>
      </c>
      <c r="AC12" s="48">
        <f t="shared" si="2"/>
        <v>5.7264977054506394E-2</v>
      </c>
      <c r="AD12" s="48">
        <f t="shared" si="3"/>
        <v>1.1694519430894834E-2</v>
      </c>
      <c r="AE12" s="48">
        <f t="shared" si="4"/>
        <v>-1.9493069561748455E-2</v>
      </c>
      <c r="AF12" s="48">
        <f t="shared" si="5"/>
        <v>-0.14777584490098383</v>
      </c>
      <c r="AG12" s="48">
        <f t="shared" si="6"/>
        <v>-0.36014671945805177</v>
      </c>
    </row>
    <row r="13" spans="1:33" s="46" customFormat="1" ht="13.5" customHeight="1" x14ac:dyDescent="0.2">
      <c r="A13" s="42" t="s">
        <v>125</v>
      </c>
      <c r="B13" s="43">
        <f>SUMIFS('DATA 2'!$C$68:$C$100,'DATA 2'!$A$68:$A$100,$A13)</f>
        <v>4.3678165160000004</v>
      </c>
      <c r="C13" s="43">
        <f>SUMIFS('DATA 2'!$H$68:$H$100,'DATA 2'!$A$68:$A$100,$A13)</f>
        <v>141.54157140000001</v>
      </c>
      <c r="D13" s="43">
        <f>SUMIFS('DATA 2'!$J$68:$J$100,'DATA 2'!$A$68:$A$100,$A13)</f>
        <v>485.50921069999998</v>
      </c>
      <c r="E13" s="43">
        <f>SUMIFS('DATA 2'!$O$68:$O$100,'DATA 2'!$A$68:$A$100,$A13)</f>
        <v>9272.8655199999994</v>
      </c>
      <c r="F13" s="43">
        <f>SUMIFS('DATA 2'!$T$68:$T$100,'DATA 2'!$A$68:$A$100,$A13)</f>
        <v>14341.110979999999</v>
      </c>
      <c r="G13" s="43">
        <f>SUMIFS('DATA 2'!$AD$68:$AD$100,'DATA 2'!$A$68:$A$100,$A13)</f>
        <v>63136.055119999997</v>
      </c>
      <c r="H13" s="43">
        <f>SUMIFS('DATA 2'!$AN$68:$AN$100,'DATA 2'!$A$68:$A$100,$A13)</f>
        <v>99526.01367</v>
      </c>
      <c r="I13" s="45"/>
      <c r="J13" s="42" t="s">
        <v>125</v>
      </c>
      <c r="K13" s="43">
        <f>SUMIFS('DATA 2'!$C$101:$C$133,'DATA 2'!$A$101:$A$133,$J13)</f>
        <v>4.3678165160000004</v>
      </c>
      <c r="L13" s="43">
        <f>SUMIFS('DATA 2'!$H$101:$H$133,'DATA 2'!$A$101:$A$133,$J13)</f>
        <v>154.90932760000001</v>
      </c>
      <c r="M13" s="43">
        <f>SUMIFS('DATA 2'!$J$101:$J$133,'DATA 2'!$A$101:$A$133,$J13)</f>
        <v>618.27552630000002</v>
      </c>
      <c r="N13" s="43">
        <f>SUMIFS('DATA 2'!$O$101:$O$133,'DATA 2'!$A$101:$A$133,$J13)</f>
        <v>15006.25014</v>
      </c>
      <c r="O13" s="43">
        <f>SUMIFS('DATA 2'!$T$101:$T$133,'DATA 2'!$A$101:$A$133,$J13)</f>
        <v>32405.850160000002</v>
      </c>
      <c r="P13" s="43">
        <f>SUMIFS('DATA 2'!AD$101:$AD$133,'DATA 2'!$A$101:$A$133,$J13)</f>
        <v>63775.529699999999</v>
      </c>
      <c r="Q13" s="43">
        <f>SUMIFS('DATA 2'!$AN$101:$AN$133,'DATA 2'!$A$101:$A$133,$J13)</f>
        <v>77005.150120000006</v>
      </c>
      <c r="R13" s="45"/>
      <c r="S13" s="42" t="s">
        <v>125</v>
      </c>
      <c r="T13" s="47">
        <f t="shared" si="7"/>
        <v>13.367756200000002</v>
      </c>
      <c r="U13" s="47">
        <f t="shared" si="8"/>
        <v>132.76631560000004</v>
      </c>
      <c r="V13" s="47">
        <f t="shared" si="9"/>
        <v>5733.3846200000007</v>
      </c>
      <c r="W13" s="47">
        <f t="shared" si="10"/>
        <v>18064.739180000004</v>
      </c>
      <c r="X13" s="47">
        <f t="shared" si="11"/>
        <v>639.47458000000188</v>
      </c>
      <c r="Y13" s="47">
        <f t="shared" si="12"/>
        <v>-22520.863549999995</v>
      </c>
      <c r="Z13" s="47"/>
      <c r="AA13" s="42" t="s">
        <v>125</v>
      </c>
      <c r="AB13" s="48">
        <f t="shared" si="1"/>
        <v>9.4444028477134845E-2</v>
      </c>
      <c r="AC13" s="48">
        <f t="shared" si="2"/>
        <v>0.27345787201148974</v>
      </c>
      <c r="AD13" s="48">
        <f t="shared" si="3"/>
        <v>0.61829696630820985</v>
      </c>
      <c r="AE13" s="48">
        <f t="shared" si="4"/>
        <v>1.2596471225411299</v>
      </c>
      <c r="AF13" s="48">
        <f t="shared" si="5"/>
        <v>1.012851656291458E-2</v>
      </c>
      <c r="AG13" s="48">
        <f t="shared" si="6"/>
        <v>-0.22628117734799247</v>
      </c>
    </row>
    <row r="14" spans="1:33" s="46" customFormat="1" ht="13.5" customHeight="1" x14ac:dyDescent="0.2">
      <c r="A14" s="42" t="s">
        <v>443</v>
      </c>
      <c r="B14" s="43">
        <f>SUMIFS('DATA 2'!$C$68:$C$100,'DATA 2'!$A$68:$A$100,$A14)</f>
        <v>288.43088970000002</v>
      </c>
      <c r="C14" s="43">
        <f>SUMIFS('DATA 2'!$H$68:$H$100,'DATA 2'!$A$68:$A$100,$A14)</f>
        <v>998.98951620000003</v>
      </c>
      <c r="D14" s="43">
        <f>SUMIFS('DATA 2'!$J$68:$J$100,'DATA 2'!$A$68:$A$100,$A14)</f>
        <v>1339.1446719999999</v>
      </c>
      <c r="E14" s="43">
        <f>SUMIFS('DATA 2'!$O$68:$O$100,'DATA 2'!$A$68:$A$100,$A14)</f>
        <v>2218.5707969999999</v>
      </c>
      <c r="F14" s="43">
        <f>SUMIFS('DATA 2'!$T$68:$T$100,'DATA 2'!$A$68:$A$100,$A14)</f>
        <v>2656.3523209999998</v>
      </c>
      <c r="G14" s="43">
        <f>SUMIFS('DATA 2'!$AD$68:$AD$100,'DATA 2'!$A$68:$A$100,$A14)</f>
        <v>3304.886939</v>
      </c>
      <c r="H14" s="43">
        <f>SUMIFS('DATA 2'!$AN$68:$AN$100,'DATA 2'!$A$68:$A$100,$A14)</f>
        <v>1.1493252819999999</v>
      </c>
      <c r="I14" s="45"/>
      <c r="J14" s="42" t="s">
        <v>443</v>
      </c>
      <c r="K14" s="43">
        <f>SUMIFS('DATA 2'!$C$101:$C$133,'DATA 2'!$A$101:$A$133,$J14)</f>
        <v>288.43088970000002</v>
      </c>
      <c r="L14" s="43">
        <f>SUMIFS('DATA 2'!$H$101:$H$133,'DATA 2'!$A$101:$A$133,$J14)</f>
        <v>1020.1695</v>
      </c>
      <c r="M14" s="43">
        <f>SUMIFS('DATA 2'!$J$101:$J$133,'DATA 2'!$A$101:$A$133,$J14)</f>
        <v>1415.6285</v>
      </c>
      <c r="N14" s="43">
        <f>SUMIFS('DATA 2'!$O$101:$O$133,'DATA 2'!$A$101:$A$133,$J14)</f>
        <v>2237.8153809999999</v>
      </c>
      <c r="O14" s="43">
        <f>SUMIFS('DATA 2'!$T$101:$T$133,'DATA 2'!$A$101:$A$133,$J14)</f>
        <v>3667.9793890000001</v>
      </c>
      <c r="P14" s="43">
        <f>SUMIFS('DATA 2'!AD$101:$AD$133,'DATA 2'!$A$101:$A$133,$J14)</f>
        <v>4793.3760609999999</v>
      </c>
      <c r="Q14" s="43">
        <f>SUMIFS('DATA 2'!$AN$101:$AN$133,'DATA 2'!$A$101:$A$133,$J14)</f>
        <v>3326.3140450000001</v>
      </c>
      <c r="R14" s="45"/>
      <c r="S14" s="42" t="s">
        <v>443</v>
      </c>
      <c r="T14" s="47">
        <f t="shared" si="7"/>
        <v>21.179983799999945</v>
      </c>
      <c r="U14" s="47">
        <f t="shared" si="8"/>
        <v>76.48382800000013</v>
      </c>
      <c r="V14" s="47">
        <f t="shared" si="9"/>
        <v>19.244584000000032</v>
      </c>
      <c r="W14" s="47">
        <f t="shared" si="10"/>
        <v>1011.6270680000002</v>
      </c>
      <c r="X14" s="47">
        <f t="shared" si="11"/>
        <v>1488.489122</v>
      </c>
      <c r="Y14" s="47">
        <f t="shared" si="12"/>
        <v>3325.164719718</v>
      </c>
      <c r="Z14" s="47"/>
      <c r="AA14" s="42" t="s">
        <v>443</v>
      </c>
      <c r="AB14" s="48">
        <f t="shared" si="1"/>
        <v>2.1201407478794509E-2</v>
      </c>
      <c r="AC14" s="48">
        <f t="shared" si="2"/>
        <v>5.7113939665512259E-2</v>
      </c>
      <c r="AD14" s="48">
        <f t="shared" si="3"/>
        <v>8.6743159271829295E-3</v>
      </c>
      <c r="AE14" s="48">
        <f t="shared" si="4"/>
        <v>0.38083316734851169</v>
      </c>
      <c r="AF14" s="48">
        <f t="shared" si="5"/>
        <v>0.45039033088689884</v>
      </c>
      <c r="AG14" s="48">
        <f t="shared" si="6"/>
        <v>2893.1450232537391</v>
      </c>
    </row>
    <row r="15" spans="1:33" s="46" customFormat="1" ht="13.5" customHeight="1" x14ac:dyDescent="0.2">
      <c r="A15" s="42" t="s">
        <v>444</v>
      </c>
      <c r="B15" s="43">
        <f>SUMIFS('DATA 2'!$C$68:$C$100,'DATA 2'!$A$68:$A$100,$A15)</f>
        <v>514.10128280000004</v>
      </c>
      <c r="C15" s="43">
        <f>SUMIFS('DATA 2'!$H$68:$H$100,'DATA 2'!$A$68:$A$100,$A15)</f>
        <v>732.06854920000001</v>
      </c>
      <c r="D15" s="43">
        <f>SUMIFS('DATA 2'!$J$68:$J$100,'DATA 2'!$A$68:$A$100,$A15)</f>
        <v>813.7413732</v>
      </c>
      <c r="E15" s="43">
        <f>SUMIFS('DATA 2'!$O$68:$O$100,'DATA 2'!$A$68:$A$100,$A15)</f>
        <v>890.10570089999999</v>
      </c>
      <c r="F15" s="43">
        <f>SUMIFS('DATA 2'!$T$68:$T$100,'DATA 2'!$A$68:$A$100,$A15)</f>
        <v>896.68598640000005</v>
      </c>
      <c r="G15" s="43">
        <f>SUMIFS('DATA 2'!$AD$68:$AD$100,'DATA 2'!$A$68:$A$100,$A15)</f>
        <v>357.26134930000001</v>
      </c>
      <c r="H15" s="43">
        <f>SUMIFS('DATA 2'!$AN$68:$AN$100,'DATA 2'!$A$68:$A$100,$A15)</f>
        <v>29.779659370000001</v>
      </c>
      <c r="I15" s="45"/>
      <c r="J15" s="42" t="s">
        <v>444</v>
      </c>
      <c r="K15" s="43">
        <f>SUMIFS('DATA 2'!$C$101:$C$133,'DATA 2'!$A$101:$A$133,$J15)</f>
        <v>514.10128280000004</v>
      </c>
      <c r="L15" s="43">
        <f>SUMIFS('DATA 2'!$H$101:$H$133,'DATA 2'!$A$101:$A$133,$J15)</f>
        <v>753.67712440000003</v>
      </c>
      <c r="M15" s="43">
        <f>SUMIFS('DATA 2'!$J$101:$J$133,'DATA 2'!$A$101:$A$133,$J15)</f>
        <v>888.01368000000002</v>
      </c>
      <c r="N15" s="43">
        <f>SUMIFS('DATA 2'!$O$101:$O$133,'DATA 2'!$A$101:$A$133,$J15)</f>
        <v>997.14142059999995</v>
      </c>
      <c r="O15" s="43">
        <f>SUMIFS('DATA 2'!$T$101:$T$133,'DATA 2'!$A$101:$A$133,$J15)</f>
        <v>971.06410930000004</v>
      </c>
      <c r="P15" s="43">
        <f>SUMIFS('DATA 2'!AD$101:$AD$133,'DATA 2'!$A$101:$A$133,$J15)</f>
        <v>501.79552080000002</v>
      </c>
      <c r="Q15" s="43">
        <f>SUMIFS('DATA 2'!$AN$101:$AN$133,'DATA 2'!$A$101:$A$133,$J15)</f>
        <v>1754.408752</v>
      </c>
      <c r="R15" s="45"/>
      <c r="S15" s="42" t="s">
        <v>444</v>
      </c>
      <c r="T15" s="47">
        <f t="shared" si="7"/>
        <v>21.608575200000018</v>
      </c>
      <c r="U15" s="47">
        <f t="shared" si="8"/>
        <v>74.272306800000024</v>
      </c>
      <c r="V15" s="47">
        <f t="shared" si="9"/>
        <v>107.03571969999996</v>
      </c>
      <c r="W15" s="47">
        <f t="shared" si="10"/>
        <v>74.378122899999994</v>
      </c>
      <c r="X15" s="47">
        <f t="shared" si="11"/>
        <v>144.53417150000001</v>
      </c>
      <c r="Y15" s="47">
        <f t="shared" si="12"/>
        <v>1724.6290926300001</v>
      </c>
      <c r="Z15" s="47"/>
      <c r="AA15" s="42" t="s">
        <v>444</v>
      </c>
      <c r="AB15" s="48">
        <f t="shared" si="1"/>
        <v>2.9517147299407576E-2</v>
      </c>
      <c r="AC15" s="48">
        <f t="shared" si="2"/>
        <v>9.1272619589105597E-2</v>
      </c>
      <c r="AD15" s="48">
        <f t="shared" si="3"/>
        <v>0.1202505720295628</v>
      </c>
      <c r="AE15" s="48">
        <f t="shared" si="4"/>
        <v>8.2947792235063211E-2</v>
      </c>
      <c r="AF15" s="48">
        <f t="shared" si="5"/>
        <v>0.40456145559320378</v>
      </c>
      <c r="AG15" s="48">
        <f t="shared" si="6"/>
        <v>57.912989238802027</v>
      </c>
    </row>
    <row r="16" spans="1:33" s="46" customFormat="1" ht="13.5" customHeight="1" x14ac:dyDescent="0.2">
      <c r="A16" s="42" t="s">
        <v>445</v>
      </c>
      <c r="B16" s="98">
        <f>SUMIFS('DATA 2'!$C$68:$C$100,'DATA 2'!$A$68:$A$100,$A16)</f>
        <v>0.22515454670000001</v>
      </c>
      <c r="C16" s="43">
        <f>SUMIFS('DATA 2'!$H$68:$H$100,'DATA 2'!$A$68:$A$100,$A16)</f>
        <v>524.67766749999998</v>
      </c>
      <c r="D16" s="43">
        <f>SUMIFS('DATA 2'!$J$68:$J$100,'DATA 2'!$A$68:$A$100,$A16)</f>
        <v>1089.552555</v>
      </c>
      <c r="E16" s="43">
        <f>SUMIFS('DATA 2'!$O$68:$O$100,'DATA 2'!$A$68:$A$100,$A16)</f>
        <v>2686.5622979999998</v>
      </c>
      <c r="F16" s="43">
        <f>SUMIFS('DATA 2'!$T$68:$T$100,'DATA 2'!$A$68:$A$100,$A16)</f>
        <v>3148.3999509999999</v>
      </c>
      <c r="G16" s="43">
        <f>SUMIFS('DATA 2'!$AD$68:$AD$100,'DATA 2'!$A$68:$A$100,$A16)</f>
        <v>1366.8313949999999</v>
      </c>
      <c r="H16" s="43">
        <f>SUMIFS('DATA 2'!$AN$68:$AN$100,'DATA 2'!$A$68:$A$100,$A16)</f>
        <v>702.57178199999998</v>
      </c>
      <c r="I16" s="45"/>
      <c r="J16" s="42" t="s">
        <v>445</v>
      </c>
      <c r="K16" s="43">
        <f>SUMIFS('DATA 2'!$C$101:$C$133,'DATA 2'!$A$101:$A$133,$J16)</f>
        <v>0.22515454670000001</v>
      </c>
      <c r="L16" s="43">
        <f>SUMIFS('DATA 2'!$H$101:$H$133,'DATA 2'!$A$101:$A$133,$J16)</f>
        <v>535.79463469999996</v>
      </c>
      <c r="M16" s="43">
        <f>SUMIFS('DATA 2'!$J$101:$J$133,'DATA 2'!$A$101:$A$133,$J16)</f>
        <v>1149.72812</v>
      </c>
      <c r="N16" s="43">
        <f>SUMIFS('DATA 2'!$O$101:$O$133,'DATA 2'!$A$101:$A$133,$J16)</f>
        <v>2688.0086019999999</v>
      </c>
      <c r="O16" s="43">
        <f>SUMIFS('DATA 2'!$T$101:$T$133,'DATA 2'!$A$101:$A$133,$J16)</f>
        <v>3086.4276949999999</v>
      </c>
      <c r="P16" s="43">
        <f>SUMIFS('DATA 2'!AD$101:$AD$133,'DATA 2'!$A$101:$A$133,$J16)</f>
        <v>1172.699629</v>
      </c>
      <c r="Q16" s="43">
        <f>SUMIFS('DATA 2'!$AN$101:$AN$133,'DATA 2'!$A$101:$A$133,$J16)</f>
        <v>481.42730690000002</v>
      </c>
      <c r="R16" s="45"/>
      <c r="S16" s="42" t="s">
        <v>445</v>
      </c>
      <c r="T16" s="47">
        <f t="shared" si="7"/>
        <v>11.116967199999976</v>
      </c>
      <c r="U16" s="47">
        <f t="shared" si="8"/>
        <v>60.175565000000006</v>
      </c>
      <c r="V16" s="47">
        <f t="shared" si="9"/>
        <v>1.4463040000000547</v>
      </c>
      <c r="W16" s="47">
        <f t="shared" si="10"/>
        <v>-61.972256000000016</v>
      </c>
      <c r="X16" s="47">
        <f t="shared" si="11"/>
        <v>-194.13176599999997</v>
      </c>
      <c r="Y16" s="47">
        <f t="shared" si="12"/>
        <v>-221.14447509999997</v>
      </c>
      <c r="Z16" s="47"/>
      <c r="AA16" s="42" t="s">
        <v>445</v>
      </c>
      <c r="AB16" s="48">
        <f t="shared" si="1"/>
        <v>2.1188184458031945E-2</v>
      </c>
      <c r="AC16" s="48">
        <f t="shared" si="2"/>
        <v>5.5229612122748906E-2</v>
      </c>
      <c r="AD16" s="48">
        <f t="shared" si="3"/>
        <v>5.3834746399772371E-4</v>
      </c>
      <c r="AE16" s="48">
        <f t="shared" si="4"/>
        <v>-1.9683730454993942E-2</v>
      </c>
      <c r="AF16" s="48">
        <f t="shared" si="5"/>
        <v>-0.14203051430494829</v>
      </c>
      <c r="AG16" s="48">
        <f t="shared" si="6"/>
        <v>-0.31476424297951655</v>
      </c>
    </row>
    <row r="17" spans="1:34" s="46" customFormat="1" ht="13.5" customHeight="1" x14ac:dyDescent="0.2">
      <c r="A17" s="42" t="s">
        <v>446</v>
      </c>
      <c r="B17" s="43">
        <f>SUMIFS('DATA 2'!$C$68:$C$100,'DATA 2'!$A$68:$A$100,$A17)</f>
        <v>2605.7253879999998</v>
      </c>
      <c r="C17" s="43">
        <f>SUMIFS('DATA 2'!$H$68:$H$100,'DATA 2'!$A$68:$A$100,$A17)</f>
        <v>2371.4240249999998</v>
      </c>
      <c r="D17" s="43">
        <f>SUMIFS('DATA 2'!$J$68:$J$100,'DATA 2'!$A$68:$A$100,$A17)</f>
        <v>2436.750423</v>
      </c>
      <c r="E17" s="43">
        <f>SUMIFS('DATA 2'!$O$68:$O$100,'DATA 2'!$A$68:$A$100,$A17)</f>
        <v>2197.0337279999999</v>
      </c>
      <c r="F17" s="43">
        <f>SUMIFS('DATA 2'!$T$68:$T$100,'DATA 2'!$A$68:$A$100,$A17)</f>
        <v>2039.5594129999999</v>
      </c>
      <c r="G17" s="43">
        <f>SUMIFS('DATA 2'!$AD$68:$AD$100,'DATA 2'!$A$68:$A$100,$A17)</f>
        <v>2050.2954110000001</v>
      </c>
      <c r="H17" s="43">
        <f>SUMIFS('DATA 2'!$AN$68:$AN$100,'DATA 2'!$A$68:$A$100,$A17)</f>
        <v>2282.8829099999998</v>
      </c>
      <c r="I17" s="45"/>
      <c r="J17" s="42" t="s">
        <v>446</v>
      </c>
      <c r="K17" s="43">
        <f>SUMIFS('DATA 2'!$C$101:$C$133,'DATA 2'!$A$101:$A$133,$J17)</f>
        <v>2605.7253879999998</v>
      </c>
      <c r="L17" s="43">
        <f>SUMIFS('DATA 2'!$H$101:$H$133,'DATA 2'!$A$101:$A$133,$J17)</f>
        <v>2421.6103050000002</v>
      </c>
      <c r="M17" s="43">
        <f>SUMIFS('DATA 2'!$J$101:$J$133,'DATA 2'!$A$101:$A$133,$J17)</f>
        <v>2576.3597530000002</v>
      </c>
      <c r="N17" s="43">
        <f>SUMIFS('DATA 2'!$O$101:$O$133,'DATA 2'!$A$101:$A$133,$J17)</f>
        <v>2225.3007029999999</v>
      </c>
      <c r="O17" s="43">
        <f>SUMIFS('DATA 2'!$T$101:$T$133,'DATA 2'!$A$101:$A$133,$J17)</f>
        <v>2040.952792</v>
      </c>
      <c r="P17" s="43">
        <f>SUMIFS('DATA 2'!AD$101:$AD$133,'DATA 2'!$A$101:$A$133,$J17)</f>
        <v>1939.016161</v>
      </c>
      <c r="Q17" s="43">
        <f>SUMIFS('DATA 2'!$AN$101:$AN$133,'DATA 2'!$A$101:$A$133,$J17)</f>
        <v>20436.07677</v>
      </c>
      <c r="R17" s="45"/>
      <c r="S17" s="42" t="s">
        <v>446</v>
      </c>
      <c r="T17" s="47">
        <f t="shared" si="7"/>
        <v>50.186280000000352</v>
      </c>
      <c r="U17" s="47">
        <f t="shared" si="8"/>
        <v>139.60933000000023</v>
      </c>
      <c r="V17" s="47">
        <f t="shared" si="9"/>
        <v>28.266975000000002</v>
      </c>
      <c r="W17" s="47">
        <f t="shared" si="10"/>
        <v>1.3933790000000954</v>
      </c>
      <c r="X17" s="47">
        <f t="shared" si="11"/>
        <v>-111.27925000000005</v>
      </c>
      <c r="Y17" s="47">
        <f t="shared" si="12"/>
        <v>18153.193859999999</v>
      </c>
      <c r="Z17" s="47"/>
      <c r="AA17" s="42" t="s">
        <v>446</v>
      </c>
      <c r="AB17" s="48">
        <f t="shared" si="1"/>
        <v>2.1162929729532598E-2</v>
      </c>
      <c r="AC17" s="48">
        <f t="shared" si="2"/>
        <v>5.7293241311155985E-2</v>
      </c>
      <c r="AD17" s="48">
        <f t="shared" si="3"/>
        <v>1.2865972260577063E-2</v>
      </c>
      <c r="AE17" s="48">
        <f t="shared" si="4"/>
        <v>6.831764699370968E-4</v>
      </c>
      <c r="AF17" s="48">
        <f t="shared" si="5"/>
        <v>-5.4274739826747798E-2</v>
      </c>
      <c r="AG17" s="48">
        <f t="shared" si="6"/>
        <v>7.9518725119371112</v>
      </c>
    </row>
    <row r="18" spans="1:34" s="46" customFormat="1" ht="13.5" customHeight="1" x14ac:dyDescent="0.2">
      <c r="A18" s="42" t="s">
        <v>449</v>
      </c>
      <c r="B18" s="43">
        <f>SUMIFS('DATA 2'!$C$68:$C$100,'DATA 2'!$A$68:$A$100,$A18)</f>
        <v>2831.6670730000001</v>
      </c>
      <c r="C18" s="43">
        <f>SUMIFS('DATA 2'!$H$68:$H$100,'DATA 2'!$A$68:$A$100,$A18)</f>
        <v>2562.997108</v>
      </c>
      <c r="D18" s="43">
        <f>SUMIFS('DATA 2'!$J$68:$J$100,'DATA 2'!$A$68:$A$100,$A18)</f>
        <v>2630.0347619999998</v>
      </c>
      <c r="E18" s="43">
        <f>SUMIFS('DATA 2'!$O$68:$O$100,'DATA 2'!$A$68:$A$100,$A18)</f>
        <v>2460.8840559999999</v>
      </c>
      <c r="F18" s="43">
        <f>SUMIFS('DATA 2'!$T$68:$T$100,'DATA 2'!$A$68:$A$100,$A18)</f>
        <v>1901.0780540000001</v>
      </c>
      <c r="G18" s="43">
        <f>SUMIFS('DATA 2'!$AD$68:$AD$100,'DATA 2'!$A$68:$A$100,$A18)</f>
        <v>1340.1380959999999</v>
      </c>
      <c r="H18" s="43">
        <f>SUMIFS('DATA 2'!$AN$68:$AN$100,'DATA 2'!$A$68:$A$100,$A18)</f>
        <v>23.62332391</v>
      </c>
      <c r="I18" s="45"/>
      <c r="J18" s="42" t="s">
        <v>449</v>
      </c>
      <c r="K18" s="43">
        <f>SUMIFS('DATA 2'!$C$101:$C$133,'DATA 2'!$A$101:$A$133,$J18)</f>
        <v>2831.6670730000001</v>
      </c>
      <c r="L18" s="43">
        <f>SUMIFS('DATA 2'!$H$101:$H$133,'DATA 2'!$A$101:$A$133,$J18)</f>
        <v>2020.7080100000001</v>
      </c>
      <c r="M18" s="43">
        <f>SUMIFS('DATA 2'!$J$101:$J$133,'DATA 2'!$A$101:$A$133,$J18)</f>
        <v>1013.92827</v>
      </c>
      <c r="N18" s="43">
        <f>SUMIFS('DATA 2'!$O$101:$O$133,'DATA 2'!$A$101:$A$133,$J18)</f>
        <v>92.543581590000002</v>
      </c>
      <c r="O18" s="43">
        <f>SUMIFS('DATA 2'!$T$101:$T$133,'DATA 2'!$A$101:$A$133,$J18)</f>
        <v>20.571981149999999</v>
      </c>
      <c r="P18" s="43">
        <f>SUMIFS('DATA 2'!AD$101:$AD$133,'DATA 2'!$A$101:$A$133,$J18)</f>
        <v>0.24424720759999999</v>
      </c>
      <c r="Q18" s="43">
        <f>SUMIFS('DATA 2'!$AN$101:$AN$133,'DATA 2'!$A$101:$A$133,$J18)</f>
        <v>2.4871252600000001E-2</v>
      </c>
      <c r="R18" s="45"/>
      <c r="S18" s="42" t="s">
        <v>449</v>
      </c>
      <c r="T18" s="47">
        <f t="shared" si="7"/>
        <v>-542.28909799999997</v>
      </c>
      <c r="U18" s="47">
        <f t="shared" si="8"/>
        <v>-1616.1064919999999</v>
      </c>
      <c r="V18" s="47">
        <f t="shared" si="9"/>
        <v>-2368.3404744099998</v>
      </c>
      <c r="W18" s="47">
        <f t="shared" si="10"/>
        <v>-1880.50607285</v>
      </c>
      <c r="X18" s="47">
        <f t="shared" si="11"/>
        <v>-1339.8938487923999</v>
      </c>
      <c r="Y18" s="47">
        <f t="shared" si="12"/>
        <v>-23.598452657399999</v>
      </c>
      <c r="Z18" s="47"/>
      <c r="AA18" s="42" t="s">
        <v>449</v>
      </c>
      <c r="AB18" s="48">
        <f t="shared" si="1"/>
        <v>-0.21158396796755186</v>
      </c>
      <c r="AC18" s="48">
        <f t="shared" si="2"/>
        <v>-0.61448103855898761</v>
      </c>
      <c r="AD18" s="48">
        <f t="shared" si="3"/>
        <v>-0.96239417238517799</v>
      </c>
      <c r="AE18" s="48">
        <f t="shared" si="4"/>
        <v>-0.98917878142524707</v>
      </c>
      <c r="AF18" s="48">
        <f t="shared" si="5"/>
        <v>-0.9998177447471055</v>
      </c>
      <c r="AG18" s="48">
        <f t="shared" si="6"/>
        <v>-0.99894717387380561</v>
      </c>
    </row>
    <row r="19" spans="1:34" s="46" customFormat="1" ht="13.5" customHeight="1" x14ac:dyDescent="0.2">
      <c r="A19" s="42" t="s">
        <v>450</v>
      </c>
      <c r="B19" s="43">
        <f>SUMIFS('DATA 2'!$C$68:$C$100,'DATA 2'!$A$68:$A$100,$A19)</f>
        <v>11781.592780000001</v>
      </c>
      <c r="C19" s="43">
        <f>SUMIFS('DATA 2'!$H$68:$H$100,'DATA 2'!$A$68:$A$100,$A19)</f>
        <v>12720.564350000001</v>
      </c>
      <c r="D19" s="43">
        <f>SUMIFS('DATA 2'!$J$68:$J$100,'DATA 2'!$A$68:$A$100,$A19)</f>
        <v>13447.8472</v>
      </c>
      <c r="E19" s="43">
        <f>SUMIFS('DATA 2'!$O$68:$O$100,'DATA 2'!$A$68:$A$100,$A19)</f>
        <v>13879.843010000001</v>
      </c>
      <c r="F19" s="43">
        <f>SUMIFS('DATA 2'!$T$68:$T$100,'DATA 2'!$A$68:$A$100,$A19)</f>
        <v>16825.46931</v>
      </c>
      <c r="G19" s="43">
        <f>SUMIFS('DATA 2'!$AD$68:$AD$100,'DATA 2'!$A$68:$A$100,$A19)</f>
        <v>19122.905330000001</v>
      </c>
      <c r="H19" s="43">
        <f>SUMIFS('DATA 2'!$AN$68:$AN$100,'DATA 2'!$A$68:$A$100,$A19)</f>
        <v>29820.679039999999</v>
      </c>
      <c r="I19" s="45"/>
      <c r="J19" s="42" t="s">
        <v>450</v>
      </c>
      <c r="K19" s="43">
        <f>SUMIFS('DATA 2'!$C$101:$C$133,'DATA 2'!$A$101:$A$133,$J19)</f>
        <v>11781.592780000001</v>
      </c>
      <c r="L19" s="43">
        <f>SUMIFS('DATA 2'!$H$101:$H$133,'DATA 2'!$A$101:$A$133,$J19)</f>
        <v>13166.06711</v>
      </c>
      <c r="M19" s="43">
        <f>SUMIFS('DATA 2'!$J$101:$J$133,'DATA 2'!$A$101:$A$133,$J19)</f>
        <v>14467.22502</v>
      </c>
      <c r="N19" s="43">
        <f>SUMIFS('DATA 2'!$O$101:$O$133,'DATA 2'!$A$101:$A$133,$J19)</f>
        <v>14365.293079999999</v>
      </c>
      <c r="O19" s="43">
        <f>SUMIFS('DATA 2'!$T$101:$T$133,'DATA 2'!$A$101:$A$133,$J19)</f>
        <v>12096.289720000001</v>
      </c>
      <c r="P19" s="43">
        <f>SUMIFS('DATA 2'!AD$101:$AD$133,'DATA 2'!$A$101:$A$133,$J19)</f>
        <v>8561.7189340000004</v>
      </c>
      <c r="Q19" s="43">
        <f>SUMIFS('DATA 2'!$AN$101:$AN$133,'DATA 2'!$A$101:$A$133,$J19)</f>
        <v>4246.4919540000001</v>
      </c>
      <c r="R19" s="45"/>
      <c r="S19" s="42" t="s">
        <v>450</v>
      </c>
      <c r="T19" s="47">
        <f t="shared" si="7"/>
        <v>445.5027599999994</v>
      </c>
      <c r="U19" s="47">
        <f t="shared" si="8"/>
        <v>1019.3778199999997</v>
      </c>
      <c r="V19" s="47">
        <f t="shared" si="9"/>
        <v>485.45006999999896</v>
      </c>
      <c r="W19" s="47">
        <f t="shared" si="10"/>
        <v>-4729.1795899999997</v>
      </c>
      <c r="X19" s="47">
        <f t="shared" si="11"/>
        <v>-10561.186396000001</v>
      </c>
      <c r="Y19" s="47">
        <f t="shared" si="12"/>
        <v>-25574.187085999998</v>
      </c>
      <c r="Z19" s="47"/>
      <c r="AA19" s="42" t="s">
        <v>450</v>
      </c>
      <c r="AB19" s="48">
        <f t="shared" si="1"/>
        <v>3.5022248049867422E-2</v>
      </c>
      <c r="AC19" s="48">
        <f t="shared" si="2"/>
        <v>7.5802305368252609E-2</v>
      </c>
      <c r="AD19" s="48">
        <f t="shared" si="3"/>
        <v>3.4975184492378464E-2</v>
      </c>
      <c r="AE19" s="48">
        <f t="shared" si="4"/>
        <v>-0.28107267041813055</v>
      </c>
      <c r="AF19" s="48">
        <f t="shared" si="5"/>
        <v>-0.55227938504886165</v>
      </c>
      <c r="AG19" s="48">
        <f t="shared" si="6"/>
        <v>-0.85759908591269962</v>
      </c>
    </row>
    <row r="20" spans="1:34" s="46" customFormat="1" ht="13.5" customHeight="1" x14ac:dyDescent="0.2">
      <c r="A20" s="42" t="s">
        <v>447</v>
      </c>
      <c r="B20" s="43">
        <f>SUMIFS('DATA 2'!$C$68:$C$100,'DATA 2'!$A$68:$A$100,$A20)</f>
        <v>474.12527679999999</v>
      </c>
      <c r="C20" s="43">
        <f>SUMIFS('DATA 2'!$H$68:$H$100,'DATA 2'!$A$68:$A$100,$A20)</f>
        <v>631.0907168</v>
      </c>
      <c r="D20" s="43">
        <f>SUMIFS('DATA 2'!$J$68:$J$100,'DATA 2'!$A$68:$A$100,$A20)</f>
        <v>270.4870497</v>
      </c>
      <c r="E20" s="43">
        <f>SUMIFS('DATA 2'!$O$68:$O$100,'DATA 2'!$A$68:$A$100,$A20)</f>
        <v>15.95290601</v>
      </c>
      <c r="F20" s="43">
        <f>SUMIFS('DATA 2'!$T$68:$T$100,'DATA 2'!$A$68:$A$100,$A20)</f>
        <v>4.5299651000000001</v>
      </c>
      <c r="G20" s="43">
        <f>SUMIFS('DATA 2'!$AD$68:$AD$100,'DATA 2'!$A$68:$A$100,$A20)</f>
        <v>4.0229348629999997</v>
      </c>
      <c r="H20" s="43">
        <f>SUMIFS('DATA 2'!$AN$68:$AN$100,'DATA 2'!$A$68:$A$100,$A20)</f>
        <v>5.5919517000000001</v>
      </c>
      <c r="I20" s="45"/>
      <c r="J20" s="42" t="s">
        <v>447</v>
      </c>
      <c r="K20" s="43">
        <f>SUMIFS('DATA 2'!$C$101:$C$133,'DATA 2'!$A$101:$A$133,$J20)</f>
        <v>474.12527679999999</v>
      </c>
      <c r="L20" s="43">
        <f>SUMIFS('DATA 2'!$H$101:$H$133,'DATA 2'!$A$101:$A$133,$J20)</f>
        <v>644.4122271</v>
      </c>
      <c r="M20" s="43">
        <f>SUMIFS('DATA 2'!$J$101:$J$133,'DATA 2'!$A$101:$A$133,$J20)</f>
        <v>285.90737309999997</v>
      </c>
      <c r="N20" s="43">
        <f>SUMIFS('DATA 2'!$O$101:$O$133,'DATA 2'!$A$101:$A$133,$J20)</f>
        <v>16.156548969999999</v>
      </c>
      <c r="O20" s="43">
        <f>SUMIFS('DATA 2'!$T$101:$T$133,'DATA 2'!$A$101:$A$133,$J20)</f>
        <v>4.4276366060000001</v>
      </c>
      <c r="P20" s="43">
        <f>SUMIFS('DATA 2'!AD$101:$AD$133,'DATA 2'!$A$101:$A$133,$J20)</f>
        <v>3.951946843</v>
      </c>
      <c r="Q20" s="43">
        <f>SUMIFS('DATA 2'!$AN$101:$AN$133,'DATA 2'!$A$101:$A$133,$J20)</f>
        <v>5.2097640289999996</v>
      </c>
      <c r="R20" s="45"/>
      <c r="S20" s="42" t="s">
        <v>447</v>
      </c>
      <c r="T20" s="47">
        <f t="shared" si="7"/>
        <v>13.3215103</v>
      </c>
      <c r="U20" s="47">
        <f t="shared" si="8"/>
        <v>15.420323399999972</v>
      </c>
      <c r="V20" s="47">
        <f t="shared" si="9"/>
        <v>0.20364295999999982</v>
      </c>
      <c r="W20" s="47">
        <f t="shared" si="10"/>
        <v>-0.10232849399999999</v>
      </c>
      <c r="X20" s="47">
        <f t="shared" si="11"/>
        <v>-7.0988019999999707E-2</v>
      </c>
      <c r="Y20" s="47">
        <f t="shared" si="12"/>
        <v>-0.38218767100000051</v>
      </c>
      <c r="Z20" s="47"/>
      <c r="AA20" s="42" t="s">
        <v>447</v>
      </c>
      <c r="AB20" s="48">
        <f t="shared" si="1"/>
        <v>2.1108709010247972E-2</v>
      </c>
      <c r="AC20" s="48">
        <f t="shared" si="2"/>
        <v>5.7009470202373125E-2</v>
      </c>
      <c r="AD20" s="48">
        <f t="shared" si="3"/>
        <v>1.2765257933090579E-2</v>
      </c>
      <c r="AE20" s="48">
        <f t="shared" si="4"/>
        <v>-2.2589245555114768E-2</v>
      </c>
      <c r="AF20" s="48">
        <f t="shared" si="5"/>
        <v>-1.7645828833296684E-2</v>
      </c>
      <c r="AG20" s="48">
        <f t="shared" si="6"/>
        <v>-6.8346025055974757E-2</v>
      </c>
    </row>
    <row r="21" spans="1:34" s="46" customFormat="1" ht="13.5" customHeight="1" x14ac:dyDescent="0.2">
      <c r="A21" s="42" t="s">
        <v>448</v>
      </c>
      <c r="B21" s="43">
        <f>SUMIFS('DATA 2'!$C$68:$C$100,'DATA 2'!$A$68:$A$100,$A21)</f>
        <v>5981.2326210000001</v>
      </c>
      <c r="C21" s="43">
        <f>SUMIFS('DATA 2'!$H$68:$H$100,'DATA 2'!$A$68:$A$100,$A21)</f>
        <v>2797.0732889999999</v>
      </c>
      <c r="D21" s="43">
        <f>SUMIFS('DATA 2'!$J$68:$J$100,'DATA 2'!$A$68:$A$100,$A21)</f>
        <v>600.39413720000005</v>
      </c>
      <c r="E21" s="43">
        <f>SUMIFS('DATA 2'!$O$68:$O$100,'DATA 2'!$A$68:$A$100,$A21)</f>
        <v>6.2810343089999998</v>
      </c>
      <c r="F21" s="43">
        <f>SUMIFS('DATA 2'!$T$68:$T$100,'DATA 2'!$A$68:$A$100,$A21)</f>
        <v>1.1771374750000001</v>
      </c>
      <c r="G21" s="43">
        <f>SUMIFS('DATA 2'!$AD$68:$AD$100,'DATA 2'!$A$68:$A$100,$A21)</f>
        <v>9.1450661200000005E-2</v>
      </c>
      <c r="H21" s="43">
        <f>SUMIFS('DATA 2'!$AN$68:$AN$100,'DATA 2'!$A$68:$A$100,$A21)</f>
        <v>9.3307456800000004E-3</v>
      </c>
      <c r="I21" s="45"/>
      <c r="J21" s="42" t="s">
        <v>448</v>
      </c>
      <c r="K21" s="43">
        <f>SUMIFS('DATA 2'!$C$101:$C$133,'DATA 2'!$A$101:$A$133,$J21)</f>
        <v>5981.2326210000001</v>
      </c>
      <c r="L21" s="43">
        <f>SUMIFS('DATA 2'!$H$101:$H$133,'DATA 2'!$A$101:$A$133,$J21)</f>
        <v>2856.0294479999998</v>
      </c>
      <c r="M21" s="43">
        <f>SUMIFS('DATA 2'!$J$101:$J$133,'DATA 2'!$A$101:$A$133,$J21)</f>
        <v>634.49852390000001</v>
      </c>
      <c r="N21" s="43">
        <f>SUMIFS('DATA 2'!$O$101:$O$133,'DATA 2'!$A$101:$A$133,$J21)</f>
        <v>6.3750138270000001</v>
      </c>
      <c r="O21" s="43">
        <f>SUMIFS('DATA 2'!$T$101:$T$133,'DATA 2'!$A$101:$A$133,$J21)</f>
        <v>1.1856935280000001</v>
      </c>
      <c r="P21" s="43">
        <f>SUMIFS('DATA 2'!AD$101:$AD$133,'DATA 2'!$A$101:$A$133,$J21)</f>
        <v>9.0971760799999996E-2</v>
      </c>
      <c r="Q21" s="43">
        <f>SUMIFS('DATA 2'!$AN$101:$AN$133,'DATA 2'!$A$101:$A$133,$J21)</f>
        <v>9.1009733699999994E-3</v>
      </c>
      <c r="R21" s="45"/>
      <c r="S21" s="42" t="s">
        <v>448</v>
      </c>
      <c r="T21" s="47">
        <f t="shared" si="7"/>
        <v>58.956158999999843</v>
      </c>
      <c r="U21" s="47">
        <f t="shared" si="8"/>
        <v>34.104386699999964</v>
      </c>
      <c r="V21" s="47">
        <f t="shared" si="9"/>
        <v>9.3979518000000262E-2</v>
      </c>
      <c r="W21" s="47">
        <f t="shared" si="10"/>
        <v>8.5560529999999524E-3</v>
      </c>
      <c r="X21" s="47">
        <f t="shared" si="11"/>
        <v>-4.7890040000000966E-4</v>
      </c>
      <c r="Y21" s="47">
        <f t="shared" si="12"/>
        <v>-2.2977231000000098E-4</v>
      </c>
      <c r="Z21" s="47"/>
      <c r="AA21" s="42" t="s">
        <v>448</v>
      </c>
      <c r="AB21" s="48">
        <f t="shared" si="1"/>
        <v>2.1077802727535122E-2</v>
      </c>
      <c r="AC21" s="48">
        <f t="shared" si="2"/>
        <v>5.6803330657173356E-2</v>
      </c>
      <c r="AD21" s="48">
        <f t="shared" si="3"/>
        <v>1.4962427106207432E-2</v>
      </c>
      <c r="AE21" s="48">
        <f t="shared" si="4"/>
        <v>7.2685248594264174E-3</v>
      </c>
      <c r="AF21" s="48">
        <f t="shared" si="5"/>
        <v>-5.2367079003690087E-3</v>
      </c>
      <c r="AG21" s="48">
        <f t="shared" si="6"/>
        <v>-2.4625289111941728E-2</v>
      </c>
    </row>
    <row r="22" spans="1:34" s="46" customFormat="1" ht="13.5" customHeight="1" x14ac:dyDescent="0.2">
      <c r="A22" s="44" t="s">
        <v>240</v>
      </c>
      <c r="B22" s="43">
        <f>SUM(B4:B8,B10:B21)</f>
        <v>3459303.5254912633</v>
      </c>
      <c r="C22" s="43">
        <f t="shared" ref="C22:H22" si="15">SUM(C4:C8,C10:C21)</f>
        <v>3973116.2927899999</v>
      </c>
      <c r="D22" s="43">
        <f t="shared" si="15"/>
        <v>4198561.9082110897</v>
      </c>
      <c r="E22" s="43">
        <f t="shared" si="15"/>
        <v>4814029.6773489295</v>
      </c>
      <c r="F22" s="43">
        <f t="shared" si="15"/>
        <v>5528511.3129722541</v>
      </c>
      <c r="G22" s="43">
        <f t="shared" si="15"/>
        <v>7193013.2999552647</v>
      </c>
      <c r="H22" s="43">
        <f t="shared" si="15"/>
        <v>9141428.629368145</v>
      </c>
      <c r="I22" s="45"/>
      <c r="J22" s="44" t="s">
        <v>240</v>
      </c>
      <c r="K22" s="43">
        <f t="shared" ref="K22:Q22" si="16">SUM(K4:K8,K10:K21)</f>
        <v>3459303.5254912633</v>
      </c>
      <c r="L22" s="43">
        <f t="shared" si="16"/>
        <v>3973047.1915947613</v>
      </c>
      <c r="M22" s="43">
        <f t="shared" si="16"/>
        <v>4197531.0527349804</v>
      </c>
      <c r="N22" s="43">
        <f t="shared" si="16"/>
        <v>4814896.588167008</v>
      </c>
      <c r="O22" s="43">
        <f t="shared" si="16"/>
        <v>5544928.7269835928</v>
      </c>
      <c r="P22" s="43">
        <f t="shared" si="16"/>
        <v>7209883.2197646825</v>
      </c>
      <c r="Q22" s="43">
        <f t="shared" si="16"/>
        <v>9163679.9456570782</v>
      </c>
      <c r="R22" s="45"/>
      <c r="S22" s="44" t="s">
        <v>240</v>
      </c>
      <c r="T22" s="47">
        <f t="shared" si="7"/>
        <v>-69.101195238530636</v>
      </c>
      <c r="U22" s="47">
        <f t="shared" si="8"/>
        <v>-1030.855476109311</v>
      </c>
      <c r="V22" s="47">
        <f t="shared" si="9"/>
        <v>866.91081807855517</v>
      </c>
      <c r="W22" s="47">
        <f t="shared" si="10"/>
        <v>16417.414011338726</v>
      </c>
      <c r="X22" s="47">
        <f t="shared" si="11"/>
        <v>16869.919809417799</v>
      </c>
      <c r="Y22" s="47">
        <f t="shared" si="12"/>
        <v>22251.316288933158</v>
      </c>
      <c r="Z22" s="47"/>
      <c r="AA22" s="44" t="s">
        <v>240</v>
      </c>
      <c r="AB22" s="48">
        <f t="shared" si="1"/>
        <v>-1.7392190448606293E-5</v>
      </c>
      <c r="AC22" s="48">
        <f t="shared" si="2"/>
        <v>-2.4552584876580408E-4</v>
      </c>
      <c r="AD22" s="48">
        <f t="shared" si="3"/>
        <v>1.8008007348968569E-4</v>
      </c>
      <c r="AE22" s="48">
        <f t="shared" si="4"/>
        <v>2.9695903801112422E-3</v>
      </c>
      <c r="AF22" s="48">
        <f t="shared" si="5"/>
        <v>2.3453202581347199E-3</v>
      </c>
      <c r="AG22" s="48">
        <f t="shared" si="6"/>
        <v>2.4341180346196811E-3</v>
      </c>
    </row>
    <row r="23" spans="1:34" s="46" customFormat="1" ht="13.5" customHeight="1" x14ac:dyDescent="0.2">
      <c r="A23" s="44" t="s">
        <v>451</v>
      </c>
      <c r="B23" s="43">
        <f>SUM(B10:B17)</f>
        <v>15572.681199462699</v>
      </c>
      <c r="C23" s="43">
        <f t="shared" ref="C23:G23" si="17">SUM(C10:C17)</f>
        <v>19948.297714499997</v>
      </c>
      <c r="D23" s="43">
        <f t="shared" si="17"/>
        <v>23329.000995199996</v>
      </c>
      <c r="E23" s="43">
        <f t="shared" si="17"/>
        <v>38752.948254899995</v>
      </c>
      <c r="F23" s="43">
        <f t="shared" si="17"/>
        <v>52684.002820399997</v>
      </c>
      <c r="G23" s="43">
        <f t="shared" si="17"/>
        <v>121015.2759353</v>
      </c>
      <c r="H23" s="43">
        <f>SUM(H10:H17)</f>
        <v>173040.44904565197</v>
      </c>
      <c r="I23" s="45"/>
      <c r="J23" s="44" t="s">
        <v>451</v>
      </c>
      <c r="K23" s="43">
        <f>SUM(K10:K17)</f>
        <v>15572.681199462699</v>
      </c>
      <c r="L23" s="43">
        <f t="shared" ref="L23:Q23" si="18">SUM(L10:L17)</f>
        <v>20491.758213300003</v>
      </c>
      <c r="M23" s="43">
        <f t="shared" si="18"/>
        <v>25205.968871100002</v>
      </c>
      <c r="N23" s="43">
        <f t="shared" si="18"/>
        <v>47325.972883599999</v>
      </c>
      <c r="O23" s="43">
        <f t="shared" si="18"/>
        <v>86093.317478299999</v>
      </c>
      <c r="P23" s="43">
        <f t="shared" si="18"/>
        <v>176240.5204068</v>
      </c>
      <c r="Q23" s="43">
        <f t="shared" si="18"/>
        <v>264427.03017889999</v>
      </c>
      <c r="R23" s="45"/>
      <c r="S23" s="44" t="s">
        <v>451</v>
      </c>
      <c r="T23" s="47">
        <f t="shared" si="7"/>
        <v>543.46049880000646</v>
      </c>
      <c r="U23" s="47">
        <f t="shared" si="8"/>
        <v>1876.9678759000053</v>
      </c>
      <c r="V23" s="47">
        <f t="shared" si="9"/>
        <v>8573.0246287000045</v>
      </c>
      <c r="W23" s="47">
        <f t="shared" si="10"/>
        <v>33409.314657900002</v>
      </c>
      <c r="X23" s="47">
        <f t="shared" si="11"/>
        <v>55225.244471500002</v>
      </c>
      <c r="Y23" s="47">
        <f t="shared" si="12"/>
        <v>91386.581133248023</v>
      </c>
      <c r="Z23" s="47"/>
      <c r="AA23" s="44" t="s">
        <v>451</v>
      </c>
      <c r="AB23" s="48">
        <f t="shared" si="1"/>
        <v>2.7243452377642141E-2</v>
      </c>
      <c r="AC23" s="48">
        <f t="shared" si="2"/>
        <v>8.0456418870495039E-2</v>
      </c>
      <c r="AD23" s="48">
        <f t="shared" si="3"/>
        <v>0.22122251376360813</v>
      </c>
      <c r="AE23" s="48">
        <f t="shared" si="4"/>
        <v>0.63414533576335308</v>
      </c>
      <c r="AF23" s="48">
        <f t="shared" si="5"/>
        <v>0.45634936618271071</v>
      </c>
      <c r="AG23" s="48">
        <f t="shared" si="6"/>
        <v>0.52812265361804611</v>
      </c>
    </row>
    <row r="24" spans="1:34" s="46" customFormat="1" ht="13.5" customHeight="1" x14ac:dyDescent="0.2">
      <c r="A24" s="54" t="s">
        <v>454</v>
      </c>
      <c r="B24" s="43">
        <f>SUM(B10:B16)</f>
        <v>12966.9558114627</v>
      </c>
      <c r="C24" s="43">
        <f t="shared" ref="C24:G24" si="19">SUM(C10:C16)</f>
        <v>17576.873689499997</v>
      </c>
      <c r="D24" s="43">
        <f t="shared" si="19"/>
        <v>20892.250572199995</v>
      </c>
      <c r="E24" s="43">
        <f t="shared" si="19"/>
        <v>36555.914526899993</v>
      </c>
      <c r="F24" s="43">
        <f t="shared" si="19"/>
        <v>50644.443407399995</v>
      </c>
      <c r="G24" s="43">
        <f t="shared" si="19"/>
        <v>118964.9805243</v>
      </c>
      <c r="H24" s="43">
        <f>SUM(H10:H16)</f>
        <v>170757.56613565198</v>
      </c>
      <c r="I24" s="45"/>
      <c r="J24" s="54" t="s">
        <v>454</v>
      </c>
      <c r="K24" s="43">
        <f>SUM(K10:K16)</f>
        <v>12966.9558114627</v>
      </c>
      <c r="L24" s="43">
        <f t="shared" ref="L24:Q24" si="20">SUM(L10:L16)</f>
        <v>18070.147908300001</v>
      </c>
      <c r="M24" s="43">
        <f t="shared" si="20"/>
        <v>22629.609118100001</v>
      </c>
      <c r="N24" s="43">
        <f t="shared" si="20"/>
        <v>45100.672180599999</v>
      </c>
      <c r="O24" s="43">
        <f t="shared" si="20"/>
        <v>84052.364686300003</v>
      </c>
      <c r="P24" s="43">
        <f t="shared" si="20"/>
        <v>174301.5042458</v>
      </c>
      <c r="Q24" s="43">
        <f t="shared" si="20"/>
        <v>243990.95340890001</v>
      </c>
      <c r="R24" s="45"/>
      <c r="S24" s="54" t="s">
        <v>454</v>
      </c>
      <c r="T24" s="47">
        <f t="shared" si="7"/>
        <v>493.27421880000475</v>
      </c>
      <c r="U24" s="47">
        <f t="shared" si="8"/>
        <v>1737.358545900006</v>
      </c>
      <c r="V24" s="47">
        <f t="shared" si="9"/>
        <v>8544.7576537000059</v>
      </c>
      <c r="W24" s="47">
        <f t="shared" si="10"/>
        <v>33407.921278900008</v>
      </c>
      <c r="X24" s="47">
        <f t="shared" si="11"/>
        <v>55336.523721499994</v>
      </c>
      <c r="Y24" s="47">
        <f t="shared" si="12"/>
        <v>73233.387273248023</v>
      </c>
      <c r="Z24" s="47"/>
      <c r="AA24" s="54" t="s">
        <v>454</v>
      </c>
      <c r="AB24" s="48">
        <f t="shared" si="1"/>
        <v>2.8063819966725578E-2</v>
      </c>
      <c r="AC24" s="48">
        <f t="shared" si="2"/>
        <v>8.3158036990605533E-2</v>
      </c>
      <c r="AD24" s="48">
        <f t="shared" si="3"/>
        <v>0.23374487451031412</v>
      </c>
      <c r="AE24" s="48">
        <f t="shared" si="4"/>
        <v>0.65965620374492162</v>
      </c>
      <c r="AF24" s="48">
        <f t="shared" si="5"/>
        <v>0.46514968924150635</v>
      </c>
      <c r="AG24" s="48">
        <f t="shared" si="6"/>
        <v>0.42887345451545311</v>
      </c>
    </row>
    <row r="25" spans="1:34" s="46" customFormat="1" ht="13.5" customHeight="1" x14ac:dyDescent="0.2">
      <c r="A25" s="44" t="s">
        <v>241</v>
      </c>
      <c r="B25" s="43">
        <f>SUM(B18:B21)</f>
        <v>21068.6177508</v>
      </c>
      <c r="C25" s="43">
        <f t="shared" ref="C25:H25" si="21">SUM(C18:C21)</f>
        <v>18711.725463800001</v>
      </c>
      <c r="D25" s="43">
        <f t="shared" si="21"/>
        <v>16948.763148899998</v>
      </c>
      <c r="E25" s="43">
        <f t="shared" si="21"/>
        <v>16362.961006318999</v>
      </c>
      <c r="F25" s="43">
        <f t="shared" si="21"/>
        <v>18732.254466574999</v>
      </c>
      <c r="G25" s="43">
        <f t="shared" si="21"/>
        <v>20467.157811524197</v>
      </c>
      <c r="H25" s="43">
        <f t="shared" si="21"/>
        <v>29849.90364635568</v>
      </c>
      <c r="I25" s="45"/>
      <c r="J25" s="44" t="s">
        <v>241</v>
      </c>
      <c r="K25" s="43">
        <f t="shared" ref="K25:Q25" si="22">SUM(K18:K21)</f>
        <v>21068.6177508</v>
      </c>
      <c r="L25" s="43">
        <f t="shared" si="22"/>
        <v>18687.216795100001</v>
      </c>
      <c r="M25" s="43">
        <f t="shared" si="22"/>
        <v>16401.559187000003</v>
      </c>
      <c r="N25" s="43">
        <f t="shared" si="22"/>
        <v>14480.368224387001</v>
      </c>
      <c r="O25" s="43">
        <f t="shared" si="22"/>
        <v>12122.475031284001</v>
      </c>
      <c r="P25" s="43">
        <f t="shared" si="22"/>
        <v>8566.0060998114004</v>
      </c>
      <c r="Q25" s="43">
        <f t="shared" si="22"/>
        <v>4251.73569025497</v>
      </c>
      <c r="R25" s="45"/>
      <c r="S25" s="44" t="s">
        <v>241</v>
      </c>
      <c r="T25" s="47">
        <f t="shared" si="7"/>
        <v>-24.508668700000271</v>
      </c>
      <c r="U25" s="47">
        <f t="shared" si="8"/>
        <v>-547.20396189999519</v>
      </c>
      <c r="V25" s="47">
        <f t="shared" si="9"/>
        <v>-1882.5927819319986</v>
      </c>
      <c r="W25" s="47">
        <f t="shared" si="10"/>
        <v>-6609.7794352909987</v>
      </c>
      <c r="X25" s="47">
        <f t="shared" si="11"/>
        <v>-11901.151711712797</v>
      </c>
      <c r="Y25" s="47">
        <f t="shared" si="12"/>
        <v>-25598.167956100711</v>
      </c>
      <c r="Z25" s="45"/>
      <c r="AA25" s="44" t="s">
        <v>241</v>
      </c>
      <c r="AB25" s="48">
        <f t="shared" si="1"/>
        <v>-1.3098027088637165E-3</v>
      </c>
      <c r="AC25" s="48">
        <f t="shared" si="2"/>
        <v>-3.2285775492444047E-2</v>
      </c>
      <c r="AD25" s="48">
        <f t="shared" si="3"/>
        <v>-0.11505208508441622</v>
      </c>
      <c r="AE25" s="48">
        <f t="shared" si="4"/>
        <v>-0.35285552238707807</v>
      </c>
      <c r="AF25" s="48">
        <f t="shared" si="5"/>
        <v>-0.58147554346855901</v>
      </c>
      <c r="AG25" s="48">
        <f t="shared" si="6"/>
        <v>-0.85756283368190855</v>
      </c>
    </row>
    <row r="26" spans="1:34" ht="15.75" customHeight="1" x14ac:dyDescent="0.25">
      <c r="A26" s="24"/>
      <c r="B26" s="39"/>
      <c r="C26" s="39"/>
      <c r="D26" s="39"/>
      <c r="E26" s="39"/>
      <c r="F26" s="39"/>
      <c r="G26" s="39"/>
      <c r="H26" s="39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4" x14ac:dyDescent="0.2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</row>
    <row r="28" spans="1:34" s="46" customFormat="1" ht="12.75" x14ac:dyDescent="0.2">
      <c r="A28" s="44" t="s">
        <v>459</v>
      </c>
      <c r="B28" s="45"/>
      <c r="C28" s="45"/>
      <c r="D28" s="45"/>
      <c r="E28" s="45"/>
      <c r="F28" s="45"/>
      <c r="G28" s="45"/>
      <c r="H28" s="45"/>
      <c r="I28" s="45"/>
      <c r="J28" s="44" t="s">
        <v>459</v>
      </c>
      <c r="L28" s="45"/>
      <c r="M28" s="45"/>
      <c r="N28" s="45"/>
      <c r="O28" s="45"/>
      <c r="P28" s="45"/>
      <c r="Q28" s="45"/>
      <c r="R28" s="45"/>
      <c r="S28" s="44" t="s">
        <v>459</v>
      </c>
      <c r="U28" s="45"/>
      <c r="V28" s="45"/>
      <c r="W28" s="45"/>
      <c r="X28" s="45"/>
      <c r="Y28" s="45"/>
      <c r="Z28" s="45"/>
      <c r="AA28" s="44" t="s">
        <v>459</v>
      </c>
      <c r="AC28" s="45"/>
      <c r="AD28" s="45"/>
      <c r="AE28" s="45"/>
      <c r="AF28" s="45"/>
      <c r="AG28" s="45"/>
      <c r="AH28" s="45"/>
    </row>
    <row r="29" spans="1:34" s="46" customFormat="1" ht="12.75" x14ac:dyDescent="0.2">
      <c r="A29" s="49"/>
      <c r="B29" s="50" t="s">
        <v>452</v>
      </c>
      <c r="C29" s="50" t="s">
        <v>460</v>
      </c>
      <c r="D29" s="50" t="s">
        <v>457</v>
      </c>
      <c r="E29" s="53"/>
      <c r="F29" s="53"/>
      <c r="G29" s="53"/>
      <c r="H29" s="53"/>
      <c r="J29" s="49"/>
      <c r="K29" s="50" t="s">
        <v>452</v>
      </c>
      <c r="L29" s="50" t="s">
        <v>460</v>
      </c>
      <c r="M29" s="50" t="s">
        <v>457</v>
      </c>
      <c r="N29" s="53"/>
      <c r="O29" s="53"/>
      <c r="P29" s="53"/>
      <c r="Q29" s="53"/>
      <c r="R29" s="45"/>
      <c r="S29" s="49"/>
      <c r="T29" s="50" t="s">
        <v>452</v>
      </c>
      <c r="U29" s="50" t="s">
        <v>460</v>
      </c>
      <c r="V29" s="50" t="s">
        <v>457</v>
      </c>
      <c r="W29" s="45"/>
      <c r="X29" s="45"/>
      <c r="Y29" s="45"/>
      <c r="Z29" s="45"/>
      <c r="AA29" s="49"/>
      <c r="AB29" s="50" t="s">
        <v>452</v>
      </c>
      <c r="AC29" s="50" t="s">
        <v>460</v>
      </c>
      <c r="AD29" s="50" t="s">
        <v>457</v>
      </c>
      <c r="AE29" s="45"/>
      <c r="AF29" s="45"/>
      <c r="AG29" s="45"/>
    </row>
    <row r="30" spans="1:34" s="46" customFormat="1" ht="12.75" x14ac:dyDescent="0.2">
      <c r="A30" s="40" t="s">
        <v>234</v>
      </c>
      <c r="B30" s="43">
        <f>AVERAGE(Inversion!H2:T2)</f>
        <v>66512.078156295378</v>
      </c>
      <c r="C30" s="43">
        <f>AVERAGE(Inversion!U2:AD2)</f>
        <v>89432.035374574989</v>
      </c>
      <c r="D30" s="43">
        <f>AVERAGE(Inversion!AE2:AN2)</f>
        <v>114008.59126306798</v>
      </c>
      <c r="E30" s="43"/>
      <c r="F30" s="43"/>
      <c r="G30" s="43"/>
      <c r="H30" s="43"/>
      <c r="I30" s="45"/>
      <c r="J30" s="40" t="s">
        <v>234</v>
      </c>
      <c r="K30" s="43">
        <f>AVERAGE(Inversion!H26:T26)</f>
        <v>66533.026825759225</v>
      </c>
      <c r="L30" s="43">
        <f>AVERAGE(Inversion!U26:AD26)</f>
        <v>89518.066065300009</v>
      </c>
      <c r="M30" s="43">
        <f>AVERAGE(Inversion!AE26:AN26)</f>
        <v>114008.56208010801</v>
      </c>
      <c r="N30" s="43"/>
      <c r="O30" s="43"/>
      <c r="P30" s="43"/>
      <c r="Q30" s="45"/>
      <c r="R30" s="45"/>
      <c r="S30" s="40" t="s">
        <v>234</v>
      </c>
      <c r="T30" s="43">
        <f t="shared" ref="T30:T51" si="23">K30-B30</f>
        <v>20.948669463847182</v>
      </c>
      <c r="U30" s="43">
        <f t="shared" ref="U30:U51" si="24">L30-C30</f>
        <v>86.030690725019667</v>
      </c>
      <c r="V30" s="43">
        <f t="shared" ref="V30:V51" si="25">M30-D30</f>
        <v>-2.9182959973695688E-2</v>
      </c>
      <c r="W30" s="45"/>
      <c r="X30" s="45"/>
      <c r="Y30" s="45"/>
      <c r="Z30" s="45"/>
      <c r="AA30" s="40" t="s">
        <v>234</v>
      </c>
      <c r="AB30" s="48">
        <f t="shared" ref="AB30:AB51" si="26">K30/B30-1</f>
        <v>3.1496038079903421E-4</v>
      </c>
      <c r="AC30" s="48">
        <f t="shared" ref="AC30:AC51" si="27">L30/C30-1</f>
        <v>9.6196726782182829E-4</v>
      </c>
      <c r="AD30" s="48">
        <f t="shared" ref="AD30:AD51" si="28">M30/D30-1</f>
        <v>-2.5597158648249518E-7</v>
      </c>
      <c r="AE30" s="45"/>
      <c r="AF30" s="45"/>
      <c r="AG30" s="45"/>
    </row>
    <row r="31" spans="1:34" s="46" customFormat="1" ht="12.75" x14ac:dyDescent="0.2">
      <c r="A31" s="40" t="s">
        <v>233</v>
      </c>
      <c r="B31" s="43">
        <f>AVERAGE(Inversion!H3:T3)</f>
        <v>1075009.6617870771</v>
      </c>
      <c r="C31" s="43">
        <f>AVERAGE(Inversion!U3:AD3)</f>
        <v>1456965.7355480001</v>
      </c>
      <c r="D31" s="43">
        <f>AVERAGE(Inversion!AE3:AN3)</f>
        <v>1840783.6627700001</v>
      </c>
      <c r="E31" s="43"/>
      <c r="F31" s="43"/>
      <c r="G31" s="43"/>
      <c r="H31" s="43"/>
      <c r="I31" s="45"/>
      <c r="J31" s="40" t="s">
        <v>233</v>
      </c>
      <c r="K31" s="43">
        <f>AVERAGE(Inversion!H27:T27)</f>
        <v>1075085.4710153078</v>
      </c>
      <c r="L31" s="43">
        <f>AVERAGE(Inversion!U27:AD27)</f>
        <v>1457107.0020420002</v>
      </c>
      <c r="M31" s="43">
        <f>AVERAGE(Inversion!AE27:AN27)</f>
        <v>1839166.989265</v>
      </c>
      <c r="N31" s="43"/>
      <c r="O31" s="43"/>
      <c r="P31" s="43"/>
      <c r="Q31" s="45"/>
      <c r="R31" s="45"/>
      <c r="S31" s="40" t="s">
        <v>233</v>
      </c>
      <c r="T31" s="43">
        <f t="shared" si="23"/>
        <v>75.809228230733424</v>
      </c>
      <c r="U31" s="43">
        <f t="shared" si="24"/>
        <v>141.26649400009774</v>
      </c>
      <c r="V31" s="43">
        <f t="shared" si="25"/>
        <v>-1616.6735050000716</v>
      </c>
      <c r="W31" s="45"/>
      <c r="X31" s="45"/>
      <c r="Y31" s="45"/>
      <c r="Z31" s="45"/>
      <c r="AA31" s="40" t="s">
        <v>233</v>
      </c>
      <c r="AB31" s="48">
        <f t="shared" si="26"/>
        <v>7.0519578498240421E-5</v>
      </c>
      <c r="AC31" s="48">
        <f t="shared" si="27"/>
        <v>9.6959379725536365E-5</v>
      </c>
      <c r="AD31" s="48">
        <f t="shared" si="28"/>
        <v>-8.7825285376952333E-4</v>
      </c>
      <c r="AE31" s="45"/>
      <c r="AF31" s="45"/>
      <c r="AG31" s="45"/>
    </row>
    <row r="32" spans="1:34" s="46" customFormat="1" ht="12.75" x14ac:dyDescent="0.2">
      <c r="A32" s="40" t="s">
        <v>235</v>
      </c>
      <c r="B32" s="43">
        <f>AVERAGE(Inversion!H4:T4)</f>
        <v>237996.7645978154</v>
      </c>
      <c r="C32" s="43">
        <f>AVERAGE(Inversion!U4:AD4)</f>
        <v>335683.47147029999</v>
      </c>
      <c r="D32" s="43">
        <f>AVERAGE(Inversion!AE4:AN4)</f>
        <v>441155.63757940009</v>
      </c>
      <c r="E32" s="43"/>
      <c r="F32" s="43"/>
      <c r="G32" s="43"/>
      <c r="H32" s="43"/>
      <c r="I32" s="45"/>
      <c r="J32" s="40" t="s">
        <v>235</v>
      </c>
      <c r="K32" s="43">
        <f>AVERAGE(Inversion!H28:T28)</f>
        <v>237884.34437981539</v>
      </c>
      <c r="L32" s="43">
        <f>AVERAGE(Inversion!U28:AD28)</f>
        <v>335236.12463630002</v>
      </c>
      <c r="M32" s="43">
        <f>AVERAGE(Inversion!AE28:AN28)</f>
        <v>440041.97312420001</v>
      </c>
      <c r="N32" s="43"/>
      <c r="O32" s="43"/>
      <c r="P32" s="43"/>
      <c r="Q32" s="45"/>
      <c r="R32" s="45"/>
      <c r="S32" s="40" t="s">
        <v>235</v>
      </c>
      <c r="T32" s="43">
        <f t="shared" si="23"/>
        <v>-112.42021800001385</v>
      </c>
      <c r="U32" s="43">
        <f t="shared" si="24"/>
        <v>-447.3468339999672</v>
      </c>
      <c r="V32" s="43">
        <f t="shared" si="25"/>
        <v>-1113.6644552000798</v>
      </c>
      <c r="W32" s="45"/>
      <c r="X32" s="45"/>
      <c r="Y32" s="45"/>
      <c r="Z32" s="45"/>
      <c r="AA32" s="40" t="s">
        <v>235</v>
      </c>
      <c r="AB32" s="48">
        <f t="shared" si="26"/>
        <v>-4.7236027846841999E-4</v>
      </c>
      <c r="AC32" s="48">
        <f t="shared" si="27"/>
        <v>-1.3326448038700756E-3</v>
      </c>
      <c r="AD32" s="48">
        <f t="shared" si="28"/>
        <v>-2.5244253055695109E-3</v>
      </c>
      <c r="AE32" s="45"/>
      <c r="AF32" s="45"/>
      <c r="AG32" s="45"/>
    </row>
    <row r="33" spans="1:33" s="46" customFormat="1" ht="12.75" x14ac:dyDescent="0.2">
      <c r="A33" s="40" t="s">
        <v>236</v>
      </c>
      <c r="B33" s="43">
        <f>AVERAGE(Inversion!H5:T5)</f>
        <v>2775060.7498538462</v>
      </c>
      <c r="C33" s="43">
        <f>AVERAGE(Inversion!U5:AD5)</f>
        <v>3762405.3390699998</v>
      </c>
      <c r="D33" s="43">
        <f>AVERAGE(Inversion!AE5:AN5)</f>
        <v>4821832.8390599992</v>
      </c>
      <c r="E33" s="43"/>
      <c r="F33" s="43"/>
      <c r="G33" s="43"/>
      <c r="H33" s="43"/>
      <c r="I33" s="45"/>
      <c r="J33" s="40" t="s">
        <v>236</v>
      </c>
      <c r="K33" s="43">
        <f>AVERAGE(Inversion!H29:T29)</f>
        <v>2774556.6541846152</v>
      </c>
      <c r="L33" s="43">
        <f>AVERAGE(Inversion!U29:AD29)</f>
        <v>3761185.3404999999</v>
      </c>
      <c r="M33" s="43">
        <f>AVERAGE(Inversion!AE29:AN29)</f>
        <v>4816817.8849199992</v>
      </c>
      <c r="N33" s="43"/>
      <c r="O33" s="43"/>
      <c r="P33" s="43"/>
      <c r="Q33" s="45"/>
      <c r="R33" s="45"/>
      <c r="S33" s="40" t="s">
        <v>236</v>
      </c>
      <c r="T33" s="43">
        <f t="shared" si="23"/>
        <v>-504.09566923091188</v>
      </c>
      <c r="U33" s="43">
        <f t="shared" si="24"/>
        <v>-1219.9985699998215</v>
      </c>
      <c r="V33" s="43">
        <f t="shared" si="25"/>
        <v>-5014.9541400000453</v>
      </c>
      <c r="W33" s="45"/>
      <c r="X33" s="45"/>
      <c r="Y33" s="45"/>
      <c r="Z33" s="45"/>
      <c r="AA33" s="40" t="s">
        <v>236</v>
      </c>
      <c r="AB33" s="48">
        <f t="shared" si="26"/>
        <v>-1.8165212032117406E-4</v>
      </c>
      <c r="AC33" s="48">
        <f t="shared" si="27"/>
        <v>-3.2426026970855393E-4</v>
      </c>
      <c r="AD33" s="48">
        <f t="shared" si="28"/>
        <v>-1.0400514301067698E-3</v>
      </c>
      <c r="AE33" s="45"/>
      <c r="AF33" s="45"/>
      <c r="AG33" s="45"/>
    </row>
    <row r="34" spans="1:33" s="46" customFormat="1" ht="12.75" x14ac:dyDescent="0.2">
      <c r="A34" s="41" t="s">
        <v>237</v>
      </c>
      <c r="B34" s="43">
        <f>AVERAGE(Inversion!H6:T6)</f>
        <v>502985.26840692299</v>
      </c>
      <c r="C34" s="43">
        <f>AVERAGE(Inversion!U6:AD6)</f>
        <v>669430.97418999998</v>
      </c>
      <c r="D34" s="43">
        <f>AVERAGE(Inversion!AE6:AN6)</f>
        <v>840154.90085000009</v>
      </c>
      <c r="E34" s="43"/>
      <c r="F34" s="43"/>
      <c r="G34" s="43"/>
      <c r="H34" s="43"/>
      <c r="I34" s="45"/>
      <c r="J34" s="41" t="s">
        <v>237</v>
      </c>
      <c r="K34" s="43">
        <f>AVERAGE(Inversion!H30:T30)</f>
        <v>498220.79287076922</v>
      </c>
      <c r="L34" s="43">
        <f>AVERAGE(Inversion!U30:AD30)</f>
        <v>652561.58069099986</v>
      </c>
      <c r="M34" s="43">
        <f>AVERAGE(Inversion!AE30:AN30)</f>
        <v>811838.36435399996</v>
      </c>
      <c r="N34" s="43"/>
      <c r="O34" s="43"/>
      <c r="P34" s="43"/>
      <c r="Q34" s="45"/>
      <c r="R34" s="45"/>
      <c r="S34" s="41" t="s">
        <v>237</v>
      </c>
      <c r="T34" s="43">
        <f t="shared" si="23"/>
        <v>-4764.4755361537682</v>
      </c>
      <c r="U34" s="43">
        <f t="shared" si="24"/>
        <v>-16869.393499000114</v>
      </c>
      <c r="V34" s="43">
        <f t="shared" si="25"/>
        <v>-28316.536496000132</v>
      </c>
      <c r="W34" s="45"/>
      <c r="X34" s="45"/>
      <c r="Y34" s="45"/>
      <c r="Z34" s="45"/>
      <c r="AA34" s="41" t="s">
        <v>237</v>
      </c>
      <c r="AB34" s="48">
        <f t="shared" si="26"/>
        <v>-9.4723957845604945E-3</v>
      </c>
      <c r="AC34" s="48">
        <f t="shared" si="27"/>
        <v>-2.5199601078231826E-2</v>
      </c>
      <c r="AD34" s="48">
        <f t="shared" si="28"/>
        <v>-3.3703947292757275E-2</v>
      </c>
      <c r="AE34" s="45"/>
      <c r="AF34" s="45"/>
      <c r="AG34" s="45"/>
    </row>
    <row r="35" spans="1:33" s="46" customFormat="1" ht="12.75" x14ac:dyDescent="0.2">
      <c r="A35" s="40" t="s">
        <v>239</v>
      </c>
      <c r="B35" s="43">
        <f>AVERAGE(Inversion!H7:T7)</f>
        <v>52178.175226570842</v>
      </c>
      <c r="C35" s="43">
        <f>AVERAGE(Inversion!U7:AD7)</f>
        <v>105066.22746868824</v>
      </c>
      <c r="D35" s="43">
        <f>AVERAGE(Inversion!AE7:AN7)</f>
        <v>176207.81992689974</v>
      </c>
      <c r="E35" s="43"/>
      <c r="F35" s="43"/>
      <c r="G35" s="43"/>
      <c r="H35" s="43"/>
      <c r="I35" s="45"/>
      <c r="J35" s="40" t="s">
        <v>239</v>
      </c>
      <c r="K35" s="43">
        <f>AVERAGE(Inversion!H31:T31)</f>
        <v>60571.990285632695</v>
      </c>
      <c r="L35" s="43">
        <f>AVERAGE(Inversion!U31:AD31)</f>
        <v>143691.95963089139</v>
      </c>
      <c r="M35" s="43">
        <f>AVERAGE(Inversion!AE31:AN31)</f>
        <v>232261.24977905437</v>
      </c>
      <c r="N35" s="43"/>
      <c r="O35" s="43"/>
      <c r="P35" s="43"/>
      <c r="Q35" s="45"/>
      <c r="R35" s="45"/>
      <c r="S35" s="40" t="s">
        <v>239</v>
      </c>
      <c r="T35" s="43">
        <f t="shared" si="23"/>
        <v>8393.8150590618534</v>
      </c>
      <c r="U35" s="43">
        <f t="shared" si="24"/>
        <v>38625.732162203145</v>
      </c>
      <c r="V35" s="43">
        <f t="shared" si="25"/>
        <v>56053.42985215463</v>
      </c>
      <c r="W35" s="45"/>
      <c r="X35" s="45"/>
      <c r="Y35" s="45"/>
      <c r="Z35" s="45"/>
      <c r="AA35" s="40" t="s">
        <v>239</v>
      </c>
      <c r="AB35" s="48">
        <f t="shared" si="26"/>
        <v>0.16086831366972465</v>
      </c>
      <c r="AC35" s="48">
        <f t="shared" si="27"/>
        <v>0.36763223628367503</v>
      </c>
      <c r="AD35" s="48">
        <f t="shared" si="28"/>
        <v>0.31810977444365718</v>
      </c>
      <c r="AE35" s="45"/>
      <c r="AF35" s="45"/>
      <c r="AG35" s="45"/>
    </row>
    <row r="36" spans="1:33" s="46" customFormat="1" ht="12.75" x14ac:dyDescent="0.2">
      <c r="A36" s="42" t="s">
        <v>440</v>
      </c>
      <c r="B36" s="43">
        <f>AVERAGE(Inversion!H8:T8)</f>
        <v>13111.117844615384</v>
      </c>
      <c r="C36" s="43">
        <f>AVERAGE(Inversion!U8:AD8)</f>
        <v>15287.275163000004</v>
      </c>
      <c r="D36" s="43">
        <f>AVERAGE(Inversion!AE8:AN8)</f>
        <v>17885.118714999997</v>
      </c>
      <c r="E36" s="43"/>
      <c r="F36" s="43"/>
      <c r="G36" s="43"/>
      <c r="H36" s="43"/>
      <c r="I36" s="45"/>
      <c r="J36" s="42" t="s">
        <v>440</v>
      </c>
      <c r="K36" s="43">
        <f>AVERAGE(Inversion!H32:T32)</f>
        <v>13905.32678615385</v>
      </c>
      <c r="L36" s="43">
        <f>AVERAGE(Inversion!U32:AD32)</f>
        <v>18761.781219999997</v>
      </c>
      <c r="M36" s="43">
        <f>AVERAGE(Inversion!AE32:AN32)</f>
        <v>24396.991557000001</v>
      </c>
      <c r="N36" s="43"/>
      <c r="O36" s="43"/>
      <c r="P36" s="43"/>
      <c r="Q36" s="45"/>
      <c r="R36" s="45"/>
      <c r="S36" s="42" t="s">
        <v>440</v>
      </c>
      <c r="T36" s="43">
        <f t="shared" si="23"/>
        <v>794.2089415384653</v>
      </c>
      <c r="U36" s="43">
        <f t="shared" si="24"/>
        <v>3474.5060569999932</v>
      </c>
      <c r="V36" s="43">
        <f t="shared" si="25"/>
        <v>6511.8728420000043</v>
      </c>
      <c r="W36" s="45"/>
      <c r="X36" s="45"/>
      <c r="Y36" s="45"/>
      <c r="Z36" s="45"/>
      <c r="AA36" s="42" t="s">
        <v>440</v>
      </c>
      <c r="AB36" s="48">
        <f t="shared" si="26"/>
        <v>6.0575227143171428E-2</v>
      </c>
      <c r="AC36" s="48">
        <f t="shared" si="27"/>
        <v>0.22728092612667727</v>
      </c>
      <c r="AD36" s="48">
        <f t="shared" si="28"/>
        <v>0.3640944712622225</v>
      </c>
      <c r="AE36" s="45"/>
      <c r="AF36" s="45"/>
      <c r="AG36" s="45"/>
    </row>
    <row r="37" spans="1:33" s="46" customFormat="1" ht="12.75" x14ac:dyDescent="0.2">
      <c r="A37" s="42" t="s">
        <v>441</v>
      </c>
      <c r="B37" s="43">
        <f>AVERAGE(Inversion!H9:T9)</f>
        <v>6950.7930261538468</v>
      </c>
      <c r="C37" s="43">
        <f>AVERAGE(Inversion!U9:AD9)</f>
        <v>23506.837812999998</v>
      </c>
      <c r="D37" s="43">
        <f>AVERAGE(Inversion!AE9:AN9)</f>
        <v>42067.122989999996</v>
      </c>
      <c r="E37" s="43"/>
      <c r="F37" s="43"/>
      <c r="G37" s="43"/>
      <c r="H37" s="43"/>
      <c r="I37" s="45"/>
      <c r="J37" s="42" t="s">
        <v>441</v>
      </c>
      <c r="K37" s="43">
        <f>AVERAGE(Inversion!H33:T33)</f>
        <v>10646.871911615384</v>
      </c>
      <c r="L37" s="43">
        <f>AVERAGE(Inversion!U33:AD33)</f>
        <v>53470.682988999994</v>
      </c>
      <c r="M37" s="43">
        <f>AVERAGE(Inversion!AE33:AN33)</f>
        <v>111953.69633400001</v>
      </c>
      <c r="N37" s="43"/>
      <c r="O37" s="43"/>
      <c r="P37" s="43"/>
      <c r="Q37" s="45"/>
      <c r="R37" s="45"/>
      <c r="S37" s="42" t="s">
        <v>441</v>
      </c>
      <c r="T37" s="43">
        <f t="shared" si="23"/>
        <v>3696.0788854615375</v>
      </c>
      <c r="U37" s="43">
        <f t="shared" si="24"/>
        <v>29963.845175999995</v>
      </c>
      <c r="V37" s="43">
        <f t="shared" si="25"/>
        <v>69886.573344000004</v>
      </c>
      <c r="W37" s="45"/>
      <c r="X37" s="45"/>
      <c r="Y37" s="45"/>
      <c r="Z37" s="45"/>
      <c r="AA37" s="42" t="s">
        <v>441</v>
      </c>
      <c r="AB37" s="48">
        <f t="shared" si="26"/>
        <v>0.53174923660570084</v>
      </c>
      <c r="AC37" s="48">
        <f t="shared" si="27"/>
        <v>1.2746863450697345</v>
      </c>
      <c r="AD37" s="48">
        <f t="shared" si="28"/>
        <v>1.6613109805634467</v>
      </c>
      <c r="AE37" s="45"/>
      <c r="AF37" s="45"/>
      <c r="AG37" s="45"/>
    </row>
    <row r="38" spans="1:33" s="46" customFormat="1" ht="12.75" x14ac:dyDescent="0.2">
      <c r="A38" s="42" t="s">
        <v>442</v>
      </c>
      <c r="B38" s="43">
        <f>AVERAGE(Inversion!H10:T10)</f>
        <v>1272.1529733923076</v>
      </c>
      <c r="C38" s="43">
        <f>AVERAGE(Inversion!U10:AD10)</f>
        <v>2048.7822541</v>
      </c>
      <c r="D38" s="43">
        <f>AVERAGE(Inversion!AE10:AN10)</f>
        <v>2607.8657033</v>
      </c>
      <c r="E38" s="43"/>
      <c r="F38" s="43"/>
      <c r="G38" s="43"/>
      <c r="H38" s="43"/>
      <c r="I38" s="45"/>
      <c r="J38" s="42" t="s">
        <v>442</v>
      </c>
      <c r="K38" s="43">
        <f>AVERAGE(Inversion!H34:T34)</f>
        <v>1298.4790135769231</v>
      </c>
      <c r="L38" s="43">
        <f>AVERAGE(Inversion!U34:AD34)</f>
        <v>1868.7123591</v>
      </c>
      <c r="M38" s="43">
        <f>AVERAGE(Inversion!AE34:AN34)</f>
        <v>1916.4389186000003</v>
      </c>
      <c r="N38" s="43"/>
      <c r="O38" s="43"/>
      <c r="P38" s="43"/>
      <c r="Q38" s="45"/>
      <c r="R38" s="45"/>
      <c r="S38" s="42" t="s">
        <v>442</v>
      </c>
      <c r="T38" s="43">
        <f t="shared" si="23"/>
        <v>26.326040184615522</v>
      </c>
      <c r="U38" s="43">
        <f t="shared" si="24"/>
        <v>-180.06989500000009</v>
      </c>
      <c r="V38" s="43">
        <f t="shared" si="25"/>
        <v>-691.42678469999964</v>
      </c>
      <c r="W38" s="45"/>
      <c r="X38" s="45"/>
      <c r="Y38" s="45"/>
      <c r="Z38" s="45"/>
      <c r="AA38" s="42" t="s">
        <v>442</v>
      </c>
      <c r="AB38" s="48">
        <f t="shared" si="26"/>
        <v>2.0694083758193704E-2</v>
      </c>
      <c r="AC38" s="48">
        <f t="shared" si="27"/>
        <v>-8.7891182501042331E-2</v>
      </c>
      <c r="AD38" s="48">
        <f t="shared" si="28"/>
        <v>-0.26513128487600657</v>
      </c>
      <c r="AE38" s="45"/>
      <c r="AF38" s="45"/>
      <c r="AG38" s="45"/>
    </row>
    <row r="39" spans="1:33" s="46" customFormat="1" ht="12.75" x14ac:dyDescent="0.2">
      <c r="A39" s="42" t="s">
        <v>125</v>
      </c>
      <c r="B39" s="43">
        <f>AVERAGE(Inversion!H11:T11)</f>
        <v>6340.0277032230761</v>
      </c>
      <c r="C39" s="43">
        <f>AVERAGE(Inversion!U11:AD11)</f>
        <v>36268.307394999996</v>
      </c>
      <c r="D39" s="43">
        <f>AVERAGE(Inversion!AE11:AN11)</f>
        <v>84568.176264999987</v>
      </c>
      <c r="E39" s="43"/>
      <c r="F39" s="43"/>
      <c r="G39" s="43"/>
      <c r="H39" s="43"/>
      <c r="I39" s="45"/>
      <c r="J39" s="42" t="s">
        <v>125</v>
      </c>
      <c r="K39" s="43">
        <f>AVERAGE(Inversion!H35:T35)</f>
        <v>12073.733854146154</v>
      </c>
      <c r="L39" s="43">
        <f>AVERAGE(Inversion!U35:AD35)</f>
        <v>49958.301331000002</v>
      </c>
      <c r="M39" s="43">
        <f>AVERAGE(Inversion!AE35:AN35)</f>
        <v>73603.901530999981</v>
      </c>
      <c r="N39" s="43"/>
      <c r="O39" s="43"/>
      <c r="P39" s="43"/>
      <c r="Q39" s="45"/>
      <c r="R39" s="45"/>
      <c r="S39" s="42" t="s">
        <v>125</v>
      </c>
      <c r="T39" s="43">
        <f t="shared" si="23"/>
        <v>5733.706150923078</v>
      </c>
      <c r="U39" s="43">
        <f t="shared" si="24"/>
        <v>13689.993936000006</v>
      </c>
      <c r="V39" s="43">
        <f t="shared" si="25"/>
        <v>-10964.274734000006</v>
      </c>
      <c r="W39" s="45"/>
      <c r="X39" s="45"/>
      <c r="Y39" s="45"/>
      <c r="Z39" s="45"/>
      <c r="AA39" s="42" t="s">
        <v>125</v>
      </c>
      <c r="AB39" s="48">
        <f t="shared" si="26"/>
        <v>0.90436610363835435</v>
      </c>
      <c r="AC39" s="48">
        <f t="shared" si="27"/>
        <v>0.37746437369964858</v>
      </c>
      <c r="AD39" s="48">
        <f t="shared" si="28"/>
        <v>-0.12965012630333572</v>
      </c>
      <c r="AE39" s="45"/>
      <c r="AF39" s="45"/>
      <c r="AG39" s="45"/>
    </row>
    <row r="40" spans="1:33" s="46" customFormat="1" ht="12.75" x14ac:dyDescent="0.2">
      <c r="A40" s="42" t="s">
        <v>443</v>
      </c>
      <c r="B40" s="43">
        <f>AVERAGE(Inversion!H12:T12)</f>
        <v>1951.8040983230769</v>
      </c>
      <c r="C40" s="43">
        <f>AVERAGE(Inversion!U12:AD12)</f>
        <v>3093.3037861000003</v>
      </c>
      <c r="D40" s="43">
        <f>AVERAGE(Inversion!AE12:AN12)</f>
        <v>403.04096720489997</v>
      </c>
      <c r="E40" s="43"/>
      <c r="F40" s="43"/>
      <c r="G40" s="43"/>
      <c r="H40" s="43"/>
      <c r="I40" s="45"/>
      <c r="J40" s="42" t="s">
        <v>443</v>
      </c>
      <c r="K40" s="43">
        <f>AVERAGE(Inversion!H36:T36)</f>
        <v>2202.5205243846153</v>
      </c>
      <c r="L40" s="43">
        <f>AVERAGE(Inversion!U36:AD36)</f>
        <v>4496.795562100001</v>
      </c>
      <c r="M40" s="43">
        <f>AVERAGE(Inversion!AE36:AN36)</f>
        <v>4148.3229181000006</v>
      </c>
      <c r="N40" s="43"/>
      <c r="O40" s="43"/>
      <c r="P40" s="43"/>
      <c r="Q40" s="45"/>
      <c r="R40" s="45"/>
      <c r="S40" s="42" t="s">
        <v>443</v>
      </c>
      <c r="T40" s="43">
        <f t="shared" si="23"/>
        <v>250.71642606153841</v>
      </c>
      <c r="U40" s="43">
        <f t="shared" si="24"/>
        <v>1403.4917760000008</v>
      </c>
      <c r="V40" s="43">
        <f t="shared" si="25"/>
        <v>3745.2819508951006</v>
      </c>
      <c r="W40" s="45"/>
      <c r="X40" s="45"/>
      <c r="Y40" s="45"/>
      <c r="Z40" s="45"/>
      <c r="AA40" s="42" t="s">
        <v>443</v>
      </c>
      <c r="AB40" s="48">
        <f t="shared" si="26"/>
        <v>0.1284536835827661</v>
      </c>
      <c r="AC40" s="48">
        <f t="shared" si="27"/>
        <v>0.45371934767826549</v>
      </c>
      <c r="AD40" s="48">
        <f t="shared" si="28"/>
        <v>9.2925589596232179</v>
      </c>
      <c r="AE40" s="45"/>
      <c r="AF40" s="45"/>
      <c r="AG40" s="45"/>
    </row>
    <row r="41" spans="1:33" s="46" customFormat="1" ht="12.75" x14ac:dyDescent="0.2">
      <c r="A41" s="42" t="s">
        <v>444</v>
      </c>
      <c r="B41" s="43">
        <f>AVERAGE(Inversion!H13:T13)</f>
        <v>859.19397010769239</v>
      </c>
      <c r="C41" s="43">
        <f>AVERAGE(Inversion!U13:AD13)</f>
        <v>596.23899743999993</v>
      </c>
      <c r="D41" s="43">
        <f>AVERAGE(Inversion!AE13:AN13)</f>
        <v>129.21680010799997</v>
      </c>
      <c r="E41" s="43"/>
      <c r="F41" s="43"/>
      <c r="G41" s="43"/>
      <c r="H41" s="43"/>
      <c r="I41" s="45"/>
      <c r="J41" s="42" t="s">
        <v>444</v>
      </c>
      <c r="K41" s="43">
        <f>AVERAGE(Inversion!H37:T37)</f>
        <v>949.4978090307693</v>
      </c>
      <c r="L41" s="43">
        <f>AVERAGE(Inversion!U37:AD37)</f>
        <v>724.02223213000002</v>
      </c>
      <c r="M41" s="43">
        <f>AVERAGE(Inversion!AE37:AN37)</f>
        <v>1012.5375151000001</v>
      </c>
      <c r="N41" s="43"/>
      <c r="O41" s="43"/>
      <c r="P41" s="43"/>
      <c r="Q41" s="45"/>
      <c r="R41" s="45"/>
      <c r="S41" s="42" t="s">
        <v>444</v>
      </c>
      <c r="T41" s="43">
        <f t="shared" si="23"/>
        <v>90.30383892307691</v>
      </c>
      <c r="U41" s="43">
        <f t="shared" si="24"/>
        <v>127.78323469000009</v>
      </c>
      <c r="V41" s="43">
        <f t="shared" si="25"/>
        <v>883.32071499200015</v>
      </c>
      <c r="W41" s="45"/>
      <c r="X41" s="45"/>
      <c r="Y41" s="45"/>
      <c r="Z41" s="45"/>
      <c r="AA41" s="42" t="s">
        <v>444</v>
      </c>
      <c r="AB41" s="48">
        <f t="shared" si="26"/>
        <v>0.10510297099938692</v>
      </c>
      <c r="AC41" s="48">
        <f t="shared" si="27"/>
        <v>0.21431545946952091</v>
      </c>
      <c r="AD41" s="48">
        <f t="shared" si="28"/>
        <v>6.8359587472659653</v>
      </c>
      <c r="AE41" s="45"/>
      <c r="AF41" s="45"/>
      <c r="AG41" s="45"/>
    </row>
    <row r="42" spans="1:33" s="46" customFormat="1" ht="12.75" x14ac:dyDescent="0.2">
      <c r="A42" s="42" t="s">
        <v>445</v>
      </c>
      <c r="B42" s="43">
        <f>AVERAGE(Inversion!H14:T14)</f>
        <v>2130.8197927153847</v>
      </c>
      <c r="C42" s="43">
        <f>AVERAGE(Inversion!U14:AD14)</f>
        <v>2202.6226304000002</v>
      </c>
      <c r="D42" s="43">
        <f>AVERAGE(Inversion!AE14:AN14)</f>
        <v>976.57525750999991</v>
      </c>
      <c r="E42" s="43"/>
      <c r="F42" s="43"/>
      <c r="G42" s="43"/>
      <c r="H42" s="43"/>
      <c r="I42" s="45"/>
      <c r="J42" s="42" t="s">
        <v>445</v>
      </c>
      <c r="K42" s="43">
        <f>AVERAGE(Inversion!H38:T38)</f>
        <v>2156.229548053846</v>
      </c>
      <c r="L42" s="43">
        <f>AVERAGE(Inversion!U38:AD38)</f>
        <v>2043.3815268999999</v>
      </c>
      <c r="M42" s="43">
        <f>AVERAGE(Inversion!AE38:AN38)</f>
        <v>757.76989593000008</v>
      </c>
      <c r="N42" s="43"/>
      <c r="O42" s="43"/>
      <c r="P42" s="43"/>
      <c r="Q42" s="45"/>
      <c r="R42" s="45"/>
      <c r="S42" s="42" t="s">
        <v>445</v>
      </c>
      <c r="T42" s="43">
        <f t="shared" si="23"/>
        <v>25.409755338461309</v>
      </c>
      <c r="U42" s="43">
        <f t="shared" si="24"/>
        <v>-159.24110350000024</v>
      </c>
      <c r="V42" s="43">
        <f t="shared" si="25"/>
        <v>-218.80536157999984</v>
      </c>
      <c r="W42" s="45"/>
      <c r="X42" s="45"/>
      <c r="Y42" s="45"/>
      <c r="Z42" s="45"/>
      <c r="AA42" s="42" t="s">
        <v>445</v>
      </c>
      <c r="AB42" s="48">
        <f t="shared" si="26"/>
        <v>1.1924872964541366E-2</v>
      </c>
      <c r="AC42" s="48">
        <f t="shared" si="27"/>
        <v>-7.2296135208182122E-2</v>
      </c>
      <c r="AD42" s="48">
        <f t="shared" si="28"/>
        <v>-0.2240537632889591</v>
      </c>
      <c r="AE42" s="45"/>
      <c r="AF42" s="45"/>
      <c r="AG42" s="45"/>
    </row>
    <row r="43" spans="1:33" s="46" customFormat="1" ht="12.75" x14ac:dyDescent="0.2">
      <c r="A43" s="42" t="s">
        <v>446</v>
      </c>
      <c r="B43" s="43">
        <f>AVERAGE(Inversion!H15:T15)</f>
        <v>2259.3906992307684</v>
      </c>
      <c r="C43" s="43">
        <f>AVERAGE(Inversion!U15:AD15)</f>
        <v>2062.8667480000004</v>
      </c>
      <c r="D43" s="43">
        <f>AVERAGE(Inversion!AE15:AN15)</f>
        <v>2197.7987079999998</v>
      </c>
      <c r="E43" s="43"/>
      <c r="F43" s="43"/>
      <c r="G43" s="43"/>
      <c r="H43" s="43"/>
      <c r="I43" s="45"/>
      <c r="J43" s="42" t="s">
        <v>446</v>
      </c>
      <c r="K43" s="43">
        <f>AVERAGE(Inversion!H39:T39)</f>
        <v>2333.3716181538466</v>
      </c>
      <c r="L43" s="43">
        <f>AVERAGE(Inversion!U39:AD39)</f>
        <v>2012.1194629000001</v>
      </c>
      <c r="M43" s="43">
        <f>AVERAGE(Inversion!AE39:AN39)</f>
        <v>8283.1737324999995</v>
      </c>
      <c r="N43" s="43"/>
      <c r="O43" s="43"/>
      <c r="P43" s="43"/>
      <c r="Q43" s="45"/>
      <c r="R43" s="45"/>
      <c r="S43" s="42" t="s">
        <v>446</v>
      </c>
      <c r="T43" s="43">
        <f t="shared" si="23"/>
        <v>73.980918923078207</v>
      </c>
      <c r="U43" s="43">
        <f t="shared" si="24"/>
        <v>-50.747285100000227</v>
      </c>
      <c r="V43" s="43">
        <f t="shared" si="25"/>
        <v>6085.3750244999992</v>
      </c>
      <c r="W43" s="45"/>
      <c r="X43" s="45"/>
      <c r="Y43" s="45"/>
      <c r="Z43" s="45"/>
      <c r="AA43" s="42" t="s">
        <v>446</v>
      </c>
      <c r="AB43" s="48">
        <f t="shared" si="26"/>
        <v>3.2743747660936018E-2</v>
      </c>
      <c r="AC43" s="48">
        <f t="shared" si="27"/>
        <v>-2.460036992171255E-2</v>
      </c>
      <c r="AD43" s="48">
        <f t="shared" si="28"/>
        <v>2.7688500326937131</v>
      </c>
      <c r="AE43" s="45"/>
      <c r="AF43" s="45"/>
      <c r="AG43" s="45"/>
    </row>
    <row r="44" spans="1:33" s="46" customFormat="1" ht="12.75" x14ac:dyDescent="0.2">
      <c r="A44" s="42" t="s">
        <v>449</v>
      </c>
      <c r="B44" s="43">
        <f>AVERAGE(Inversion!H16:T16)</f>
        <v>2405.5750812307697</v>
      </c>
      <c r="C44" s="43">
        <f>AVERAGE(Inversion!U16:AD16)</f>
        <v>1596.2341374000002</v>
      </c>
      <c r="D44" s="43">
        <f>AVERAGE(Inversion!AE16:AN16)</f>
        <v>327.69085342800003</v>
      </c>
      <c r="E44" s="43"/>
      <c r="F44" s="43"/>
      <c r="G44" s="43"/>
      <c r="H44" s="43"/>
      <c r="I44" s="45"/>
      <c r="J44" s="42" t="s">
        <v>449</v>
      </c>
      <c r="K44" s="43">
        <f>AVERAGE(Inversion!H40:T40)</f>
        <v>486.58879484692301</v>
      </c>
      <c r="L44" s="43">
        <f>AVERAGE(Inversion!U40:AD40)</f>
        <v>3.9049739225599991</v>
      </c>
      <c r="M44" s="43">
        <f>AVERAGE(Inversion!AE40:AN40)</f>
        <v>8.015297477000001E-2</v>
      </c>
      <c r="N44" s="43"/>
      <c r="O44" s="43"/>
      <c r="P44" s="43"/>
      <c r="Q44" s="45"/>
      <c r="R44" s="45"/>
      <c r="S44" s="42" t="s">
        <v>449</v>
      </c>
      <c r="T44" s="43">
        <f t="shared" si="23"/>
        <v>-1918.9862863838466</v>
      </c>
      <c r="U44" s="43">
        <f t="shared" si="24"/>
        <v>-1592.3291634774403</v>
      </c>
      <c r="V44" s="43">
        <f t="shared" si="25"/>
        <v>-327.61070045323004</v>
      </c>
      <c r="W44" s="45"/>
      <c r="X44" s="45"/>
      <c r="Y44" s="45"/>
      <c r="Z44" s="45"/>
      <c r="AA44" s="42" t="s">
        <v>449</v>
      </c>
      <c r="AB44" s="48">
        <f t="shared" si="26"/>
        <v>-0.79772454468643383</v>
      </c>
      <c r="AC44" s="48">
        <f t="shared" si="27"/>
        <v>-0.99755363337303349</v>
      </c>
      <c r="AD44" s="48">
        <f t="shared" si="28"/>
        <v>-0.99975540063467894</v>
      </c>
      <c r="AE44" s="45"/>
      <c r="AF44" s="45"/>
      <c r="AG44" s="45"/>
    </row>
    <row r="45" spans="1:33" s="46" customFormat="1" ht="12.75" x14ac:dyDescent="0.2">
      <c r="A45" s="42" t="s">
        <v>450</v>
      </c>
      <c r="B45" s="43">
        <f>AVERAGE(Inversion!H17:T17)</f>
        <v>14366.047209230766</v>
      </c>
      <c r="C45" s="43">
        <f>AVERAGE(Inversion!U17:AD17)</f>
        <v>18399.486252000002</v>
      </c>
      <c r="D45" s="43">
        <f>AVERAGE(Inversion!AE17:AN17)</f>
        <v>25040.471209999996</v>
      </c>
      <c r="E45" s="43"/>
      <c r="F45" s="43"/>
      <c r="G45" s="43"/>
      <c r="H45" s="43"/>
      <c r="I45" s="45"/>
      <c r="J45" s="42" t="s">
        <v>450</v>
      </c>
      <c r="K45" s="43">
        <f>AVERAGE(Inversion!H41:T41)</f>
        <v>13969.372316153847</v>
      </c>
      <c r="L45" s="43">
        <f>AVERAGE(Inversion!U41:AD41)</f>
        <v>10348.058483600002</v>
      </c>
      <c r="M45" s="43">
        <f>AVERAGE(Inversion!AE41:AN41)</f>
        <v>6183.7835161999992</v>
      </c>
      <c r="N45" s="43"/>
      <c r="O45" s="43"/>
      <c r="P45" s="43"/>
      <c r="Q45" s="45"/>
      <c r="R45" s="45"/>
      <c r="S45" s="42" t="s">
        <v>450</v>
      </c>
      <c r="T45" s="43">
        <f t="shared" si="23"/>
        <v>-396.67489307691903</v>
      </c>
      <c r="U45" s="43">
        <f t="shared" si="24"/>
        <v>-8051.4277684000008</v>
      </c>
      <c r="V45" s="43">
        <f t="shared" si="25"/>
        <v>-18856.687693799999</v>
      </c>
      <c r="W45" s="45"/>
      <c r="X45" s="45"/>
      <c r="Y45" s="45"/>
      <c r="Z45" s="45"/>
      <c r="AA45" s="42" t="s">
        <v>450</v>
      </c>
      <c r="AB45" s="48">
        <f t="shared" si="26"/>
        <v>-2.7611971985031403E-2</v>
      </c>
      <c r="AC45" s="48">
        <f t="shared" si="27"/>
        <v>-0.43758981409194619</v>
      </c>
      <c r="AD45" s="48">
        <f t="shared" si="28"/>
        <v>-0.75304843649545683</v>
      </c>
      <c r="AE45" s="45"/>
      <c r="AF45" s="45"/>
      <c r="AG45" s="45"/>
    </row>
    <row r="46" spans="1:33" s="46" customFormat="1" ht="12.75" x14ac:dyDescent="0.2">
      <c r="A46" s="42" t="s">
        <v>447</v>
      </c>
      <c r="B46" s="43">
        <f>AVERAGE(Inversion!H18:T18)</f>
        <v>132.79717009476923</v>
      </c>
      <c r="C46" s="43">
        <f>AVERAGE(Inversion!U18:AD18)</f>
        <v>3.9043387923999999</v>
      </c>
      <c r="D46" s="43">
        <f>AVERAGE(Inversion!AE18:AN18)</f>
        <v>4.7107851296000005</v>
      </c>
      <c r="E46" s="43"/>
      <c r="F46" s="43"/>
      <c r="G46" s="43"/>
      <c r="H46" s="43"/>
      <c r="I46" s="45"/>
      <c r="J46" s="42" t="s">
        <v>447</v>
      </c>
      <c r="K46" s="43">
        <f>AVERAGE(Inversion!H42:T42)</f>
        <v>138.02537069392309</v>
      </c>
      <c r="L46" s="43">
        <f>AVERAGE(Inversion!U42:AD42)</f>
        <v>3.8297149641999999</v>
      </c>
      <c r="M46" s="43">
        <f>AVERAGE(Inversion!AE42:AN42)</f>
        <v>4.5224017215999996</v>
      </c>
      <c r="N46" s="43"/>
      <c r="O46" s="43"/>
      <c r="P46" s="43"/>
      <c r="Q46" s="45"/>
      <c r="R46" s="45"/>
      <c r="S46" s="42" t="s">
        <v>447</v>
      </c>
      <c r="T46" s="43">
        <f t="shared" si="23"/>
        <v>5.2282005991538654</v>
      </c>
      <c r="U46" s="43">
        <f t="shared" si="24"/>
        <v>-7.462382820000002E-2</v>
      </c>
      <c r="V46" s="43">
        <f t="shared" si="25"/>
        <v>-0.18838340800000086</v>
      </c>
      <c r="W46" s="45"/>
      <c r="X46" s="45"/>
      <c r="Y46" s="45"/>
      <c r="Z46" s="45"/>
      <c r="AA46" s="42" t="s">
        <v>447</v>
      </c>
      <c r="AB46" s="48">
        <f t="shared" si="26"/>
        <v>3.9369819367557346E-2</v>
      </c>
      <c r="AC46" s="48">
        <f t="shared" si="27"/>
        <v>-1.9113051445550533E-2</v>
      </c>
      <c r="AD46" s="48">
        <f t="shared" si="28"/>
        <v>-3.9989811213485882E-2</v>
      </c>
      <c r="AE46" s="45"/>
      <c r="AF46" s="45"/>
      <c r="AG46" s="45"/>
    </row>
    <row r="47" spans="1:33" s="46" customFormat="1" ht="12.75" x14ac:dyDescent="0.2">
      <c r="A47" s="42" t="s">
        <v>448</v>
      </c>
      <c r="B47" s="43">
        <f>AVERAGE(Inversion!H19:T19)</f>
        <v>398.45565825299985</v>
      </c>
      <c r="C47" s="43">
        <f>AVERAGE(Inversion!U19:AD19)</f>
        <v>0.36795345583</v>
      </c>
      <c r="D47" s="43">
        <f>AVERAGE(Inversion!AE19:AN19)</f>
        <v>3.1672219237999996E-2</v>
      </c>
      <c r="E47" s="43"/>
      <c r="F47" s="43"/>
      <c r="G47" s="43"/>
      <c r="H47" s="43"/>
      <c r="I47" s="45"/>
      <c r="J47" s="42" t="s">
        <v>448</v>
      </c>
      <c r="K47" s="43">
        <f>AVERAGE(Inversion!H43:T43)</f>
        <v>411.97273882261533</v>
      </c>
      <c r="L47" s="43">
        <f>AVERAGE(Inversion!U43:AD43)</f>
        <v>0.36977527463999998</v>
      </c>
      <c r="M47" s="43">
        <f>AVERAGE(Inversion!AE43:AN43)</f>
        <v>3.1305928007000008E-2</v>
      </c>
      <c r="N47" s="43"/>
      <c r="O47" s="43"/>
      <c r="P47" s="43"/>
      <c r="Q47" s="45"/>
      <c r="R47" s="45"/>
      <c r="S47" s="42" t="s">
        <v>448</v>
      </c>
      <c r="T47" s="43">
        <f t="shared" si="23"/>
        <v>13.517080569615473</v>
      </c>
      <c r="U47" s="43">
        <f t="shared" si="24"/>
        <v>1.8218188099999866E-3</v>
      </c>
      <c r="V47" s="43">
        <f t="shared" si="25"/>
        <v>-3.6629123099998773E-4</v>
      </c>
      <c r="W47" s="45"/>
      <c r="X47" s="45"/>
      <c r="Y47" s="45"/>
      <c r="Z47" s="45"/>
      <c r="AA47" s="42" t="s">
        <v>448</v>
      </c>
      <c r="AB47" s="48">
        <f t="shared" si="26"/>
        <v>3.3923675795896946E-2</v>
      </c>
      <c r="AC47" s="48">
        <f t="shared" si="27"/>
        <v>4.951220816476587E-3</v>
      </c>
      <c r="AD47" s="48">
        <f t="shared" si="28"/>
        <v>-1.1565063636605366E-2</v>
      </c>
      <c r="AE47" s="45"/>
      <c r="AF47" s="45"/>
      <c r="AG47" s="45"/>
    </row>
    <row r="48" spans="1:33" s="46" customFormat="1" ht="12.75" x14ac:dyDescent="0.2">
      <c r="A48" s="44" t="s">
        <v>240</v>
      </c>
      <c r="B48" s="43">
        <f>AVERAGE(Inversion!H20:T20)</f>
        <v>4709742.6980285272</v>
      </c>
      <c r="C48" s="43">
        <f>AVERAGE(Inversion!U20:AD20)</f>
        <v>6418983.7831215626</v>
      </c>
      <c r="D48" s="43">
        <f>AVERAGE(Inversion!AE20:AN20)</f>
        <v>8234143.4514493672</v>
      </c>
      <c r="E48" s="43"/>
      <c r="F48" s="43"/>
      <c r="G48" s="43"/>
      <c r="H48" s="43"/>
      <c r="I48" s="45"/>
      <c r="J48" s="44" t="s">
        <v>240</v>
      </c>
      <c r="K48" s="43">
        <f>AVERAGE(Inversion!H44:T44)</f>
        <v>4712852.2795618987</v>
      </c>
      <c r="L48" s="43">
        <f>AVERAGE(Inversion!U44:AD44)</f>
        <v>6439300.0735654915</v>
      </c>
      <c r="M48" s="43">
        <f>AVERAGE(Inversion!AE44:AN44)</f>
        <v>8254135.0235223621</v>
      </c>
      <c r="N48" s="43"/>
      <c r="O48" s="43"/>
      <c r="P48" s="43"/>
      <c r="Q48" s="45"/>
      <c r="R48" s="45"/>
      <c r="S48" s="44" t="s">
        <v>240</v>
      </c>
      <c r="T48" s="43">
        <f t="shared" si="23"/>
        <v>3109.5815333714709</v>
      </c>
      <c r="U48" s="43">
        <f t="shared" si="24"/>
        <v>20316.290443928912</v>
      </c>
      <c r="V48" s="43">
        <f t="shared" si="25"/>
        <v>19991.572072994895</v>
      </c>
      <c r="W48" s="45"/>
      <c r="X48" s="45"/>
      <c r="Y48" s="45"/>
      <c r="Z48" s="45"/>
      <c r="AA48" s="44" t="s">
        <v>240</v>
      </c>
      <c r="AB48" s="48">
        <f t="shared" si="26"/>
        <v>6.6024446190504626E-4</v>
      </c>
      <c r="AC48" s="48">
        <f t="shared" si="27"/>
        <v>3.1650322123184527E-3</v>
      </c>
      <c r="AD48" s="48">
        <f t="shared" si="28"/>
        <v>2.4278872709553312E-3</v>
      </c>
      <c r="AE48" s="45"/>
      <c r="AF48" s="45"/>
      <c r="AG48" s="45"/>
    </row>
    <row r="49" spans="1:33" s="46" customFormat="1" ht="12.75" x14ac:dyDescent="0.2">
      <c r="A49" s="44" t="s">
        <v>453</v>
      </c>
      <c r="B49" s="43">
        <f>AVERAGE(Inversion!H21:T21)</f>
        <v>32615.909408530766</v>
      </c>
      <c r="C49" s="43">
        <f>AVERAGE(Inversion!U21:AD21)</f>
        <v>83003.368039040011</v>
      </c>
      <c r="D49" s="43">
        <f>AVERAGE(Inversion!AE21:AN21)</f>
        <v>148637.1166981229</v>
      </c>
      <c r="E49" s="43"/>
      <c r="F49" s="43"/>
      <c r="G49" s="43"/>
      <c r="H49" s="43"/>
      <c r="I49" s="45"/>
      <c r="J49" s="44" t="s">
        <v>453</v>
      </c>
      <c r="K49" s="43">
        <f>AVERAGE(Inversion!H45:T45)</f>
        <v>43232.659446961545</v>
      </c>
      <c r="L49" s="43">
        <f>AVERAGE(Inversion!U45:AD45)</f>
        <v>131323.67722022999</v>
      </c>
      <c r="M49" s="43">
        <f>AVERAGE(Inversion!AE45:AN45)</f>
        <v>217789.65866973001</v>
      </c>
      <c r="N49" s="43"/>
      <c r="O49" s="43"/>
      <c r="P49" s="43"/>
      <c r="Q49" s="45"/>
      <c r="R49" s="45"/>
      <c r="S49" s="44" t="s">
        <v>453</v>
      </c>
      <c r="T49" s="43">
        <f t="shared" si="23"/>
        <v>10616.750038430779</v>
      </c>
      <c r="U49" s="43">
        <f t="shared" si="24"/>
        <v>48320.309181189979</v>
      </c>
      <c r="V49" s="43">
        <f t="shared" si="25"/>
        <v>69152.541971607105</v>
      </c>
      <c r="W49" s="45"/>
      <c r="X49" s="45"/>
      <c r="Y49" s="45"/>
      <c r="Z49" s="45"/>
      <c r="AA49" s="44" t="s">
        <v>453</v>
      </c>
      <c r="AB49" s="48">
        <f t="shared" si="26"/>
        <v>0.32550832495426119</v>
      </c>
      <c r="AC49" s="48">
        <f t="shared" si="27"/>
        <v>0.58214877688412447</v>
      </c>
      <c r="AD49" s="48">
        <f t="shared" si="28"/>
        <v>0.46524410260227023</v>
      </c>
      <c r="AE49" s="45"/>
      <c r="AF49" s="45"/>
      <c r="AG49" s="45"/>
    </row>
    <row r="50" spans="1:33" s="46" customFormat="1" ht="12.75" x14ac:dyDescent="0.2">
      <c r="A50" s="44" t="s">
        <v>446</v>
      </c>
      <c r="B50" s="43">
        <f>AVERAGE(Inversion!H22:T22)</f>
        <v>2259.3906992307684</v>
      </c>
      <c r="C50" s="43">
        <f>AVERAGE(Inversion!U22:AD22)</f>
        <v>2062.8667480000004</v>
      </c>
      <c r="D50" s="43">
        <f>AVERAGE(Inversion!AE22:AN22)</f>
        <v>2197.7987079999998</v>
      </c>
      <c r="E50" s="43"/>
      <c r="F50" s="43"/>
      <c r="G50" s="43"/>
      <c r="H50" s="43"/>
      <c r="I50" s="45"/>
      <c r="J50" s="44" t="s">
        <v>446</v>
      </c>
      <c r="K50" s="43">
        <f>AVERAGE(Inversion!H46:T46)</f>
        <v>2333.3716181538466</v>
      </c>
      <c r="L50" s="43">
        <f>AVERAGE(Inversion!U46:AD46)</f>
        <v>2012.1194629000001</v>
      </c>
      <c r="M50" s="43">
        <f>AVERAGE(Inversion!AE46:AN46)</f>
        <v>8283.1737324999995</v>
      </c>
      <c r="N50" s="43"/>
      <c r="O50" s="43"/>
      <c r="P50" s="43"/>
      <c r="Q50" s="45"/>
      <c r="R50" s="45"/>
      <c r="S50" s="44" t="s">
        <v>446</v>
      </c>
      <c r="T50" s="43">
        <f t="shared" si="23"/>
        <v>73.980918923078207</v>
      </c>
      <c r="U50" s="43">
        <f t="shared" si="24"/>
        <v>-50.747285100000227</v>
      </c>
      <c r="V50" s="43">
        <f t="shared" si="25"/>
        <v>6085.3750244999992</v>
      </c>
      <c r="W50" s="45"/>
      <c r="X50" s="45"/>
      <c r="Y50" s="45"/>
      <c r="Z50" s="45"/>
      <c r="AA50" s="44" t="s">
        <v>446</v>
      </c>
      <c r="AB50" s="48">
        <f t="shared" si="26"/>
        <v>3.2743747660936018E-2</v>
      </c>
      <c r="AC50" s="48">
        <f t="shared" si="27"/>
        <v>-2.460036992171255E-2</v>
      </c>
      <c r="AD50" s="48">
        <f t="shared" si="28"/>
        <v>2.7688500326937131</v>
      </c>
      <c r="AE50" s="45"/>
      <c r="AF50" s="45"/>
      <c r="AG50" s="45"/>
    </row>
    <row r="51" spans="1:33" s="46" customFormat="1" ht="12.75" x14ac:dyDescent="0.2">
      <c r="A51" s="44" t="s">
        <v>241</v>
      </c>
      <c r="B51" s="43">
        <f>AVERAGE(Inversion!H23:T23)</f>
        <v>17302.875118809308</v>
      </c>
      <c r="C51" s="43">
        <f>AVERAGE(Inversion!U23:AD23)</f>
        <v>19999.992681648229</v>
      </c>
      <c r="D51" s="43">
        <f>AVERAGE(Inversion!AE23:AN23)</f>
        <v>25372.904520776839</v>
      </c>
      <c r="E51" s="45"/>
      <c r="F51" s="45"/>
      <c r="G51" s="45"/>
      <c r="H51" s="45"/>
      <c r="I51" s="45"/>
      <c r="J51" s="44" t="s">
        <v>241</v>
      </c>
      <c r="K51" s="43">
        <f>AVERAGE(Inversion!H47:T47)</f>
        <v>15005.95922051731</v>
      </c>
      <c r="L51" s="43">
        <f>AVERAGE(Inversion!U47:AD47)</f>
        <v>10356.162947761401</v>
      </c>
      <c r="M51" s="43">
        <f>AVERAGE(Inversion!AE47:AN47)</f>
        <v>6188.4173768243772</v>
      </c>
      <c r="N51" s="45"/>
      <c r="O51" s="45"/>
      <c r="P51" s="45"/>
      <c r="Q51" s="45"/>
      <c r="R51" s="45"/>
      <c r="S51" s="44" t="s">
        <v>241</v>
      </c>
      <c r="T51" s="43">
        <f t="shared" si="23"/>
        <v>-2296.915898291998</v>
      </c>
      <c r="U51" s="43">
        <f t="shared" si="24"/>
        <v>-9643.8297338868288</v>
      </c>
      <c r="V51" s="43">
        <f t="shared" si="25"/>
        <v>-19184.487143952461</v>
      </c>
      <c r="W51" s="45"/>
      <c r="X51" s="45"/>
      <c r="Y51" s="45"/>
      <c r="Z51" s="45"/>
      <c r="AA51" s="44" t="s">
        <v>241</v>
      </c>
      <c r="AB51" s="48">
        <f t="shared" si="26"/>
        <v>-0.13274764352862412</v>
      </c>
      <c r="AC51" s="48">
        <f t="shared" si="27"/>
        <v>-0.48219166313675199</v>
      </c>
      <c r="AD51" s="48">
        <f t="shared" si="28"/>
        <v>-0.75610134142281837</v>
      </c>
      <c r="AE51" s="45"/>
      <c r="AF51" s="45"/>
      <c r="AG51" s="45"/>
    </row>
    <row r="52" spans="1:33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</row>
    <row r="53" spans="1:33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topLeftCell="K49" workbookViewId="0">
      <selection activeCell="T80" sqref="T80"/>
    </sheetView>
  </sheetViews>
  <sheetFormatPr baseColWidth="10" defaultRowHeight="15" x14ac:dyDescent="0.25"/>
  <cols>
    <col min="1" max="1" width="3.85546875" customWidth="1"/>
    <col min="2" max="2" width="26.85546875" customWidth="1"/>
    <col min="3" max="5" width="14.85546875" customWidth="1"/>
    <col min="6" max="6" width="10.42578125" customWidth="1"/>
    <col min="9" max="9" width="13" customWidth="1"/>
  </cols>
  <sheetData>
    <row r="1" spans="1:12" ht="21" x14ac:dyDescent="0.35">
      <c r="B1" s="108" t="s">
        <v>474</v>
      </c>
    </row>
    <row r="2" spans="1:12" x14ac:dyDescent="0.25">
      <c r="C2" s="1" t="s">
        <v>471</v>
      </c>
      <c r="D2" s="1" t="s">
        <v>470</v>
      </c>
      <c r="E2" s="1" t="s">
        <v>471</v>
      </c>
      <c r="F2" s="1" t="s">
        <v>470</v>
      </c>
      <c r="G2" s="1" t="s">
        <v>471</v>
      </c>
      <c r="H2" s="1" t="s">
        <v>470</v>
      </c>
      <c r="I2" s="1" t="s">
        <v>471</v>
      </c>
      <c r="J2" s="1" t="s">
        <v>470</v>
      </c>
      <c r="K2" s="1" t="s">
        <v>471</v>
      </c>
      <c r="L2" s="1" t="s">
        <v>470</v>
      </c>
    </row>
    <row r="3" spans="1:12" x14ac:dyDescent="0.25">
      <c r="B3" s="106"/>
      <c r="C3" s="118">
        <v>2014</v>
      </c>
      <c r="D3" s="119"/>
      <c r="E3" s="116">
        <v>2025</v>
      </c>
      <c r="F3" s="117"/>
      <c r="G3" s="116">
        <v>2030</v>
      </c>
      <c r="H3" s="117"/>
      <c r="I3" s="116">
        <v>2040</v>
      </c>
      <c r="J3" s="117"/>
      <c r="K3" s="116">
        <v>2050</v>
      </c>
      <c r="L3" s="117"/>
    </row>
    <row r="4" spans="1:12" ht="12.75" customHeight="1" x14ac:dyDescent="0.25">
      <c r="A4">
        <v>22</v>
      </c>
      <c r="B4" s="107" t="s">
        <v>122</v>
      </c>
      <c r="C4" s="109">
        <f>'[1]Main - Capital trajectory'!C96</f>
        <v>11142.27738</v>
      </c>
      <c r="D4" s="110">
        <f>'DATA 2'!D89</f>
        <v>11095.043960000001</v>
      </c>
      <c r="E4" s="113">
        <f>'[1]Main - Capital trajectory'!N96</f>
        <v>13774.074344116949</v>
      </c>
      <c r="F4" s="114">
        <f>'Inversiones por sectores'!E10</f>
        <v>12740.18777</v>
      </c>
      <c r="G4" s="113">
        <f>'[1]Main - Capital trajectory'!S96</f>
        <v>20896.520345735102</v>
      </c>
      <c r="H4" s="114">
        <f>'Inversiones por sectores'!F10</f>
        <v>13972.69173</v>
      </c>
      <c r="I4" s="113">
        <f>'[1]Main - Capital trajectory'!AC96</f>
        <v>21902.730995219823</v>
      </c>
      <c r="J4" s="114">
        <f>'Inversiones por sectores'!G10</f>
        <v>15956.42402</v>
      </c>
      <c r="K4" s="113">
        <f>'[1]Main - Capital trajectory'!AM96</f>
        <v>32210.921248774015</v>
      </c>
      <c r="L4" s="114">
        <f>'Inversiones por sectores'!H10</f>
        <v>19106.815470000001</v>
      </c>
    </row>
    <row r="5" spans="1:12" ht="12.75" customHeight="1" x14ac:dyDescent="0.25">
      <c r="A5">
        <v>23</v>
      </c>
      <c r="B5" s="107" t="s">
        <v>166</v>
      </c>
      <c r="C5" s="109">
        <f>'[1]Main - Capital trajectory'!C97</f>
        <v>3446.2568030000002</v>
      </c>
      <c r="D5" s="110">
        <f>'DATA 2'!D90</f>
        <v>944.13714130000005</v>
      </c>
      <c r="E5" s="113">
        <f>'[1]Main - Capital trajectory'!N97</f>
        <v>20940.472167261898</v>
      </c>
      <c r="F5" s="114">
        <f>'Inversiones por sectores'!E11</f>
        <v>7272.4518619999999</v>
      </c>
      <c r="G5" s="113">
        <f>'[1]Main - Capital trajectory'!S97</f>
        <v>48439.498974079273</v>
      </c>
      <c r="H5" s="114">
        <f>'Inversiones por sectores'!F11</f>
        <v>13904.312169999999</v>
      </c>
      <c r="I5" s="113">
        <f>'[1]Main - Capital trajectory'!AC97</f>
        <v>85199.912016860166</v>
      </c>
      <c r="J5" s="114">
        <f>'Inversiones por sectores'!G11</f>
        <v>32583.75072</v>
      </c>
      <c r="K5" s="113">
        <f>'[1]Main - Capital trajectory'!AM97</f>
        <v>90594.249095126725</v>
      </c>
      <c r="L5" s="114">
        <f>'Inversiones por sectores'!H11</f>
        <v>48580.345529999999</v>
      </c>
    </row>
    <row r="6" spans="1:12" ht="12.75" customHeight="1" x14ac:dyDescent="0.25">
      <c r="A6">
        <v>24</v>
      </c>
      <c r="B6" s="107" t="s">
        <v>167</v>
      </c>
      <c r="C6" s="109">
        <f>'[1]Main - Capital trajectory'!C98</f>
        <v>645.73984959999996</v>
      </c>
      <c r="D6" s="110">
        <f>'DATA 2'!D91</f>
        <v>642.2187242</v>
      </c>
      <c r="E6" s="113">
        <f>'[1]Main - Capital trajectory'!N98</f>
        <v>4115.9383293566925</v>
      </c>
      <c r="F6" s="114">
        <f>'Inversiones por sectores'!E12</f>
        <v>1475.1705790000001</v>
      </c>
      <c r="G6" s="113">
        <f>'[1]Main - Capital trajectory'!S98</f>
        <v>2334.794906230848</v>
      </c>
      <c r="H6" s="114">
        <f>'Inversiones por sectores'!F12</f>
        <v>1724.890269</v>
      </c>
      <c r="I6" s="113">
        <f>'[1]Main - Capital trajectory'!AC98</f>
        <v>3492.033459329753</v>
      </c>
      <c r="J6" s="114">
        <f>'Inversiones por sectores'!G12</f>
        <v>2259.7709810000001</v>
      </c>
      <c r="K6" s="113">
        <f>'[1]Main - Capital trajectory'!AM98</f>
        <v>4836.060048243603</v>
      </c>
      <c r="L6" s="114">
        <f>'Inversiones por sectores'!H12</f>
        <v>2810.890699</v>
      </c>
    </row>
    <row r="7" spans="1:12" ht="12.75" customHeight="1" x14ac:dyDescent="0.25">
      <c r="A7">
        <v>25</v>
      </c>
      <c r="B7" s="107" t="s">
        <v>168</v>
      </c>
      <c r="C7" s="109">
        <f>'[1]Main - Capital trajectory'!C99</f>
        <v>78.543101179999894</v>
      </c>
      <c r="D7" s="110">
        <f>'DATA 2'!D92</f>
        <v>8.8197130609999999</v>
      </c>
      <c r="E7" s="113">
        <f>'[1]Main - Capital trajectory'!N99</f>
        <v>19302.643761081323</v>
      </c>
      <c r="F7" s="114">
        <f>'Inversiones por sectores'!E13</f>
        <v>9272.8655199999994</v>
      </c>
      <c r="G7" s="113">
        <f>'[1]Main - Capital trajectory'!S99</f>
        <v>17686.933719671288</v>
      </c>
      <c r="H7" s="114">
        <f>'Inversiones por sectores'!F13</f>
        <v>14341.110979999999</v>
      </c>
      <c r="I7" s="113">
        <f>'[1]Main - Capital trajectory'!AC99</f>
        <v>108832.30459387641</v>
      </c>
      <c r="J7" s="114">
        <f>'Inversiones por sectores'!G13</f>
        <v>63136.055119999997</v>
      </c>
      <c r="K7" s="113">
        <f>'[1]Main - Capital trajectory'!AM99</f>
        <v>96433.151328563312</v>
      </c>
      <c r="L7" s="114">
        <f>'Inversiones por sectores'!H13</f>
        <v>99526.01367</v>
      </c>
    </row>
    <row r="8" spans="1:12" ht="12.75" customHeight="1" x14ac:dyDescent="0.25">
      <c r="A8">
        <v>26</v>
      </c>
      <c r="B8" s="107" t="s">
        <v>126</v>
      </c>
      <c r="C8" s="109">
        <f>'[1]Main - Capital trajectory'!C100</f>
        <v>358.418091</v>
      </c>
      <c r="D8" s="110">
        <f>'DATA 2'!D93</f>
        <v>354.84200010000001</v>
      </c>
      <c r="E8" s="113">
        <f>'[1]Main - Capital trajectory'!N100</f>
        <v>6344.0447024477053</v>
      </c>
      <c r="F8" s="114">
        <f>'Inversiones por sectores'!E14</f>
        <v>2218.5707969999999</v>
      </c>
      <c r="G8" s="113">
        <f>'[1]Main - Capital trajectory'!S100</f>
        <v>2694.110346778215</v>
      </c>
      <c r="H8" s="114">
        <f>'Inversiones por sectores'!F14</f>
        <v>2656.3523209999998</v>
      </c>
      <c r="I8" s="113">
        <f>'[1]Main - Capital trajectory'!AC100</f>
        <v>4731.9067431094345</v>
      </c>
      <c r="J8" s="114">
        <f>'Inversiones por sectores'!G14</f>
        <v>3304.886939</v>
      </c>
      <c r="K8" s="113">
        <f>'[1]Main - Capital trajectory'!AM100</f>
        <v>-20042.719274630032</v>
      </c>
      <c r="L8" s="114">
        <f>'Inversiones por sectores'!H14</f>
        <v>1.1493252819999999</v>
      </c>
    </row>
    <row r="9" spans="1:12" ht="12.75" customHeight="1" x14ac:dyDescent="0.25">
      <c r="A9">
        <v>27</v>
      </c>
      <c r="B9" s="107" t="s">
        <v>127</v>
      </c>
      <c r="C9" s="109">
        <f>'[1]Main - Capital trajectory'!C101</f>
        <v>555.13000959999999</v>
      </c>
      <c r="D9" s="110">
        <f>'DATA 2'!D94</f>
        <v>549.66780010000002</v>
      </c>
      <c r="E9" s="113">
        <f>'[1]Main - Capital trajectory'!N101</f>
        <v>736.06374663342501</v>
      </c>
      <c r="F9" s="114">
        <f>'Inversiones por sectores'!E15</f>
        <v>890.10570089999999</v>
      </c>
      <c r="G9" s="113">
        <f>'[1]Main - Capital trajectory'!S101</f>
        <v>-1091.7770366230416</v>
      </c>
      <c r="H9" s="114">
        <f>'Inversiones por sectores'!F15</f>
        <v>896.68598640000005</v>
      </c>
      <c r="I9" s="113">
        <f>'[1]Main - Capital trajectory'!AC101</f>
        <v>-1232.0571234255149</v>
      </c>
      <c r="J9" s="114">
        <f>'Inversiones por sectores'!G15</f>
        <v>357.26134930000001</v>
      </c>
      <c r="K9" s="113">
        <f>'[1]Main - Capital trajectory'!AM101</f>
        <v>-1181.0827380392293</v>
      </c>
      <c r="L9" s="114">
        <f>'Inversiones por sectores'!H15</f>
        <v>29.779659370000001</v>
      </c>
    </row>
    <row r="10" spans="1:12" ht="12.75" customHeight="1" x14ac:dyDescent="0.25">
      <c r="A10">
        <v>28</v>
      </c>
      <c r="B10" s="107" t="s">
        <v>169</v>
      </c>
      <c r="C10" s="109">
        <f>'[1]Main - Capital trajectory'!C102</f>
        <v>0.81652291210000005</v>
      </c>
      <c r="D10" s="110">
        <f>'DATA 2'!D95</f>
        <v>0.81292549859999996</v>
      </c>
      <c r="E10" s="113">
        <f>'[1]Main - Capital trajectory'!N102</f>
        <v>1245.9900862514453</v>
      </c>
      <c r="F10" s="114">
        <f>'Inversiones por sectores'!E16</f>
        <v>2686.5622979999998</v>
      </c>
      <c r="G10" s="113">
        <f>'[1]Main - Capital trajectory'!S102</f>
        <v>550.33131309882958</v>
      </c>
      <c r="H10" s="114">
        <f>'Inversiones por sectores'!F16</f>
        <v>3148.3999509999999</v>
      </c>
      <c r="I10" s="113">
        <f>'[1]Main - Capital trajectory'!AC102</f>
        <v>-816.76819902244688</v>
      </c>
      <c r="J10" s="114">
        <f>'Inversiones por sectores'!G16</f>
        <v>1366.8313949999999</v>
      </c>
      <c r="K10" s="113">
        <f>'[1]Main - Capital trajectory'!AM102</f>
        <v>29.277483244289609</v>
      </c>
      <c r="L10" s="114">
        <f>'Inversiones por sectores'!H16</f>
        <v>702.57178199999998</v>
      </c>
    </row>
    <row r="11" spans="1:12" ht="12.75" customHeight="1" x14ac:dyDescent="0.25">
      <c r="A11">
        <v>29</v>
      </c>
      <c r="B11" s="107" t="s">
        <v>170</v>
      </c>
      <c r="C11" s="109">
        <f>'[1]Main - Capital trajectory'!C103</f>
        <v>2599.5452319999999</v>
      </c>
      <c r="D11" s="110">
        <f>'DATA 2'!D96</f>
        <v>2590.9711950000001</v>
      </c>
      <c r="E11" s="113">
        <f>'[1]Main - Capital trajectory'!N103</f>
        <v>3099.1669724876429</v>
      </c>
      <c r="F11" s="114">
        <f>'Inversiones por sectores'!E17</f>
        <v>2197.0337279999999</v>
      </c>
      <c r="G11" s="113">
        <f>'[1]Main - Capital trajectory'!S103</f>
        <v>2679.2827331037151</v>
      </c>
      <c r="H11" s="114">
        <f>'Inversiones por sectores'!F17</f>
        <v>2039.5594129999999</v>
      </c>
      <c r="I11" s="113">
        <f>'[1]Main - Capital trajectory'!AC103</f>
        <v>4261.9556552387212</v>
      </c>
      <c r="J11" s="114">
        <f>'Inversiones por sectores'!G17</f>
        <v>2050.2954110000001</v>
      </c>
      <c r="K11" s="113">
        <f>'[1]Main - Capital trajectory'!AM103</f>
        <v>6267.7808537493611</v>
      </c>
      <c r="L11" s="114">
        <f>'Inversiones por sectores'!H17</f>
        <v>2282.8829099999998</v>
      </c>
    </row>
    <row r="12" spans="1:12" ht="12.75" customHeight="1" x14ac:dyDescent="0.25">
      <c r="A12">
        <v>30</v>
      </c>
      <c r="B12" s="107" t="s">
        <v>162</v>
      </c>
      <c r="C12" s="109">
        <f>'[1]Main - Capital trajectory'!C104</f>
        <v>2865.7188430000001</v>
      </c>
      <c r="D12" s="110">
        <f>'DATA 2'!D97</f>
        <v>2831.2482519999999</v>
      </c>
      <c r="E12" s="113">
        <f>'[1]Main - Capital trajectory'!N104</f>
        <v>3406.7093550491418</v>
      </c>
      <c r="F12" s="114">
        <f>'Inversiones por sectores'!E18</f>
        <v>2460.8840559999999</v>
      </c>
      <c r="G12" s="113">
        <f>'[1]Main - Capital trajectory'!S104</f>
        <v>-4383.3931426428016</v>
      </c>
      <c r="H12" s="114">
        <f>'Inversiones por sectores'!F18</f>
        <v>1901.0780540000001</v>
      </c>
      <c r="I12" s="113">
        <f>'[1]Main - Capital trajectory'!AC104</f>
        <v>-1635.4486981422242</v>
      </c>
      <c r="J12" s="114">
        <f>'Inversiones por sectores'!G18</f>
        <v>1340.1380959999999</v>
      </c>
      <c r="K12" s="113">
        <f>'[1]Main - Capital trajectory'!AM104</f>
        <v>-21557.458477755496</v>
      </c>
      <c r="L12" s="114">
        <f>'Inversiones por sectores'!H18</f>
        <v>23.62332391</v>
      </c>
    </row>
    <row r="13" spans="1:12" ht="12.75" customHeight="1" x14ac:dyDescent="0.25">
      <c r="A13">
        <v>31</v>
      </c>
      <c r="B13" s="107" t="s">
        <v>171</v>
      </c>
      <c r="C13" s="109">
        <f>'[1]Main - Capital trajectory'!C105</f>
        <v>12277.976909999999</v>
      </c>
      <c r="D13" s="110">
        <f>'DATA 2'!D98</f>
        <v>12129.401030000001</v>
      </c>
      <c r="E13" s="113">
        <f>'[1]Main - Capital trajectory'!N105</f>
        <v>26502.992342538993</v>
      </c>
      <c r="F13" s="114">
        <f>'Inversiones por sectores'!E19</f>
        <v>13879.843010000001</v>
      </c>
      <c r="G13" s="113">
        <f>'[1]Main - Capital trajectory'!S105</f>
        <v>80023.840536042029</v>
      </c>
      <c r="H13" s="114">
        <f>'Inversiones por sectores'!F19</f>
        <v>16825.46931</v>
      </c>
      <c r="I13" s="113">
        <f>'[1]Main - Capital trajectory'!AC105</f>
        <v>27058.101418748181</v>
      </c>
      <c r="J13" s="114">
        <f>'Inversiones por sectores'!G19</f>
        <v>19122.905330000001</v>
      </c>
      <c r="K13" s="113">
        <f>'[1]Main - Capital trajectory'!AM105</f>
        <v>122396.60438751582</v>
      </c>
      <c r="L13" s="114">
        <f>'Inversiones por sectores'!H19</f>
        <v>29820.679039999999</v>
      </c>
    </row>
    <row r="14" spans="1:12" ht="12.75" customHeight="1" x14ac:dyDescent="0.25">
      <c r="A14">
        <v>32</v>
      </c>
      <c r="B14" s="107" t="s">
        <v>132</v>
      </c>
      <c r="C14" s="109">
        <f>'[1]Main - Capital trajectory'!C106</f>
        <v>534.55244570000002</v>
      </c>
      <c r="D14" s="110">
        <f>'DATA 2'!D99</f>
        <v>530.28360569999995</v>
      </c>
      <c r="E14" s="113">
        <f>'[1]Main - Capital trajectory'!N106</f>
        <v>5051.5453798655635</v>
      </c>
      <c r="F14" s="114">
        <f>'Inversiones por sectores'!E20</f>
        <v>15.95290601</v>
      </c>
      <c r="G14" s="113">
        <f>'[1]Main - Capital trajectory'!S106</f>
        <v>-18141.366354265283</v>
      </c>
      <c r="H14" s="114">
        <f>'Inversiones por sectores'!F20</f>
        <v>4.5299651000000001</v>
      </c>
      <c r="I14" s="113">
        <f>'[1]Main - Capital trajectory'!AC106</f>
        <v>832.22950773850903</v>
      </c>
      <c r="J14" s="114">
        <f>'Inversiones por sectores'!G20</f>
        <v>4.0229348629999997</v>
      </c>
      <c r="K14" s="113">
        <f>'[1]Main - Capital trajectory'!AM106</f>
        <v>930.66042348853796</v>
      </c>
      <c r="L14" s="114">
        <f>'Inversiones por sectores'!H20</f>
        <v>5.5919517000000001</v>
      </c>
    </row>
    <row r="15" spans="1:12" ht="12.75" customHeight="1" x14ac:dyDescent="0.25">
      <c r="A15">
        <v>33</v>
      </c>
      <c r="B15" s="107" t="s">
        <v>165</v>
      </c>
      <c r="C15" s="109">
        <f>'[1]Main - Capital trajectory'!C107</f>
        <v>5922.4816419999997</v>
      </c>
      <c r="D15" s="110">
        <f>'DATA 2'!D100</f>
        <v>5858.8316880000002</v>
      </c>
      <c r="E15" s="113">
        <f>'[1]Main - Capital trajectory'!N107</f>
        <v>-23417.852851394906</v>
      </c>
      <c r="F15" s="114">
        <f>'Inversiones por sectores'!E21</f>
        <v>6.2810343089999998</v>
      </c>
      <c r="G15" s="113">
        <f>'[1]Main - Capital trajectory'!S107</f>
        <v>-97.75472099416217</v>
      </c>
      <c r="H15" s="114">
        <f>'Inversiones por sectores'!F21</f>
        <v>1.1771374750000001</v>
      </c>
      <c r="I15" s="113">
        <f>'[1]Main - Capital trajectory'!AC107</f>
        <v>-313.40160418146991</v>
      </c>
      <c r="J15" s="114">
        <f>'Inversiones por sectores'!G21</f>
        <v>9.1450661200000005E-2</v>
      </c>
      <c r="K15" s="113">
        <f>'[1]Main - Capital trajectory'!AM107</f>
        <v>-191.41833283177886</v>
      </c>
      <c r="L15" s="114">
        <f>'Inversiones por sectores'!H21</f>
        <v>9.3307456800000004E-3</v>
      </c>
    </row>
    <row r="16" spans="1:12" ht="12.75" customHeight="1" x14ac:dyDescent="0.25">
      <c r="B16" s="107" t="s">
        <v>240</v>
      </c>
      <c r="C16" s="111">
        <f>SUM(C4:C15)</f>
        <v>40427.456829992094</v>
      </c>
      <c r="D16" s="112">
        <f>SUM(D4:D15)</f>
        <v>37536.2780349596</v>
      </c>
      <c r="E16" s="115">
        <f t="shared" ref="E16:F16" si="0">SUM(E4:E15)</f>
        <v>81101.788335695863</v>
      </c>
      <c r="F16" s="112">
        <f t="shared" si="0"/>
        <v>55115.909261219007</v>
      </c>
      <c r="G16" s="115">
        <f>SUM(G4:G15)</f>
        <v>151591.02162021401</v>
      </c>
      <c r="H16" s="112">
        <f t="shared" ref="H16:L16" si="1">SUM(H4:H15)</f>
        <v>71416.257286974986</v>
      </c>
      <c r="I16" s="115">
        <f t="shared" si="1"/>
        <v>252313.49876534933</v>
      </c>
      <c r="J16" s="112">
        <f t="shared" si="1"/>
        <v>141482.43374682419</v>
      </c>
      <c r="K16" s="115">
        <f>SUM(K4:K15)</f>
        <v>310726.02604544914</v>
      </c>
      <c r="L16" s="112">
        <f t="shared" si="1"/>
        <v>202890.35269200761</v>
      </c>
    </row>
    <row r="17" spans="1:12" ht="12.75" customHeight="1" x14ac:dyDescent="0.25"/>
    <row r="18" spans="1:12" ht="27.75" customHeight="1" x14ac:dyDescent="0.35">
      <c r="B18" s="108" t="s">
        <v>475</v>
      </c>
    </row>
    <row r="19" spans="1:12" ht="12.75" customHeight="1" x14ac:dyDescent="0.25">
      <c r="C19" s="1" t="s">
        <v>471</v>
      </c>
      <c r="D19" s="1" t="s">
        <v>470</v>
      </c>
      <c r="E19" s="1" t="s">
        <v>471</v>
      </c>
      <c r="F19" s="1" t="s">
        <v>470</v>
      </c>
      <c r="G19" s="1" t="s">
        <v>471</v>
      </c>
      <c r="H19" s="1" t="s">
        <v>470</v>
      </c>
      <c r="I19" s="1" t="s">
        <v>471</v>
      </c>
      <c r="J19" s="1" t="s">
        <v>470</v>
      </c>
      <c r="K19" s="1" t="s">
        <v>471</v>
      </c>
      <c r="L19" s="1" t="s">
        <v>470</v>
      </c>
    </row>
    <row r="20" spans="1:12" ht="12.75" customHeight="1" x14ac:dyDescent="0.25">
      <c r="B20" s="106"/>
      <c r="C20" s="118">
        <v>2014</v>
      </c>
      <c r="D20" s="119"/>
      <c r="E20" s="116">
        <v>2025</v>
      </c>
      <c r="F20" s="117"/>
      <c r="G20" s="116">
        <v>2030</v>
      </c>
      <c r="H20" s="117"/>
      <c r="I20" s="116">
        <v>2040</v>
      </c>
      <c r="J20" s="117"/>
      <c r="K20" s="116">
        <v>2050</v>
      </c>
      <c r="L20" s="117"/>
    </row>
    <row r="21" spans="1:12" ht="12.75" customHeight="1" x14ac:dyDescent="0.25">
      <c r="A21">
        <v>22</v>
      </c>
      <c r="B21" s="107" t="s">
        <v>122</v>
      </c>
      <c r="C21" s="109">
        <f>'[1]CO2Cap - Capital trajectory'!C96</f>
        <v>11142.27738</v>
      </c>
      <c r="D21" s="110">
        <f>'DATA 2'!D122</f>
        <v>11095.043960000001</v>
      </c>
      <c r="E21" s="113">
        <f>'[1]CO2Cap - Capital trajectory'!N96</f>
        <v>14768.299420453124</v>
      </c>
      <c r="F21" s="114">
        <f>'Inversiones por sectores'!N10</f>
        <v>12900.15545</v>
      </c>
      <c r="G21" s="113">
        <f>'[1]CO2Cap - Capital trajectory'!S96</f>
        <v>26848.073952858591</v>
      </c>
      <c r="H21" s="114">
        <f>'Inversiones por sectores'!O10</f>
        <v>15854.21667</v>
      </c>
      <c r="I21" s="113">
        <f>'[1]CO2Cap - Capital trajectory'!AC96</f>
        <v>33646.764991778808</v>
      </c>
      <c r="J21" s="114">
        <f>'Inversiones por sectores'!P10</f>
        <v>20605.96499</v>
      </c>
      <c r="K21" s="113">
        <f>'[1]CO2Cap - Capital trajectory'!AM96</f>
        <v>36611.433453243539</v>
      </c>
      <c r="L21" s="114">
        <f>'Inversiones por sectores'!Q10</f>
        <v>26841.612349999999</v>
      </c>
    </row>
    <row r="22" spans="1:12" ht="12.75" customHeight="1" x14ac:dyDescent="0.25">
      <c r="A22">
        <v>23</v>
      </c>
      <c r="B22" s="107" t="s">
        <v>166</v>
      </c>
      <c r="C22" s="109">
        <f>'[1]CO2Cap - Capital trajectory'!C97</f>
        <v>3446.2568030000002</v>
      </c>
      <c r="D22" s="110">
        <f>'DATA 2'!D123</f>
        <v>944.13714130000005</v>
      </c>
      <c r="E22" s="113">
        <f>'[1]CO2Cap - Capital trajectory'!N97</f>
        <v>30698.802080886897</v>
      </c>
      <c r="F22" s="114">
        <f>'Inversiones por sectores'!N11</f>
        <v>9778.8791970000002</v>
      </c>
      <c r="G22" s="113">
        <f>'[1]CO2Cap - Capital trajectory'!S97</f>
        <v>102980.63113553045</v>
      </c>
      <c r="H22" s="114">
        <f>'Inversiones por sectores'!O11</f>
        <v>26375.559799999999</v>
      </c>
      <c r="I22" s="113">
        <f>'[1]CO2Cap - Capital trajectory'!AC97</f>
        <v>246053.8082411924</v>
      </c>
      <c r="J22" s="114">
        <f>'Inversiones por sectores'!P11</f>
        <v>81526.306930000006</v>
      </c>
      <c r="K22" s="113">
        <f>'[1]CO2Cap - Capital trajectory'!AM97</f>
        <v>243886.79207272938</v>
      </c>
      <c r="L22" s="114">
        <f>'Inversiones por sectores'!Q11</f>
        <v>132783.48319999999</v>
      </c>
    </row>
    <row r="23" spans="1:12" ht="12.75" customHeight="1" x14ac:dyDescent="0.25">
      <c r="A23">
        <v>24</v>
      </c>
      <c r="B23" s="107" t="s">
        <v>167</v>
      </c>
      <c r="C23" s="109">
        <f>'[1]CO2Cap - Capital trajectory'!C98</f>
        <v>645.73984959999996</v>
      </c>
      <c r="D23" s="110">
        <f>'DATA 2'!D124</f>
        <v>642.2187242</v>
      </c>
      <c r="E23" s="113">
        <f>'[1]CO2Cap - Capital trajectory'!N98</f>
        <v>4413.0304603750974</v>
      </c>
      <c r="F23" s="114">
        <f>'Inversiones por sectores'!N12</f>
        <v>1492.4219900000001</v>
      </c>
      <c r="G23" s="113">
        <f>'[1]CO2Cap - Capital trajectory'!S98</f>
        <v>2007.6256223879416</v>
      </c>
      <c r="H23" s="114">
        <f>'Inversiones por sectores'!O12</f>
        <v>1691.2668630000001</v>
      </c>
      <c r="I23" s="113">
        <f>'[1]CO2Cap - Capital trajectory'!AC98</f>
        <v>3466.0456566811599</v>
      </c>
      <c r="J23" s="114">
        <f>'Inversiones por sectores'!P12</f>
        <v>1925.8314150000001</v>
      </c>
      <c r="K23" s="113">
        <f>'[1]CO2Cap - Capital trajectory'!AM98</f>
        <v>3525.6701668724313</v>
      </c>
      <c r="L23" s="114">
        <f>'Inversiones por sectores'!Q12</f>
        <v>1798.5576349999999</v>
      </c>
    </row>
    <row r="24" spans="1:12" ht="12.75" customHeight="1" x14ac:dyDescent="0.25">
      <c r="A24">
        <v>25</v>
      </c>
      <c r="B24" s="107" t="s">
        <v>168</v>
      </c>
      <c r="C24" s="109">
        <f>'[1]CO2Cap - Capital trajectory'!C99</f>
        <v>78.543101179999894</v>
      </c>
      <c r="D24" s="110">
        <f>'DATA 2'!D125</f>
        <v>8.8197130730000008</v>
      </c>
      <c r="E24" s="113">
        <f>'[1]CO2Cap - Capital trajectory'!N99</f>
        <v>33549.615244044639</v>
      </c>
      <c r="F24" s="114">
        <f>'Inversiones por sectores'!N13</f>
        <v>15006.25014</v>
      </c>
      <c r="G24" s="113">
        <f>'[1]CO2Cap - Capital trajectory'!S99</f>
        <v>56465.058787794362</v>
      </c>
      <c r="H24" s="114">
        <f>'Inversiones por sectores'!O13</f>
        <v>32405.850160000002</v>
      </c>
      <c r="I24" s="113">
        <f>'[1]CO2Cap - Capital trajectory'!AC99</f>
        <v>77388.206659973919</v>
      </c>
      <c r="J24" s="114">
        <f>'Inversiones por sectores'!P13</f>
        <v>63775.529699999999</v>
      </c>
      <c r="K24" s="113">
        <f>'[1]CO2Cap - Capital trajectory'!AM99</f>
        <v>50385.408304892007</v>
      </c>
      <c r="L24" s="114">
        <f>'Inversiones por sectores'!Q13</f>
        <v>77005.150120000006</v>
      </c>
    </row>
    <row r="25" spans="1:12" ht="12.75" customHeight="1" x14ac:dyDescent="0.25">
      <c r="A25">
        <v>26</v>
      </c>
      <c r="B25" s="107" t="s">
        <v>126</v>
      </c>
      <c r="C25" s="109">
        <f>'[1]CO2Cap - Capital trajectory'!C100</f>
        <v>358.418091</v>
      </c>
      <c r="D25" s="110">
        <f>'DATA 2'!D126</f>
        <v>354.84200010000001</v>
      </c>
      <c r="E25" s="113">
        <f>'[1]CO2Cap - Capital trajectory'!N100</f>
        <v>6801.9635557218744</v>
      </c>
      <c r="F25" s="114">
        <f>'Inversiones por sectores'!N14</f>
        <v>2237.8153809999999</v>
      </c>
      <c r="G25" s="113">
        <f>'[1]CO2Cap - Capital trajectory'!S100</f>
        <v>9337.0190540032727</v>
      </c>
      <c r="H25" s="114">
        <f>'Inversiones por sectores'!O14</f>
        <v>3667.9793890000001</v>
      </c>
      <c r="I25" s="113">
        <f>'[1]CO2Cap - Capital trajectory'!AC100</f>
        <v>9525.278099706351</v>
      </c>
      <c r="J25" s="114">
        <f>'Inversiones por sectores'!P14</f>
        <v>4793.3760609999999</v>
      </c>
      <c r="K25" s="113">
        <f>'[1]CO2Cap - Capital trajectory'!AM100</f>
        <v>3272.2384641983758</v>
      </c>
      <c r="L25" s="114">
        <f>'Inversiones por sectores'!Q14</f>
        <v>3326.3140450000001</v>
      </c>
    </row>
    <row r="26" spans="1:12" ht="12.75" customHeight="1" x14ac:dyDescent="0.25">
      <c r="A26">
        <v>27</v>
      </c>
      <c r="B26" s="107" t="s">
        <v>127</v>
      </c>
      <c r="C26" s="109">
        <f>'[1]CO2Cap - Capital trajectory'!C101</f>
        <v>555.13000959999999</v>
      </c>
      <c r="D26" s="110">
        <f>'DATA 2'!D127</f>
        <v>549.66780010000002</v>
      </c>
      <c r="E26" s="113">
        <f>'[1]CO2Cap - Capital trajectory'!N101</f>
        <v>812.67100097620448</v>
      </c>
      <c r="F26" s="114">
        <f>'Inversiones por sectores'!N15</f>
        <v>997.14142059999995</v>
      </c>
      <c r="G26" s="113">
        <f>'[1]CO2Cap - Capital trajectory'!S101</f>
        <v>-913.5380445915639</v>
      </c>
      <c r="H26" s="114">
        <f>'Inversiones por sectores'!O15</f>
        <v>971.06410930000004</v>
      </c>
      <c r="I26" s="113">
        <f>'[1]CO2Cap - Capital trajectory'!AC101</f>
        <v>-879.23098809407975</v>
      </c>
      <c r="J26" s="114">
        <f>'Inversiones por sectores'!P15</f>
        <v>501.79552080000002</v>
      </c>
      <c r="K26" s="113">
        <f>'[1]CO2Cap - Capital trajectory'!AM101</f>
        <v>6220.3640377445481</v>
      </c>
      <c r="L26" s="114">
        <f>'Inversiones por sectores'!Q15</f>
        <v>1754.408752</v>
      </c>
    </row>
    <row r="27" spans="1:12" ht="12.75" customHeight="1" x14ac:dyDescent="0.25">
      <c r="A27">
        <v>28</v>
      </c>
      <c r="B27" s="107" t="s">
        <v>169</v>
      </c>
      <c r="C27" s="109">
        <f>'[1]CO2Cap - Capital trajectory'!C102</f>
        <v>0.81652291210000005</v>
      </c>
      <c r="D27" s="110">
        <f>'DATA 2'!D128</f>
        <v>0.81292549859999996</v>
      </c>
      <c r="E27" s="113">
        <f>'[1]CO2Cap - Capital trajectory'!N102</f>
        <v>1335.9267714811547</v>
      </c>
      <c r="F27" s="114">
        <f>'Inversiones por sectores'!N16</f>
        <v>2688.0086019999999</v>
      </c>
      <c r="G27" s="113">
        <f>'[1]CO2Cap - Capital trajectory'!S102</f>
        <v>473.21468880674792</v>
      </c>
      <c r="H27" s="114">
        <f>'Inversiones por sectores'!O16</f>
        <v>3086.4276949999999</v>
      </c>
      <c r="I27" s="113">
        <f>'[1]CO2Cap - Capital trajectory'!AC102</f>
        <v>-810.68978911800207</v>
      </c>
      <c r="J27" s="114">
        <f>'Inversiones por sectores'!P16</f>
        <v>1172.699629</v>
      </c>
      <c r="K27" s="113">
        <f>'[1]CO2Cap - Capital trajectory'!AM102</f>
        <v>21.344389483540134</v>
      </c>
      <c r="L27" s="114">
        <f>'Inversiones por sectores'!Q16</f>
        <v>481.42730690000002</v>
      </c>
    </row>
    <row r="28" spans="1:12" ht="12.75" customHeight="1" x14ac:dyDescent="0.25">
      <c r="A28">
        <v>29</v>
      </c>
      <c r="B28" s="107" t="s">
        <v>170</v>
      </c>
      <c r="C28" s="109">
        <f>'[1]CO2Cap - Capital trajectory'!C103</f>
        <v>2599.5452319999999</v>
      </c>
      <c r="D28" s="110">
        <f>'DATA 2'!D129</f>
        <v>2590.9711950000001</v>
      </c>
      <c r="E28" s="113">
        <f>'[1]CO2Cap - Capital trajectory'!N103</f>
        <v>3322.8676323520299</v>
      </c>
      <c r="F28" s="114">
        <f>'Inversiones por sectores'!N17</f>
        <v>2225.3007029999999</v>
      </c>
      <c r="G28" s="113">
        <f>'[1]CO2Cap - Capital trajectory'!S103</f>
        <v>2303.841185470179</v>
      </c>
      <c r="H28" s="114">
        <f>'Inversiones por sectores'!O17</f>
        <v>2040.952792</v>
      </c>
      <c r="I28" s="113">
        <f>'[1]CO2Cap - Capital trajectory'!AC103</f>
        <v>4230.2380718434415</v>
      </c>
      <c r="J28" s="114">
        <f>'Inversiones por sectores'!P17</f>
        <v>1939.016161</v>
      </c>
      <c r="K28" s="113">
        <f>'[1]CO2Cap - Capital trajectory'!AM103</f>
        <v>211324.82368020044</v>
      </c>
      <c r="L28" s="114">
        <f>'Inversiones por sectores'!Q17</f>
        <v>20436.07677</v>
      </c>
    </row>
    <row r="29" spans="1:12" ht="12.75" customHeight="1" x14ac:dyDescent="0.25">
      <c r="A29">
        <v>30</v>
      </c>
      <c r="B29" s="107" t="s">
        <v>162</v>
      </c>
      <c r="C29" s="109">
        <f>'[1]CO2Cap - Capital trajectory'!C104</f>
        <v>2865.7188430000001</v>
      </c>
      <c r="D29" s="110">
        <f>'DATA 2'!D130</f>
        <v>2831.2482519999999</v>
      </c>
      <c r="E29" s="113">
        <f>'[1]CO2Cap - Capital trajectory'!N104</f>
        <v>3652.6087007300762</v>
      </c>
      <c r="F29" s="114">
        <f>'Inversiones por sectores'!N18</f>
        <v>92.543581590000002</v>
      </c>
      <c r="G29" s="113">
        <f>'[1]CO2Cap - Capital trajectory'!S104</f>
        <v>-3769.1586368825101</v>
      </c>
      <c r="H29" s="114">
        <f>'Inversiones por sectores'!O18</f>
        <v>20.571981149999999</v>
      </c>
      <c r="I29" s="113">
        <f>'[1]CO2Cap - Capital trajectory'!AC104</f>
        <v>-13796.14112372067</v>
      </c>
      <c r="J29" s="114">
        <f>'Inversiones por sectores'!P18</f>
        <v>0.24424720759999999</v>
      </c>
      <c r="K29" s="113">
        <f>'[1]CO2Cap - Capital trajectory'!AM104</f>
        <v>-6015.1768841946077</v>
      </c>
      <c r="L29" s="114">
        <f>'Inversiones por sectores'!Q18</f>
        <v>2.4871252600000001E-2</v>
      </c>
    </row>
    <row r="30" spans="1:12" ht="12.75" customHeight="1" x14ac:dyDescent="0.25">
      <c r="A30">
        <v>31</v>
      </c>
      <c r="B30" s="107" t="s">
        <v>171</v>
      </c>
      <c r="C30" s="109">
        <f>'[1]CO2Cap - Capital trajectory'!C105</f>
        <v>12277.976909999999</v>
      </c>
      <c r="D30" s="110">
        <f>'DATA 2'!D131</f>
        <v>12129.401030000001</v>
      </c>
      <c r="E30" s="113">
        <f>'[1]CO2Cap - Capital trajectory'!N105</f>
        <v>28416.002170030762</v>
      </c>
      <c r="F30" s="114">
        <f>'Inversiones por sectores'!N19</f>
        <v>14365.293079999999</v>
      </c>
      <c r="G30" s="113">
        <f>'[1]CO2Cap - Capital trajectory'!S105</f>
        <v>48864.179351140934</v>
      </c>
      <c r="H30" s="114">
        <f>'Inversiones por sectores'!O19</f>
        <v>12096.289720000001</v>
      </c>
      <c r="I30" s="113">
        <f>'[1]CO2Cap - Capital trajectory'!AC105</f>
        <v>8922.5726868140682</v>
      </c>
      <c r="J30" s="114">
        <f>'Inversiones por sectores'!P19</f>
        <v>8561.7189340000004</v>
      </c>
      <c r="K30" s="113">
        <f>'[1]CO2Cap - Capital trajectory'!AM105</f>
        <v>17746.064949605781</v>
      </c>
      <c r="L30" s="114">
        <f>'Inversiones por sectores'!Q19</f>
        <v>4246.4919540000001</v>
      </c>
    </row>
    <row r="31" spans="1:12" ht="12.75" customHeight="1" x14ac:dyDescent="0.25">
      <c r="A31">
        <v>32</v>
      </c>
      <c r="B31" s="107" t="s">
        <v>132</v>
      </c>
      <c r="C31" s="109">
        <f>'[1]CO2Cap - Capital trajectory'!C106</f>
        <v>534.55244570000002</v>
      </c>
      <c r="D31" s="110">
        <f>'DATA 2'!D132</f>
        <v>530.28360569999995</v>
      </c>
      <c r="E31" s="113">
        <f>'[1]CO2Cap - Capital trajectory'!N106</f>
        <v>5416.1704693952724</v>
      </c>
      <c r="F31" s="114">
        <f>'Inversiones por sectores'!N20</f>
        <v>16.156548969999999</v>
      </c>
      <c r="G31" s="113">
        <f>'[1]CO2Cap - Capital trajectory'!S106</f>
        <v>-15599.259626938914</v>
      </c>
      <c r="H31" s="114">
        <f>'Inversiones por sectores'!O20</f>
        <v>4.4276366060000001</v>
      </c>
      <c r="I31" s="113">
        <f>'[1]CO2Cap - Capital trajectory'!AC106</f>
        <v>826.03603437769107</v>
      </c>
      <c r="J31" s="114">
        <f>'Inversiones por sectores'!P20</f>
        <v>3.951946843</v>
      </c>
      <c r="K31" s="113">
        <f>'[1]CO2Cap - Capital trajectory'!AM106</f>
        <v>659.32646700044052</v>
      </c>
      <c r="L31" s="114">
        <f>'Inversiones por sectores'!Q20</f>
        <v>5.2097640289999996</v>
      </c>
    </row>
    <row r="32" spans="1:12" ht="12.75" customHeight="1" x14ac:dyDescent="0.25">
      <c r="A32">
        <v>33</v>
      </c>
      <c r="B32" s="107" t="s">
        <v>165</v>
      </c>
      <c r="C32" s="109">
        <f>'[1]CO2Cap - Capital trajectory'!C107</f>
        <v>5922.4816419999997</v>
      </c>
      <c r="D32" s="110">
        <f>'DATA 2'!D133</f>
        <v>5858.8316880000002</v>
      </c>
      <c r="E32" s="113">
        <f>'[1]CO2Cap - Capital trajectory'!N107</f>
        <v>-25108.17453524379</v>
      </c>
      <c r="F32" s="114">
        <f>'Inversiones por sectores'!N21</f>
        <v>6.3750138270000001</v>
      </c>
      <c r="G32" s="113">
        <f>'[1]CO2Cap - Capital trajectory'!S107</f>
        <v>-84.056583322809473</v>
      </c>
      <c r="H32" s="114">
        <f>'Inversiones por sectores'!O21</f>
        <v>1.1856935280000001</v>
      </c>
      <c r="I32" s="113">
        <f>'[1]CO2Cap - Capital trajectory'!AC107</f>
        <v>-330.72316764025834</v>
      </c>
      <c r="J32" s="114">
        <f>'Inversiones por sectores'!P21</f>
        <v>9.0971760799999996E-2</v>
      </c>
      <c r="K32" s="113">
        <f>'[1]CO2Cap - Capital trajectory'!AM107</f>
        <v>-123.76485092579017</v>
      </c>
      <c r="L32" s="114">
        <f>'Inversiones por sectores'!Q21</f>
        <v>9.1009733699999994E-3</v>
      </c>
    </row>
    <row r="33" spans="2:23" ht="12.75" customHeight="1" x14ac:dyDescent="0.25">
      <c r="B33" s="107" t="s">
        <v>240</v>
      </c>
      <c r="C33" s="111">
        <f>SUM(C21:C32)</f>
        <v>40427.456829992094</v>
      </c>
      <c r="D33" s="112">
        <f>SUM(D21:D32)</f>
        <v>37536.278034971598</v>
      </c>
      <c r="E33" s="115">
        <f t="shared" ref="E33:L33" si="2">SUM(E21:E32)</f>
        <v>108079.78297120334</v>
      </c>
      <c r="F33" s="112">
        <f t="shared" si="2"/>
        <v>61806.341107986998</v>
      </c>
      <c r="G33" s="115">
        <f t="shared" si="2"/>
        <v>228913.63088625664</v>
      </c>
      <c r="H33" s="112">
        <f t="shared" si="2"/>
        <v>98215.792509583989</v>
      </c>
      <c r="I33" s="115">
        <f t="shared" si="2"/>
        <v>368242.16537379479</v>
      </c>
      <c r="J33" s="112">
        <f t="shared" si="2"/>
        <v>184806.52650661141</v>
      </c>
      <c r="K33" s="115">
        <f t="shared" si="2"/>
        <v>567514.52425085008</v>
      </c>
      <c r="L33" s="112">
        <f t="shared" si="2"/>
        <v>268678.765869155</v>
      </c>
    </row>
    <row r="34" spans="2:23" ht="12.75" customHeight="1" x14ac:dyDescent="0.25"/>
    <row r="35" spans="2:23" ht="12.75" customHeight="1" x14ac:dyDescent="0.25"/>
    <row r="36" spans="2:23" ht="12.75" customHeight="1" x14ac:dyDescent="0.25"/>
    <row r="38" spans="2:23" x14ac:dyDescent="0.25">
      <c r="B38" s="1" t="s">
        <v>462</v>
      </c>
      <c r="C38" s="1"/>
      <c r="D38" s="1"/>
      <c r="I38">
        <v>17</v>
      </c>
      <c r="Q38" s="1" t="s">
        <v>476</v>
      </c>
    </row>
    <row r="39" spans="2:23" ht="30" x14ac:dyDescent="0.25">
      <c r="C39" s="101" t="s">
        <v>463</v>
      </c>
      <c r="D39" s="101" t="s">
        <v>464</v>
      </c>
      <c r="E39" s="101" t="s">
        <v>465</v>
      </c>
      <c r="F39" s="101" t="s">
        <v>472</v>
      </c>
      <c r="I39" s="104" t="s">
        <v>471</v>
      </c>
      <c r="J39" s="1" t="s">
        <v>470</v>
      </c>
      <c r="K39" s="1" t="s">
        <v>473</v>
      </c>
      <c r="M39" s="104" t="s">
        <v>469</v>
      </c>
      <c r="N39" s="1" t="s">
        <v>470</v>
      </c>
      <c r="O39" s="1" t="s">
        <v>473</v>
      </c>
      <c r="R39" s="104" t="s">
        <v>471</v>
      </c>
      <c r="S39" s="104" t="s">
        <v>470</v>
      </c>
      <c r="T39" s="104" t="s">
        <v>471</v>
      </c>
      <c r="U39" s="104" t="s">
        <v>470</v>
      </c>
      <c r="V39" s="122"/>
    </row>
    <row r="40" spans="2:23" x14ac:dyDescent="0.25">
      <c r="B40">
        <v>2025</v>
      </c>
      <c r="C40" s="99">
        <v>4770.6934315115213</v>
      </c>
      <c r="D40" s="99">
        <v>6357.6342924237251</v>
      </c>
      <c r="E40" s="99">
        <v>1586.9408609122038</v>
      </c>
      <c r="F40" s="102">
        <f t="shared" ref="F40:F43" si="3">E40/C40</f>
        <v>0.33264364681874053</v>
      </c>
      <c r="H40">
        <v>2025</v>
      </c>
      <c r="I40" s="99">
        <f>C40*$I$38</f>
        <v>81101.788335695863</v>
      </c>
      <c r="J40" s="99">
        <f t="array" ref="J40:J43">TRANSPOSE('Inversiones por sectores'!E9:H9)</f>
        <v>55115.909261219007</v>
      </c>
      <c r="K40" s="105">
        <f>J40/DATA!S$19</f>
        <v>2.1088606729842418E-3</v>
      </c>
      <c r="M40" s="99">
        <f>D40*$I$38</f>
        <v>108079.78297120333</v>
      </c>
      <c r="N40" s="99">
        <f t="array" ref="N40:N43">TRANSPOSE('Inversiones por sectores'!N9:Q9)</f>
        <v>61806.341107986998</v>
      </c>
      <c r="O40" s="105">
        <f>J40/DATA!N$20</f>
        <v>2.4215699978281449E-3</v>
      </c>
      <c r="Q40">
        <v>2025</v>
      </c>
      <c r="R40" s="99">
        <f>M40-I40</f>
        <v>26977.994635507464</v>
      </c>
      <c r="S40" s="99">
        <f>N40-J40</f>
        <v>6690.4318467679914</v>
      </c>
      <c r="T40" s="103">
        <f>R40/I40</f>
        <v>0.33264364681874053</v>
      </c>
      <c r="U40" s="102">
        <f>S40/J40</f>
        <v>0.12138839649835105</v>
      </c>
      <c r="W40" s="99"/>
    </row>
    <row r="41" spans="2:23" x14ac:dyDescent="0.25">
      <c r="B41">
        <v>2030</v>
      </c>
      <c r="C41" s="99">
        <v>8917.1189188361168</v>
      </c>
      <c r="D41" s="99">
        <v>13465.50769919157</v>
      </c>
      <c r="E41" s="99">
        <v>4548.3887803554535</v>
      </c>
      <c r="F41" s="102">
        <f t="shared" si="3"/>
        <v>0.51007380542471448</v>
      </c>
      <c r="H41">
        <v>2030</v>
      </c>
      <c r="I41" s="99">
        <f>C41*$I$38</f>
        <v>151591.02162021399</v>
      </c>
      <c r="J41" s="99">
        <v>71416.257286974986</v>
      </c>
      <c r="K41" s="105">
        <f>J41/DATA!S$19</f>
        <v>2.73254924799357E-3</v>
      </c>
      <c r="M41" s="99">
        <f>D41*$I$38</f>
        <v>228913.63088625669</v>
      </c>
      <c r="N41" s="99">
        <v>98215.792509583989</v>
      </c>
      <c r="O41" s="105">
        <f>J41/DATA!S$20</f>
        <v>2.7275819129052733E-3</v>
      </c>
      <c r="Q41">
        <v>2030</v>
      </c>
      <c r="R41" s="99">
        <f t="shared" ref="R41:R43" si="4">M41-I41</f>
        <v>77322.609266042709</v>
      </c>
      <c r="S41" s="99">
        <f t="shared" ref="S41:S43" si="5">N41-J41</f>
        <v>26799.535222609004</v>
      </c>
      <c r="T41" s="103">
        <f t="shared" ref="T41:T43" si="6">R41/I41</f>
        <v>0.51007380542471448</v>
      </c>
      <c r="U41" s="102">
        <f t="shared" ref="U41:U43" si="7">S41/J41</f>
        <v>0.37525818687080298</v>
      </c>
      <c r="W41" s="99"/>
    </row>
    <row r="42" spans="2:23" x14ac:dyDescent="0.25">
      <c r="B42">
        <v>2040</v>
      </c>
      <c r="C42" s="99">
        <v>14841.970515608788</v>
      </c>
      <c r="D42" s="99">
        <v>21661.303845517337</v>
      </c>
      <c r="E42" s="99">
        <v>6819.3333299085498</v>
      </c>
      <c r="F42" s="102">
        <f t="shared" si="3"/>
        <v>0.45946279995212852</v>
      </c>
      <c r="H42">
        <v>2040</v>
      </c>
      <c r="I42" s="99">
        <f>C42*$I$38</f>
        <v>252313.49876534939</v>
      </c>
      <c r="J42" s="99">
        <v>141482.43374682419</v>
      </c>
      <c r="K42" s="105">
        <f>J42/DATA!AC$19</f>
        <v>4.171767731809546E-3</v>
      </c>
      <c r="M42" s="99">
        <f>D42*$I$38</f>
        <v>368242.16537379473</v>
      </c>
      <c r="N42" s="99">
        <v>184806.52650661141</v>
      </c>
      <c r="O42" s="105">
        <f>J42/DATA!AC$20</f>
        <v>4.1691904560683581E-3</v>
      </c>
      <c r="Q42">
        <v>2040</v>
      </c>
      <c r="R42" s="99">
        <f t="shared" si="4"/>
        <v>115928.66660844535</v>
      </c>
      <c r="S42" s="99">
        <f t="shared" si="5"/>
        <v>43324.092759787221</v>
      </c>
      <c r="T42" s="103">
        <f t="shared" si="6"/>
        <v>0.45946279995212852</v>
      </c>
      <c r="U42" s="102">
        <f t="shared" si="7"/>
        <v>0.30621534852385662</v>
      </c>
      <c r="W42" s="99"/>
    </row>
    <row r="43" spans="2:23" x14ac:dyDescent="0.25">
      <c r="B43">
        <v>2050</v>
      </c>
      <c r="C43" s="99">
        <v>18278.00153208524</v>
      </c>
      <c r="D43" s="99">
        <v>33383.207308873534</v>
      </c>
      <c r="E43" s="99">
        <v>15105.205776788294</v>
      </c>
      <c r="F43" s="102">
        <f t="shared" si="3"/>
        <v>0.82641451529985843</v>
      </c>
      <c r="H43">
        <v>2050</v>
      </c>
      <c r="I43" s="99">
        <f>C43*$I$38</f>
        <v>310726.02604544908</v>
      </c>
      <c r="J43" s="99">
        <v>202890.35269200761</v>
      </c>
      <c r="K43" s="105">
        <f>J43/DATA!AM$19</f>
        <v>4.6921551775181E-3</v>
      </c>
      <c r="M43" s="99">
        <f>D43*$I$38</f>
        <v>567514.52425085008</v>
      </c>
      <c r="N43" s="99">
        <v>268678.765869155</v>
      </c>
      <c r="O43" s="105">
        <f>N43/DATA!AM$19</f>
        <v>6.2136146230465424E-3</v>
      </c>
      <c r="Q43">
        <v>2050</v>
      </c>
      <c r="R43" s="99">
        <f t="shared" si="4"/>
        <v>256788.498205401</v>
      </c>
      <c r="S43" s="99">
        <f t="shared" si="5"/>
        <v>65788.413177147391</v>
      </c>
      <c r="T43" s="103">
        <f t="shared" si="6"/>
        <v>0.82641451529985843</v>
      </c>
      <c r="U43" s="102">
        <f t="shared" si="7"/>
        <v>0.32425599494627411</v>
      </c>
      <c r="W43" s="99"/>
    </row>
    <row r="45" spans="2:23" ht="29.25" customHeight="1" x14ac:dyDescent="0.25">
      <c r="C45" s="101" t="s">
        <v>466</v>
      </c>
      <c r="D45" s="101" t="s">
        <v>467</v>
      </c>
      <c r="E45" s="101" t="s">
        <v>468</v>
      </c>
      <c r="F45" s="101"/>
      <c r="G45" s="1"/>
    </row>
    <row r="46" spans="2:23" x14ac:dyDescent="0.25">
      <c r="B46">
        <v>2025</v>
      </c>
      <c r="C46" s="100">
        <v>404.58306298746828</v>
      </c>
      <c r="D46" s="99">
        <f t="shared" ref="D46:E49" si="8">C40/$C46</f>
        <v>11.791629131195961</v>
      </c>
      <c r="E46" s="99">
        <f t="shared" si="8"/>
        <v>15.714039647331083</v>
      </c>
      <c r="F46" s="99"/>
      <c r="G46" s="99"/>
    </row>
    <row r="47" spans="2:23" x14ac:dyDescent="0.25">
      <c r="B47">
        <v>2030</v>
      </c>
      <c r="C47" s="100">
        <v>468.88566690639658</v>
      </c>
      <c r="D47" s="99">
        <f t="shared" si="8"/>
        <v>19.017682877084482</v>
      </c>
      <c r="E47" s="99">
        <f t="shared" si="8"/>
        <v>28.718104752559398</v>
      </c>
      <c r="F47" s="99"/>
      <c r="G47" s="99"/>
    </row>
    <row r="48" spans="2:23" x14ac:dyDescent="0.25">
      <c r="B48">
        <v>2040</v>
      </c>
      <c r="C48" s="100">
        <v>556.92179576947342</v>
      </c>
      <c r="D48" s="99">
        <f t="shared" si="8"/>
        <v>26.650008364464018</v>
      </c>
      <c r="E48" s="99">
        <f t="shared" si="8"/>
        <v>38.894695826348297</v>
      </c>
      <c r="F48" s="99"/>
      <c r="G48" s="99"/>
    </row>
    <row r="49" spans="2:7" x14ac:dyDescent="0.25">
      <c r="B49">
        <v>2050</v>
      </c>
      <c r="C49" s="100">
        <v>623.04013401265797</v>
      </c>
      <c r="D49" s="99">
        <f t="shared" si="8"/>
        <v>29.33679635430018</v>
      </c>
      <c r="E49" s="99">
        <f t="shared" si="8"/>
        <v>53.581150693889818</v>
      </c>
      <c r="F49" s="99"/>
      <c r="G49" s="99"/>
    </row>
    <row r="50" spans="2:7" x14ac:dyDescent="0.25">
      <c r="F50" s="99"/>
      <c r="G50" s="99"/>
    </row>
  </sheetData>
  <mergeCells count="10">
    <mergeCell ref="C20:D20"/>
    <mergeCell ref="E20:F20"/>
    <mergeCell ref="G20:H20"/>
    <mergeCell ref="I20:J20"/>
    <mergeCell ref="K20:L20"/>
    <mergeCell ref="E3:F3"/>
    <mergeCell ref="G3:H3"/>
    <mergeCell ref="I3:J3"/>
    <mergeCell ref="K3:L3"/>
    <mergeCell ref="C3:D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A13" workbookViewId="0">
      <selection activeCell="D45" sqref="D45"/>
    </sheetView>
  </sheetViews>
  <sheetFormatPr baseColWidth="10" defaultColWidth="11.42578125" defaultRowHeight="15" x14ac:dyDescent="0.25"/>
  <cols>
    <col min="1" max="1" width="26.42578125" style="37" customWidth="1"/>
    <col min="2" max="9" width="11.42578125" style="37"/>
    <col min="10" max="10" width="23.7109375" style="37" customWidth="1"/>
    <col min="11" max="18" width="11.42578125" style="37"/>
    <col min="19" max="19" width="23.42578125" style="37" customWidth="1"/>
    <col min="20" max="25" width="11.42578125" style="37"/>
    <col min="26" max="26" width="11.42578125" style="51"/>
    <col min="27" max="27" width="25.85546875" style="37" customWidth="1"/>
    <col min="28" max="16384" width="11.42578125" style="37"/>
  </cols>
  <sheetData>
    <row r="1" spans="1:34" ht="18.75" x14ac:dyDescent="0.3">
      <c r="A1" s="15" t="s">
        <v>230</v>
      </c>
      <c r="B1" s="38"/>
      <c r="C1" s="38"/>
      <c r="D1" s="38"/>
      <c r="E1" s="38"/>
      <c r="F1" s="38"/>
      <c r="G1" s="38"/>
      <c r="H1" s="38"/>
      <c r="I1" s="38"/>
      <c r="J1" s="15" t="s">
        <v>231</v>
      </c>
      <c r="K1" s="38"/>
      <c r="L1" s="38"/>
      <c r="M1" s="38"/>
      <c r="N1" s="38"/>
      <c r="O1" s="38"/>
      <c r="P1" s="38"/>
      <c r="Q1" s="38"/>
      <c r="R1" s="38"/>
      <c r="S1" s="15" t="s">
        <v>232</v>
      </c>
      <c r="T1" s="38"/>
      <c r="U1" s="38"/>
      <c r="V1" s="38"/>
      <c r="W1" s="38"/>
      <c r="X1" s="38"/>
      <c r="Y1" s="38"/>
      <c r="Z1" s="38"/>
      <c r="AA1" s="15" t="s">
        <v>461</v>
      </c>
      <c r="AB1" s="38"/>
      <c r="AC1" s="38"/>
      <c r="AD1" s="38"/>
      <c r="AE1" s="38"/>
      <c r="AF1" s="38"/>
      <c r="AG1" s="38"/>
      <c r="AH1" s="38"/>
    </row>
    <row r="2" spans="1:34" s="46" customFormat="1" ht="12.75" x14ac:dyDescent="0.2">
      <c r="A2" s="44" t="s">
        <v>203</v>
      </c>
      <c r="B2" s="45"/>
      <c r="C2" s="45"/>
      <c r="D2" s="45"/>
      <c r="E2" s="45"/>
      <c r="F2" s="45"/>
      <c r="G2" s="45"/>
      <c r="H2" s="45"/>
      <c r="I2" s="45"/>
      <c r="J2" s="44" t="s">
        <v>203</v>
      </c>
      <c r="K2" s="45"/>
      <c r="L2" s="45"/>
      <c r="M2" s="45"/>
      <c r="N2" s="45"/>
      <c r="O2" s="45"/>
      <c r="P2" s="45"/>
      <c r="Q2" s="45"/>
      <c r="R2" s="45"/>
      <c r="S2" s="44" t="s">
        <v>203</v>
      </c>
      <c r="T2" s="45"/>
      <c r="U2" s="45"/>
      <c r="V2" s="45"/>
      <c r="W2" s="45"/>
      <c r="X2" s="45"/>
      <c r="Y2" s="45"/>
      <c r="Z2" s="45"/>
      <c r="AA2" s="44" t="s">
        <v>203</v>
      </c>
      <c r="AB2" s="45"/>
      <c r="AC2" s="45"/>
      <c r="AD2" s="45"/>
      <c r="AE2" s="45"/>
      <c r="AF2" s="45"/>
      <c r="AG2" s="45"/>
      <c r="AH2" s="45"/>
    </row>
    <row r="3" spans="1:34" s="46" customFormat="1" ht="1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53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  <c r="AH3" s="53"/>
    </row>
    <row r="4" spans="1:34" s="46" customFormat="1" ht="15" customHeight="1" x14ac:dyDescent="0.2">
      <c r="A4" s="40" t="s">
        <v>234</v>
      </c>
      <c r="B4" s="43">
        <f>SUMIFS('DATA 2'!C$2:C$34,'DATA 2'!$A$2:$A$34,$A4)</f>
        <v>7350210</v>
      </c>
      <c r="C4" s="43">
        <f>SUMIFS('DATA 2'!H$2:H$34,'DATA 2'!$A$2:$A$34,$A4)</f>
        <v>7754521.5288000004</v>
      </c>
      <c r="D4" s="43">
        <f>SUMIFS('DATA 2'!J$2:J$34,'DATA 2'!$A$2:$A$34,$A4)</f>
        <v>7907547.2933</v>
      </c>
      <c r="E4" s="43">
        <f>SUMIFS('DATA 2'!O$2:O$34,'DATA 2'!$A$2:$A$34,$A4)</f>
        <v>8269760.0112000005</v>
      </c>
      <c r="F4" s="43">
        <f>SUMIFS('DATA 2'!T$2:T$34,'DATA 2'!$A$2:$A$34,$A4)</f>
        <v>8635812.9675000012</v>
      </c>
      <c r="G4" s="43">
        <f>SUMIFS('DATA 2'!AD$2:AD$34,'DATA 2'!$A$2:$A$34,$A4)</f>
        <v>9307541.4549000002</v>
      </c>
      <c r="H4" s="43">
        <f>SUMIFS('DATA 2'!AN$2:AN$34,'DATA 2'!$A$2:$A$34,$A4)</f>
        <v>9859581.1000999995</v>
      </c>
      <c r="I4" s="45"/>
      <c r="J4" s="40" t="s">
        <v>234</v>
      </c>
      <c r="K4" s="43">
        <f>SUMIFS('DATA 2'!$C$35:$C$67,'DATA 2'!$A$35:$A$67,$J4)</f>
        <v>7350210</v>
      </c>
      <c r="L4" s="43">
        <f>SUMIFS('DATA 2'!$H$35:$H$67,'DATA 2'!$A$35:$A$67,$J4)</f>
        <v>7754522.2471000003</v>
      </c>
      <c r="M4" s="43">
        <f>SUMIFS('DATA 2'!$J$35:$J$67,'DATA 2'!$A$35:$A$67,$J4)</f>
        <v>7907433.3812000006</v>
      </c>
      <c r="N4" s="43">
        <f>SUMIFS('DATA 2'!$O$35:$O$67,'DATA 2'!$A$35:$A$67,$J4)</f>
        <v>8271158.3406999996</v>
      </c>
      <c r="O4" s="43">
        <f>SUMIFS('DATA 2'!$T$35:$T$67,'DATA 2'!$A$35:$A$67,$J4)</f>
        <v>8645048.3378999997</v>
      </c>
      <c r="P4" s="43">
        <f>SUMIFS('DATA 2'!$AD$35:$AD$67,'DATA 2'!$A$35:$A$67,$J4)</f>
        <v>9303727.1143999994</v>
      </c>
      <c r="Q4" s="43">
        <f>SUMIFS('DATA 2'!$AN$35:$AN$67,'DATA 2'!$A$35:$A$67,$J4)</f>
        <v>9855271.1033999994</v>
      </c>
      <c r="R4" s="45"/>
      <c r="S4" s="40" t="s">
        <v>234</v>
      </c>
      <c r="T4" s="47">
        <f t="shared" ref="T4:T24" si="0">L4-C4</f>
        <v>0.71829999983310699</v>
      </c>
      <c r="U4" s="47">
        <f t="shared" ref="U4:U24" si="1">M4-D4</f>
        <v>-113.91209999937564</v>
      </c>
      <c r="V4" s="47">
        <f t="shared" ref="V4:V24" si="2">N4-E4</f>
        <v>1398.3294999990612</v>
      </c>
      <c r="W4" s="47">
        <f t="shared" ref="W4:W24" si="3">O4-F4</f>
        <v>9235.3703999985009</v>
      </c>
      <c r="X4" s="47">
        <f t="shared" ref="X4:X24" si="4">P4-G4</f>
        <v>-3814.3405000008643</v>
      </c>
      <c r="Y4" s="47">
        <f t="shared" ref="Y4:Y24" si="5">Q4-H4</f>
        <v>-4309.9967000000179</v>
      </c>
      <c r="Z4" s="47"/>
      <c r="AA4" s="40" t="s">
        <v>234</v>
      </c>
      <c r="AB4" s="48">
        <f t="shared" ref="AB4:AB22" si="6">L4/C4-1</f>
        <v>9.2629828474244391E-8</v>
      </c>
      <c r="AC4" s="48">
        <f t="shared" ref="AC4:AC22" si="7">M4/D4-1</f>
        <v>-1.4405490827207323E-5</v>
      </c>
      <c r="AD4" s="48">
        <f t="shared" ref="AD4:AD22" si="8">N4/E4-1</f>
        <v>1.690894896715367E-4</v>
      </c>
      <c r="AE4" s="48">
        <f t="shared" ref="AE4:AE22" si="9">O4/F4-1</f>
        <v>1.0694268663244966E-3</v>
      </c>
      <c r="AF4" s="48">
        <f t="shared" ref="AF4:AF22" si="10">P4/G4-1</f>
        <v>-4.0981181963928304E-4</v>
      </c>
      <c r="AG4" s="48">
        <f t="shared" ref="AG4:AG22" si="11">Q4/H4-1</f>
        <v>-4.3713791247745881E-4</v>
      </c>
      <c r="AH4" s="47"/>
    </row>
    <row r="5" spans="1:34" s="46" customFormat="1" ht="15" customHeight="1" x14ac:dyDescent="0.2">
      <c r="A5" s="40" t="s">
        <v>233</v>
      </c>
      <c r="B5" s="43">
        <f>SUMIFS('DATA 2'!C$2:C$34,'DATA 2'!$A$2:$A$34,$A5)</f>
        <v>14196442.501019999</v>
      </c>
      <c r="C5" s="43">
        <f>SUMIFS('DATA 2'!H$2:H$34,'DATA 2'!$A$2:$A$34,$A5)</f>
        <v>14936802.097210001</v>
      </c>
      <c r="D5" s="43">
        <f>SUMIFS('DATA 2'!J$2:J$34,'DATA 2'!$A$2:$A$34,$A5)</f>
        <v>15232105.606339999</v>
      </c>
      <c r="E5" s="43">
        <f>SUMIFS('DATA 2'!O$2:O$34,'DATA 2'!$A$2:$A$34,$A5)</f>
        <v>15985926.48625</v>
      </c>
      <c r="F5" s="43">
        <f>SUMIFS('DATA 2'!T$2:T$34,'DATA 2'!$A$2:$A$34,$A5)</f>
        <v>16780212.06436</v>
      </c>
      <c r="G5" s="43">
        <f>SUMIFS('DATA 2'!AD$2:AD$34,'DATA 2'!$A$2:$A$34,$A5)</f>
        <v>18166192.972610001</v>
      </c>
      <c r="H5" s="43">
        <f>SUMIFS('DATA 2'!AN$2:AN$34,'DATA 2'!$A$2:$A$34,$A5)</f>
        <v>19210535.221280001</v>
      </c>
      <c r="I5" s="45"/>
      <c r="J5" s="40" t="s">
        <v>233</v>
      </c>
      <c r="K5" s="43">
        <f>SUMIFS('DATA 2'!$C$35:$C$67,'DATA 2'!$A$35:$A$67,$J5)</f>
        <v>14196442.501019999</v>
      </c>
      <c r="L5" s="43">
        <f>SUMIFS('DATA 2'!$H$35:$H$67,'DATA 2'!$A$35:$A$67,$J5)</f>
        <v>14936834.361400001</v>
      </c>
      <c r="M5" s="43">
        <f>SUMIFS('DATA 2'!$J$35:$J$67,'DATA 2'!$A$35:$A$67,$J5)</f>
        <v>15230991.324499998</v>
      </c>
      <c r="N5" s="43">
        <f>SUMIFS('DATA 2'!$O$35:$O$67,'DATA 2'!$A$35:$A$67,$J5)</f>
        <v>15987962.061519999</v>
      </c>
      <c r="O5" s="43">
        <f>SUMIFS('DATA 2'!$T$35:$T$67,'DATA 2'!$A$35:$A$67,$J5)</f>
        <v>16815117.800529998</v>
      </c>
      <c r="P5" s="43">
        <f>SUMIFS('DATA 2'!$AD$35:$AD$67,'DATA 2'!$A$35:$A$67,$J5)</f>
        <v>18196221.953529999</v>
      </c>
      <c r="Q5" s="43">
        <f>SUMIFS('DATA 2'!$AN$35:$AN$67,'DATA 2'!$A$35:$A$67,$J5)</f>
        <v>19240646.705329999</v>
      </c>
      <c r="R5" s="45"/>
      <c r="S5" s="40" t="s">
        <v>233</v>
      </c>
      <c r="T5" s="47">
        <f t="shared" si="0"/>
        <v>32.264189999550581</v>
      </c>
      <c r="U5" s="47">
        <f t="shared" si="1"/>
        <v>-1114.2818400003016</v>
      </c>
      <c r="V5" s="47">
        <f t="shared" si="2"/>
        <v>2035.5752699989825</v>
      </c>
      <c r="W5" s="47">
        <f t="shared" si="3"/>
        <v>34905.736169997603</v>
      </c>
      <c r="X5" s="47">
        <f t="shared" si="4"/>
        <v>30028.980919998139</v>
      </c>
      <c r="Y5" s="47">
        <f t="shared" si="5"/>
        <v>30111.484049998224</v>
      </c>
      <c r="Z5" s="47"/>
      <c r="AA5" s="40" t="s">
        <v>233</v>
      </c>
      <c r="AB5" s="48">
        <f t="shared" si="6"/>
        <v>2.1600466946214425E-6</v>
      </c>
      <c r="AC5" s="48">
        <f t="shared" si="7"/>
        <v>-7.3153500165901164E-5</v>
      </c>
      <c r="AD5" s="48">
        <f t="shared" si="8"/>
        <v>1.2733545795740042E-4</v>
      </c>
      <c r="AE5" s="48">
        <f t="shared" si="9"/>
        <v>2.0801725291741402E-3</v>
      </c>
      <c r="AF5" s="48">
        <f t="shared" si="10"/>
        <v>1.6530145289810338E-3</v>
      </c>
      <c r="AG5" s="48">
        <f t="shared" si="11"/>
        <v>1.5674463883048606E-3</v>
      </c>
      <c r="AH5" s="47"/>
    </row>
    <row r="6" spans="1:34" s="46" customFormat="1" ht="15" customHeight="1" x14ac:dyDescent="0.2">
      <c r="A6" s="40" t="s">
        <v>235</v>
      </c>
      <c r="B6" s="43">
        <f>SUMIFS('DATA 2'!C$2:C$34,'DATA 2'!$A$2:$A$34,$A6)</f>
        <v>2280098</v>
      </c>
      <c r="C6" s="43">
        <f>SUMIFS('DATA 2'!H$2:H$34,'DATA 2'!$A$2:$A$34,$A6)</f>
        <v>2411059.8789399997</v>
      </c>
      <c r="D6" s="43">
        <f>SUMIFS('DATA 2'!J$2:J$34,'DATA 2'!$A$2:$A$34,$A6)</f>
        <v>2460692.5934299999</v>
      </c>
      <c r="E6" s="43">
        <f>SUMIFS('DATA 2'!O$2:O$34,'DATA 2'!$A$2:$A$34,$A6)</f>
        <v>2577250.2094899998</v>
      </c>
      <c r="F6" s="43">
        <f>SUMIFS('DATA 2'!T$2:T$34,'DATA 2'!$A$2:$A$34,$A6)</f>
        <v>2706255.5550600002</v>
      </c>
      <c r="G6" s="43">
        <f>SUMIFS('DATA 2'!AD$2:AD$34,'DATA 2'!$A$2:$A$34,$A6)</f>
        <v>2936825.9279399998</v>
      </c>
      <c r="H6" s="43">
        <f>SUMIFS('DATA 2'!AN$2:AN$34,'DATA 2'!$A$2:$A$34,$A6)</f>
        <v>3128721.7912699999</v>
      </c>
      <c r="I6" s="45"/>
      <c r="J6" s="40" t="s">
        <v>235</v>
      </c>
      <c r="K6" s="43">
        <f>SUMIFS('DATA 2'!$C$35:$C$67,'DATA 2'!$A$35:$A$67,$J6)</f>
        <v>2280098</v>
      </c>
      <c r="L6" s="43">
        <f>SUMIFS('DATA 2'!$H$35:$H$67,'DATA 2'!$A$35:$A$67,$J6)</f>
        <v>2410951.23288</v>
      </c>
      <c r="M6" s="43">
        <f>SUMIFS('DATA 2'!$J$35:$J$67,'DATA 2'!$A$35:$A$67,$J6)</f>
        <v>2460249.07406</v>
      </c>
      <c r="N6" s="43">
        <f>SUMIFS('DATA 2'!$O$35:$O$67,'DATA 2'!$A$35:$A$67,$J6)</f>
        <v>2576554.1241700002</v>
      </c>
      <c r="O6" s="43">
        <f>SUMIFS('DATA 2'!$T$35:$T$67,'DATA 2'!$A$35:$A$67,$J6)</f>
        <v>2706168.7369500003</v>
      </c>
      <c r="P6" s="43">
        <f>SUMIFS('DATA 2'!$AD$35:$AD$67,'DATA 2'!$A$35:$A$67,$J6)</f>
        <v>2931471.7897899998</v>
      </c>
      <c r="Q6" s="43">
        <f>SUMIFS('DATA 2'!$AN$35:$AN$67,'DATA 2'!$A$35:$A$67,$J6)</f>
        <v>3121968.4459199999</v>
      </c>
      <c r="R6" s="45"/>
      <c r="S6" s="40" t="s">
        <v>235</v>
      </c>
      <c r="T6" s="47">
        <f t="shared" si="0"/>
        <v>-108.64605999970809</v>
      </c>
      <c r="U6" s="47">
        <f t="shared" si="1"/>
        <v>-443.51936999987811</v>
      </c>
      <c r="V6" s="47">
        <f t="shared" si="2"/>
        <v>-696.08531999960542</v>
      </c>
      <c r="W6" s="47">
        <f t="shared" si="3"/>
        <v>-86.818109999876469</v>
      </c>
      <c r="X6" s="47">
        <f t="shared" si="4"/>
        <v>-5354.1381500000134</v>
      </c>
      <c r="Y6" s="47">
        <f t="shared" si="5"/>
        <v>-6753.345350000076</v>
      </c>
      <c r="Z6" s="47"/>
      <c r="AA6" s="40" t="s">
        <v>235</v>
      </c>
      <c r="AB6" s="48">
        <f t="shared" si="6"/>
        <v>-4.5061535364099292E-5</v>
      </c>
      <c r="AC6" s="48">
        <f t="shared" si="7"/>
        <v>-1.8024168121777429E-4</v>
      </c>
      <c r="AD6" s="48">
        <f t="shared" si="8"/>
        <v>-2.7008837459263635E-4</v>
      </c>
      <c r="AE6" s="48">
        <f t="shared" si="9"/>
        <v>-3.208052906811254E-5</v>
      </c>
      <c r="AF6" s="48">
        <f t="shared" si="10"/>
        <v>-1.8231036777026643E-3</v>
      </c>
      <c r="AG6" s="48">
        <f t="shared" si="11"/>
        <v>-2.1584997965762298E-3</v>
      </c>
      <c r="AH6" s="47"/>
    </row>
    <row r="7" spans="1:34" s="46" customFormat="1" ht="15" customHeight="1" x14ac:dyDescent="0.2">
      <c r="A7" s="40" t="s">
        <v>236</v>
      </c>
      <c r="B7" s="43">
        <f>SUMIFS('DATA 2'!C$2:C$34,'DATA 2'!$A$2:$A$34,$A7)</f>
        <v>33422475.001000002</v>
      </c>
      <c r="C7" s="43">
        <f>SUMIFS('DATA 2'!H$2:H$34,'DATA 2'!$A$2:$A$34,$A7)</f>
        <v>35197443.763999999</v>
      </c>
      <c r="D7" s="43">
        <f>SUMIFS('DATA 2'!J$2:J$34,'DATA 2'!$A$2:$A$34,$A7)</f>
        <v>35888221.890000001</v>
      </c>
      <c r="E7" s="43">
        <f>SUMIFS('DATA 2'!O$2:O$34,'DATA 2'!$A$2:$A$34,$A7)</f>
        <v>37577879.460000001</v>
      </c>
      <c r="F7" s="43">
        <f>SUMIFS('DATA 2'!T$2:T$34,'DATA 2'!$A$2:$A$34,$A7)</f>
        <v>39376954.211000003</v>
      </c>
      <c r="G7" s="43">
        <f>SUMIFS('DATA 2'!AD$2:AD$34,'DATA 2'!$A$2:$A$34,$A7)</f>
        <v>42560875.968000002</v>
      </c>
      <c r="H7" s="43">
        <f>SUMIFS('DATA 2'!AN$2:AN$34,'DATA 2'!$A$2:$A$34,$A7)</f>
        <v>45253175.294999994</v>
      </c>
      <c r="I7" s="45"/>
      <c r="J7" s="40" t="s">
        <v>236</v>
      </c>
      <c r="K7" s="43">
        <f>SUMIFS('DATA 2'!$C$35:$C$67,'DATA 2'!$A$35:$A$67,$J7)</f>
        <v>33422475.001000002</v>
      </c>
      <c r="L7" s="43">
        <f>SUMIFS('DATA 2'!$H$35:$H$67,'DATA 2'!$A$35:$A$67,$J7)</f>
        <v>35196134.473999999</v>
      </c>
      <c r="M7" s="43">
        <f>SUMIFS('DATA 2'!$J$35:$J$67,'DATA 2'!$A$35:$A$67,$J7)</f>
        <v>35882556.460000001</v>
      </c>
      <c r="N7" s="43">
        <f>SUMIFS('DATA 2'!$O$35:$O$67,'DATA 2'!$A$35:$A$67,$J7)</f>
        <v>37570989.262000002</v>
      </c>
      <c r="O7" s="43">
        <f>SUMIFS('DATA 2'!$T$35:$T$67,'DATA 2'!$A$35:$A$67,$J7)</f>
        <v>39385434.380000003</v>
      </c>
      <c r="P7" s="43">
        <f>SUMIFS('DATA 2'!$AD$35:$AD$67,'DATA 2'!$A$35:$A$67,$J7)</f>
        <v>42506806.098000005</v>
      </c>
      <c r="Q7" s="43">
        <f>SUMIFS('DATA 2'!$AN$35:$AN$67,'DATA 2'!$A$35:$A$67,$J7)</f>
        <v>45193057.419999994</v>
      </c>
      <c r="R7" s="45"/>
      <c r="S7" s="40" t="s">
        <v>236</v>
      </c>
      <c r="T7" s="47">
        <f t="shared" si="0"/>
        <v>-1309.2899999991059</v>
      </c>
      <c r="U7" s="47">
        <f t="shared" si="1"/>
        <v>-5665.429999999702</v>
      </c>
      <c r="V7" s="47">
        <f t="shared" si="2"/>
        <v>-6890.1979999989271</v>
      </c>
      <c r="W7" s="47">
        <f t="shared" si="3"/>
        <v>8480.1689999997616</v>
      </c>
      <c r="X7" s="47">
        <f t="shared" si="4"/>
        <v>-54069.869999997318</v>
      </c>
      <c r="Y7" s="47">
        <f t="shared" si="5"/>
        <v>-60117.875</v>
      </c>
      <c r="Z7" s="47"/>
      <c r="AA7" s="40" t="s">
        <v>236</v>
      </c>
      <c r="AB7" s="48">
        <f t="shared" si="6"/>
        <v>-3.719843999971939E-5</v>
      </c>
      <c r="AC7" s="48">
        <f t="shared" si="7"/>
        <v>-1.5786321254263047E-4</v>
      </c>
      <c r="AD7" s="48">
        <f t="shared" si="8"/>
        <v>-1.8335781845624233E-4</v>
      </c>
      <c r="AE7" s="48">
        <f t="shared" si="9"/>
        <v>2.1535868301447714E-4</v>
      </c>
      <c r="AF7" s="48">
        <f t="shared" si="10"/>
        <v>-1.2704125272386957E-3</v>
      </c>
      <c r="AG7" s="48">
        <f t="shared" si="11"/>
        <v>-1.3284786008517235E-3</v>
      </c>
      <c r="AH7" s="47"/>
    </row>
    <row r="8" spans="1:34" s="46" customFormat="1" ht="15" customHeight="1" x14ac:dyDescent="0.2">
      <c r="A8" s="41" t="s">
        <v>237</v>
      </c>
      <c r="B8" s="43">
        <f>SUMIFS('DATA 2'!C$2:C$34,'DATA 2'!$A$2:$A$34,$A8)</f>
        <v>118026.5</v>
      </c>
      <c r="C8" s="43">
        <f>SUMIFS('DATA 2'!D$2:D$34,'DATA 2'!$A$2:$A$34,$A8)</f>
        <v>119193.35875</v>
      </c>
      <c r="D8" s="43">
        <f>SUMIFS('DATA 2'!E$2:E$34,'DATA 2'!$A$2:$A$34,$A8)</f>
        <v>120200.19123</v>
      </c>
      <c r="E8" s="43">
        <f>SUMIFS('DATA 2'!F$2:F$34,'DATA 2'!$A$2:$A$34,$A8)</f>
        <v>121338.44908999999</v>
      </c>
      <c r="F8" s="43">
        <f>SUMIFS('DATA 2'!G$2:G$34,'DATA 2'!$A$2:$A$34,$A8)</f>
        <v>122642.58855</v>
      </c>
      <c r="G8" s="43">
        <f>SUMIFS('DATA 2'!H$2:H$34,'DATA 2'!$A$2:$A$34,$A8)</f>
        <v>124094.12287000001</v>
      </c>
      <c r="H8" s="43">
        <f>SUMIFS('DATA 2'!I$2:I$34,'DATA 2'!$A$2:$A$34,$A8)</f>
        <v>125487.40869</v>
      </c>
      <c r="I8" s="45"/>
      <c r="J8" s="41" t="s">
        <v>237</v>
      </c>
      <c r="K8" s="43">
        <f>SUMIFS('DATA 2'!$C$35:$C$67,'DATA 2'!$A$35:$A$67,$J8)</f>
        <v>118026.5</v>
      </c>
      <c r="L8" s="43">
        <f>SUMIFS('DATA 2'!$H$35:$H$67,'DATA 2'!$A$35:$A$67,$J8)</f>
        <v>123953.31948000001</v>
      </c>
      <c r="M8" s="43">
        <f>SUMIFS('DATA 2'!$J$35:$J$67,'DATA 2'!$A$35:$A$67,$J8)</f>
        <v>126133.53689000002</v>
      </c>
      <c r="N8" s="43">
        <f>SUMIFS('DATA 2'!$O$35:$O$67,'DATA 2'!$A$35:$A$67,$J8)</f>
        <v>127847.27666</v>
      </c>
      <c r="O8" s="43">
        <f>SUMIFS('DATA 2'!$T$35:$T$67,'DATA 2'!$A$35:$A$67,$J8)</f>
        <v>129551.59716</v>
      </c>
      <c r="P8" s="43">
        <f>SUMIFS('DATA 2'!$AD$35:$AD$67,'DATA 2'!$A$35:$A$67,$J8)</f>
        <v>134390.88694999999</v>
      </c>
      <c r="Q8" s="43">
        <f>SUMIFS('DATA 2'!$AN$35:$AN$67,'DATA 2'!$A$35:$A$67,$J8)</f>
        <v>140858.67574000001</v>
      </c>
      <c r="R8" s="45"/>
      <c r="S8" s="41" t="s">
        <v>237</v>
      </c>
      <c r="T8" s="47">
        <f t="shared" si="0"/>
        <v>4759.9607300000062</v>
      </c>
      <c r="U8" s="47">
        <f t="shared" si="1"/>
        <v>5933.3456600000209</v>
      </c>
      <c r="V8" s="47">
        <f t="shared" si="2"/>
        <v>6508.8275700000086</v>
      </c>
      <c r="W8" s="47">
        <f t="shared" si="3"/>
        <v>6909.0086100000044</v>
      </c>
      <c r="X8" s="47">
        <f t="shared" si="4"/>
        <v>10296.764079999979</v>
      </c>
      <c r="Y8" s="47">
        <f t="shared" si="5"/>
        <v>15371.267050000009</v>
      </c>
      <c r="Z8" s="47"/>
      <c r="AA8" s="41" t="s">
        <v>237</v>
      </c>
      <c r="AB8" s="48">
        <f t="shared" si="6"/>
        <v>3.993478143344964E-2</v>
      </c>
      <c r="AC8" s="48">
        <f t="shared" si="7"/>
        <v>4.9362198173601213E-2</v>
      </c>
      <c r="AD8" s="48">
        <f t="shared" si="8"/>
        <v>5.3641921574028251E-2</v>
      </c>
      <c r="AE8" s="48">
        <f t="shared" si="9"/>
        <v>5.6334497597327449E-2</v>
      </c>
      <c r="AF8" s="48">
        <f t="shared" si="10"/>
        <v>8.2975437046174827E-2</v>
      </c>
      <c r="AG8" s="48">
        <f t="shared" si="11"/>
        <v>0.12249250510840248</v>
      </c>
      <c r="AH8" s="47"/>
    </row>
    <row r="9" spans="1:34" s="46" customFormat="1" ht="15" customHeight="1" x14ac:dyDescent="0.2">
      <c r="A9" s="40" t="s">
        <v>239</v>
      </c>
      <c r="B9" s="43">
        <f>SUM(B10:B21)</f>
        <v>98310.999916322806</v>
      </c>
      <c r="C9" s="43">
        <f>SUM(C10:C21)</f>
        <v>110343.97561729999</v>
      </c>
      <c r="D9" s="43">
        <f t="shared" ref="D9:H9" si="12">SUM(D10:D21)</f>
        <v>120633.54870649999</v>
      </c>
      <c r="E9" s="43">
        <f t="shared" si="12"/>
        <v>192193.04819625002</v>
      </c>
      <c r="F9" s="43">
        <f t="shared" si="12"/>
        <v>241785.95317000506</v>
      </c>
      <c r="G9" s="43">
        <f t="shared" si="12"/>
        <v>395476.89703349996</v>
      </c>
      <c r="H9" s="43">
        <f t="shared" si="12"/>
        <v>442775.756119814</v>
      </c>
      <c r="I9" s="45"/>
      <c r="J9" s="40" t="s">
        <v>239</v>
      </c>
      <c r="K9" s="43">
        <f>SUM(K10:K21)</f>
        <v>98310.999916322806</v>
      </c>
      <c r="L9" s="43">
        <f t="shared" ref="L9:Q9" si="13">SUM(L10:L21)</f>
        <v>110232.19935049998</v>
      </c>
      <c r="M9" s="43">
        <f t="shared" si="13"/>
        <v>121318.2069625</v>
      </c>
      <c r="N9" s="43">
        <f t="shared" si="13"/>
        <v>232511.53654868997</v>
      </c>
      <c r="O9" s="43">
        <f t="shared" si="13"/>
        <v>382035.32085213001</v>
      </c>
      <c r="P9" s="43">
        <f t="shared" si="13"/>
        <v>438976.9743480499</v>
      </c>
      <c r="Q9" s="43">
        <f t="shared" si="13"/>
        <v>428766.46339898999</v>
      </c>
      <c r="R9" s="45"/>
      <c r="S9" s="40" t="s">
        <v>239</v>
      </c>
      <c r="T9" s="47">
        <f t="shared" si="0"/>
        <v>-111.77626680000685</v>
      </c>
      <c r="U9" s="47">
        <f t="shared" si="1"/>
        <v>684.65825600000971</v>
      </c>
      <c r="V9" s="47">
        <f t="shared" si="2"/>
        <v>40318.488352439948</v>
      </c>
      <c r="W9" s="47">
        <f t="shared" si="3"/>
        <v>140249.36768212495</v>
      </c>
      <c r="X9" s="47">
        <f t="shared" si="4"/>
        <v>43500.077314549941</v>
      </c>
      <c r="Y9" s="47">
        <f t="shared" si="5"/>
        <v>-14009.292720824014</v>
      </c>
      <c r="Z9" s="47"/>
      <c r="AA9" s="40" t="s">
        <v>239</v>
      </c>
      <c r="AB9" s="48">
        <f t="shared" si="6"/>
        <v>-1.0129802390632658E-3</v>
      </c>
      <c r="AC9" s="48">
        <f t="shared" si="7"/>
        <v>5.6755211410199902E-3</v>
      </c>
      <c r="AD9" s="48">
        <f t="shared" si="8"/>
        <v>0.20978120036511605</v>
      </c>
      <c r="AE9" s="48">
        <f t="shared" si="9"/>
        <v>0.5800558959002573</v>
      </c>
      <c r="AF9" s="48">
        <f t="shared" si="10"/>
        <v>0.10999397851264403</v>
      </c>
      <c r="AG9" s="48">
        <f t="shared" si="11"/>
        <v>-3.1639701422661259E-2</v>
      </c>
      <c r="AH9" s="47"/>
    </row>
    <row r="10" spans="1:34" s="46" customFormat="1" ht="15" customHeight="1" x14ac:dyDescent="0.2">
      <c r="A10" s="42" t="s">
        <v>440</v>
      </c>
      <c r="B10" s="43">
        <f>SUMIFS('DATA 2'!C$2:C$34,'DATA 2'!$A$2:$A$34,$A10)</f>
        <v>22745.332849999999</v>
      </c>
      <c r="C10" s="43">
        <f>SUMIFS('DATA 2'!H$2:H$34,'DATA 2'!$A$2:$A$34,$A10)</f>
        <v>26136.502540000001</v>
      </c>
      <c r="D10" s="43">
        <f>SUMIFS('DATA 2'!J$2:J$34,'DATA 2'!$A$2:$A$34,$A10)</f>
        <v>27775.534029999999</v>
      </c>
      <c r="E10" s="43">
        <f>SUMIFS('DATA 2'!O$2:O$34,'DATA 2'!$A$2:$A$34,$A10)</f>
        <v>25597.174050000001</v>
      </c>
      <c r="F10" s="43">
        <f>SUMIFS('DATA 2'!T$2:T$34,'DATA 2'!$A$2:$A$34,$A10)</f>
        <v>24979.202389999999</v>
      </c>
      <c r="G10" s="43">
        <f>SUMIFS('DATA 2'!AD$2:AD$34,'DATA 2'!$A$2:$A$34,$A10)</f>
        <v>22798.510590000002</v>
      </c>
      <c r="H10" s="43">
        <f>SUMIFS('DATA 2'!AN$2:AN$34,'DATA 2'!$A$2:$A$34,$A10)</f>
        <v>21277.64272</v>
      </c>
      <c r="I10" s="45"/>
      <c r="J10" s="42" t="s">
        <v>440</v>
      </c>
      <c r="K10" s="43">
        <f>SUMIFS('DATA 2'!$C$35:$C$67,'DATA 2'!$A$35:$A$67,$J10)</f>
        <v>22745.332849999999</v>
      </c>
      <c r="L10" s="43">
        <f>SUMIFS('DATA 2'!$H$35:$H$67,'DATA 2'!$A$35:$A$67,$J10)</f>
        <v>26550.036250000001</v>
      </c>
      <c r="M10" s="43">
        <f>SUMIFS('DATA 2'!$J$35:$J$67,'DATA 2'!$A$35:$A$67,$J10)</f>
        <v>29118.393090000001</v>
      </c>
      <c r="N10" s="43">
        <f>SUMIFS('DATA 2'!$O$35:$O$67,'DATA 2'!$A$35:$A$67,$J10)</f>
        <v>25860.254420000001</v>
      </c>
      <c r="O10" s="43">
        <f>SUMIFS('DATA 2'!$T$35:$T$67,'DATA 2'!$A$35:$A$67,$J10)</f>
        <v>27551.10987</v>
      </c>
      <c r="P10" s="43">
        <f>SUMIFS('DATA 2'!$AD$35:$AD$67,'DATA 2'!$A$35:$A$67,$J10)</f>
        <v>27305.482830000001</v>
      </c>
      <c r="Q10" s="43">
        <f>SUMIFS('DATA 2'!$AN$35:$AN$67,'DATA 2'!$A$35:$A$67,$J10)</f>
        <v>26314.449359999999</v>
      </c>
      <c r="R10" s="45"/>
      <c r="S10" s="42" t="s">
        <v>440</v>
      </c>
      <c r="T10" s="47">
        <f t="shared" si="0"/>
        <v>413.5337099999997</v>
      </c>
      <c r="U10" s="47">
        <f t="shared" si="1"/>
        <v>1342.8590600000025</v>
      </c>
      <c r="V10" s="47">
        <f t="shared" si="2"/>
        <v>263.08036999999968</v>
      </c>
      <c r="W10" s="47">
        <f t="shared" si="3"/>
        <v>2571.9074800000017</v>
      </c>
      <c r="X10" s="47">
        <f t="shared" si="4"/>
        <v>4506.9722399999991</v>
      </c>
      <c r="Y10" s="47">
        <f t="shared" si="5"/>
        <v>5036.8066399999989</v>
      </c>
      <c r="Z10" s="47"/>
      <c r="AA10" s="42" t="s">
        <v>440</v>
      </c>
      <c r="AB10" s="48">
        <f t="shared" si="6"/>
        <v>1.5822075251542111E-2</v>
      </c>
      <c r="AC10" s="48">
        <f t="shared" si="7"/>
        <v>4.8346831371436361E-2</v>
      </c>
      <c r="AD10" s="48">
        <f t="shared" si="8"/>
        <v>1.0277711496047059E-2</v>
      </c>
      <c r="AE10" s="48">
        <f t="shared" si="9"/>
        <v>0.10296195370231764</v>
      </c>
      <c r="AF10" s="48">
        <f t="shared" si="10"/>
        <v>0.19768713496472312</v>
      </c>
      <c r="AG10" s="48">
        <f t="shared" si="11"/>
        <v>0.23671826368555537</v>
      </c>
      <c r="AH10" s="47"/>
    </row>
    <row r="11" spans="1:34" s="46" customFormat="1" ht="15" customHeight="1" x14ac:dyDescent="0.2">
      <c r="A11" s="42" t="s">
        <v>441</v>
      </c>
      <c r="B11" s="43">
        <f>SUMIFS('DATA 2'!C$2:C$34,'DATA 2'!$A$2:$A$34,$A11)</f>
        <v>2038.237662</v>
      </c>
      <c r="C11" s="43">
        <f>SUMIFS('DATA 2'!H$2:H$34,'DATA 2'!$A$2:$A$34,$A11)</f>
        <v>5331.8634979999997</v>
      </c>
      <c r="D11" s="43">
        <f>SUMIFS('DATA 2'!J$2:J$34,'DATA 2'!$A$2:$A$34,$A11)</f>
        <v>7732.5769749999999</v>
      </c>
      <c r="E11" s="43">
        <f>SUMIFS('DATA 2'!O$2:O$34,'DATA 2'!$A$2:$A$34,$A11)</f>
        <v>14691.310719999999</v>
      </c>
      <c r="F11" s="43">
        <f>SUMIFS('DATA 2'!T$2:T$34,'DATA 2'!$A$2:$A$34,$A11)</f>
        <v>21957.791290000001</v>
      </c>
      <c r="G11" s="43">
        <f>SUMIFS('DATA 2'!AD$2:AD$34,'DATA 2'!$A$2:$A$34,$A11)</f>
        <v>32983.45493</v>
      </c>
      <c r="H11" s="43">
        <f>SUMIFS('DATA 2'!AN$2:AN$34,'DATA 2'!$A$2:$A$34,$A11)</f>
        <v>35397.0435</v>
      </c>
      <c r="I11" s="45"/>
      <c r="J11" s="42" t="s">
        <v>441</v>
      </c>
      <c r="K11" s="43">
        <f>SUMIFS('DATA 2'!$C$35:$C$67,'DATA 2'!$A$35:$A$67,$J11)</f>
        <v>2038.237662</v>
      </c>
      <c r="L11" s="43">
        <f>SUMIFS('DATA 2'!$H$35:$H$67,'DATA 2'!$A$35:$A$67,$J11)</f>
        <v>5517.9051829999999</v>
      </c>
      <c r="M11" s="43">
        <f>SUMIFS('DATA 2'!$J$35:$J$67,'DATA 2'!$A$35:$A$67,$J11)</f>
        <v>8782.4922330000009</v>
      </c>
      <c r="N11" s="43">
        <f>SUMIFS('DATA 2'!$O$35:$O$67,'DATA 2'!$A$35:$A$67,$J11)</f>
        <v>19341.315340000001</v>
      </c>
      <c r="O11" s="43">
        <f>SUMIFS('DATA 2'!$T$35:$T$67,'DATA 2'!$A$35:$A$67,$J11)</f>
        <v>38569.265200000002</v>
      </c>
      <c r="P11" s="43">
        <f>SUMIFS('DATA 2'!$AD$35:$AD$67,'DATA 2'!$A$35:$A$67,$J11)</f>
        <v>75755.002299999906</v>
      </c>
      <c r="Q11" s="43">
        <f>SUMIFS('DATA 2'!$AN$35:$AN$67,'DATA 2'!$A$35:$A$67,$J11)</f>
        <v>88503.149690000006</v>
      </c>
      <c r="R11" s="45"/>
      <c r="S11" s="42" t="s">
        <v>441</v>
      </c>
      <c r="T11" s="47">
        <f t="shared" si="0"/>
        <v>186.04168500000014</v>
      </c>
      <c r="U11" s="47">
        <f t="shared" si="1"/>
        <v>1049.9152580000009</v>
      </c>
      <c r="V11" s="47">
        <f t="shared" si="2"/>
        <v>4650.0046200000015</v>
      </c>
      <c r="W11" s="47">
        <f t="shared" si="3"/>
        <v>16611.473910000001</v>
      </c>
      <c r="X11" s="47">
        <f t="shared" si="4"/>
        <v>42771.547369999906</v>
      </c>
      <c r="Y11" s="47">
        <f t="shared" si="5"/>
        <v>53106.106190000006</v>
      </c>
      <c r="Z11" s="47"/>
      <c r="AA11" s="42" t="s">
        <v>441</v>
      </c>
      <c r="AB11" s="48">
        <f t="shared" si="6"/>
        <v>3.4892432086790048E-2</v>
      </c>
      <c r="AC11" s="48">
        <f t="shared" si="7"/>
        <v>0.13577818383114137</v>
      </c>
      <c r="AD11" s="48">
        <f t="shared" si="8"/>
        <v>0.3165139386555702</v>
      </c>
      <c r="AE11" s="48">
        <f t="shared" si="9"/>
        <v>0.75651843532938501</v>
      </c>
      <c r="AF11" s="48">
        <f t="shared" si="10"/>
        <v>1.296757645940152</v>
      </c>
      <c r="AG11" s="48">
        <f t="shared" si="11"/>
        <v>1.5002977915373075</v>
      </c>
      <c r="AH11" s="47"/>
    </row>
    <row r="12" spans="1:34" s="46" customFormat="1" ht="15" customHeight="1" x14ac:dyDescent="0.2">
      <c r="A12" s="42" t="s">
        <v>442</v>
      </c>
      <c r="B12" s="43">
        <f>SUMIFS('DATA 2'!C$2:C$34,'DATA 2'!$A$2:$A$34,$A12)</f>
        <v>3008.1718519999999</v>
      </c>
      <c r="C12" s="43">
        <f>SUMIFS('DATA 2'!H$2:H$34,'DATA 2'!$A$2:$A$34,$A12)</f>
        <v>3099.6697760000002</v>
      </c>
      <c r="D12" s="43">
        <f>SUMIFS('DATA 2'!J$2:J$34,'DATA 2'!$A$2:$A$34,$A12)</f>
        <v>3802.2217340000002</v>
      </c>
      <c r="E12" s="43">
        <f>SUMIFS('DATA 2'!O$2:O$34,'DATA 2'!$A$2:$A$34,$A12)</f>
        <v>5738.4745730000004</v>
      </c>
      <c r="F12" s="43">
        <f>SUMIFS('DATA 2'!T$2:T$34,'DATA 2'!$A$2:$A$34,$A12)</f>
        <v>5537.7296040000001</v>
      </c>
      <c r="G12" s="43">
        <f>SUMIFS('DATA 2'!AD$2:AD$34,'DATA 2'!$A$2:$A$34,$A12)</f>
        <v>4866.0727440000001</v>
      </c>
      <c r="H12" s="43">
        <f>SUMIFS('DATA 2'!AN$2:AN$34,'DATA 2'!$A$2:$A$34,$A12)</f>
        <v>4482.3714929999996</v>
      </c>
      <c r="I12" s="45"/>
      <c r="J12" s="42" t="s">
        <v>442</v>
      </c>
      <c r="K12" s="43">
        <f>SUMIFS('DATA 2'!$C$35:$C$67,'DATA 2'!$A$35:$A$67,$J12)</f>
        <v>3008.1718519999999</v>
      </c>
      <c r="L12" s="43">
        <f>SUMIFS('DATA 2'!$H$35:$H$67,'DATA 2'!$A$35:$A$67,$J12)</f>
        <v>3148.7209360000002</v>
      </c>
      <c r="M12" s="43">
        <f>SUMIFS('DATA 2'!$J$35:$J$67,'DATA 2'!$A$35:$A$67,$J12)</f>
        <v>3986.1166640000001</v>
      </c>
      <c r="N12" s="43">
        <f>SUMIFS('DATA 2'!$O$35:$O$67,'DATA 2'!$A$35:$A$67,$J12)</f>
        <v>5797.499667</v>
      </c>
      <c r="O12" s="43">
        <f>SUMIFS('DATA 2'!$T$35:$T$67,'DATA 2'!$A$35:$A$67,$J12)</f>
        <v>5401.6529959999998</v>
      </c>
      <c r="P12" s="43">
        <f>SUMIFS('DATA 2'!$AD$35:$AD$67,'DATA 2'!$A$35:$A$67,$J12)</f>
        <v>4250.3069990000004</v>
      </c>
      <c r="Q12" s="43">
        <f>SUMIFS('DATA 2'!$AN$35:$AN$67,'DATA 2'!$A$35:$A$67,$J12)</f>
        <v>3162.3266939999999</v>
      </c>
      <c r="R12" s="45"/>
      <c r="S12" s="42" t="s">
        <v>442</v>
      </c>
      <c r="T12" s="47">
        <f t="shared" si="0"/>
        <v>49.051159999999982</v>
      </c>
      <c r="U12" s="47">
        <f t="shared" si="1"/>
        <v>183.89492999999993</v>
      </c>
      <c r="V12" s="47">
        <f t="shared" si="2"/>
        <v>59.025093999999626</v>
      </c>
      <c r="W12" s="47">
        <f t="shared" si="3"/>
        <v>-136.07660800000031</v>
      </c>
      <c r="X12" s="47">
        <f t="shared" si="4"/>
        <v>-615.7657449999997</v>
      </c>
      <c r="Y12" s="47">
        <f t="shared" si="5"/>
        <v>-1320.0447989999998</v>
      </c>
      <c r="Z12" s="47"/>
      <c r="AA12" s="42" t="s">
        <v>442</v>
      </c>
      <c r="AB12" s="48">
        <f t="shared" si="6"/>
        <v>1.5824640540676782E-2</v>
      </c>
      <c r="AC12" s="48">
        <f t="shared" si="7"/>
        <v>4.8365125146591526E-2</v>
      </c>
      <c r="AD12" s="48">
        <f t="shared" si="8"/>
        <v>1.028585092590939E-2</v>
      </c>
      <c r="AE12" s="48">
        <f t="shared" si="9"/>
        <v>-2.4572634948031746E-2</v>
      </c>
      <c r="AF12" s="48">
        <f t="shared" si="10"/>
        <v>-0.12654265100316386</v>
      </c>
      <c r="AG12" s="48">
        <f t="shared" si="11"/>
        <v>-0.29449696462274011</v>
      </c>
      <c r="AH12" s="47"/>
    </row>
    <row r="13" spans="1:34" s="46" customFormat="1" ht="15" customHeight="1" x14ac:dyDescent="0.2">
      <c r="A13" s="42" t="s">
        <v>125</v>
      </c>
      <c r="B13" s="43">
        <f>SUMIFS('DATA 2'!C$2:C$34,'DATA 2'!$A$2:$A$34,$A13)</f>
        <v>74.41428406</v>
      </c>
      <c r="C13" s="43">
        <f>SUMIFS('DATA 2'!H$2:H$34,'DATA 2'!$A$2:$A$34,$A13)</f>
        <v>1426.7627769999999</v>
      </c>
      <c r="D13" s="43">
        <f>SUMIFS('DATA 2'!J$2:J$34,'DATA 2'!$A$2:$A$34,$A13)</f>
        <v>4854.6412540000001</v>
      </c>
      <c r="E13" s="43">
        <f>SUMIFS('DATA 2'!O$2:O$34,'DATA 2'!$A$2:$A$34,$A13)</f>
        <v>73133.759590000001</v>
      </c>
      <c r="F13" s="43">
        <f>SUMIFS('DATA 2'!T$2:T$34,'DATA 2'!$A$2:$A$34,$A13)</f>
        <v>119845.54730000001</v>
      </c>
      <c r="G13" s="43">
        <f>SUMIFS('DATA 2'!AD$2:AD$34,'DATA 2'!$A$2:$A$34,$A13)</f>
        <v>279316.96429999999</v>
      </c>
      <c r="H13" s="43">
        <f>SUMIFS('DATA 2'!AN$2:AN$34,'DATA 2'!$A$2:$A$34,$A13)</f>
        <v>328173.99070000002</v>
      </c>
      <c r="I13" s="45"/>
      <c r="J13" s="42" t="s">
        <v>125</v>
      </c>
      <c r="K13" s="43">
        <f>SUMIFS('DATA 2'!$C$35:$C$67,'DATA 2'!$A$35:$A$67,$J13)</f>
        <v>74.41428406</v>
      </c>
      <c r="L13" s="43">
        <f>SUMIFS('DATA 2'!$H$35:$H$67,'DATA 2'!$A$35:$A$67,$J13)</f>
        <v>1495.981452</v>
      </c>
      <c r="M13" s="43">
        <f>SUMIFS('DATA 2'!$J$35:$J$67,'DATA 2'!$A$35:$A$67,$J13)</f>
        <v>5831.9942769999998</v>
      </c>
      <c r="N13" s="43">
        <f>SUMIFS('DATA 2'!$O$35:$O$67,'DATA 2'!$A$35:$A$67,$J13)</f>
        <v>115858.4808</v>
      </c>
      <c r="O13" s="43">
        <f>SUMIFS('DATA 2'!$T$35:$T$67,'DATA 2'!$A$35:$A$67,$J13)</f>
        <v>259666.2648</v>
      </c>
      <c r="P13" s="43">
        <f>SUMIFS('DATA 2'!$AD$35:$AD$67,'DATA 2'!$A$35:$A$67,$J13)</f>
        <v>301732.55239999999</v>
      </c>
      <c r="Q13" s="43">
        <f>SUMIFS('DATA 2'!$AN$35:$AN$67,'DATA 2'!$A$35:$A$67,$J13)</f>
        <v>276280.26510000002</v>
      </c>
      <c r="R13" s="45"/>
      <c r="S13" s="42" t="s">
        <v>125</v>
      </c>
      <c r="T13" s="47">
        <f t="shared" si="0"/>
        <v>69.218675000000076</v>
      </c>
      <c r="U13" s="47">
        <f t="shared" si="1"/>
        <v>977.35302299999967</v>
      </c>
      <c r="V13" s="47">
        <f t="shared" si="2"/>
        <v>42724.721210000003</v>
      </c>
      <c r="W13" s="47">
        <f t="shared" si="3"/>
        <v>139820.7175</v>
      </c>
      <c r="X13" s="47">
        <f t="shared" si="4"/>
        <v>22415.588099999994</v>
      </c>
      <c r="Y13" s="47">
        <f t="shared" si="5"/>
        <v>-51893.725600000005</v>
      </c>
      <c r="Z13" s="47"/>
      <c r="AA13" s="42" t="s">
        <v>125</v>
      </c>
      <c r="AB13" s="48">
        <f t="shared" si="6"/>
        <v>4.8514494571791023E-2</v>
      </c>
      <c r="AC13" s="48">
        <f t="shared" si="7"/>
        <v>0.20132342883106058</v>
      </c>
      <c r="AD13" s="48">
        <f t="shared" si="8"/>
        <v>0.58419971090672607</v>
      </c>
      <c r="AE13" s="48">
        <f t="shared" si="9"/>
        <v>1.1666742791035674</v>
      </c>
      <c r="AF13" s="48">
        <f t="shared" si="10"/>
        <v>8.0251438204535841E-2</v>
      </c>
      <c r="AG13" s="48">
        <f t="shared" si="11"/>
        <v>-0.15812869718684874</v>
      </c>
      <c r="AH13" s="47"/>
    </row>
    <row r="14" spans="1:34" s="46" customFormat="1" ht="15" customHeight="1" x14ac:dyDescent="0.2">
      <c r="A14" s="42" t="s">
        <v>443</v>
      </c>
      <c r="B14" s="43">
        <f>SUMIFS('DATA 2'!C$2:C$34,'DATA 2'!$A$2:$A$34,$A14)</f>
        <v>439.5071974</v>
      </c>
      <c r="C14" s="43">
        <f>SUMIFS('DATA 2'!H$2:H$34,'DATA 2'!$A$2:$A$34,$A14)</f>
        <v>1314.729904</v>
      </c>
      <c r="D14" s="43">
        <f>SUMIFS('DATA 2'!J$2:J$34,'DATA 2'!$A$2:$A$34,$A14)</f>
        <v>1687.2552889999999</v>
      </c>
      <c r="E14" s="43">
        <f>SUMIFS('DATA 2'!O$2:O$34,'DATA 2'!$A$2:$A$34,$A14)</f>
        <v>2131.6375539999999</v>
      </c>
      <c r="F14" s="43">
        <f>SUMIFS('DATA 2'!T$2:T$34,'DATA 2'!$A$2:$A$34,$A14)</f>
        <v>1948.3257470000001</v>
      </c>
      <c r="G14" s="43">
        <f>SUMIFS('DATA 2'!AD$2:AD$34,'DATA 2'!$A$2:$A$34,$A14)</f>
        <v>1671.301064</v>
      </c>
      <c r="H14" s="43">
        <f>SUMIFS('DATA 2'!AN$2:AN$34,'DATA 2'!$A$2:$A$34,$A14)</f>
        <v>2.3151219140000001</v>
      </c>
      <c r="I14" s="45"/>
      <c r="J14" s="42" t="s">
        <v>443</v>
      </c>
      <c r="K14" s="43">
        <f>SUMIFS('DATA 2'!$C$35:$C$67,'DATA 2'!$A$35:$A$67,$J14)</f>
        <v>439.5071974</v>
      </c>
      <c r="L14" s="43">
        <f>SUMIFS('DATA 2'!$H$35:$H$67,'DATA 2'!$A$35:$A$67,$J14)</f>
        <v>1335.5448940000001</v>
      </c>
      <c r="M14" s="43">
        <f>SUMIFS('DATA 2'!$J$35:$J$67,'DATA 2'!$A$35:$A$67,$J14)</f>
        <v>1768.8992479999999</v>
      </c>
      <c r="N14" s="43">
        <f>SUMIFS('DATA 2'!$O$35:$O$67,'DATA 2'!$A$35:$A$67,$J14)</f>
        <v>2153.5997069999999</v>
      </c>
      <c r="O14" s="43">
        <f>SUMIFS('DATA 2'!$T$35:$T$67,'DATA 2'!$A$35:$A$67,$J14)</f>
        <v>2566.7793489999999</v>
      </c>
      <c r="P14" s="43">
        <f>SUMIFS('DATA 2'!$AD$35:$AD$67,'DATA 2'!$A$35:$A$67,$J14)</f>
        <v>2244.505478</v>
      </c>
      <c r="Q14" s="43">
        <f>SUMIFS('DATA 2'!$AN$35:$AN$67,'DATA 2'!$A$35:$A$67,$J14)</f>
        <v>1378.8656960000001</v>
      </c>
      <c r="R14" s="45"/>
      <c r="S14" s="42" t="s">
        <v>443</v>
      </c>
      <c r="T14" s="47">
        <f t="shared" si="0"/>
        <v>20.81499000000008</v>
      </c>
      <c r="U14" s="47">
        <f t="shared" si="1"/>
        <v>81.643958999999995</v>
      </c>
      <c r="V14" s="47">
        <f t="shared" si="2"/>
        <v>21.962152999999944</v>
      </c>
      <c r="W14" s="47">
        <f t="shared" si="3"/>
        <v>618.45360199999982</v>
      </c>
      <c r="X14" s="47">
        <f t="shared" si="4"/>
        <v>573.20441400000004</v>
      </c>
      <c r="Y14" s="47">
        <f t="shared" si="5"/>
        <v>1376.5505740860001</v>
      </c>
      <c r="Z14" s="47"/>
      <c r="AA14" s="42" t="s">
        <v>443</v>
      </c>
      <c r="AB14" s="48">
        <f t="shared" si="6"/>
        <v>1.5832141595525817E-2</v>
      </c>
      <c r="AC14" s="48">
        <f t="shared" si="7"/>
        <v>4.8388622357431466E-2</v>
      </c>
      <c r="AD14" s="48">
        <f t="shared" si="8"/>
        <v>1.0302948997491734E-2</v>
      </c>
      <c r="AE14" s="48">
        <f t="shared" si="9"/>
        <v>0.31742823444810719</v>
      </c>
      <c r="AF14" s="48">
        <f t="shared" si="10"/>
        <v>0.34296897569617069</v>
      </c>
      <c r="AG14" s="48">
        <f t="shared" si="11"/>
        <v>594.59096549591038</v>
      </c>
      <c r="AH14" s="47"/>
    </row>
    <row r="15" spans="1:34" s="46" customFormat="1" ht="15" customHeight="1" x14ac:dyDescent="0.2">
      <c r="A15" s="42" t="s">
        <v>444</v>
      </c>
      <c r="B15" s="43">
        <f>SUMIFS('DATA 2'!C$2:C$34,'DATA 2'!$A$2:$A$34,$A15)</f>
        <v>4581.1430389999996</v>
      </c>
      <c r="C15" s="43">
        <f>SUMIFS('DATA 2'!H$2:H$34,'DATA 2'!$A$2:$A$34,$A15)</f>
        <v>6363.48513</v>
      </c>
      <c r="D15" s="43">
        <f>SUMIFS('DATA 2'!J$2:J$34,'DATA 2'!$A$2:$A$34,$A15)</f>
        <v>6970.5106379999997</v>
      </c>
      <c r="E15" s="43">
        <f>SUMIFS('DATA 2'!O$2:O$34,'DATA 2'!$A$2:$A$34,$A15)</f>
        <v>6805.4396580000002</v>
      </c>
      <c r="F15" s="43">
        <f>SUMIFS('DATA 2'!T$2:T$34,'DATA 2'!$A$2:$A$34,$A15)</f>
        <v>5902.6453339999998</v>
      </c>
      <c r="G15" s="43">
        <f>SUMIFS('DATA 2'!AD$2:AD$34,'DATA 2'!$A$2:$A$34,$A15)</f>
        <v>2143.4907349999999</v>
      </c>
      <c r="H15" s="43">
        <f>SUMIFS('DATA 2'!AN$2:AN$34,'DATA 2'!$A$2:$A$34,$A15)</f>
        <v>279.39771200000001</v>
      </c>
      <c r="I15" s="45"/>
      <c r="J15" s="42" t="s">
        <v>444</v>
      </c>
      <c r="K15" s="43">
        <f>SUMIFS('DATA 2'!$C$35:$C$67,'DATA 2'!$A$35:$A$67,$J15)</f>
        <v>4581.1430389999996</v>
      </c>
      <c r="L15" s="43">
        <f>SUMIFS('DATA 2'!$H$35:$H$67,'DATA 2'!$A$35:$A$67,$J15)</f>
        <v>6503.769765</v>
      </c>
      <c r="M15" s="43">
        <f>SUMIFS('DATA 2'!$J$35:$J$67,'DATA 2'!$A$35:$A$67,$J15)</f>
        <v>7502.292402</v>
      </c>
      <c r="N15" s="43">
        <f>SUMIFS('DATA 2'!$O$35:$O$67,'DATA 2'!$A$35:$A$67,$J15)</f>
        <v>7499.5830219999998</v>
      </c>
      <c r="O15" s="43">
        <f>SUMIFS('DATA 2'!$T$35:$T$67,'DATA 2'!$A$35:$A$67,$J15)</f>
        <v>6219.4825529999998</v>
      </c>
      <c r="P15" s="43">
        <f>SUMIFS('DATA 2'!$AD$35:$AD$67,'DATA 2'!$A$35:$A$67,$J15)</f>
        <v>2783.3265200000001</v>
      </c>
      <c r="Q15" s="43">
        <f>SUMIFS('DATA 2'!$AN$35:$AN$67,'DATA 2'!$A$35:$A$67,$J15)</f>
        <v>7390.9277220000004</v>
      </c>
      <c r="R15" s="45"/>
      <c r="S15" s="42" t="s">
        <v>444</v>
      </c>
      <c r="T15" s="47">
        <f t="shared" si="0"/>
        <v>140.28463499999998</v>
      </c>
      <c r="U15" s="47">
        <f t="shared" si="1"/>
        <v>531.78176400000029</v>
      </c>
      <c r="V15" s="47">
        <f t="shared" si="2"/>
        <v>694.14336399999956</v>
      </c>
      <c r="W15" s="47">
        <f t="shared" si="3"/>
        <v>316.837219</v>
      </c>
      <c r="X15" s="47">
        <f t="shared" si="4"/>
        <v>639.83578500000021</v>
      </c>
      <c r="Y15" s="47">
        <f t="shared" si="5"/>
        <v>7111.5300100000004</v>
      </c>
      <c r="Z15" s="47"/>
      <c r="AA15" s="42" t="s">
        <v>444</v>
      </c>
      <c r="AB15" s="48">
        <f t="shared" si="6"/>
        <v>2.204525226886167E-2</v>
      </c>
      <c r="AC15" s="48">
        <f t="shared" si="7"/>
        <v>7.6290216257754784E-2</v>
      </c>
      <c r="AD15" s="48">
        <f t="shared" si="8"/>
        <v>0.10199831295014317</v>
      </c>
      <c r="AE15" s="48">
        <f t="shared" si="9"/>
        <v>5.3677156778330737E-2</v>
      </c>
      <c r="AF15" s="48">
        <f t="shared" si="10"/>
        <v>0.29850177309023929</v>
      </c>
      <c r="AG15" s="48">
        <f t="shared" si="11"/>
        <v>25.453071748848107</v>
      </c>
      <c r="AH15" s="47"/>
    </row>
    <row r="16" spans="1:34" s="46" customFormat="1" ht="15" customHeight="1" x14ac:dyDescent="0.2">
      <c r="A16" s="42" t="s">
        <v>445</v>
      </c>
      <c r="B16" s="43">
        <f>SUMIFS('DATA 2'!C$2:C$34,'DATA 2'!$A$2:$A$34,$A16)</f>
        <v>0.34929036279999998</v>
      </c>
      <c r="C16" s="43">
        <f>SUMIFS('DATA 2'!H$2:H$34,'DATA 2'!$A$2:$A$34,$A16)</f>
        <v>294.77234579999998</v>
      </c>
      <c r="D16" s="43">
        <f>SUMIFS('DATA 2'!J$2:J$34,'DATA 2'!$A$2:$A$34,$A16)</f>
        <v>733.54301180000004</v>
      </c>
      <c r="E16" s="43">
        <f>SUMIFS('DATA 2'!O$2:O$34,'DATA 2'!$A$2:$A$34,$A16)</f>
        <v>1284.080522</v>
      </c>
      <c r="F16" s="43">
        <f>SUMIFS('DATA 2'!T$2:T$34,'DATA 2'!$A$2:$A$34,$A16)</f>
        <v>1100.375972</v>
      </c>
      <c r="G16" s="43">
        <f>SUMIFS('DATA 2'!AD$2:AD$34,'DATA 2'!$A$2:$A$34,$A16)</f>
        <v>411.64255750000001</v>
      </c>
      <c r="H16" s="43">
        <f>SUMIFS('DATA 2'!AN$2:AN$34,'DATA 2'!$A$2:$A$34,$A16)</f>
        <v>260.18415169999997</v>
      </c>
      <c r="I16" s="45"/>
      <c r="J16" s="42" t="s">
        <v>445</v>
      </c>
      <c r="K16" s="43">
        <f>SUMIFS('DATA 2'!$C$35:$C$67,'DATA 2'!$A$35:$A$67,$J16)</f>
        <v>0.34929036279999998</v>
      </c>
      <c r="L16" s="43">
        <f>SUMIFS('DATA 2'!$H$35:$H$67,'DATA 2'!$A$35:$A$67,$J16)</f>
        <v>299.44063199999999</v>
      </c>
      <c r="M16" s="43">
        <f>SUMIFS('DATA 2'!$J$35:$J$67,'DATA 2'!$A$35:$A$67,$J16)</f>
        <v>769.05052609999996</v>
      </c>
      <c r="N16" s="43">
        <f>SUMIFS('DATA 2'!$O$35:$O$67,'DATA 2'!$A$35:$A$67,$J16)</f>
        <v>1297.3497500000001</v>
      </c>
      <c r="O16" s="43">
        <f>SUMIFS('DATA 2'!$T$35:$T$67,'DATA 2'!$A$35:$A$67,$J16)</f>
        <v>1085.786374</v>
      </c>
      <c r="P16" s="43">
        <f>SUMIFS('DATA 2'!$AD$35:$AD$67,'DATA 2'!$A$35:$A$67,$J16)</f>
        <v>363.75464160000001</v>
      </c>
      <c r="Q16" s="43">
        <f>SUMIFS('DATA 2'!$AN$35:$AN$67,'DATA 2'!$A$35:$A$67,$J16)</f>
        <v>196.4106093</v>
      </c>
      <c r="R16" s="45"/>
      <c r="S16" s="42" t="s">
        <v>445</v>
      </c>
      <c r="T16" s="47">
        <f t="shared" si="0"/>
        <v>4.6682862000000114</v>
      </c>
      <c r="U16" s="47">
        <f t="shared" si="1"/>
        <v>35.507514299999912</v>
      </c>
      <c r="V16" s="47">
        <f t="shared" si="2"/>
        <v>13.269228000000112</v>
      </c>
      <c r="W16" s="47">
        <f t="shared" si="3"/>
        <v>-14.589598000000024</v>
      </c>
      <c r="X16" s="47">
        <f t="shared" si="4"/>
        <v>-47.887915899999996</v>
      </c>
      <c r="Y16" s="47">
        <f t="shared" si="5"/>
        <v>-63.773542399999968</v>
      </c>
      <c r="Z16" s="47"/>
      <c r="AA16" s="42" t="s">
        <v>445</v>
      </c>
      <c r="AB16" s="48">
        <f t="shared" si="6"/>
        <v>1.5836920479533001E-2</v>
      </c>
      <c r="AC16" s="48">
        <f t="shared" si="7"/>
        <v>4.8405497331192704E-2</v>
      </c>
      <c r="AD16" s="48">
        <f t="shared" si="8"/>
        <v>1.0333641677963357E-2</v>
      </c>
      <c r="AE16" s="48">
        <f t="shared" si="9"/>
        <v>-1.3258739168470313E-2</v>
      </c>
      <c r="AF16" s="48">
        <f t="shared" si="10"/>
        <v>-0.11633373427381832</v>
      </c>
      <c r="AG16" s="48">
        <f t="shared" si="11"/>
        <v>-0.24510925044171306</v>
      </c>
      <c r="AH16" s="47"/>
    </row>
    <row r="17" spans="1:34" s="46" customFormat="1" ht="15" customHeight="1" x14ac:dyDescent="0.2">
      <c r="A17" s="42" t="s">
        <v>446</v>
      </c>
      <c r="B17" s="43">
        <f>SUMIFS('DATA 2'!C$2:C$34,'DATA 2'!$A$2:$A$34,$A17)</f>
        <v>3813.5502799999999</v>
      </c>
      <c r="C17" s="43">
        <f>SUMIFS('DATA 2'!H$2:H$34,'DATA 2'!$A$2:$A$34,$A17)</f>
        <v>3560.868594</v>
      </c>
      <c r="D17" s="43">
        <f>SUMIFS('DATA 2'!J$2:J$34,'DATA 2'!$A$2:$A$34,$A17)</f>
        <v>3661.3152530000002</v>
      </c>
      <c r="E17" s="43">
        <f>SUMIFS('DATA 2'!O$2:O$34,'DATA 2'!$A$2:$A$34,$A17)</f>
        <v>3250.3923329999998</v>
      </c>
      <c r="F17" s="43">
        <f>SUMIFS('DATA 2'!T$2:T$34,'DATA 2'!$A$2:$A$34,$A17)</f>
        <v>2859.6697319999998</v>
      </c>
      <c r="G17" s="43">
        <f>SUMIFS('DATA 2'!AD$2:AD$34,'DATA 2'!$A$2:$A$34,$A17)</f>
        <v>2571.2173720000001</v>
      </c>
      <c r="H17" s="43">
        <f>SUMIFS('DATA 2'!AN$2:AN$34,'DATA 2'!$A$2:$A$34,$A17)</f>
        <v>2409.3688830000001</v>
      </c>
      <c r="I17" s="45"/>
      <c r="J17" s="42" t="s">
        <v>446</v>
      </c>
      <c r="K17" s="43">
        <f>SUMIFS('DATA 2'!$C$35:$C$67,'DATA 2'!$A$35:$A$67,$J17)</f>
        <v>3813.5502799999999</v>
      </c>
      <c r="L17" s="43">
        <f>SUMIFS('DATA 2'!$H$35:$H$67,'DATA 2'!$A$35:$A$67,$J17)</f>
        <v>3617.2018899999998</v>
      </c>
      <c r="M17" s="43">
        <f>SUMIFS('DATA 2'!$J$35:$J$67,'DATA 2'!$A$35:$A$67,$J17)</f>
        <v>3838.3047430000001</v>
      </c>
      <c r="N17" s="43">
        <f>SUMIFS('DATA 2'!$O$35:$O$67,'DATA 2'!$A$35:$A$67,$J17)</f>
        <v>3283.794883</v>
      </c>
      <c r="O17" s="43">
        <f>SUMIFS('DATA 2'!$T$35:$T$67,'DATA 2'!$A$35:$A$67,$J17)</f>
        <v>2831.9428039999998</v>
      </c>
      <c r="P17" s="43">
        <f>SUMIFS('DATA 2'!$AD$35:$AD$67,'DATA 2'!$A$35:$A$67,$J17)</f>
        <v>2439.7594549999999</v>
      </c>
      <c r="Q17" s="43">
        <f>SUMIFS('DATA 2'!$AN$35:$AN$67,'DATA 2'!$A$35:$A$67,$J17)</f>
        <v>14935.366400000001</v>
      </c>
      <c r="R17" s="45"/>
      <c r="S17" s="42" t="s">
        <v>446</v>
      </c>
      <c r="T17" s="47">
        <f t="shared" si="0"/>
        <v>56.333295999999791</v>
      </c>
      <c r="U17" s="47">
        <f t="shared" si="1"/>
        <v>176.98948999999993</v>
      </c>
      <c r="V17" s="47">
        <f t="shared" si="2"/>
        <v>33.402550000000247</v>
      </c>
      <c r="W17" s="47">
        <f t="shared" si="3"/>
        <v>-27.726928000000044</v>
      </c>
      <c r="X17" s="47">
        <f t="shared" si="4"/>
        <v>-131.45791700000018</v>
      </c>
      <c r="Y17" s="47">
        <f t="shared" si="5"/>
        <v>12525.997517</v>
      </c>
      <c r="Z17" s="47"/>
      <c r="AA17" s="42" t="s">
        <v>446</v>
      </c>
      <c r="AB17" s="48">
        <f t="shared" si="6"/>
        <v>1.5820099650663888E-2</v>
      </c>
      <c r="AC17" s="48">
        <f t="shared" si="7"/>
        <v>4.834041260308819E-2</v>
      </c>
      <c r="AD17" s="48">
        <f t="shared" si="8"/>
        <v>1.0276467139328727E-2</v>
      </c>
      <c r="AE17" s="48">
        <f t="shared" si="9"/>
        <v>-9.6958497303841762E-3</v>
      </c>
      <c r="AF17" s="48">
        <f t="shared" si="10"/>
        <v>-5.112672247455563E-2</v>
      </c>
      <c r="AG17" s="48">
        <f t="shared" si="11"/>
        <v>5.1988707936675054</v>
      </c>
      <c r="AH17" s="47"/>
    </row>
    <row r="18" spans="1:34" s="46" customFormat="1" ht="15" customHeight="1" x14ac:dyDescent="0.2">
      <c r="A18" s="42" t="s">
        <v>449</v>
      </c>
      <c r="B18" s="43">
        <f>SUMIFS('DATA 2'!C$2:C$34,'DATA 2'!$A$2:$A$34,$A18)</f>
        <v>13033.75303</v>
      </c>
      <c r="C18" s="43">
        <f>SUMIFS('DATA 2'!H$2:H$34,'DATA 2'!$A$2:$A$34,$A18)</f>
        <v>12065.27608</v>
      </c>
      <c r="D18" s="43">
        <f>SUMIFS('DATA 2'!J$2:J$34,'DATA 2'!$A$2:$A$34,$A18)</f>
        <v>12314.009110000001</v>
      </c>
      <c r="E18" s="43">
        <f>SUMIFS('DATA 2'!O$2:O$34,'DATA 2'!$A$2:$A$34,$A18)</f>
        <v>11059.067779999999</v>
      </c>
      <c r="F18" s="43">
        <f>SUMIFS('DATA 2'!T$2:T$34,'DATA 2'!$A$2:$A$34,$A18)</f>
        <v>8112.1149379999997</v>
      </c>
      <c r="G18" s="43">
        <f>SUMIFS('DATA 2'!AD$2:AD$34,'DATA 2'!$A$2:$A$34,$A18)</f>
        <v>5436.2906499999999</v>
      </c>
      <c r="H18" s="43">
        <f>SUMIFS('DATA 2'!AN$2:AN$34,'DATA 2'!$A$2:$A$34,$A18)</f>
        <v>192.49466229999999</v>
      </c>
      <c r="I18" s="45"/>
      <c r="J18" s="42" t="s">
        <v>449</v>
      </c>
      <c r="K18" s="43">
        <f>SUMIFS('DATA 2'!$C$35:$C$67,'DATA 2'!$A$35:$A$67,$J18)</f>
        <v>13033.75303</v>
      </c>
      <c r="L18" s="43">
        <f>SUMIFS('DATA 2'!$H$35:$H$67,'DATA 2'!$A$35:$A$67,$J18)</f>
        <v>10095.93175</v>
      </c>
      <c r="M18" s="43">
        <f>SUMIFS('DATA 2'!$J$35:$J$67,'DATA 2'!$A$35:$A$67,$J18)</f>
        <v>5602.0562559999998</v>
      </c>
      <c r="N18" s="43">
        <f>SUMIFS('DATA 2'!$O$35:$O$67,'DATA 2'!$A$35:$A$67,$J18)</f>
        <v>713.00679960000002</v>
      </c>
      <c r="O18" s="43">
        <f>SUMIFS('DATA 2'!$T$35:$T$67,'DATA 2'!$A$35:$A$67,$J18)</f>
        <v>268.8138581</v>
      </c>
      <c r="P18" s="43">
        <f>SUMIFS('DATA 2'!$AD$35:$AD$67,'DATA 2'!$A$35:$A$67,$J18)</f>
        <v>24.390367380000001</v>
      </c>
      <c r="Q18" s="43">
        <f>SUMIFS('DATA 2'!$AN$35:$AN$67,'DATA 2'!$A$35:$A$67,$J18)</f>
        <v>27.18695554</v>
      </c>
      <c r="R18" s="45"/>
      <c r="S18" s="42" t="s">
        <v>449</v>
      </c>
      <c r="T18" s="47">
        <f t="shared" si="0"/>
        <v>-1969.3443299999999</v>
      </c>
      <c r="U18" s="47">
        <f t="shared" si="1"/>
        <v>-6711.952854000001</v>
      </c>
      <c r="V18" s="47">
        <f t="shared" si="2"/>
        <v>-10346.0609804</v>
      </c>
      <c r="W18" s="47">
        <f t="shared" si="3"/>
        <v>-7843.3010798999994</v>
      </c>
      <c r="X18" s="47">
        <f t="shared" si="4"/>
        <v>-5411.9002826200003</v>
      </c>
      <c r="Y18" s="47">
        <f t="shared" si="5"/>
        <v>-165.30770675999997</v>
      </c>
      <c r="Z18" s="47"/>
      <c r="AA18" s="42" t="s">
        <v>449</v>
      </c>
      <c r="AB18" s="48">
        <f t="shared" si="6"/>
        <v>-0.16322414149017961</v>
      </c>
      <c r="AC18" s="48">
        <f t="shared" si="7"/>
        <v>-0.54506641939620915</v>
      </c>
      <c r="AD18" s="48">
        <f t="shared" si="8"/>
        <v>-0.93552740486052066</v>
      </c>
      <c r="AE18" s="48">
        <f t="shared" si="9"/>
        <v>-0.96686266649887054</v>
      </c>
      <c r="AF18" s="48">
        <f t="shared" si="10"/>
        <v>-0.99551341733724263</v>
      </c>
      <c r="AG18" s="48">
        <f t="shared" si="11"/>
        <v>-0.8587651459258151</v>
      </c>
      <c r="AH18" s="47"/>
    </row>
    <row r="19" spans="1:34" s="46" customFormat="1" ht="15" customHeight="1" x14ac:dyDescent="0.2">
      <c r="A19" s="42" t="s">
        <v>450</v>
      </c>
      <c r="B19" s="43">
        <f>SUMIFS('DATA 2'!C$2:C$34,'DATA 2'!$A$2:$A$34,$A19)</f>
        <v>42001.407169999999</v>
      </c>
      <c r="C19" s="43">
        <f>SUMIFS('DATA 2'!H$2:H$34,'DATA 2'!$A$2:$A$34,$A19)</f>
        <v>46786.511720000002</v>
      </c>
      <c r="D19" s="43">
        <f>SUMIFS('DATA 2'!J$2:J$34,'DATA 2'!$A$2:$A$34,$A19)</f>
        <v>49920.195419999996</v>
      </c>
      <c r="E19" s="43">
        <f>SUMIFS('DATA 2'!O$2:O$34,'DATA 2'!$A$2:$A$34,$A19)</f>
        <v>48461.95822</v>
      </c>
      <c r="F19" s="43">
        <f>SUMIFS('DATA 2'!T$2:T$34,'DATA 2'!$A$2:$A$34,$A19)</f>
        <v>49523.38639</v>
      </c>
      <c r="G19" s="43">
        <f>SUMIFS('DATA 2'!AD$2:AD$34,'DATA 2'!$A$2:$A$34,$A19)</f>
        <v>43241.4879</v>
      </c>
      <c r="H19" s="43">
        <f>SUMIFS('DATA 2'!AN$2:AN$34,'DATA 2'!$A$2:$A$34,$A19)</f>
        <v>50236.841330000003</v>
      </c>
      <c r="I19" s="45"/>
      <c r="J19" s="42" t="s">
        <v>450</v>
      </c>
      <c r="K19" s="43">
        <f>SUMIFS('DATA 2'!$C$35:$C$67,'DATA 2'!$A$35:$A$67,$J19)</f>
        <v>42001.407169999999</v>
      </c>
      <c r="L19" s="43">
        <f>SUMIFS('DATA 2'!$H$35:$H$67,'DATA 2'!$A$35:$A$67,$J19)</f>
        <v>47641.448680000001</v>
      </c>
      <c r="M19" s="43">
        <f>SUMIFS('DATA 2'!$J$35:$J$67,'DATA 2'!$A$35:$A$67,$J19)</f>
        <v>52879.94296</v>
      </c>
      <c r="N19" s="43">
        <f>SUMIFS('DATA 2'!$O$35:$O$67,'DATA 2'!$A$35:$A$67,$J19)</f>
        <v>50666.63018</v>
      </c>
      <c r="O19" s="43">
        <f>SUMIFS('DATA 2'!$T$35:$T$67,'DATA 2'!$A$35:$A$67,$J19)</f>
        <v>37855.549720000003</v>
      </c>
      <c r="P19" s="43">
        <f>SUMIFS('DATA 2'!$AD$35:$AD$67,'DATA 2'!$A$35:$A$67,$J19)</f>
        <v>22042.20882</v>
      </c>
      <c r="Q19" s="43">
        <f>SUMIFS('DATA 2'!$AN$35:$AN$67,'DATA 2'!$A$35:$A$67,$J19)</f>
        <v>10516.483700000001</v>
      </c>
      <c r="R19" s="45"/>
      <c r="S19" s="42" t="s">
        <v>450</v>
      </c>
      <c r="T19" s="47">
        <f t="shared" si="0"/>
        <v>854.93695999999909</v>
      </c>
      <c r="U19" s="47">
        <f t="shared" si="1"/>
        <v>2959.7475400000039</v>
      </c>
      <c r="V19" s="47">
        <f t="shared" si="2"/>
        <v>2204.6719599999997</v>
      </c>
      <c r="W19" s="47">
        <f t="shared" si="3"/>
        <v>-11667.836669999997</v>
      </c>
      <c r="X19" s="47">
        <f t="shared" si="4"/>
        <v>-21199.27908</v>
      </c>
      <c r="Y19" s="47">
        <f t="shared" si="5"/>
        <v>-39720.357629999999</v>
      </c>
      <c r="Z19" s="47"/>
      <c r="AA19" s="42" t="s">
        <v>450</v>
      </c>
      <c r="AB19" s="48">
        <f t="shared" si="6"/>
        <v>1.8273150285631035E-2</v>
      </c>
      <c r="AC19" s="48">
        <f t="shared" si="7"/>
        <v>5.9289582404443264E-2</v>
      </c>
      <c r="AD19" s="48">
        <f t="shared" si="8"/>
        <v>4.5492836876124043E-2</v>
      </c>
      <c r="AE19" s="48">
        <f t="shared" si="9"/>
        <v>-0.23560256114384015</v>
      </c>
      <c r="AF19" s="48">
        <f t="shared" si="10"/>
        <v>-0.49025322923728532</v>
      </c>
      <c r="AG19" s="48">
        <f t="shared" si="11"/>
        <v>-0.79066192416600334</v>
      </c>
      <c r="AH19" s="47"/>
    </row>
    <row r="20" spans="1:34" s="46" customFormat="1" ht="15" customHeight="1" x14ac:dyDescent="0.2">
      <c r="A20" s="42" t="s">
        <v>447</v>
      </c>
      <c r="B20" s="43">
        <f>SUMIFS('DATA 2'!C$2:C$34,'DATA 2'!$A$2:$A$34,$A20)</f>
        <v>404.96020850000002</v>
      </c>
      <c r="C20" s="43">
        <f>SUMIFS('DATA 2'!H$2:H$34,'DATA 2'!$A$2:$A$34,$A20)</f>
        <v>547.80520850000005</v>
      </c>
      <c r="D20" s="43">
        <f>SUMIFS('DATA 2'!J$2:J$34,'DATA 2'!$A$2:$A$34,$A20)</f>
        <v>264.1165297</v>
      </c>
      <c r="E20" s="43">
        <f>SUMIFS('DATA 2'!O$2:O$34,'DATA 2'!$A$2:$A$34,$A20)</f>
        <v>20.651864719999999</v>
      </c>
      <c r="F20" s="43">
        <f>SUMIFS('DATA 2'!T$2:T$34,'DATA 2'!$A$2:$A$34,$A20)</f>
        <v>9.2486104779999998</v>
      </c>
      <c r="G20" s="43">
        <f>SUMIFS('DATA 2'!AD$2:AD$34,'DATA 2'!$A$2:$A$34,$A20)</f>
        <v>25.122460570000001</v>
      </c>
      <c r="H20" s="43">
        <f>SUMIFS('DATA 2'!AN$2:AN$34,'DATA 2'!$A$2:$A$34,$A20)</f>
        <v>52.295070490000001</v>
      </c>
      <c r="I20" s="45"/>
      <c r="J20" s="42" t="s">
        <v>447</v>
      </c>
      <c r="K20" s="43">
        <f>SUMIFS('DATA 2'!$C$35:$C$67,'DATA 2'!$A$35:$A$67,$J20)</f>
        <v>404.96020850000002</v>
      </c>
      <c r="L20" s="43">
        <f>SUMIFS('DATA 2'!$H$35:$H$67,'DATA 2'!$A$35:$A$67,$J20)</f>
        <v>556.4796245</v>
      </c>
      <c r="M20" s="43">
        <f>SUMIFS('DATA 2'!$J$35:$J$67,'DATA 2'!$A$35:$A$67,$J20)</f>
        <v>276.87360619999998</v>
      </c>
      <c r="N20" s="43">
        <f>SUMIFS('DATA 2'!$O$35:$O$67,'DATA 2'!$A$35:$A$67,$J20)</f>
        <v>20.80905701</v>
      </c>
      <c r="O20" s="43">
        <f>SUMIFS('DATA 2'!$T$35:$T$67,'DATA 2'!$A$35:$A$67,$J20)</f>
        <v>8.9572423659999902</v>
      </c>
      <c r="P20" s="43">
        <f>SUMIFS('DATA 2'!$AD$35:$AD$67,'DATA 2'!$A$35:$A$67,$J20)</f>
        <v>24.67309062</v>
      </c>
      <c r="Q20" s="43">
        <f>SUMIFS('DATA 2'!$AN$35:$AN$67,'DATA 2'!$A$35:$A$67,$J20)</f>
        <v>49.664233240000002</v>
      </c>
      <c r="R20" s="45"/>
      <c r="S20" s="42" t="s">
        <v>447</v>
      </c>
      <c r="T20" s="47">
        <f t="shared" si="0"/>
        <v>8.6744159999999511</v>
      </c>
      <c r="U20" s="47">
        <f t="shared" si="1"/>
        <v>12.757076499999982</v>
      </c>
      <c r="V20" s="47">
        <f t="shared" si="2"/>
        <v>0.15719229000000112</v>
      </c>
      <c r="W20" s="47">
        <f t="shared" si="3"/>
        <v>-0.29136811200000956</v>
      </c>
      <c r="X20" s="47">
        <f t="shared" si="4"/>
        <v>-0.44936995000000124</v>
      </c>
      <c r="Y20" s="47">
        <f t="shared" si="5"/>
        <v>-2.630837249999999</v>
      </c>
      <c r="Z20" s="47"/>
      <c r="AA20" s="42" t="s">
        <v>447</v>
      </c>
      <c r="AB20" s="48">
        <f t="shared" si="6"/>
        <v>1.5834854918141961E-2</v>
      </c>
      <c r="AC20" s="48">
        <f t="shared" si="7"/>
        <v>4.8300939416742628E-2</v>
      </c>
      <c r="AD20" s="48">
        <f t="shared" si="8"/>
        <v>7.6115301030308391E-3</v>
      </c>
      <c r="AE20" s="48">
        <f t="shared" si="9"/>
        <v>-3.1503987836129288E-2</v>
      </c>
      <c r="AF20" s="48">
        <f t="shared" si="10"/>
        <v>-1.7887179034390299E-2</v>
      </c>
      <c r="AG20" s="48">
        <f t="shared" si="11"/>
        <v>-5.03075572008852E-2</v>
      </c>
      <c r="AH20" s="47"/>
    </row>
    <row r="21" spans="1:34" s="46" customFormat="1" ht="15" customHeight="1" x14ac:dyDescent="0.2">
      <c r="A21" s="42" t="s">
        <v>448</v>
      </c>
      <c r="B21" s="43">
        <f>SUMIFS('DATA 2'!C$2:C$34,'DATA 2'!$A$2:$A$34,$A21)</f>
        <v>6170.1730530000004</v>
      </c>
      <c r="C21" s="43">
        <f>SUMIFS('DATA 2'!H$2:H$34,'DATA 2'!$A$2:$A$34,$A21)</f>
        <v>3415.728044</v>
      </c>
      <c r="D21" s="43">
        <f>SUMIFS('DATA 2'!J$2:J$34,'DATA 2'!$A$2:$A$34,$A21)</f>
        <v>917.62946199999999</v>
      </c>
      <c r="E21" s="43">
        <f>SUMIFS('DATA 2'!O$2:O$34,'DATA 2'!$A$2:$A$34,$A21)</f>
        <v>19.10133153</v>
      </c>
      <c r="F21" s="43">
        <f>SUMIFS('DATA 2'!T$2:T$34,'DATA 2'!$A$2:$A$34,$A21)</f>
        <v>9.9158625269999998</v>
      </c>
      <c r="G21" s="43">
        <f>SUMIFS('DATA 2'!AD$2:AD$34,'DATA 2'!$A$2:$A$34,$A21)</f>
        <v>11.34173043</v>
      </c>
      <c r="H21" s="43">
        <f>SUMIFS('DATA 2'!AN$2:AN$34,'DATA 2'!$A$2:$A$34,$A21)</f>
        <v>11.81077541</v>
      </c>
      <c r="I21" s="45"/>
      <c r="J21" s="42" t="s">
        <v>448</v>
      </c>
      <c r="K21" s="43">
        <f>SUMIFS('DATA 2'!$C$35:$C$67,'DATA 2'!$A$35:$A$67,$J21)</f>
        <v>6170.1730530000004</v>
      </c>
      <c r="L21" s="43">
        <f>SUMIFS('DATA 2'!$H$35:$H$67,'DATA 2'!$A$35:$A$67,$J21)</f>
        <v>3469.7382940000002</v>
      </c>
      <c r="M21" s="43">
        <f>SUMIFS('DATA 2'!$J$35:$J$67,'DATA 2'!$A$35:$A$67,$J21)</f>
        <v>961.79095719999998</v>
      </c>
      <c r="N21" s="43">
        <f>SUMIFS('DATA 2'!$O$35:$O$67,'DATA 2'!$A$35:$A$67,$J21)</f>
        <v>19.212923079999999</v>
      </c>
      <c r="O21" s="43">
        <f>SUMIFS('DATA 2'!$T$35:$T$67,'DATA 2'!$A$35:$A$67,$J21)</f>
        <v>9.7160856639999995</v>
      </c>
      <c r="P21" s="43">
        <f>SUMIFS('DATA 2'!$AD$35:$AD$67,'DATA 2'!$A$35:$A$67,$J21)</f>
        <v>11.011446449999999</v>
      </c>
      <c r="Q21" s="43">
        <f>SUMIFS('DATA 2'!$AN$35:$AN$67,'DATA 2'!$A$35:$A$67,$J21)</f>
        <v>11.367238909999999</v>
      </c>
      <c r="R21" s="45"/>
      <c r="S21" s="42" t="s">
        <v>448</v>
      </c>
      <c r="T21" s="47">
        <f t="shared" si="0"/>
        <v>54.010250000000269</v>
      </c>
      <c r="U21" s="47">
        <f t="shared" si="1"/>
        <v>44.16149519999999</v>
      </c>
      <c r="V21" s="47">
        <f t="shared" si="2"/>
        <v>0.11159154999999998</v>
      </c>
      <c r="W21" s="47">
        <f t="shared" si="3"/>
        <v>-0.1997768630000003</v>
      </c>
      <c r="X21" s="47">
        <f t="shared" si="4"/>
        <v>-0.33028398000000081</v>
      </c>
      <c r="Y21" s="47">
        <f t="shared" si="5"/>
        <v>-0.44353650000000044</v>
      </c>
      <c r="Z21" s="47"/>
      <c r="AA21" s="42" t="s">
        <v>448</v>
      </c>
      <c r="AB21" s="48">
        <f t="shared" si="6"/>
        <v>1.5812221963886541E-2</v>
      </c>
      <c r="AC21" s="48">
        <f t="shared" si="7"/>
        <v>4.8125629165991279E-2</v>
      </c>
      <c r="AD21" s="48">
        <f t="shared" si="8"/>
        <v>5.8420822561369157E-3</v>
      </c>
      <c r="AE21" s="48">
        <f t="shared" si="9"/>
        <v>-2.0147199747477917E-2</v>
      </c>
      <c r="AF21" s="48">
        <f t="shared" si="10"/>
        <v>-2.9121127683159109E-2</v>
      </c>
      <c r="AG21" s="48">
        <f t="shared" si="11"/>
        <v>-3.755354619853879E-2</v>
      </c>
      <c r="AH21" s="47"/>
    </row>
    <row r="22" spans="1:34" s="46" customFormat="1" ht="15" customHeight="1" x14ac:dyDescent="0.2">
      <c r="A22" s="44" t="s">
        <v>240</v>
      </c>
      <c r="B22" s="43">
        <f>SUM(B4:B8,B10:B21)</f>
        <v>57465563.001936324</v>
      </c>
      <c r="C22" s="43">
        <f t="shared" ref="C22:G22" si="14">SUM(C4:C8,C10:C21)</f>
        <v>60529364.603317305</v>
      </c>
      <c r="D22" s="43">
        <f t="shared" si="14"/>
        <v>61729401.123006508</v>
      </c>
      <c r="E22" s="43">
        <f t="shared" si="14"/>
        <v>64724347.664226256</v>
      </c>
      <c r="F22" s="43">
        <f t="shared" si="14"/>
        <v>67863663.339640036</v>
      </c>
      <c r="G22" s="43">
        <f t="shared" si="14"/>
        <v>73491007.343353495</v>
      </c>
      <c r="H22" s="43">
        <f>SUM(H4:H8,H10:H21)</f>
        <v>78020276.572459832</v>
      </c>
      <c r="I22" s="45"/>
      <c r="J22" s="44" t="s">
        <v>240</v>
      </c>
      <c r="K22" s="43">
        <f>SUM(K4:K8,K10:K21)</f>
        <v>57465563.001936324</v>
      </c>
      <c r="L22" s="43">
        <f t="shared" ref="L22:Q22" si="15">SUM(L4:L8,L10:L21)</f>
        <v>60532627.834210508</v>
      </c>
      <c r="M22" s="43">
        <f t="shared" si="15"/>
        <v>61728681.983612493</v>
      </c>
      <c r="N22" s="43">
        <f t="shared" si="15"/>
        <v>64767022.601598687</v>
      </c>
      <c r="O22" s="43">
        <f t="shared" si="15"/>
        <v>68063356.173392147</v>
      </c>
      <c r="P22" s="43">
        <f t="shared" si="15"/>
        <v>73511594.817018032</v>
      </c>
      <c r="Q22" s="43">
        <f t="shared" si="15"/>
        <v>77980568.813788995</v>
      </c>
      <c r="R22" s="45"/>
      <c r="S22" s="44" t="s">
        <v>240</v>
      </c>
      <c r="T22" s="47">
        <f t="shared" si="0"/>
        <v>3263.230893202126</v>
      </c>
      <c r="U22" s="47">
        <f t="shared" si="1"/>
        <v>-719.13939401507378</v>
      </c>
      <c r="V22" s="47">
        <f t="shared" si="2"/>
        <v>42674.937372431159</v>
      </c>
      <c r="W22" s="47">
        <f t="shared" si="3"/>
        <v>199692.8337521106</v>
      </c>
      <c r="X22" s="47">
        <f t="shared" si="4"/>
        <v>20587.473664537072</v>
      </c>
      <c r="Y22" s="47">
        <f t="shared" si="5"/>
        <v>-39707.758670836687</v>
      </c>
      <c r="Z22" s="47"/>
      <c r="AA22" s="44" t="s">
        <v>240</v>
      </c>
      <c r="AB22" s="48">
        <f t="shared" si="6"/>
        <v>5.3911533923978183E-5</v>
      </c>
      <c r="AC22" s="48">
        <f t="shared" si="7"/>
        <v>-1.1649868311258693E-5</v>
      </c>
      <c r="AD22" s="48">
        <f t="shared" si="8"/>
        <v>6.5933360338865654E-4</v>
      </c>
      <c r="AE22" s="48">
        <f t="shared" si="9"/>
        <v>2.9425590061753493E-3</v>
      </c>
      <c r="AF22" s="48">
        <f t="shared" si="10"/>
        <v>2.8013595688447523E-4</v>
      </c>
      <c r="AG22" s="48">
        <f t="shared" si="11"/>
        <v>-5.0894152668068404E-4</v>
      </c>
      <c r="AH22" s="47"/>
    </row>
    <row r="23" spans="1:34" s="46" customFormat="1" ht="15" customHeight="1" x14ac:dyDescent="0.2">
      <c r="A23" s="44" t="s">
        <v>451</v>
      </c>
      <c r="B23" s="43">
        <f>SUM(B10:B17)</f>
        <v>36700.706454822801</v>
      </c>
      <c r="C23" s="43">
        <f t="shared" ref="C23:H23" si="16">SUM(C10:C17)</f>
        <v>47528.654564799996</v>
      </c>
      <c r="D23" s="43">
        <f t="shared" si="16"/>
        <v>57217.598184800001</v>
      </c>
      <c r="E23" s="43">
        <f t="shared" si="16"/>
        <v>132632.269</v>
      </c>
      <c r="F23" s="43">
        <f t="shared" si="16"/>
        <v>184131.28736900003</v>
      </c>
      <c r="G23" s="43">
        <f t="shared" si="16"/>
        <v>346762.65429249994</v>
      </c>
      <c r="H23" s="43">
        <f t="shared" si="16"/>
        <v>392282.31428161403</v>
      </c>
      <c r="I23" s="45"/>
      <c r="J23" s="44" t="s">
        <v>451</v>
      </c>
      <c r="K23" s="43">
        <f>SUM(K10:K17)</f>
        <v>36700.706454822801</v>
      </c>
      <c r="L23" s="43">
        <f t="shared" ref="L23:Q23" si="17">SUM(L10:L17)</f>
        <v>48468.601001999989</v>
      </c>
      <c r="M23" s="43">
        <f t="shared" si="17"/>
        <v>61597.543183100002</v>
      </c>
      <c r="N23" s="43">
        <f t="shared" si="17"/>
        <v>181091.87758899998</v>
      </c>
      <c r="O23" s="43">
        <f t="shared" si="17"/>
        <v>343892.28394600004</v>
      </c>
      <c r="P23" s="43">
        <f t="shared" si="17"/>
        <v>416874.69062359986</v>
      </c>
      <c r="Q23" s="43">
        <f t="shared" si="17"/>
        <v>418161.76127130003</v>
      </c>
      <c r="R23" s="45"/>
      <c r="S23" s="44" t="s">
        <v>451</v>
      </c>
      <c r="T23" s="47">
        <f t="shared" si="0"/>
        <v>939.94643719999294</v>
      </c>
      <c r="U23" s="47">
        <f t="shared" si="1"/>
        <v>4379.9449983000013</v>
      </c>
      <c r="V23" s="47">
        <f t="shared" si="2"/>
        <v>48459.608588999981</v>
      </c>
      <c r="W23" s="47">
        <f t="shared" si="3"/>
        <v>159760.99657700001</v>
      </c>
      <c r="X23" s="47">
        <f t="shared" si="4"/>
        <v>70112.036331099924</v>
      </c>
      <c r="Y23" s="47">
        <f t="shared" si="5"/>
        <v>25879.446989685996</v>
      </c>
      <c r="Z23" s="47"/>
      <c r="AA23" s="47"/>
      <c r="AB23" s="47"/>
      <c r="AC23" s="47"/>
      <c r="AD23" s="47"/>
      <c r="AE23" s="47"/>
      <c r="AF23" s="47"/>
      <c r="AG23" s="47"/>
      <c r="AH23" s="47"/>
    </row>
    <row r="24" spans="1:34" s="46" customFormat="1" ht="15" customHeight="1" x14ac:dyDescent="0.2">
      <c r="A24" s="44" t="s">
        <v>241</v>
      </c>
      <c r="B24" s="43">
        <f>SUM(B18:B21)</f>
        <v>61610.293461499998</v>
      </c>
      <c r="C24" s="43">
        <f t="shared" ref="C24:H24" si="18">SUM(C18:C21)</f>
        <v>62815.32105250001</v>
      </c>
      <c r="D24" s="43">
        <f t="shared" si="18"/>
        <v>63415.95052169999</v>
      </c>
      <c r="E24" s="43">
        <f t="shared" si="18"/>
        <v>59560.779196249998</v>
      </c>
      <c r="F24" s="43">
        <f t="shared" si="18"/>
        <v>57654.665801004994</v>
      </c>
      <c r="G24" s="43">
        <f t="shared" si="18"/>
        <v>48714.242741000002</v>
      </c>
      <c r="H24" s="43">
        <f t="shared" si="18"/>
        <v>50493.4418382</v>
      </c>
      <c r="I24" s="45"/>
      <c r="J24" s="44" t="s">
        <v>241</v>
      </c>
      <c r="K24" s="43">
        <f>SUM(K18:K21)</f>
        <v>61610.293461499998</v>
      </c>
      <c r="L24" s="43">
        <f t="shared" ref="L24:Q24" si="19">SUM(L18:L21)</f>
        <v>61763.598348500011</v>
      </c>
      <c r="M24" s="43">
        <f t="shared" si="19"/>
        <v>59720.663779399998</v>
      </c>
      <c r="N24" s="43">
        <f t="shared" si="19"/>
        <v>51419.658959690001</v>
      </c>
      <c r="O24" s="43">
        <f t="shared" si="19"/>
        <v>38143.036906130001</v>
      </c>
      <c r="P24" s="43">
        <f t="shared" si="19"/>
        <v>22102.283724450001</v>
      </c>
      <c r="Q24" s="43">
        <f t="shared" si="19"/>
        <v>10604.702127690001</v>
      </c>
      <c r="R24" s="45"/>
      <c r="S24" s="44" t="s">
        <v>241</v>
      </c>
      <c r="T24" s="47">
        <f t="shared" si="0"/>
        <v>-1051.7227039999998</v>
      </c>
      <c r="U24" s="47">
        <f t="shared" si="1"/>
        <v>-3695.2867422999916</v>
      </c>
      <c r="V24" s="47">
        <f t="shared" si="2"/>
        <v>-8141.1202365599966</v>
      </c>
      <c r="W24" s="47">
        <f t="shared" si="3"/>
        <v>-19511.628894874993</v>
      </c>
      <c r="X24" s="47">
        <f t="shared" si="4"/>
        <v>-26611.959016550001</v>
      </c>
      <c r="Y24" s="47">
        <f t="shared" si="5"/>
        <v>-39888.739710509995</v>
      </c>
      <c r="Z24" s="47"/>
      <c r="AA24" s="47"/>
      <c r="AB24" s="47"/>
      <c r="AC24" s="47"/>
      <c r="AD24" s="47"/>
      <c r="AE24" s="47"/>
      <c r="AF24" s="47"/>
      <c r="AG24" s="47"/>
      <c r="AH24" s="47"/>
    </row>
    <row r="25" spans="1:34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</row>
    <row r="26" spans="1:34" x14ac:dyDescent="0.25">
      <c r="R26" s="38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52" sqref="K5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>
      <selection activeCell="F20" sqref="F20"/>
    </sheetView>
  </sheetViews>
  <sheetFormatPr baseColWidth="10" defaultColWidth="11.42578125" defaultRowHeight="12.75" x14ac:dyDescent="0.2"/>
  <cols>
    <col min="1" max="1" width="26.42578125" style="46" customWidth="1"/>
    <col min="2" max="2" width="31.7109375" style="46" bestFit="1" customWidth="1"/>
    <col min="3" max="4" width="8.85546875" style="46" bestFit="1" customWidth="1"/>
    <col min="5" max="5" width="9.85546875" style="46" bestFit="1" customWidth="1"/>
    <col min="6" max="8" width="8.85546875" style="46" bestFit="1" customWidth="1"/>
    <col min="9" max="9" width="8" style="46" customWidth="1"/>
    <col min="10" max="10" width="11.42578125" style="46"/>
    <col min="11" max="11" width="24.42578125" style="46" customWidth="1"/>
    <col min="12" max="13" width="8.85546875" style="46" bestFit="1" customWidth="1"/>
    <col min="14" max="14" width="9.85546875" style="46" bestFit="1" customWidth="1"/>
    <col min="15" max="17" width="8.85546875" style="46" bestFit="1" customWidth="1"/>
    <col min="18" max="16384" width="11.42578125" style="46"/>
  </cols>
  <sheetData>
    <row r="1" spans="1:17" ht="15" customHeight="1" x14ac:dyDescent="0.2">
      <c r="C1" s="46">
        <v>2</v>
      </c>
      <c r="D1" s="46">
        <v>9</v>
      </c>
      <c r="E1" s="46">
        <v>14</v>
      </c>
      <c r="F1" s="46">
        <v>19</v>
      </c>
      <c r="G1" s="46">
        <v>29</v>
      </c>
      <c r="H1" s="46">
        <v>39</v>
      </c>
    </row>
    <row r="2" spans="1:17" x14ac:dyDescent="0.2">
      <c r="C2" s="46">
        <v>20</v>
      </c>
      <c r="D2" s="46">
        <v>21</v>
      </c>
      <c r="E2" s="46">
        <v>22</v>
      </c>
    </row>
    <row r="3" spans="1:17" x14ac:dyDescent="0.2">
      <c r="K3" s="58" t="s">
        <v>86</v>
      </c>
      <c r="L3" s="58"/>
      <c r="M3" s="58"/>
      <c r="N3" s="58"/>
      <c r="O3" s="59"/>
      <c r="P3" s="59"/>
      <c r="Q3" s="59"/>
    </row>
    <row r="4" spans="1:17" x14ac:dyDescent="0.2">
      <c r="A4" s="60"/>
      <c r="C4" s="60">
        <v>2013</v>
      </c>
      <c r="D4" s="60">
        <v>2020</v>
      </c>
      <c r="E4" s="60">
        <v>2025</v>
      </c>
      <c r="F4" s="60">
        <v>2030</v>
      </c>
      <c r="G4" s="60">
        <v>2040</v>
      </c>
      <c r="H4" s="60">
        <v>2050</v>
      </c>
      <c r="K4" s="45"/>
      <c r="L4" s="45"/>
      <c r="M4" s="45"/>
      <c r="N4" s="45"/>
      <c r="O4" s="45"/>
      <c r="P4" s="45"/>
      <c r="Q4" s="45"/>
    </row>
    <row r="5" spans="1:17" x14ac:dyDescent="0.2">
      <c r="A5" s="46" t="s">
        <v>73</v>
      </c>
      <c r="B5" s="5" t="s">
        <v>51</v>
      </c>
      <c r="C5" s="61">
        <f>VLOOKUP($A5,DATA!$A$1:$AM$533,C$1,FALSE)</f>
        <v>158.69049799999999</v>
      </c>
      <c r="D5" s="61">
        <f>VLOOKUP($A5,DATA!$A$1:$AM$533,D$1,FALSE)</f>
        <v>188.87037749999999</v>
      </c>
      <c r="E5" s="61">
        <f>VLOOKUP($A5,DATA!$A$1:$AM$533,E$1,FALSE)</f>
        <v>205.31975980000001</v>
      </c>
      <c r="F5" s="61">
        <f>VLOOKUP($A5,DATA!$A$1:$AM$533,F$1,FALSE)</f>
        <v>227.5917163</v>
      </c>
      <c r="G5" s="61">
        <f>VLOOKUP($A5,DATA!$A$1:$AM$533,G$1,FALSE)</f>
        <v>286.88958209999998</v>
      </c>
      <c r="H5" s="61">
        <f>VLOOKUP($A5,DATA!$A$1:$AM$533,H$1,FALSE)</f>
        <v>374.88606750000002</v>
      </c>
      <c r="K5" s="62" t="s">
        <v>83</v>
      </c>
      <c r="L5" s="3">
        <v>2014</v>
      </c>
      <c r="M5" s="3">
        <v>2020</v>
      </c>
      <c r="N5" s="3">
        <v>2025</v>
      </c>
      <c r="O5" s="3">
        <v>2030</v>
      </c>
      <c r="P5" s="3">
        <v>2040</v>
      </c>
      <c r="Q5" s="3">
        <v>2050</v>
      </c>
    </row>
    <row r="6" spans="1:17" x14ac:dyDescent="0.2">
      <c r="A6" s="46" t="s">
        <v>74</v>
      </c>
      <c r="B6" s="5" t="s">
        <v>52</v>
      </c>
      <c r="C6" s="61">
        <f>VLOOKUP($A6,DATA!$A$1:$AM$533,C$1,FALSE)</f>
        <v>1536.846857</v>
      </c>
      <c r="D6" s="61">
        <f>VLOOKUP($A6,DATA!$A$1:$AM$533,D$1,FALSE)</f>
        <v>1811.1339579999999</v>
      </c>
      <c r="E6" s="61">
        <f>VLOOKUP($A6,DATA!$A$1:$AM$533,E$1,FALSE)</f>
        <v>1986.700912</v>
      </c>
      <c r="F6" s="61">
        <f>VLOOKUP($A6,DATA!$A$1:$AM$533,F$1,FALSE)</f>
        <v>2219.9891200000002</v>
      </c>
      <c r="G6" s="61">
        <f>VLOOKUP($A6,DATA!$A$1:$AM$533,G$1,FALSE)</f>
        <v>2766.3553270000002</v>
      </c>
      <c r="H6" s="61">
        <f>VLOOKUP($A6,DATA!$A$1:$AM$533,H$1,FALSE)</f>
        <v>3571.3867759999998</v>
      </c>
      <c r="K6" s="2" t="s">
        <v>51</v>
      </c>
      <c r="L6" s="63">
        <v>159.48356530252295</v>
      </c>
      <c r="M6" s="63">
        <v>155.35599280700293</v>
      </c>
      <c r="N6" s="63">
        <v>152.90834416273526</v>
      </c>
      <c r="O6" s="63">
        <v>152.66043619703873</v>
      </c>
      <c r="P6" s="63">
        <v>158.58142988999688</v>
      </c>
      <c r="Q6" s="63">
        <v>168.3873860083518</v>
      </c>
    </row>
    <row r="7" spans="1:17" x14ac:dyDescent="0.2">
      <c r="A7" s="46" t="s">
        <v>75</v>
      </c>
      <c r="B7" s="5" t="s">
        <v>53</v>
      </c>
      <c r="C7" s="61">
        <f>VLOOKUP($A7,DATA!$A$1:$AM$533,C$1,FALSE)</f>
        <v>1250.920102</v>
      </c>
      <c r="D7" s="61">
        <f>VLOOKUP($A7,DATA!$A$1:$AM$533,D$1,FALSE)</f>
        <v>1511.4130789999999</v>
      </c>
      <c r="E7" s="61">
        <f>VLOOKUP($A7,DATA!$A$1:$AM$533,E$1,FALSE)</f>
        <v>1556.113507</v>
      </c>
      <c r="F7" s="61">
        <f>VLOOKUP($A7,DATA!$A$1:$AM$533,F$1,FALSE)</f>
        <v>1685.5578210000001</v>
      </c>
      <c r="G7" s="61">
        <f>VLOOKUP($A7,DATA!$A$1:$AM$533,G$1,FALSE)</f>
        <v>2067.6057460000002</v>
      </c>
      <c r="H7" s="61">
        <f>VLOOKUP($A7,DATA!$A$1:$AM$533,H$1,FALSE)</f>
        <v>2797.5953530000002</v>
      </c>
      <c r="K7" s="2" t="s">
        <v>52</v>
      </c>
      <c r="L7" s="63">
        <v>1551.6374191134662</v>
      </c>
      <c r="M7" s="63">
        <v>1894.9759626045816</v>
      </c>
      <c r="N7" s="63">
        <v>2135.286368173242</v>
      </c>
      <c r="O7" s="63">
        <v>2367.6078266459426</v>
      </c>
      <c r="P7" s="63">
        <v>2773.2050190935729</v>
      </c>
      <c r="Q7" s="63">
        <v>3163.3546724560601</v>
      </c>
    </row>
    <row r="8" spans="1:17" x14ac:dyDescent="0.2">
      <c r="A8" s="46" t="s">
        <v>76</v>
      </c>
      <c r="B8" s="5" t="s">
        <v>54</v>
      </c>
      <c r="C8" s="61">
        <f>VLOOKUP($A8,DATA!$A$1:$AM$533,C$1,FALSE)</f>
        <v>180.4229244</v>
      </c>
      <c r="D8" s="61">
        <f>VLOOKUP($A8,DATA!$A$1:$AM$533,D$1,FALSE)</f>
        <v>211.5190455</v>
      </c>
      <c r="E8" s="61">
        <f>VLOOKUP($A8,DATA!$A$1:$AM$533,E$1,FALSE)</f>
        <v>230.67274320000001</v>
      </c>
      <c r="F8" s="61">
        <f>VLOOKUP($A8,DATA!$A$1:$AM$533,F$1,FALSE)</f>
        <v>257.5216317</v>
      </c>
      <c r="G8" s="61">
        <f>VLOOKUP($A8,DATA!$A$1:$AM$533,G$1,FALSE)</f>
        <v>325.30978160000001</v>
      </c>
      <c r="H8" s="61">
        <f>VLOOKUP($A8,DATA!$A$1:$AM$533,H$1,FALSE)</f>
        <v>426.90746000000001</v>
      </c>
      <c r="K8" s="2" t="s">
        <v>53</v>
      </c>
      <c r="L8" s="63">
        <v>1696.3618346418336</v>
      </c>
      <c r="M8" s="63">
        <v>1784.0434259524975</v>
      </c>
      <c r="N8" s="63">
        <v>1877.5900049294955</v>
      </c>
      <c r="O8" s="63">
        <v>1986.9726787406448</v>
      </c>
      <c r="P8" s="63">
        <v>2221.8083806466498</v>
      </c>
      <c r="Q8" s="63">
        <v>2510.9893987845121</v>
      </c>
    </row>
    <row r="9" spans="1:17" x14ac:dyDescent="0.2">
      <c r="A9" s="46" t="s">
        <v>77</v>
      </c>
      <c r="B9" s="5" t="s">
        <v>55</v>
      </c>
      <c r="C9" s="61">
        <f>VLOOKUP($A9,DATA!$A$1:$AM$533,C$1,FALSE)</f>
        <v>1498.677275</v>
      </c>
      <c r="D9" s="61">
        <f>VLOOKUP($A9,DATA!$A$1:$AM$533,D$1,FALSE)</f>
        <v>1820.165577</v>
      </c>
      <c r="E9" s="61">
        <f>VLOOKUP($A9,DATA!$A$1:$AM$533,E$1,FALSE)</f>
        <v>1953.166236</v>
      </c>
      <c r="F9" s="61">
        <f>VLOOKUP($A9,DATA!$A$1:$AM$533,F$1,FALSE)</f>
        <v>2182.7656400000001</v>
      </c>
      <c r="G9" s="61">
        <f>VLOOKUP($A9,DATA!$A$1:$AM$533,G$1,FALSE)</f>
        <v>2788.86238</v>
      </c>
      <c r="H9" s="61">
        <f>VLOOKUP($A9,DATA!$A$1:$AM$533,H$1,FALSE)</f>
        <v>3737.1248019999998</v>
      </c>
      <c r="K9" s="2" t="s">
        <v>54</v>
      </c>
      <c r="L9" s="63">
        <v>164.19996451253735</v>
      </c>
      <c r="M9" s="63">
        <v>170.56425032694617</v>
      </c>
      <c r="N9" s="63">
        <v>176.27934394136747</v>
      </c>
      <c r="O9" s="63">
        <v>181.47685176574305</v>
      </c>
      <c r="P9" s="63">
        <v>184.08359295770967</v>
      </c>
      <c r="Q9" s="63">
        <v>176.37170504977371</v>
      </c>
    </row>
    <row r="10" spans="1:17" x14ac:dyDescent="0.2">
      <c r="B10" s="5" t="s">
        <v>56</v>
      </c>
      <c r="C10" s="61">
        <f t="shared" ref="C10:H10" si="0">SUM(C5:C9)</f>
        <v>4625.5576564000003</v>
      </c>
      <c r="D10" s="61">
        <f t="shared" si="0"/>
        <v>5543.1020369999997</v>
      </c>
      <c r="E10" s="61">
        <f t="shared" si="0"/>
        <v>5931.9731579999998</v>
      </c>
      <c r="F10" s="61">
        <f t="shared" si="0"/>
        <v>6573.4259290000009</v>
      </c>
      <c r="G10" s="61">
        <f t="shared" si="0"/>
        <v>8235.0228167000005</v>
      </c>
      <c r="H10" s="61">
        <f t="shared" si="0"/>
        <v>10907.9004585</v>
      </c>
      <c r="K10" s="2" t="s">
        <v>55</v>
      </c>
      <c r="L10" s="63">
        <v>1311.7189706641873</v>
      </c>
      <c r="M10" s="63">
        <v>1578.5221768168246</v>
      </c>
      <c r="N10" s="63">
        <v>1806.040864127677</v>
      </c>
      <c r="O10" s="63">
        <v>2016.8725224840086</v>
      </c>
      <c r="P10" s="63">
        <v>2346.7293124065882</v>
      </c>
      <c r="Q10" s="63">
        <v>2515.575260984685</v>
      </c>
    </row>
    <row r="11" spans="1:17" x14ac:dyDescent="0.2">
      <c r="B11" s="5" t="s">
        <v>82</v>
      </c>
      <c r="C11" s="64">
        <f t="shared" ref="C11:H11" si="1">C10/0.0036</f>
        <v>1284877.1267777779</v>
      </c>
      <c r="D11" s="64">
        <f t="shared" si="1"/>
        <v>1539750.5658333332</v>
      </c>
      <c r="E11" s="64">
        <f t="shared" si="1"/>
        <v>1647770.3216666665</v>
      </c>
      <c r="F11" s="64">
        <f t="shared" si="1"/>
        <v>1825951.6469444449</v>
      </c>
      <c r="G11" s="64">
        <f t="shared" si="1"/>
        <v>2287506.3379722224</v>
      </c>
      <c r="H11" s="64">
        <f t="shared" si="1"/>
        <v>3029972.3495833334</v>
      </c>
      <c r="K11" s="2" t="s">
        <v>56</v>
      </c>
      <c r="L11" s="65">
        <f>SUM(L6:L10)</f>
        <v>4883.4017542345473</v>
      </c>
      <c r="M11" s="65">
        <f t="shared" ref="M11:P11" si="2">SUM(M6:M10)</f>
        <v>5583.4618085078528</v>
      </c>
      <c r="N11" s="65">
        <f t="shared" si="2"/>
        <v>6148.1049253345172</v>
      </c>
      <c r="O11" s="65">
        <f t="shared" si="2"/>
        <v>6705.5903158333786</v>
      </c>
      <c r="P11" s="65">
        <f t="shared" si="2"/>
        <v>7684.4077349945173</v>
      </c>
      <c r="Q11" s="65">
        <f>SUM(Q6:Q10)</f>
        <v>8534.6784232833816</v>
      </c>
    </row>
    <row r="12" spans="1:17" x14ac:dyDescent="0.2">
      <c r="K12" s="2" t="s">
        <v>82</v>
      </c>
      <c r="L12" s="66">
        <f t="shared" ref="L12:Q12" si="3">L11/0.0036</f>
        <v>1356500.4872873742</v>
      </c>
      <c r="M12" s="66">
        <f t="shared" si="3"/>
        <v>1550961.6134744035</v>
      </c>
      <c r="N12" s="66">
        <f t="shared" si="3"/>
        <v>1707806.9237040326</v>
      </c>
      <c r="O12" s="66">
        <f t="shared" si="3"/>
        <v>1862663.9766203831</v>
      </c>
      <c r="P12" s="66">
        <f t="shared" si="3"/>
        <v>2134557.7041651439</v>
      </c>
      <c r="Q12" s="66">
        <f t="shared" si="3"/>
        <v>2370744.0064676059</v>
      </c>
    </row>
    <row r="13" spans="1:17" x14ac:dyDescent="0.2">
      <c r="K13" s="7"/>
      <c r="L13" s="63"/>
      <c r="M13" s="63"/>
      <c r="N13" s="63"/>
      <c r="O13" s="63"/>
      <c r="P13" s="63"/>
      <c r="Q13" s="63"/>
    </row>
    <row r="14" spans="1:17" x14ac:dyDescent="0.2">
      <c r="B14" s="5" t="s">
        <v>137</v>
      </c>
      <c r="K14" s="7"/>
      <c r="L14" s="63"/>
      <c r="M14" s="63"/>
      <c r="N14" s="63"/>
      <c r="O14" s="63"/>
      <c r="P14" s="63"/>
      <c r="Q14" s="63"/>
    </row>
    <row r="15" spans="1:17" x14ac:dyDescent="0.2">
      <c r="A15" s="46" t="s">
        <v>49</v>
      </c>
      <c r="B15" s="5" t="s">
        <v>138</v>
      </c>
      <c r="C15" s="67">
        <f>VLOOKUP($A15,DATA!$A$1:$AM$533,C$1,FALSE)</f>
        <v>237211.6275</v>
      </c>
      <c r="D15" s="67">
        <f>VLOOKUP($A15,DATA!$A$1:$AM$533,D$1,FALSE)</f>
        <v>263902.27230000001</v>
      </c>
      <c r="E15" s="67">
        <f>VLOOKUP($A15,DATA!$A$1:$AM$533,E$1,FALSE)</f>
        <v>296959.95529999997</v>
      </c>
      <c r="F15" s="67">
        <f>VLOOKUP($A15,DATA!$A$1:$AM$533,F$1,FALSE)</f>
        <v>341099.79629999999</v>
      </c>
      <c r="G15" s="67">
        <f>VLOOKUP($A15,DATA!$A$1:$AM$533,G$1,FALSE)</f>
        <v>439656.16979999997</v>
      </c>
      <c r="H15" s="67">
        <f>VLOOKUP($A15,DATA!$A$1:$AM$533,H$1,FALSE)</f>
        <v>557847.01320000004</v>
      </c>
      <c r="K15" s="2" t="s">
        <v>147</v>
      </c>
      <c r="M15" s="12">
        <f>348.2*(1-0.175)</f>
        <v>287.26499999999999</v>
      </c>
      <c r="N15" s="12">
        <f>404.58*(1-0.175)</f>
        <v>333.77849999999995</v>
      </c>
      <c r="O15" s="12">
        <f>468.89*(1-0.175)</f>
        <v>386.83424999999994</v>
      </c>
      <c r="P15" s="12">
        <f>556.92*(1-0.175)</f>
        <v>459.45899999999995</v>
      </c>
      <c r="Q15" s="12">
        <f>623.04*(1-0.175)</f>
        <v>514.00799999999992</v>
      </c>
    </row>
    <row r="16" spans="1:17" x14ac:dyDescent="0.2">
      <c r="A16" s="46" t="s">
        <v>50</v>
      </c>
      <c r="B16" s="5" t="s">
        <v>139</v>
      </c>
      <c r="C16" s="67">
        <f>VLOOKUP($A16,DATA!$A$1:$AM$533,C$1,FALSE)</f>
        <v>237211.6275</v>
      </c>
      <c r="D16" s="67">
        <f>VLOOKUP($A16,DATA!$A$1:$AM$533,D$1,FALSE)</f>
        <v>262343.61119999998</v>
      </c>
      <c r="E16" s="67">
        <f>VLOOKUP($A16,DATA!$A$1:$AM$533,E$1,FALSE)</f>
        <v>293754.45250000001</v>
      </c>
      <c r="F16" s="67">
        <f>VLOOKUP($A16,DATA!$A$1:$AM$533,F$1,FALSE)</f>
        <v>337891.0074</v>
      </c>
      <c r="G16" s="67">
        <f>VLOOKUP($A16,DATA!$A$1:$AM$533,G$1,FALSE)</f>
        <v>432576.69929999998</v>
      </c>
      <c r="H16" s="67">
        <f>VLOOKUP($A16,DATA!$A$1:$AM$533,H$1,FALSE)</f>
        <v>538580.68689999997</v>
      </c>
      <c r="K16" s="2" t="s">
        <v>148</v>
      </c>
      <c r="L16" s="63"/>
      <c r="M16" s="12">
        <f>348.2*(1-0.175)</f>
        <v>287.26499999999999</v>
      </c>
      <c r="N16" s="12">
        <f>404.45*(1-0.175)</f>
        <v>333.67124999999999</v>
      </c>
      <c r="O16" s="12">
        <f>470.16*(1-0.175)</f>
        <v>387.88200000000001</v>
      </c>
      <c r="P16" s="12">
        <f>560.3*(1-0.175)</f>
        <v>462.24749999999995</v>
      </c>
      <c r="Q16" s="12">
        <f>628.32*(1-0.175)</f>
        <v>518.36400000000003</v>
      </c>
    </row>
    <row r="17" spans="1:17" x14ac:dyDescent="0.2">
      <c r="B17" s="5"/>
      <c r="C17" s="61"/>
      <c r="D17" s="61"/>
      <c r="E17" s="61"/>
      <c r="F17" s="61"/>
      <c r="G17" s="61"/>
      <c r="H17" s="61"/>
      <c r="K17" s="7"/>
      <c r="L17" s="63"/>
      <c r="M17" s="63"/>
      <c r="N17" s="63"/>
      <c r="O17" s="63"/>
      <c r="P17" s="63"/>
      <c r="Q17" s="63"/>
    </row>
    <row r="18" spans="1:17" x14ac:dyDescent="0.2">
      <c r="B18" s="5" t="s">
        <v>138</v>
      </c>
      <c r="C18" s="61"/>
      <c r="D18" s="61"/>
      <c r="E18" s="61"/>
      <c r="F18" s="61"/>
      <c r="G18" s="61"/>
      <c r="H18" s="61"/>
      <c r="K18" s="7"/>
      <c r="L18" s="63"/>
      <c r="M18" s="63"/>
      <c r="N18" s="63"/>
      <c r="O18" s="63"/>
      <c r="P18" s="63"/>
      <c r="Q18" s="63"/>
    </row>
    <row r="19" spans="1:17" x14ac:dyDescent="0.2">
      <c r="A19" s="46" t="s">
        <v>27</v>
      </c>
      <c r="B19" s="5" t="s">
        <v>51</v>
      </c>
      <c r="C19" s="67">
        <f>VLOOKUP($A19,DATA!$A$1:$AM$533,C$1,FALSE)</f>
        <v>10285.555549999999</v>
      </c>
      <c r="D19" s="67">
        <f>VLOOKUP($A19,DATA!$A$1:$AM$533,D$1,FALSE)</f>
        <v>11424.728289999999</v>
      </c>
      <c r="E19" s="67">
        <f>VLOOKUP($A19,DATA!$A$1:$AM$533,E$1,FALSE)</f>
        <v>12660.68936</v>
      </c>
      <c r="F19" s="67">
        <f>VLOOKUP($A19,DATA!$A$1:$AM$533,F$1,FALSE)</f>
        <v>14461.28297</v>
      </c>
      <c r="G19" s="67">
        <f>VLOOKUP($A19,DATA!$A$1:$AM$533,G$1,FALSE)</f>
        <v>18696.0416</v>
      </c>
      <c r="H19" s="67">
        <f>VLOOKUP($A19,DATA!$A$1:$AM$533,H$1,FALSE)</f>
        <v>23903.98587</v>
      </c>
      <c r="K19" s="7"/>
      <c r="L19" s="63"/>
      <c r="M19" s="63"/>
      <c r="N19" s="63"/>
      <c r="O19" s="63"/>
      <c r="P19" s="63"/>
      <c r="Q19" s="63"/>
    </row>
    <row r="20" spans="1:17" x14ac:dyDescent="0.2">
      <c r="A20" s="46" t="s">
        <v>28</v>
      </c>
      <c r="B20" s="5" t="s">
        <v>52</v>
      </c>
      <c r="C20" s="67">
        <f>VLOOKUP($A20,DATA!$A$1:$AM$533,C$1,FALSE)</f>
        <v>147495.55559999999</v>
      </c>
      <c r="D20" s="67">
        <f>VLOOKUP($A20,DATA!$A$1:$AM$533,D$1,FALSE)</f>
        <v>164818.10690000001</v>
      </c>
      <c r="E20" s="67">
        <f>VLOOKUP($A20,DATA!$A$1:$AM$533,E$1,FALSE)</f>
        <v>186007.36249999999</v>
      </c>
      <c r="F20" s="67">
        <f>VLOOKUP($A20,DATA!$A$1:$AM$533,F$1,FALSE)</f>
        <v>214056.057</v>
      </c>
      <c r="G20" s="67">
        <f>VLOOKUP($A20,DATA!$A$1:$AM$533,G$1,FALSE)</f>
        <v>274996.07390000002</v>
      </c>
      <c r="H20" s="67">
        <f>VLOOKUP($A20,DATA!$A$1:$AM$533,H$1,FALSE)</f>
        <v>344831.51400000002</v>
      </c>
      <c r="K20" s="7"/>
      <c r="L20" s="63"/>
      <c r="M20" s="63"/>
      <c r="N20" s="63"/>
      <c r="O20" s="63"/>
      <c r="P20" s="63"/>
      <c r="Q20" s="63"/>
    </row>
    <row r="21" spans="1:17" x14ac:dyDescent="0.2">
      <c r="A21" s="46" t="s">
        <v>29</v>
      </c>
      <c r="B21" s="5" t="s">
        <v>53</v>
      </c>
      <c r="C21" s="67">
        <f>VLOOKUP($A21,DATA!$A$1:$AM$533,C$1,FALSE)</f>
        <v>1235.5164030000001</v>
      </c>
      <c r="D21" s="67">
        <f>VLOOKUP($A21,DATA!$A$1:$AM$533,D$1,FALSE)</f>
        <v>1364.16885</v>
      </c>
      <c r="E21" s="67">
        <f>VLOOKUP($A21,DATA!$A$1:$AM$533,E$1,FALSE)</f>
        <v>1506.874808</v>
      </c>
      <c r="F21" s="67">
        <f>VLOOKUP($A21,DATA!$A$1:$AM$533,F$1,FALSE)</f>
        <v>1723.5540739999999</v>
      </c>
      <c r="G21" s="67">
        <f>VLOOKUP($A21,DATA!$A$1:$AM$533,G$1,FALSE)</f>
        <v>2228.5255280000001</v>
      </c>
      <c r="H21" s="67">
        <f>VLOOKUP($A21,DATA!$A$1:$AM$533,H$1,FALSE)</f>
        <v>2874.591782</v>
      </c>
      <c r="K21" s="7"/>
      <c r="L21" s="63"/>
      <c r="M21" s="63"/>
      <c r="N21" s="63"/>
      <c r="O21" s="63"/>
      <c r="P21" s="63"/>
      <c r="Q21" s="63"/>
    </row>
    <row r="22" spans="1:17" x14ac:dyDescent="0.2">
      <c r="A22" s="46" t="s">
        <v>30</v>
      </c>
      <c r="B22" s="5" t="s">
        <v>54</v>
      </c>
      <c r="C22" s="67">
        <f>VLOOKUP($A22,DATA!$A$1:$AM$533,C$1,FALSE)</f>
        <v>23979.722229999999</v>
      </c>
      <c r="D22" s="67">
        <f>VLOOKUP($A22,DATA!$A$1:$AM$533,D$1,FALSE)</f>
        <v>26386.186290000001</v>
      </c>
      <c r="E22" s="67">
        <f>VLOOKUP($A22,DATA!$A$1:$AM$533,E$1,FALSE)</f>
        <v>29263.10442</v>
      </c>
      <c r="F22" s="67">
        <f>VLOOKUP($A22,DATA!$A$1:$AM$533,F$1,FALSE)</f>
        <v>33452.656779999998</v>
      </c>
      <c r="G22" s="67">
        <f>VLOOKUP($A22,DATA!$A$1:$AM$533,G$1,FALSE)</f>
        <v>43135.267740000003</v>
      </c>
      <c r="H22" s="67">
        <f>VLOOKUP($A22,DATA!$A$1:$AM$533,H$1,FALSE)</f>
        <v>55680.085299999999</v>
      </c>
      <c r="K22" s="7"/>
      <c r="L22" s="63"/>
      <c r="M22" s="63"/>
      <c r="N22" s="63"/>
      <c r="O22" s="63"/>
      <c r="P22" s="63"/>
      <c r="Q22" s="63"/>
    </row>
    <row r="23" spans="1:17" x14ac:dyDescent="0.2">
      <c r="A23" s="46" t="s">
        <v>141</v>
      </c>
      <c r="B23" s="5" t="s">
        <v>55</v>
      </c>
      <c r="C23" s="67">
        <f>VLOOKUP($A23,DATA!$A$1:$AM$533,C$1,FALSE)</f>
        <v>54215.277779999997</v>
      </c>
      <c r="D23" s="67">
        <f>VLOOKUP($A23,DATA!$A$1:$AM$533,D$1,FALSE)</f>
        <v>59909.082000000002</v>
      </c>
      <c r="E23" s="67">
        <f>VLOOKUP($A23,DATA!$A$1:$AM$533,E$1,FALSE)</f>
        <v>67521.924270000003</v>
      </c>
      <c r="F23" s="67">
        <f>VLOOKUP($A23,DATA!$A$1:$AM$533,F$1,FALSE)</f>
        <v>77406.245460000006</v>
      </c>
      <c r="G23" s="67">
        <f>VLOOKUP($A23,DATA!$A$1:$AM$533,G$1,FALSE)</f>
        <v>100600.2611</v>
      </c>
      <c r="H23" s="67">
        <f>VLOOKUP($A23,DATA!$A$1:$AM$533,H$1,FALSE)</f>
        <v>130556.83620000001</v>
      </c>
      <c r="K23" s="7"/>
      <c r="L23" s="63"/>
      <c r="M23" s="63"/>
      <c r="N23" s="63"/>
      <c r="O23" s="63"/>
      <c r="P23" s="63"/>
      <c r="Q23" s="63"/>
    </row>
    <row r="24" spans="1:17" x14ac:dyDescent="0.2">
      <c r="B24" s="5" t="s">
        <v>140</v>
      </c>
      <c r="C24" s="67">
        <f>SUM(C19:C23)</f>
        <v>237211.62756299996</v>
      </c>
      <c r="D24" s="67">
        <f t="shared" ref="D24:G24" si="4">SUM(D19:D23)</f>
        <v>263902.27233000001</v>
      </c>
      <c r="E24" s="67">
        <f t="shared" si="4"/>
        <v>296959.95535799995</v>
      </c>
      <c r="F24" s="67">
        <f t="shared" si="4"/>
        <v>341099.79628400004</v>
      </c>
      <c r="G24" s="67">
        <f t="shared" si="4"/>
        <v>439656.16986800003</v>
      </c>
      <c r="H24" s="67">
        <f>SUM(H19:H23)</f>
        <v>557847.01315199991</v>
      </c>
      <c r="K24" s="7"/>
      <c r="L24" s="63"/>
      <c r="M24" s="63"/>
      <c r="N24" s="63"/>
      <c r="O24" s="63"/>
      <c r="P24" s="63"/>
      <c r="Q24" s="63"/>
    </row>
    <row r="25" spans="1:17" x14ac:dyDescent="0.2">
      <c r="B25" s="5"/>
      <c r="C25" s="67"/>
      <c r="D25" s="67"/>
      <c r="E25" s="67"/>
      <c r="F25" s="67"/>
      <c r="G25" s="67"/>
      <c r="H25" s="67"/>
      <c r="K25" s="7"/>
      <c r="L25" s="63"/>
      <c r="M25" s="63"/>
      <c r="N25" s="63"/>
      <c r="O25" s="63"/>
      <c r="P25" s="63"/>
      <c r="Q25" s="63"/>
    </row>
    <row r="26" spans="1:17" x14ac:dyDescent="0.2">
      <c r="B26" s="5" t="s">
        <v>139</v>
      </c>
      <c r="C26" s="61"/>
      <c r="D26" s="61"/>
      <c r="E26" s="61"/>
      <c r="F26" s="61"/>
      <c r="G26" s="61"/>
      <c r="H26" s="61"/>
      <c r="K26" s="7"/>
      <c r="L26" s="63"/>
      <c r="M26" s="63"/>
      <c r="N26" s="63"/>
      <c r="O26" s="63"/>
      <c r="P26" s="63"/>
      <c r="Q26" s="63"/>
    </row>
    <row r="27" spans="1:17" x14ac:dyDescent="0.2">
      <c r="A27" s="46" t="s">
        <v>43</v>
      </c>
      <c r="B27" s="5" t="s">
        <v>51</v>
      </c>
      <c r="C27" s="67">
        <f>VLOOKUP($A27,DATA!$A$1:$AM$533,C$1,FALSE)</f>
        <v>10285.555549999999</v>
      </c>
      <c r="D27" s="67">
        <f>VLOOKUP($A27,DATA!$A$1:$AM$533,D$1,FALSE)</f>
        <v>11365.90742</v>
      </c>
      <c r="E27" s="67">
        <f>VLOOKUP($A27,DATA!$A$1:$AM$533,E$1,FALSE)</f>
        <v>12520.18023</v>
      </c>
      <c r="F27" s="67">
        <f>VLOOKUP($A27,DATA!$A$1:$AM$533,F$1,FALSE)</f>
        <v>14319.353429999999</v>
      </c>
      <c r="G27" s="67">
        <f>VLOOKUP($A27,DATA!$A$1:$AM$533,G$1,FALSE)</f>
        <v>18395.53847</v>
      </c>
      <c r="H27" s="67">
        <f>VLOOKUP($A27,DATA!$A$1:$AM$533,H$1,FALSE)</f>
        <v>23070.67151</v>
      </c>
      <c r="K27" s="7"/>
      <c r="L27" s="63"/>
      <c r="M27" s="63"/>
      <c r="N27" s="63"/>
      <c r="O27" s="63"/>
      <c r="P27" s="63"/>
      <c r="Q27" s="63"/>
    </row>
    <row r="28" spans="1:17" x14ac:dyDescent="0.2">
      <c r="A28" s="46" t="s">
        <v>44</v>
      </c>
      <c r="B28" s="5" t="s">
        <v>52</v>
      </c>
      <c r="C28" s="67">
        <f>VLOOKUP($A28,DATA!$A$1:$AM$533,C$1,FALSE)</f>
        <v>147495.55559999999</v>
      </c>
      <c r="D28" s="67">
        <f>VLOOKUP($A28,DATA!$A$1:$AM$533,D$1,FALSE)</f>
        <v>163947.66940000001</v>
      </c>
      <c r="E28" s="67">
        <f>VLOOKUP($A28,DATA!$A$1:$AM$533,E$1,FALSE)</f>
        <v>184056.9541</v>
      </c>
      <c r="F28" s="67">
        <f>VLOOKUP($A28,DATA!$A$1:$AM$533,F$1,FALSE)</f>
        <v>211990.61139999999</v>
      </c>
      <c r="G28" s="67">
        <f>VLOOKUP($A28,DATA!$A$1:$AM$533,G$1,FALSE)</f>
        <v>270557.7548</v>
      </c>
      <c r="H28" s="67">
        <f>VLOOKUP($A28,DATA!$A$1:$AM$533,H$1,FALSE)</f>
        <v>333014.07429999998</v>
      </c>
      <c r="K28" s="7"/>
      <c r="L28" s="63"/>
      <c r="M28" s="63"/>
      <c r="N28" s="63"/>
      <c r="O28" s="63"/>
      <c r="P28" s="63"/>
      <c r="Q28" s="63"/>
    </row>
    <row r="29" spans="1:17" x14ac:dyDescent="0.2">
      <c r="A29" s="46" t="s">
        <v>45</v>
      </c>
      <c r="B29" s="5" t="s">
        <v>53</v>
      </c>
      <c r="C29" s="67">
        <f>VLOOKUP($A29,DATA!$A$1:$AM$533,C$1,FALSE)</f>
        <v>1235.5164030000001</v>
      </c>
      <c r="D29" s="67">
        <f>VLOOKUP($A29,DATA!$A$1:$AM$533,D$1,FALSE)</f>
        <v>1356.065953</v>
      </c>
      <c r="E29" s="67">
        <f>VLOOKUP($A29,DATA!$A$1:$AM$533,E$1,FALSE)</f>
        <v>1489.9036960000001</v>
      </c>
      <c r="F29" s="67">
        <f>VLOOKUP($A29,DATA!$A$1:$AM$533,F$1,FALSE)</f>
        <v>1704.7665030000001</v>
      </c>
      <c r="G29" s="67">
        <f>VLOOKUP($A29,DATA!$A$1:$AM$533,G$1,FALSE)</f>
        <v>2189.4357850000001</v>
      </c>
      <c r="H29" s="67">
        <f>VLOOKUP($A29,DATA!$A$1:$AM$533,H$1,FALSE)</f>
        <v>2768.5838159999998</v>
      </c>
      <c r="K29" s="7"/>
      <c r="L29" s="63"/>
      <c r="M29" s="63"/>
      <c r="N29" s="63"/>
      <c r="O29" s="63"/>
      <c r="P29" s="63"/>
      <c r="Q29" s="63"/>
    </row>
    <row r="30" spans="1:17" x14ac:dyDescent="0.2">
      <c r="A30" s="46" t="s">
        <v>46</v>
      </c>
      <c r="B30" s="5" t="s">
        <v>54</v>
      </c>
      <c r="C30" s="67">
        <f>VLOOKUP($A30,DATA!$A$1:$AM$533,C$1,FALSE)</f>
        <v>23979.722229999999</v>
      </c>
      <c r="D30" s="67">
        <f>VLOOKUP($A30,DATA!$A$1:$AM$533,D$1,FALSE)</f>
        <v>26228.404859999999</v>
      </c>
      <c r="E30" s="67">
        <f>VLOOKUP($A30,DATA!$A$1:$AM$533,E$1,FALSE)</f>
        <v>28898.182140000001</v>
      </c>
      <c r="F30" s="67">
        <f>VLOOKUP($A30,DATA!$A$1:$AM$533,F$1,FALSE)</f>
        <v>33064.014909999998</v>
      </c>
      <c r="G30" s="67">
        <f>VLOOKUP($A30,DATA!$A$1:$AM$533,G$1,FALSE)</f>
        <v>42345.278830000003</v>
      </c>
      <c r="H30" s="67">
        <f>VLOOKUP($A30,DATA!$A$1:$AM$533,H$1,FALSE)</f>
        <v>53460.007210000003</v>
      </c>
      <c r="K30" s="7"/>
      <c r="L30" s="63"/>
      <c r="M30" s="63"/>
      <c r="N30" s="63"/>
      <c r="O30" s="63"/>
      <c r="P30" s="63"/>
      <c r="Q30" s="63"/>
    </row>
    <row r="31" spans="1:17" x14ac:dyDescent="0.2">
      <c r="A31" s="46" t="s">
        <v>146</v>
      </c>
      <c r="B31" s="5" t="s">
        <v>55</v>
      </c>
      <c r="C31" s="67">
        <f>VLOOKUP($A31,DATA!$A$1:$AM$533,C$1,FALSE)</f>
        <v>54215.277779999997</v>
      </c>
      <c r="D31" s="67">
        <f>VLOOKUP($A31,DATA!$A$1:$AM$533,D$1,FALSE)</f>
        <v>59445.563569999998</v>
      </c>
      <c r="E31" s="67">
        <f>VLOOKUP($A31,DATA!$A$1:$AM$533,E$1,FALSE)</f>
        <v>66789.23229</v>
      </c>
      <c r="F31" s="67">
        <f>VLOOKUP($A31,DATA!$A$1:$AM$533,F$1,FALSE)</f>
        <v>76812.261159999995</v>
      </c>
      <c r="G31" s="67">
        <f>VLOOKUP($A31,DATA!$A$1:$AM$533,G$1,FALSE)</f>
        <v>99088.691409999999</v>
      </c>
      <c r="H31" s="67">
        <f>VLOOKUP($A31,DATA!$A$1:$AM$533,H$1,FALSE)</f>
        <v>126267.35</v>
      </c>
      <c r="K31" s="7"/>
      <c r="L31" s="63"/>
      <c r="M31" s="63"/>
      <c r="N31" s="63"/>
      <c r="O31" s="63"/>
      <c r="P31" s="63"/>
      <c r="Q31" s="63"/>
    </row>
    <row r="32" spans="1:17" x14ac:dyDescent="0.2">
      <c r="B32" s="5" t="s">
        <v>140</v>
      </c>
      <c r="C32" s="67">
        <f>SUM(C27:C31)</f>
        <v>237211.62756299996</v>
      </c>
      <c r="D32" s="67">
        <f t="shared" ref="D32:G32" si="5">SUM(D27:D31)</f>
        <v>262343.61120300007</v>
      </c>
      <c r="E32" s="67">
        <f t="shared" si="5"/>
        <v>293754.45245599997</v>
      </c>
      <c r="F32" s="67">
        <f t="shared" si="5"/>
        <v>337891.00740299997</v>
      </c>
      <c r="G32" s="67">
        <f t="shared" si="5"/>
        <v>432576.69929500006</v>
      </c>
      <c r="H32" s="67">
        <f>SUM(H27:H31)</f>
        <v>538580.68683600007</v>
      </c>
      <c r="K32" s="7"/>
      <c r="L32" s="63"/>
      <c r="M32" s="63"/>
      <c r="N32" s="63"/>
      <c r="O32" s="63"/>
      <c r="P32" s="63"/>
      <c r="Q32" s="63"/>
    </row>
    <row r="33" spans="1:17" x14ac:dyDescent="0.2">
      <c r="B33" s="5"/>
      <c r="C33" s="67"/>
      <c r="D33" s="67"/>
      <c r="E33" s="67"/>
      <c r="F33" s="67"/>
      <c r="G33" s="67"/>
      <c r="H33" s="67"/>
      <c r="K33" s="7"/>
      <c r="L33" s="63"/>
      <c r="M33" s="63"/>
      <c r="N33" s="63"/>
      <c r="O33" s="63"/>
      <c r="P33" s="63"/>
      <c r="Q33" s="63"/>
    </row>
    <row r="34" spans="1:17" x14ac:dyDescent="0.2">
      <c r="B34" s="5"/>
      <c r="J34" s="46">
        <f>E37/0.0036</f>
        <v>147495.55558333333</v>
      </c>
      <c r="K34" s="7"/>
      <c r="L34" s="63"/>
      <c r="M34" s="63"/>
      <c r="N34" s="63"/>
      <c r="O34" s="63"/>
      <c r="P34" s="63"/>
      <c r="Q34" s="63"/>
    </row>
    <row r="35" spans="1:17" x14ac:dyDescent="0.2">
      <c r="B35" s="68">
        <v>2013</v>
      </c>
      <c r="C35" s="4" t="s">
        <v>63</v>
      </c>
      <c r="D35" s="4" t="s">
        <v>64</v>
      </c>
      <c r="E35" s="4" t="s">
        <v>65</v>
      </c>
      <c r="F35" s="4" t="s">
        <v>72</v>
      </c>
      <c r="G35" s="4"/>
      <c r="H35" s="9" t="s">
        <v>85</v>
      </c>
      <c r="I35" s="9" t="s">
        <v>87</v>
      </c>
      <c r="K35" s="7"/>
      <c r="L35" s="63"/>
      <c r="M35" s="63"/>
      <c r="N35" s="63"/>
      <c r="O35" s="63"/>
      <c r="P35" s="63"/>
      <c r="Q35" s="63"/>
    </row>
    <row r="36" spans="1:17" x14ac:dyDescent="0.2">
      <c r="A36" s="46" t="s">
        <v>67</v>
      </c>
      <c r="B36" s="5" t="s">
        <v>51</v>
      </c>
      <c r="C36" s="61">
        <f>VLOOKUP(CONCATENATE($A36,C$2,"_0"),DATA!$A$1:$AM$533,2,FALSE)</f>
        <v>121.58713299999999</v>
      </c>
      <c r="D36" s="61">
        <f>VLOOKUP(CONCATENATE($A36,D$2,"_0"),DATA!$A$1:$AM$533,2,FALSE)</f>
        <v>7.5365014899999999E-2</v>
      </c>
      <c r="E36" s="61">
        <f>VLOOKUP(CONCATENATE($A36,E$2,"_0"),DATA!$A$1:$AM$533,2,FALSE)</f>
        <v>37.027999999999999</v>
      </c>
      <c r="F36" s="69">
        <f t="shared" ref="F36:F41" si="6">SUM(C36:E36)</f>
        <v>158.69049801489999</v>
      </c>
      <c r="H36" s="70">
        <f t="shared" ref="H36:H42" si="7">E36-N37-O37</f>
        <v>0.89592839897792231</v>
      </c>
      <c r="I36" s="71">
        <f t="shared" ref="I36:I42" si="8">F36-SUM(L37:O37)</f>
        <v>-0.79306728762296075</v>
      </c>
      <c r="K36" s="72">
        <v>2014</v>
      </c>
      <c r="L36" s="8" t="s">
        <v>63</v>
      </c>
      <c r="M36" s="8" t="s">
        <v>64</v>
      </c>
      <c r="N36" s="8" t="s">
        <v>65</v>
      </c>
      <c r="O36" s="8" t="s">
        <v>66</v>
      </c>
      <c r="P36" s="8" t="s">
        <v>84</v>
      </c>
    </row>
    <row r="37" spans="1:17" x14ac:dyDescent="0.2">
      <c r="A37" s="46" t="s">
        <v>68</v>
      </c>
      <c r="B37" s="5" t="s">
        <v>52</v>
      </c>
      <c r="C37" s="61">
        <f>VLOOKUP(CONCATENATE($A37,C$2,"_0"),DATA!$A$1:$AM$533,2,FALSE)</f>
        <v>411.05060300000002</v>
      </c>
      <c r="D37" s="61">
        <f>VLOOKUP(CONCATENATE($A37,D$2,"_0"),DATA!$A$1:$AM$533,2,FALSE)</f>
        <v>594.8122535</v>
      </c>
      <c r="E37" s="73">
        <f>VLOOKUP(CONCATENATE($A37,E$2,"_0"),DATA!$A$1:$AM$533,2,FALSE)</f>
        <v>530.9840001</v>
      </c>
      <c r="F37" s="69">
        <f t="shared" si="6"/>
        <v>1536.8468566000001</v>
      </c>
      <c r="H37" s="70">
        <f t="shared" si="7"/>
        <v>-0.59841287141728117</v>
      </c>
      <c r="I37" s="71">
        <f t="shared" si="8"/>
        <v>23.348741751962734</v>
      </c>
      <c r="K37" s="2" t="s">
        <v>51</v>
      </c>
      <c r="L37" s="63">
        <v>123.35149370150087</v>
      </c>
      <c r="M37" s="63">
        <v>0</v>
      </c>
      <c r="N37" s="63">
        <v>36.132071601022076</v>
      </c>
      <c r="O37" s="63">
        <v>0</v>
      </c>
      <c r="P37" s="63">
        <f>SUM(L37:O37)</f>
        <v>159.48356530252295</v>
      </c>
    </row>
    <row r="38" spans="1:17" x14ac:dyDescent="0.2">
      <c r="A38" s="46" t="s">
        <v>69</v>
      </c>
      <c r="B38" s="5" t="s">
        <v>53</v>
      </c>
      <c r="C38" s="61">
        <f>VLOOKUP(CONCATENATE($A38,C$2,"_0"),DATA!$A$1:$AM$533,2,FALSE)</f>
        <v>1245.3447020000001</v>
      </c>
      <c r="D38" s="61">
        <f>VLOOKUP(CONCATENATE($A38,D$2,"_0"),DATA!$A$1:$AM$533,2,FALSE)</f>
        <v>1.1275404570000001</v>
      </c>
      <c r="E38" s="61">
        <f>VLOOKUP(CONCATENATE($A38,E$2,"_0"),DATA!$A$1:$AM$533,2,FALSE)</f>
        <v>4.4478590499999999</v>
      </c>
      <c r="F38" s="69">
        <f t="shared" si="6"/>
        <v>1250.920101507</v>
      </c>
      <c r="H38" s="70">
        <f t="shared" si="7"/>
        <v>0.42853104999999925</v>
      </c>
      <c r="I38" s="71">
        <f t="shared" si="8"/>
        <v>-445.44173313483361</v>
      </c>
      <c r="K38" s="2" t="s">
        <v>52</v>
      </c>
      <c r="L38" s="63">
        <v>385.42355848668393</v>
      </c>
      <c r="M38" s="63">
        <v>596.49214338993625</v>
      </c>
      <c r="N38" s="63">
        <v>531.58241297141728</v>
      </c>
      <c r="O38" s="63">
        <v>0</v>
      </c>
      <c r="P38" s="63">
        <f t="shared" ref="P38:P41" si="9">SUM(L38:O38)</f>
        <v>1513.4981148480374</v>
      </c>
    </row>
    <row r="39" spans="1:17" x14ac:dyDescent="0.2">
      <c r="A39" s="46" t="s">
        <v>70</v>
      </c>
      <c r="B39" s="5" t="s">
        <v>54</v>
      </c>
      <c r="C39" s="61">
        <f>VLOOKUP(CONCATENATE($A39,C$2,"_0"),DATA!$A$1:$AM$533,2,FALSE)</f>
        <v>82.998924400000007</v>
      </c>
      <c r="D39" s="61">
        <f>VLOOKUP(CONCATENATE($A39,D$2,"_0"),DATA!$A$1:$AM$533,2,FALSE)</f>
        <v>11.097</v>
      </c>
      <c r="E39" s="61">
        <f>VLOOKUP(CONCATENATE($A39,E$2,"_0"),DATA!$A$1:$AM$533,2,FALSE)</f>
        <v>86.327000040000001</v>
      </c>
      <c r="F39" s="69">
        <f t="shared" si="6"/>
        <v>180.42292444</v>
      </c>
      <c r="H39" s="70">
        <f t="shared" si="7"/>
        <v>3.0578795274626458</v>
      </c>
      <c r="I39" s="71">
        <f t="shared" si="8"/>
        <v>16.222959927462654</v>
      </c>
      <c r="K39" s="2" t="s">
        <v>53</v>
      </c>
      <c r="L39" s="63">
        <v>1692.3425066418336</v>
      </c>
      <c r="M39" s="63">
        <v>0</v>
      </c>
      <c r="N39" s="63">
        <v>4.0193280000000007</v>
      </c>
      <c r="O39" s="63">
        <v>0</v>
      </c>
      <c r="P39" s="63">
        <f t="shared" si="9"/>
        <v>1696.3618346418336</v>
      </c>
    </row>
    <row r="40" spans="1:17" x14ac:dyDescent="0.2">
      <c r="A40" s="46" t="s">
        <v>71</v>
      </c>
      <c r="B40" s="5" t="s">
        <v>55</v>
      </c>
      <c r="C40" s="61">
        <f>VLOOKUP(CONCATENATE($A40,C$2,"_0"),DATA!$A$1:$AM$533,2,FALSE)</f>
        <v>1269.6992749999999</v>
      </c>
      <c r="D40" s="61">
        <f>VLOOKUP(CONCATENATE($A40,D$2,"_0"),DATA!$A$1:$AM$533,2,FALSE)</f>
        <v>33.802999999999997</v>
      </c>
      <c r="E40" s="61">
        <f>VLOOKUP(CONCATENATE($A40,E$2,"_0"),DATA!$A$1:$AM$533,2,FALSE)</f>
        <v>195.17500000000001</v>
      </c>
      <c r="F40" s="69">
        <f t="shared" si="6"/>
        <v>1498.6772749999998</v>
      </c>
      <c r="H40" s="70">
        <f t="shared" si="7"/>
        <v>-7.0368741906795069</v>
      </c>
      <c r="I40" s="71">
        <f t="shared" si="8"/>
        <v>366.26551371103847</v>
      </c>
      <c r="K40" s="2" t="s">
        <v>54</v>
      </c>
      <c r="L40" s="63">
        <v>67.826159999999987</v>
      </c>
      <c r="M40" s="63">
        <v>13.104683999999999</v>
      </c>
      <c r="N40" s="63">
        <v>83.269120512537356</v>
      </c>
      <c r="O40" s="63">
        <v>0</v>
      </c>
      <c r="P40" s="63">
        <f t="shared" si="9"/>
        <v>164.19996451253735</v>
      </c>
    </row>
    <row r="41" spans="1:17" x14ac:dyDescent="0.2">
      <c r="B41" s="5" t="s">
        <v>56</v>
      </c>
      <c r="C41" s="69">
        <f>SUM(C36:C40)</f>
        <v>3130.6806373999998</v>
      </c>
      <c r="D41" s="69">
        <f>SUM(D36:D40)</f>
        <v>640.91515897189993</v>
      </c>
      <c r="E41" s="69">
        <f>SUM(E36:E40)</f>
        <v>853.96185919000004</v>
      </c>
      <c r="F41" s="69">
        <f t="shared" si="6"/>
        <v>4625.5576555619</v>
      </c>
      <c r="H41" s="74">
        <f t="shared" si="7"/>
        <v>-3.252948085656195</v>
      </c>
      <c r="I41" s="75">
        <f t="shared" si="8"/>
        <v>-40.397585031993003</v>
      </c>
      <c r="K41" s="2" t="s">
        <v>55</v>
      </c>
      <c r="L41" s="63">
        <v>896.04296468133202</v>
      </c>
      <c r="M41" s="63">
        <v>34.156922416949669</v>
      </c>
      <c r="N41" s="63">
        <v>197.82797304443952</v>
      </c>
      <c r="O41" s="63">
        <v>4.3839011462400013</v>
      </c>
      <c r="P41" s="63">
        <f t="shared" si="9"/>
        <v>1132.4117612889613</v>
      </c>
    </row>
    <row r="42" spans="1:17" x14ac:dyDescent="0.2">
      <c r="B42" s="5" t="s">
        <v>82</v>
      </c>
      <c r="C42" s="64">
        <f>C41/0.0036</f>
        <v>869633.51038888888</v>
      </c>
      <c r="D42" s="64">
        <f>D41/0.0036</f>
        <v>178031.98860330554</v>
      </c>
      <c r="E42" s="64">
        <f>E41/0.0036</f>
        <v>237211.62755277779</v>
      </c>
      <c r="F42" s="64">
        <f>F41/0.0036</f>
        <v>1284877.1265449722</v>
      </c>
      <c r="H42" s="70">
        <f t="shared" si="7"/>
        <v>-903.5966904600707</v>
      </c>
      <c r="I42" s="71">
        <f t="shared" si="8"/>
        <v>-11221.551397775766</v>
      </c>
      <c r="K42" s="2" t="s">
        <v>56</v>
      </c>
      <c r="L42" s="65">
        <f>SUM(L37:L41)</f>
        <v>3164.9866835113507</v>
      </c>
      <c r="M42" s="65">
        <f t="shared" ref="M42:P42" si="10">SUM(M37:M41)</f>
        <v>643.75374980688593</v>
      </c>
      <c r="N42" s="65">
        <f t="shared" si="10"/>
        <v>852.83090612941623</v>
      </c>
      <c r="O42" s="65">
        <f t="shared" si="10"/>
        <v>4.3839011462400013</v>
      </c>
      <c r="P42" s="65">
        <f t="shared" si="10"/>
        <v>4665.9552405938921</v>
      </c>
    </row>
    <row r="43" spans="1:17" x14ac:dyDescent="0.2">
      <c r="H43" s="76"/>
      <c r="K43" s="2" t="s">
        <v>82</v>
      </c>
      <c r="L43" s="66">
        <f>L42/0.0036</f>
        <v>879162.96764204185</v>
      </c>
      <c r="M43" s="66">
        <v>178820.48605746831</v>
      </c>
      <c r="N43" s="66">
        <v>236897.47392483786</v>
      </c>
      <c r="O43" s="66">
        <v>1217.7503184000004</v>
      </c>
      <c r="P43" s="66">
        <v>1356500.4872873742</v>
      </c>
    </row>
    <row r="44" spans="1:17" x14ac:dyDescent="0.2">
      <c r="B44" s="68">
        <v>2020</v>
      </c>
      <c r="C44" s="4" t="s">
        <v>63</v>
      </c>
      <c r="D44" s="4" t="s">
        <v>64</v>
      </c>
      <c r="E44" s="4" t="s">
        <v>65</v>
      </c>
      <c r="F44" s="4" t="s">
        <v>72</v>
      </c>
      <c r="H44" s="76"/>
      <c r="K44" s="45"/>
      <c r="L44" s="63"/>
      <c r="M44" s="63"/>
      <c r="N44" s="63"/>
      <c r="O44" s="63"/>
      <c r="P44" s="63"/>
    </row>
    <row r="45" spans="1:17" x14ac:dyDescent="0.2">
      <c r="A45" s="46" t="s">
        <v>67</v>
      </c>
      <c r="B45" s="5" t="s">
        <v>51</v>
      </c>
      <c r="C45" s="61">
        <f>VLOOKUP(CONCATENATE($A45,C$2,"_0"),DATA!$A$1:$AM$533,9,FALSE)</f>
        <v>147.6491929</v>
      </c>
      <c r="D45" s="61">
        <f>VLOOKUP(CONCATENATE($A45,D$2,"_0"),DATA!$A$1:$AM$533,9,FALSE)</f>
        <v>9.2162778900000006E-2</v>
      </c>
      <c r="E45" s="61">
        <f>VLOOKUP(CONCATENATE($A45,E$2,"_0"),DATA!$A$1:$AM$533,9,FALSE)</f>
        <v>41.129021829999999</v>
      </c>
      <c r="F45" s="69">
        <f t="shared" ref="F45:F50" si="11">SUM(C45:E45)</f>
        <v>188.87037750889999</v>
      </c>
      <c r="H45" s="70">
        <f t="shared" ref="H45:H51" si="12">E45-N46-O46</f>
        <v>4.9856613756784256</v>
      </c>
      <c r="I45" s="71">
        <f t="shared" ref="I45:I51" si="13">F45-SUM(L46:O46)</f>
        <v>33.514384701897058</v>
      </c>
      <c r="K45" s="72">
        <v>2020</v>
      </c>
      <c r="L45" s="8" t="s">
        <v>63</v>
      </c>
      <c r="M45" s="8" t="s">
        <v>64</v>
      </c>
      <c r="N45" s="8" t="s">
        <v>65</v>
      </c>
      <c r="O45" s="8" t="s">
        <v>66</v>
      </c>
      <c r="P45" s="8" t="s">
        <v>84</v>
      </c>
    </row>
    <row r="46" spans="1:17" x14ac:dyDescent="0.2">
      <c r="A46" s="46" t="s">
        <v>68</v>
      </c>
      <c r="B46" s="5" t="s">
        <v>52</v>
      </c>
      <c r="C46" s="61">
        <f>VLOOKUP(CONCATENATE($A46,C$2,"_0"),DATA!$A$1:$AM$533,9,FALSE)</f>
        <v>497.90349500000002</v>
      </c>
      <c r="D46" s="61">
        <f>VLOOKUP(CONCATENATE($A46,D$2,"_0"),DATA!$A$1:$AM$533,9,FALSE)</f>
        <v>719.88527829999998</v>
      </c>
      <c r="E46" s="61">
        <f>VLOOKUP(CONCATENATE($A46,E$2,"_0"),DATA!$A$1:$AM$533,9,FALSE)</f>
        <v>593.34518479999997</v>
      </c>
      <c r="F46" s="69">
        <f t="shared" si="11"/>
        <v>1811.1339581</v>
      </c>
      <c r="H46" s="70">
        <f t="shared" si="12"/>
        <v>-87.136046026497297</v>
      </c>
      <c r="I46" s="71">
        <f t="shared" si="13"/>
        <v>-42.5316743664564</v>
      </c>
      <c r="K46" s="2" t="s">
        <v>51</v>
      </c>
      <c r="L46" s="63">
        <v>119.21263235268137</v>
      </c>
      <c r="M46" s="63">
        <v>0</v>
      </c>
      <c r="N46" s="63">
        <v>36.143360454321574</v>
      </c>
      <c r="O46" s="63">
        <v>0</v>
      </c>
      <c r="P46" s="63">
        <f>SUM(L46:O46)</f>
        <v>155.35599280700293</v>
      </c>
    </row>
    <row r="47" spans="1:17" x14ac:dyDescent="0.2">
      <c r="A47" s="46" t="s">
        <v>69</v>
      </c>
      <c r="B47" s="5" t="s">
        <v>53</v>
      </c>
      <c r="C47" s="61">
        <f>VLOOKUP(CONCATENATE($A47,C$2,"_0"),DATA!$A$1:$AM$533,9,FALSE)</f>
        <v>1505.101032</v>
      </c>
      <c r="D47" s="61">
        <f>VLOOKUP(CONCATENATE($A47,D$2,"_0"),DATA!$A$1:$AM$533,9,FALSE)</f>
        <v>1.401039275</v>
      </c>
      <c r="E47" s="61">
        <f>VLOOKUP(CONCATENATE($A47,E$2,"_0"),DATA!$A$1:$AM$533,9,FALSE)</f>
        <v>4.9110078619999999</v>
      </c>
      <c r="F47" s="69">
        <f t="shared" si="11"/>
        <v>1511.4130791369998</v>
      </c>
      <c r="H47" s="70">
        <f t="shared" si="12"/>
        <v>-0.39174687287565924</v>
      </c>
      <c r="I47" s="71">
        <f t="shared" si="13"/>
        <v>-272.63034681549789</v>
      </c>
      <c r="K47" s="2" t="s">
        <v>52</v>
      </c>
      <c r="L47" s="63">
        <v>430.23823112286982</v>
      </c>
      <c r="M47" s="63">
        <v>742.94617051708929</v>
      </c>
      <c r="N47" s="63">
        <v>680.48123082649727</v>
      </c>
      <c r="O47" s="63">
        <v>0</v>
      </c>
      <c r="P47" s="63">
        <f t="shared" ref="P47:P50" si="14">SUM(L47:O47)</f>
        <v>1853.6656324664564</v>
      </c>
    </row>
    <row r="48" spans="1:17" x14ac:dyDescent="0.2">
      <c r="A48" s="46" t="s">
        <v>70</v>
      </c>
      <c r="B48" s="5" t="s">
        <v>54</v>
      </c>
      <c r="C48" s="61">
        <f>VLOOKUP(CONCATENATE($A48,C$2,"_0"),DATA!$A$1:$AM$533,9,FALSE)</f>
        <v>102.68781370000001</v>
      </c>
      <c r="D48" s="61">
        <f>VLOOKUP(CONCATENATE($A48,D$2,"_0"),DATA!$A$1:$AM$533,9,FALSE)</f>
        <v>13.840961160000001</v>
      </c>
      <c r="E48" s="61">
        <f>VLOOKUP(CONCATENATE($A48,E$2,"_0"),DATA!$A$1:$AM$533,9,FALSE)</f>
        <v>94.990270659999894</v>
      </c>
      <c r="F48" s="69">
        <f t="shared" si="11"/>
        <v>211.51904551999991</v>
      </c>
      <c r="H48" s="70">
        <f t="shared" si="12"/>
        <v>8.3062817036545784</v>
      </c>
      <c r="I48" s="71">
        <f t="shared" si="13"/>
        <v>40.954795193053741</v>
      </c>
      <c r="K48" s="2" t="s">
        <v>53</v>
      </c>
      <c r="L48" s="63">
        <v>1777.519648914357</v>
      </c>
      <c r="M48" s="63">
        <v>1.2210223032650731</v>
      </c>
      <c r="N48" s="63">
        <v>5.3027547348756592</v>
      </c>
      <c r="O48" s="63">
        <v>0</v>
      </c>
      <c r="P48" s="63">
        <f t="shared" si="14"/>
        <v>1784.0434259524977</v>
      </c>
    </row>
    <row r="49" spans="1:16" x14ac:dyDescent="0.2">
      <c r="A49" s="46" t="s">
        <v>71</v>
      </c>
      <c r="B49" s="5" t="s">
        <v>55</v>
      </c>
      <c r="C49" s="61">
        <f>VLOOKUP(CONCATENATE($A49,C$2,"_0"),DATA!$A$1:$AM$533,9,FALSE)</f>
        <v>1563.3205680000001</v>
      </c>
      <c r="D49" s="61">
        <f>VLOOKUP(CONCATENATE($A49,D$2,"_0"),DATA!$A$1:$AM$533,9,FALSE)</f>
        <v>41.172314489999998</v>
      </c>
      <c r="E49" s="61">
        <f>VLOOKUP(CONCATENATE($A49,E$2,"_0"),DATA!$A$1:$AM$533,9,FALSE)</f>
        <v>215.67269519999999</v>
      </c>
      <c r="F49" s="69">
        <f t="shared" si="11"/>
        <v>1820.16557769</v>
      </c>
      <c r="H49" s="70">
        <f t="shared" si="12"/>
        <v>-38.81218221623557</v>
      </c>
      <c r="I49" s="71">
        <f t="shared" si="13"/>
        <v>415.71448795788297</v>
      </c>
      <c r="K49" s="2" t="s">
        <v>54</v>
      </c>
      <c r="L49" s="63">
        <v>67.764919483925439</v>
      </c>
      <c r="M49" s="63">
        <v>16.115341886675392</v>
      </c>
      <c r="N49" s="63">
        <v>85.927999512721343</v>
      </c>
      <c r="O49" s="63">
        <v>0.75598944362397269</v>
      </c>
      <c r="P49" s="63">
        <f t="shared" si="14"/>
        <v>170.56425032694617</v>
      </c>
    </row>
    <row r="50" spans="1:16" x14ac:dyDescent="0.2">
      <c r="B50" s="5" t="s">
        <v>56</v>
      </c>
      <c r="C50" s="69">
        <f>SUM(C45:C49)</f>
        <v>3816.6621015999999</v>
      </c>
      <c r="D50" s="69">
        <f>SUM(D45:D49)</f>
        <v>776.39175600390001</v>
      </c>
      <c r="E50" s="69">
        <f>SUM(E45:E49)</f>
        <v>950.04818035199992</v>
      </c>
      <c r="F50" s="69">
        <f t="shared" si="11"/>
        <v>5543.1020379558995</v>
      </c>
      <c r="H50" s="74">
        <f t="shared" si="12"/>
        <v>-113.04803203627553</v>
      </c>
      <c r="I50" s="75">
        <f t="shared" si="13"/>
        <v>175.02164667087891</v>
      </c>
      <c r="K50" s="2" t="s">
        <v>55</v>
      </c>
      <c r="L50" s="63">
        <v>1111.6023003069165</v>
      </c>
      <c r="M50" s="63">
        <v>38.363912008964903</v>
      </c>
      <c r="N50" s="63">
        <v>247.42171149417868</v>
      </c>
      <c r="O50" s="63">
        <v>7.0631659220568821</v>
      </c>
      <c r="P50" s="63">
        <f t="shared" si="14"/>
        <v>1404.451089732117</v>
      </c>
    </row>
    <row r="51" spans="1:16" x14ac:dyDescent="0.2">
      <c r="B51" s="5" t="s">
        <v>82</v>
      </c>
      <c r="C51" s="64">
        <f>C50/0.0036</f>
        <v>1060183.9171111111</v>
      </c>
      <c r="D51" s="64">
        <f>D50/0.0036</f>
        <v>215664.37666775001</v>
      </c>
      <c r="E51" s="64">
        <f>E50/0.0036</f>
        <v>263902.27231999999</v>
      </c>
      <c r="F51" s="64">
        <f>F50/0.0036</f>
        <v>1539750.5660988609</v>
      </c>
      <c r="H51" s="70">
        <f t="shared" si="12"/>
        <v>-31402.231121187633</v>
      </c>
      <c r="I51" s="71">
        <f t="shared" si="13"/>
        <v>48617.124075244181</v>
      </c>
      <c r="K51" s="2" t="s">
        <v>56</v>
      </c>
      <c r="L51" s="65">
        <f>SUM(L46:L50)</f>
        <v>3506.3377321807502</v>
      </c>
      <c r="M51" s="65">
        <f t="shared" ref="M51:P51" si="15">SUM(M46:M50)</f>
        <v>798.64644671599467</v>
      </c>
      <c r="N51" s="65">
        <f t="shared" si="15"/>
        <v>1055.2770570225946</v>
      </c>
      <c r="O51" s="65">
        <f t="shared" si="15"/>
        <v>7.8191553656808548</v>
      </c>
      <c r="P51" s="65">
        <f t="shared" si="15"/>
        <v>5368.0803912850206</v>
      </c>
    </row>
    <row r="52" spans="1:16" x14ac:dyDescent="0.2">
      <c r="H52" s="76"/>
      <c r="K52" s="2" t="s">
        <v>82</v>
      </c>
      <c r="L52" s="66">
        <f>L51/0.0036</f>
        <v>973982.70338354178</v>
      </c>
      <c r="M52" s="66">
        <f>M51/0.0036</f>
        <v>221846.23519888741</v>
      </c>
      <c r="N52" s="66">
        <f t="shared" ref="N52:P52" si="16">N51/0.0036</f>
        <v>293132.51583960961</v>
      </c>
      <c r="O52" s="66">
        <f t="shared" si="16"/>
        <v>2171.9876015780151</v>
      </c>
      <c r="P52" s="66">
        <f t="shared" si="16"/>
        <v>1491133.442023617</v>
      </c>
    </row>
    <row r="53" spans="1:16" x14ac:dyDescent="0.2">
      <c r="B53" s="68">
        <v>2025</v>
      </c>
      <c r="C53" s="4" t="s">
        <v>63</v>
      </c>
      <c r="D53" s="4" t="s">
        <v>64</v>
      </c>
      <c r="E53" s="4" t="s">
        <v>65</v>
      </c>
      <c r="F53" s="4" t="s">
        <v>72</v>
      </c>
      <c r="H53" s="76"/>
      <c r="K53" s="45"/>
      <c r="L53" s="63"/>
      <c r="M53" s="63"/>
      <c r="N53" s="63"/>
      <c r="O53" s="63"/>
      <c r="P53" s="63"/>
    </row>
    <row r="54" spans="1:16" x14ac:dyDescent="0.2">
      <c r="A54" s="46" t="s">
        <v>67</v>
      </c>
      <c r="B54" s="5" t="s">
        <v>51</v>
      </c>
      <c r="C54" s="61">
        <f>VLOOKUP(CONCATENATE($A54,C$2,"_0"),DATA!$A$1:$AM$533,14,FALSE)</f>
        <v>159.6409937</v>
      </c>
      <c r="D54" s="61">
        <f>VLOOKUP(CONCATENATE($A54,D$2,"_0"),DATA!$A$1:$AM$533,14,FALSE)</f>
        <v>0.1002844621</v>
      </c>
      <c r="E54" s="61">
        <f>VLOOKUP(CONCATENATE($A54,E$2,"_0"),DATA!$A$1:$AM$533,14,FALSE)</f>
        <v>45.578481689999997</v>
      </c>
      <c r="F54" s="69">
        <f t="shared" ref="F54:F59" si="17">SUM(C54:E54)</f>
        <v>205.31975985209999</v>
      </c>
      <c r="H54" s="70">
        <f t="shared" ref="H54:H60" si="18">E54-N55-O55</f>
        <v>9.4331139646931277</v>
      </c>
      <c r="I54" s="71">
        <f t="shared" ref="I54:I60" si="19">F54-SUM(L55:O55)</f>
        <v>52.41141568936473</v>
      </c>
      <c r="K54" s="72">
        <v>2025</v>
      </c>
      <c r="L54" s="8" t="s">
        <v>63</v>
      </c>
      <c r="M54" s="8" t="s">
        <v>64</v>
      </c>
      <c r="N54" s="8" t="s">
        <v>65</v>
      </c>
      <c r="O54" s="8" t="s">
        <v>66</v>
      </c>
      <c r="P54" s="8" t="s">
        <v>84</v>
      </c>
    </row>
    <row r="55" spans="1:16" x14ac:dyDescent="0.2">
      <c r="A55" s="46" t="s">
        <v>68</v>
      </c>
      <c r="B55" s="5" t="s">
        <v>52</v>
      </c>
      <c r="C55" s="61">
        <f>VLOOKUP(CONCATENATE($A55,C$2,"_0"),DATA!$A$1:$AM$533,14,FALSE)</f>
        <v>526.96403520000001</v>
      </c>
      <c r="D55" s="61">
        <f>VLOOKUP(CONCATENATE($A55,D$2,"_0"),DATA!$A$1:$AM$533,14,FALSE)</f>
        <v>790.11037220000003</v>
      </c>
      <c r="E55" s="61">
        <f>VLOOKUP(CONCATENATE($A55,E$2,"_0"),DATA!$A$1:$AM$533,14,FALSE)</f>
        <v>669.62650489999999</v>
      </c>
      <c r="F55" s="69">
        <f t="shared" si="17"/>
        <v>1986.7009122999998</v>
      </c>
      <c r="H55" s="70">
        <f t="shared" si="18"/>
        <v>-108.3070402897041</v>
      </c>
      <c r="I55" s="71">
        <f t="shared" si="19"/>
        <v>-105.60835975423925</v>
      </c>
      <c r="K55" s="2" t="s">
        <v>51</v>
      </c>
      <c r="L55" s="63">
        <v>116.76297643742841</v>
      </c>
      <c r="M55" s="63">
        <v>0</v>
      </c>
      <c r="N55" s="63">
        <v>36.145367725306869</v>
      </c>
      <c r="O55" s="63">
        <v>0</v>
      </c>
      <c r="P55" s="63">
        <f>SUM(L55:O55)</f>
        <v>152.90834416273526</v>
      </c>
    </row>
    <row r="56" spans="1:16" x14ac:dyDescent="0.2">
      <c r="A56" s="46" t="s">
        <v>69</v>
      </c>
      <c r="B56" s="5" t="s">
        <v>53</v>
      </c>
      <c r="C56" s="61">
        <f>VLOOKUP(CONCATENATE($A56,C$2,"_0"),DATA!$A$1:$AM$533,14,FALSE)</f>
        <v>1549.19812</v>
      </c>
      <c r="D56" s="61">
        <f>VLOOKUP(CONCATENATE($A56,D$2,"_0"),DATA!$A$1:$AM$533,14,FALSE)</f>
        <v>1.490637432</v>
      </c>
      <c r="E56" s="61">
        <f>VLOOKUP(CONCATENATE($A56,E$2,"_0"),DATA!$A$1:$AM$533,14,FALSE)</f>
        <v>5.4247493090000001</v>
      </c>
      <c r="F56" s="69">
        <f t="shared" si="17"/>
        <v>1556.113506741</v>
      </c>
      <c r="H56" s="70">
        <f t="shared" si="18"/>
        <v>-1.5597446128589221</v>
      </c>
      <c r="I56" s="71">
        <f t="shared" si="19"/>
        <v>-321.4764981884955</v>
      </c>
      <c r="K56" s="2" t="s">
        <v>52</v>
      </c>
      <c r="L56" s="63">
        <v>443.71569476663308</v>
      </c>
      <c r="M56" s="63">
        <v>870.66003209790176</v>
      </c>
      <c r="N56" s="63">
        <v>777.93354518970409</v>
      </c>
      <c r="O56" s="63">
        <v>0</v>
      </c>
      <c r="P56" s="63">
        <f t="shared" ref="P56:P59" si="20">SUM(L56:O56)</f>
        <v>2092.309272054239</v>
      </c>
    </row>
    <row r="57" spans="1:16" x14ac:dyDescent="0.2">
      <c r="A57" s="46" t="s">
        <v>70</v>
      </c>
      <c r="B57" s="5" t="s">
        <v>54</v>
      </c>
      <c r="C57" s="61">
        <f>VLOOKUP(CONCATENATE($A57,C$2,"_0"),DATA!$A$1:$AM$533,14,FALSE)</f>
        <v>110.657731</v>
      </c>
      <c r="D57" s="61">
        <f>VLOOKUP(CONCATENATE($A57,D$2,"_0"),DATA!$A$1:$AM$533,14,FALSE)</f>
        <v>14.667836319999999</v>
      </c>
      <c r="E57" s="61">
        <f>VLOOKUP(CONCATENATE($A57,E$2,"_0"),DATA!$A$1:$AM$533,14,FALSE)</f>
        <v>105.3471759</v>
      </c>
      <c r="F57" s="69">
        <f t="shared" si="17"/>
        <v>230.67274322</v>
      </c>
      <c r="H57" s="70">
        <f t="shared" si="18"/>
        <v>14.414843180529818</v>
      </c>
      <c r="I57" s="71">
        <f t="shared" si="19"/>
        <v>54.393399278632529</v>
      </c>
      <c r="K57" s="2" t="s">
        <v>53</v>
      </c>
      <c r="L57" s="63">
        <v>1867.59765119759</v>
      </c>
      <c r="M57" s="63">
        <v>3.0078598100466025</v>
      </c>
      <c r="N57" s="63">
        <v>6.9844939218589221</v>
      </c>
      <c r="O57" s="63">
        <v>0</v>
      </c>
      <c r="P57" s="63">
        <f t="shared" si="20"/>
        <v>1877.5900049294955</v>
      </c>
    </row>
    <row r="58" spans="1:16" x14ac:dyDescent="0.2">
      <c r="A58" s="46" t="s">
        <v>71</v>
      </c>
      <c r="B58" s="5" t="s">
        <v>55</v>
      </c>
      <c r="C58" s="61">
        <f>VLOOKUP(CONCATENATE($A58,C$2,"_0"),DATA!$A$1:$AM$533,14,FALSE)</f>
        <v>1663.8995930000001</v>
      </c>
      <c r="D58" s="61">
        <f>VLOOKUP(CONCATENATE($A58,D$2,"_0"),DATA!$A$1:$AM$533,14,FALSE)</f>
        <v>46.187715410000003</v>
      </c>
      <c r="E58" s="61">
        <f>VLOOKUP(CONCATENATE($A58,E$2,"_0"),DATA!$A$1:$AM$533,14,FALSE)</f>
        <v>243.0789274</v>
      </c>
      <c r="F58" s="69">
        <f t="shared" si="17"/>
        <v>1953.1662358100002</v>
      </c>
      <c r="H58" s="70">
        <f t="shared" si="18"/>
        <v>-61.526821602709518</v>
      </c>
      <c r="I58" s="71">
        <f t="shared" si="19"/>
        <v>317.76409564542837</v>
      </c>
      <c r="K58" s="2" t="s">
        <v>54</v>
      </c>
      <c r="L58" s="63">
        <v>66.82728738159453</v>
      </c>
      <c r="M58" s="63">
        <v>18.519723840302767</v>
      </c>
      <c r="N58" s="63">
        <v>89.478231638765266</v>
      </c>
      <c r="O58" s="63">
        <v>1.454101080704912</v>
      </c>
      <c r="P58" s="63">
        <f t="shared" si="20"/>
        <v>176.27934394136747</v>
      </c>
    </row>
    <row r="59" spans="1:16" x14ac:dyDescent="0.2">
      <c r="B59" s="5" t="s">
        <v>56</v>
      </c>
      <c r="C59" s="69">
        <f>SUM(C54:C58)</f>
        <v>4010.3604728999999</v>
      </c>
      <c r="D59" s="69">
        <f>SUM(D54:D58)</f>
        <v>852.55684582410004</v>
      </c>
      <c r="E59" s="69">
        <f>SUM(E54:E58)</f>
        <v>1069.055839199</v>
      </c>
      <c r="F59" s="69">
        <f t="shared" si="17"/>
        <v>5931.9731579230993</v>
      </c>
      <c r="H59" s="74">
        <f t="shared" si="18"/>
        <v>-147.5456493600494</v>
      </c>
      <c r="I59" s="75">
        <f t="shared" si="19"/>
        <v>-2.5159473293088013</v>
      </c>
      <c r="K59" s="2" t="s">
        <v>55</v>
      </c>
      <c r="L59" s="63">
        <v>1288.443992282135</v>
      </c>
      <c r="M59" s="63">
        <v>42.352398879727232</v>
      </c>
      <c r="N59" s="63">
        <v>294.18835710253887</v>
      </c>
      <c r="O59" s="63">
        <v>10.417391900170642</v>
      </c>
      <c r="P59" s="63">
        <f t="shared" si="20"/>
        <v>1635.4021401645718</v>
      </c>
    </row>
    <row r="60" spans="1:16" x14ac:dyDescent="0.2">
      <c r="B60" s="5" t="s">
        <v>82</v>
      </c>
      <c r="C60" s="64">
        <f>C59/0.0036</f>
        <v>1113989.0202500001</v>
      </c>
      <c r="D60" s="64">
        <f>D59/0.0036</f>
        <v>236821.34606225003</v>
      </c>
      <c r="E60" s="64">
        <f>E59/0.0036</f>
        <v>296959.95533305558</v>
      </c>
      <c r="F60" s="64">
        <f>F59/0.0036</f>
        <v>1647770.3216453055</v>
      </c>
      <c r="H60" s="70">
        <f t="shared" si="18"/>
        <v>-40984.902600013746</v>
      </c>
      <c r="I60" s="71">
        <f t="shared" si="19"/>
        <v>-698.87425814149901</v>
      </c>
      <c r="K60" s="2" t="s">
        <v>56</v>
      </c>
      <c r="L60" s="65">
        <f>SUM(L55:L59)</f>
        <v>3783.3476020653807</v>
      </c>
      <c r="M60" s="65">
        <f t="shared" ref="M60:P60" si="21">SUM(M55:M59)</f>
        <v>934.54001462797839</v>
      </c>
      <c r="N60" s="65">
        <f t="shared" si="21"/>
        <v>1204.7299955781739</v>
      </c>
      <c r="O60" s="65">
        <f t="shared" si="21"/>
        <v>11.871492980875555</v>
      </c>
      <c r="P60" s="65">
        <f t="shared" si="21"/>
        <v>5934.489105252409</v>
      </c>
    </row>
    <row r="61" spans="1:16" x14ac:dyDescent="0.2">
      <c r="H61" s="76"/>
      <c r="K61" s="2" t="s">
        <v>82</v>
      </c>
      <c r="L61" s="66">
        <f>L60/0.0036</f>
        <v>1050929.8894626058</v>
      </c>
      <c r="M61" s="66">
        <f t="shared" ref="M61:P61" si="22">M60/0.0036</f>
        <v>259594.44850777177</v>
      </c>
      <c r="N61" s="66">
        <f t="shared" si="22"/>
        <v>334647.22099393723</v>
      </c>
      <c r="O61" s="66">
        <f t="shared" si="22"/>
        <v>3297.6369391320986</v>
      </c>
      <c r="P61" s="66">
        <f t="shared" si="22"/>
        <v>1648469.195903447</v>
      </c>
    </row>
    <row r="62" spans="1:16" x14ac:dyDescent="0.2">
      <c r="B62" s="68">
        <v>2030</v>
      </c>
      <c r="C62" s="4" t="s">
        <v>63</v>
      </c>
      <c r="D62" s="4" t="s">
        <v>64</v>
      </c>
      <c r="E62" s="4" t="s">
        <v>65</v>
      </c>
      <c r="F62" s="4" t="s">
        <v>72</v>
      </c>
      <c r="H62" s="76"/>
      <c r="K62" s="45"/>
      <c r="L62" s="63"/>
      <c r="M62" s="63"/>
      <c r="N62" s="63"/>
      <c r="O62" s="63"/>
      <c r="P62" s="63"/>
    </row>
    <row r="63" spans="1:16" x14ac:dyDescent="0.2">
      <c r="A63" s="46" t="s">
        <v>67</v>
      </c>
      <c r="B63" s="5" t="s">
        <v>51</v>
      </c>
      <c r="C63" s="61">
        <f>VLOOKUP(CONCATENATE($A63,C$2,"_0"),DATA!$A$1:$AM$533,19,FALSE)</f>
        <v>175.42026949999999</v>
      </c>
      <c r="D63" s="61">
        <f>VLOOKUP(CONCATENATE($A63,D$2,"_0"),DATA!$A$1:$AM$533,19,FALSE)</f>
        <v>0.11082811319999999</v>
      </c>
      <c r="E63" s="61">
        <f>VLOOKUP(CONCATENATE($A63,E$2,"_0"),DATA!$A$1:$AM$533,19,FALSE)</f>
        <v>52.060618699999999</v>
      </c>
      <c r="F63" s="69">
        <f t="shared" ref="F63:F68" si="23">SUM(C63:E63)</f>
        <v>227.59171631319998</v>
      </c>
      <c r="H63" s="70">
        <f t="shared" ref="H63:H69" si="24">E63-N64-O64</f>
        <v>15.911883047926757</v>
      </c>
      <c r="I63" s="71">
        <f t="shared" ref="I63:I69" si="25">F63-SUM(L64:O64)</f>
        <v>74.931280116161247</v>
      </c>
      <c r="K63" s="72">
        <v>2030</v>
      </c>
      <c r="L63" s="8" t="s">
        <v>63</v>
      </c>
      <c r="M63" s="8" t="s">
        <v>64</v>
      </c>
      <c r="N63" s="8" t="s">
        <v>65</v>
      </c>
      <c r="O63" s="8" t="s">
        <v>66</v>
      </c>
      <c r="P63" s="8" t="s">
        <v>84</v>
      </c>
    </row>
    <row r="64" spans="1:16" x14ac:dyDescent="0.2">
      <c r="A64" s="46" t="s">
        <v>68</v>
      </c>
      <c r="B64" s="5" t="s">
        <v>52</v>
      </c>
      <c r="C64" s="61">
        <f>VLOOKUP(CONCATENATE($A64,C$2,"_0"),DATA!$A$1:$AM$533,19,FALSE)</f>
        <v>573.88316929999996</v>
      </c>
      <c r="D64" s="61">
        <f>VLOOKUP(CONCATENATE($A64,D$2,"_0"),DATA!$A$1:$AM$533,19,FALSE)</f>
        <v>875.50414569999998</v>
      </c>
      <c r="E64" s="61">
        <f>VLOOKUP(CONCATENATE($A64,E$2,"_0"),DATA!$A$1:$AM$533,19,FALSE)</f>
        <v>770.60180519999994</v>
      </c>
      <c r="F64" s="69">
        <f t="shared" si="23"/>
        <v>2219.9891201999999</v>
      </c>
      <c r="H64" s="70">
        <f t="shared" si="24"/>
        <v>-92.042776471013894</v>
      </c>
      <c r="I64" s="71">
        <f t="shared" si="25"/>
        <v>-103.57231549227618</v>
      </c>
      <c r="K64" s="2" t="s">
        <v>51</v>
      </c>
      <c r="L64" s="63">
        <v>116.51170054496549</v>
      </c>
      <c r="M64" s="63">
        <v>0</v>
      </c>
      <c r="N64" s="63">
        <v>36.148735652073242</v>
      </c>
      <c r="O64" s="63">
        <v>0</v>
      </c>
      <c r="P64" s="63">
        <f>SUM(L64:O64)</f>
        <v>152.66043619703873</v>
      </c>
    </row>
    <row r="65" spans="1:16" x14ac:dyDescent="0.2">
      <c r="A65" s="46" t="s">
        <v>69</v>
      </c>
      <c r="B65" s="5" t="s">
        <v>53</v>
      </c>
      <c r="C65" s="61">
        <f>VLOOKUP(CONCATENATE($A65,C$2,"_0"),DATA!$A$1:$AM$533,19,FALSE)</f>
        <v>1677.725864</v>
      </c>
      <c r="D65" s="61">
        <f>VLOOKUP(CONCATENATE($A65,D$2,"_0"),DATA!$A$1:$AM$533,19,FALSE)</f>
        <v>1.627162963</v>
      </c>
      <c r="E65" s="61">
        <f>VLOOKUP(CONCATENATE($A65,E$2,"_0"),DATA!$A$1:$AM$533,19,FALSE)</f>
        <v>6.2047946659999997</v>
      </c>
      <c r="F65" s="69">
        <f t="shared" si="23"/>
        <v>1685.557821629</v>
      </c>
      <c r="H65" s="70">
        <f t="shared" si="24"/>
        <v>-3.0821655851354564</v>
      </c>
      <c r="I65" s="71">
        <f t="shared" si="25"/>
        <v>-301.41485711164478</v>
      </c>
      <c r="K65" s="2" t="s">
        <v>52</v>
      </c>
      <c r="L65" s="63">
        <v>445.6105690905012</v>
      </c>
      <c r="M65" s="63">
        <v>1015.3062849307611</v>
      </c>
      <c r="N65" s="63">
        <v>862.64458167101384</v>
      </c>
      <c r="O65" s="63">
        <v>0</v>
      </c>
      <c r="P65" s="63">
        <f t="shared" ref="P65:P68" si="26">SUM(L65:O65)</f>
        <v>2323.5614356922761</v>
      </c>
    </row>
    <row r="66" spans="1:16" x14ac:dyDescent="0.2">
      <c r="A66" s="46" t="s">
        <v>70</v>
      </c>
      <c r="B66" s="5" t="s">
        <v>54</v>
      </c>
      <c r="C66" s="61">
        <f>VLOOKUP(CONCATENATE($A66,C$2,"_0"),DATA!$A$1:$AM$533,19,FALSE)</f>
        <v>121.2096988</v>
      </c>
      <c r="D66" s="61">
        <f>VLOOKUP(CONCATENATE($A66,D$2,"_0"),DATA!$A$1:$AM$533,19,FALSE)</f>
        <v>15.88236852</v>
      </c>
      <c r="E66" s="61">
        <f>VLOOKUP(CONCATENATE($A66,E$2,"_0"),DATA!$A$1:$AM$533,19,FALSE)</f>
        <v>120.4295644</v>
      </c>
      <c r="F66" s="69">
        <f t="shared" si="23"/>
        <v>257.52163172000002</v>
      </c>
      <c r="H66" s="70">
        <f t="shared" si="24"/>
        <v>25.313959940428632</v>
      </c>
      <c r="I66" s="71">
        <f t="shared" si="25"/>
        <v>76.044779954256967</v>
      </c>
      <c r="K66" s="2" t="s">
        <v>53</v>
      </c>
      <c r="L66" s="63">
        <v>1972.1179137404276</v>
      </c>
      <c r="M66" s="63">
        <v>5.5678047490817075</v>
      </c>
      <c r="N66" s="63">
        <v>9.2869602511354561</v>
      </c>
      <c r="O66" s="63">
        <v>0</v>
      </c>
      <c r="P66" s="63">
        <f t="shared" si="26"/>
        <v>1986.9726787406448</v>
      </c>
    </row>
    <row r="67" spans="1:16" x14ac:dyDescent="0.2">
      <c r="A67" s="46" t="s">
        <v>71</v>
      </c>
      <c r="B67" s="5" t="s">
        <v>55</v>
      </c>
      <c r="C67" s="61">
        <f>VLOOKUP(CONCATENATE($A67,C$2,"_0"),DATA!$A$1:$AM$533,19,FALSE)</f>
        <v>1851.9289249999999</v>
      </c>
      <c r="D67" s="61">
        <f>VLOOKUP(CONCATENATE($A67,D$2,"_0"),DATA!$A$1:$AM$533,19,FALSE)</f>
        <v>52.17423153</v>
      </c>
      <c r="E67" s="61">
        <f>VLOOKUP(CONCATENATE($A67,E$2,"_0"),DATA!$A$1:$AM$533,19,FALSE)</f>
        <v>278.6624837</v>
      </c>
      <c r="F67" s="69">
        <f t="shared" si="23"/>
        <v>2182.7656402299999</v>
      </c>
      <c r="H67" s="70">
        <f t="shared" si="24"/>
        <v>-80.212561638530701</v>
      </c>
      <c r="I67" s="71">
        <f t="shared" si="25"/>
        <v>335.50734773246359</v>
      </c>
      <c r="K67" s="2" t="s">
        <v>54</v>
      </c>
      <c r="L67" s="63">
        <v>65.472675346446479</v>
      </c>
      <c r="M67" s="63">
        <v>20.888571959725184</v>
      </c>
      <c r="N67" s="63">
        <v>92.892171657151536</v>
      </c>
      <c r="O67" s="63">
        <v>2.2234328024198349</v>
      </c>
      <c r="P67" s="63">
        <f t="shared" si="26"/>
        <v>181.47685176574305</v>
      </c>
    </row>
    <row r="68" spans="1:16" x14ac:dyDescent="0.2">
      <c r="B68" s="5" t="s">
        <v>56</v>
      </c>
      <c r="C68" s="69">
        <f>SUM(C63:C67)</f>
        <v>4400.1679266000001</v>
      </c>
      <c r="D68" s="69">
        <f>SUM(D63:D67)</f>
        <v>945.29873682620007</v>
      </c>
      <c r="E68" s="69">
        <f>SUM(E63:E67)</f>
        <v>1227.9592666659998</v>
      </c>
      <c r="F68" s="69">
        <f t="shared" si="23"/>
        <v>6573.4259300922004</v>
      </c>
      <c r="H68" s="74">
        <f t="shared" si="24"/>
        <v>-134.11166070632476</v>
      </c>
      <c r="I68" s="75">
        <f t="shared" si="25"/>
        <v>81.496235198962495</v>
      </c>
      <c r="K68" s="2" t="s">
        <v>55</v>
      </c>
      <c r="L68" s="63">
        <v>1441.7730490794258</v>
      </c>
      <c r="M68" s="63">
        <v>46.610198079579646</v>
      </c>
      <c r="N68" s="63">
        <v>343.59483841443819</v>
      </c>
      <c r="O68" s="63">
        <v>15.280206924092516</v>
      </c>
      <c r="P68" s="63">
        <f t="shared" si="26"/>
        <v>1847.2582924975363</v>
      </c>
    </row>
    <row r="69" spans="1:16" x14ac:dyDescent="0.2">
      <c r="B69" s="5" t="s">
        <v>82</v>
      </c>
      <c r="C69" s="64">
        <f>C68/0.0036</f>
        <v>1222268.8685000001</v>
      </c>
      <c r="D69" s="64">
        <f>D68/0.0036</f>
        <v>262582.98245172226</v>
      </c>
      <c r="E69" s="64">
        <f>E68/0.0036</f>
        <v>341099.79629611108</v>
      </c>
      <c r="F69" s="64">
        <f>F68/0.0036</f>
        <v>1825951.6472478334</v>
      </c>
      <c r="H69" s="70">
        <f t="shared" si="24"/>
        <v>-37253.239085090187</v>
      </c>
      <c r="I69" s="71">
        <f t="shared" si="25"/>
        <v>22637.843110822374</v>
      </c>
      <c r="K69" s="2" t="s">
        <v>56</v>
      </c>
      <c r="L69" s="65">
        <f>SUM(L64:L68)</f>
        <v>4041.4859078017662</v>
      </c>
      <c r="M69" s="65">
        <f t="shared" ref="M69:P69" si="27">SUM(M64:M68)</f>
        <v>1088.3728597191478</v>
      </c>
      <c r="N69" s="65">
        <f t="shared" si="27"/>
        <v>1344.5672876458123</v>
      </c>
      <c r="O69" s="65">
        <f t="shared" si="27"/>
        <v>17.50363972651235</v>
      </c>
      <c r="P69" s="65">
        <f t="shared" si="27"/>
        <v>6491.9296948932388</v>
      </c>
    </row>
    <row r="70" spans="1:16" x14ac:dyDescent="0.2">
      <c r="H70" s="76"/>
      <c r="K70" s="2" t="s">
        <v>82</v>
      </c>
      <c r="L70" s="66">
        <f>L69/0.0036</f>
        <v>1122634.9743893796</v>
      </c>
      <c r="M70" s="66">
        <f t="shared" ref="M70:P70" si="28">M69/0.0036</f>
        <v>302325.79436642997</v>
      </c>
      <c r="N70" s="66">
        <f t="shared" si="28"/>
        <v>373490.91323494783</v>
      </c>
      <c r="O70" s="66">
        <f t="shared" si="28"/>
        <v>4862.1221462534304</v>
      </c>
      <c r="P70" s="66">
        <f t="shared" si="28"/>
        <v>1803313.8041370108</v>
      </c>
    </row>
    <row r="71" spans="1:16" x14ac:dyDescent="0.2">
      <c r="B71" s="68">
        <v>2040</v>
      </c>
      <c r="C71" s="4" t="s">
        <v>63</v>
      </c>
      <c r="D71" s="4" t="s">
        <v>64</v>
      </c>
      <c r="E71" s="4" t="s">
        <v>65</v>
      </c>
      <c r="F71" s="4" t="s">
        <v>72</v>
      </c>
      <c r="H71" s="76"/>
      <c r="K71" s="45"/>
      <c r="L71" s="63"/>
      <c r="M71" s="63"/>
      <c r="N71" s="63"/>
      <c r="O71" s="63"/>
      <c r="P71" s="63"/>
    </row>
    <row r="72" spans="1:16" x14ac:dyDescent="0.2">
      <c r="A72" s="46" t="s">
        <v>67</v>
      </c>
      <c r="B72" s="5" t="s">
        <v>51</v>
      </c>
      <c r="C72" s="61">
        <f>VLOOKUP(CONCATENATE($A72,C$2,"_0"),DATA!$A$1:$AM$533,29,FALSE)</f>
        <v>219.44640140000001</v>
      </c>
      <c r="D72" s="61">
        <f>VLOOKUP(CONCATENATE($A72,D$2,"_0"),DATA!$A$1:$AM$533,29,FALSE)</f>
        <v>0.13743092840000001</v>
      </c>
      <c r="E72" s="61">
        <f>VLOOKUP(CONCATENATE($A72,E$2,"_0"),DATA!$A$1:$AM$533,29,FALSE)</f>
        <v>67.305749770000006</v>
      </c>
      <c r="F72" s="69">
        <f t="shared" ref="F72:F77" si="29">SUM(C72:E72)</f>
        <v>286.88958209840001</v>
      </c>
      <c r="H72" s="70">
        <f t="shared" ref="H72:H78" si="30">E72-N73-O73</f>
        <v>31.149875038199831</v>
      </c>
      <c r="I72" s="71">
        <f t="shared" ref="I72:I78" si="31">F72-SUM(L73:O73)</f>
        <v>128.30815220840313</v>
      </c>
      <c r="K72" s="72">
        <v>2040</v>
      </c>
      <c r="L72" s="8" t="s">
        <v>63</v>
      </c>
      <c r="M72" s="8" t="s">
        <v>64</v>
      </c>
      <c r="N72" s="8" t="s">
        <v>65</v>
      </c>
      <c r="O72" s="8" t="s">
        <v>66</v>
      </c>
      <c r="P72" s="8" t="s">
        <v>84</v>
      </c>
    </row>
    <row r="73" spans="1:16" x14ac:dyDescent="0.2">
      <c r="A73" s="46" t="s">
        <v>68</v>
      </c>
      <c r="B73" s="5" t="s">
        <v>52</v>
      </c>
      <c r="C73" s="61">
        <f>VLOOKUP(CONCATENATE($A73,C$2,"_0"),DATA!$A$1:$AM$533,29,FALSE)</f>
        <v>704.86283709999998</v>
      </c>
      <c r="D73" s="61">
        <f>VLOOKUP(CONCATENATE($A73,D$2,"_0"),DATA!$A$1:$AM$533,29,FALSE)</f>
        <v>1071.5066240000001</v>
      </c>
      <c r="E73" s="61">
        <f>VLOOKUP(CONCATENATE($A73,E$2,"_0"),DATA!$A$1:$AM$533,29,FALSE)</f>
        <v>989.98586599999999</v>
      </c>
      <c r="F73" s="69">
        <f t="shared" si="29"/>
        <v>2766.3553271000001</v>
      </c>
      <c r="H73" s="70">
        <f t="shared" si="30"/>
        <v>76.046193392632631</v>
      </c>
      <c r="I73" s="71">
        <f t="shared" si="31"/>
        <v>41.89496284250481</v>
      </c>
      <c r="K73" s="2" t="s">
        <v>51</v>
      </c>
      <c r="L73" s="63">
        <v>122.4255551581967</v>
      </c>
      <c r="M73" s="63">
        <v>0</v>
      </c>
      <c r="N73" s="63">
        <v>36.155874731800175</v>
      </c>
      <c r="O73" s="63">
        <v>0</v>
      </c>
      <c r="P73" s="63">
        <f>SUM(L73:O73)</f>
        <v>158.58142988999688</v>
      </c>
    </row>
    <row r="74" spans="1:16" x14ac:dyDescent="0.2">
      <c r="A74" s="46" t="s">
        <v>69</v>
      </c>
      <c r="B74" s="5" t="s">
        <v>53</v>
      </c>
      <c r="C74" s="61">
        <f>VLOOKUP(CONCATENATE($A74,C$2,"_0"),DATA!$A$1:$AM$533,29,FALSE)</f>
        <v>2057.604315</v>
      </c>
      <c r="D74" s="61">
        <f>VLOOKUP(CONCATENATE($A74,D$2,"_0"),DATA!$A$1:$AM$533,29,FALSE)</f>
        <v>1.978738863</v>
      </c>
      <c r="E74" s="61">
        <f>VLOOKUP(CONCATENATE($A74,E$2,"_0"),DATA!$A$1:$AM$533,29,FALSE)</f>
        <v>8.022691902</v>
      </c>
      <c r="F74" s="69">
        <f t="shared" si="29"/>
        <v>2067.6057457650004</v>
      </c>
      <c r="H74" s="70">
        <f t="shared" si="30"/>
        <v>-9.0566574492743133</v>
      </c>
      <c r="I74" s="71">
        <f t="shared" si="31"/>
        <v>-154.20263488164937</v>
      </c>
      <c r="K74" s="2" t="s">
        <v>52</v>
      </c>
      <c r="L74" s="63">
        <v>546.54666362382648</v>
      </c>
      <c r="M74" s="63">
        <v>1263.9740280263013</v>
      </c>
      <c r="N74" s="63">
        <v>913.93967260736736</v>
      </c>
      <c r="O74" s="63">
        <v>0</v>
      </c>
      <c r="P74" s="63">
        <f t="shared" ref="P74:P77" si="32">SUM(L74:O74)</f>
        <v>2724.4603642574953</v>
      </c>
    </row>
    <row r="75" spans="1:16" x14ac:dyDescent="0.2">
      <c r="A75" s="46" t="s">
        <v>70</v>
      </c>
      <c r="B75" s="5" t="s">
        <v>54</v>
      </c>
      <c r="C75" s="61">
        <f>VLOOKUP(CONCATENATE($A75,C$2,"_0"),DATA!$A$1:$AM$533,29,FALSE)</f>
        <v>150.89952829999999</v>
      </c>
      <c r="D75" s="61">
        <f>VLOOKUP(CONCATENATE($A75,D$2,"_0"),DATA!$A$1:$AM$533,29,FALSE)</f>
        <v>19.123289419999999</v>
      </c>
      <c r="E75" s="61">
        <f>VLOOKUP(CONCATENATE($A75,E$2,"_0"),DATA!$A$1:$AM$533,29,FALSE)</f>
        <v>155.28696389999999</v>
      </c>
      <c r="F75" s="69">
        <f t="shared" si="29"/>
        <v>325.30978161999997</v>
      </c>
      <c r="H75" s="70">
        <f t="shared" si="30"/>
        <v>56.225835876851569</v>
      </c>
      <c r="I75" s="71">
        <f t="shared" si="31"/>
        <v>141.2261886622903</v>
      </c>
      <c r="K75" s="2" t="s">
        <v>53</v>
      </c>
      <c r="L75" s="63">
        <v>2190.4135355318776</v>
      </c>
      <c r="M75" s="63">
        <v>14.315495763497966</v>
      </c>
      <c r="N75" s="63">
        <v>17.079349351274313</v>
      </c>
      <c r="O75" s="63">
        <v>0</v>
      </c>
      <c r="P75" s="63">
        <f t="shared" si="32"/>
        <v>2221.8083806466498</v>
      </c>
    </row>
    <row r="76" spans="1:16" x14ac:dyDescent="0.2">
      <c r="A76" s="46" t="s">
        <v>71</v>
      </c>
      <c r="B76" s="5" t="s">
        <v>55</v>
      </c>
      <c r="C76" s="61">
        <f>VLOOKUP(CONCATENATE($A76,C$2,"_0"),DATA!$A$1:$AM$533,29,FALSE)</f>
        <v>2359.2938039999999</v>
      </c>
      <c r="D76" s="61">
        <f>VLOOKUP(CONCATENATE($A76,D$2,"_0"),DATA!$A$1:$AM$533,29,FALSE)</f>
        <v>67.407635319999997</v>
      </c>
      <c r="E76" s="61">
        <f>VLOOKUP(CONCATENATE($A76,E$2,"_0"),DATA!$A$1:$AM$533,29,FALSE)</f>
        <v>362.16093979999999</v>
      </c>
      <c r="F76" s="69">
        <f t="shared" si="29"/>
        <v>2788.8623791199998</v>
      </c>
      <c r="H76" s="70">
        <f t="shared" si="30"/>
        <v>-121.28003859215059</v>
      </c>
      <c r="I76" s="71">
        <f t="shared" si="31"/>
        <v>605.95623380311554</v>
      </c>
      <c r="K76" s="2" t="s">
        <v>54</v>
      </c>
      <c r="L76" s="63">
        <v>60.223990537501059</v>
      </c>
      <c r="M76" s="63">
        <v>24.798474397060179</v>
      </c>
      <c r="N76" s="63">
        <v>95.227897745013678</v>
      </c>
      <c r="O76" s="63">
        <v>3.8332302781347454</v>
      </c>
      <c r="P76" s="63">
        <f t="shared" si="32"/>
        <v>184.08359295770967</v>
      </c>
    </row>
    <row r="77" spans="1:16" x14ac:dyDescent="0.2">
      <c r="B77" s="5" t="s">
        <v>56</v>
      </c>
      <c r="C77" s="69">
        <f>SUM(C72:C76)</f>
        <v>5492.1068857999999</v>
      </c>
      <c r="D77" s="69">
        <f>SUM(D72:D76)</f>
        <v>1160.1537185314</v>
      </c>
      <c r="E77" s="69">
        <f>SUM(E72:E76)</f>
        <v>1582.7622113719999</v>
      </c>
      <c r="F77" s="69">
        <f t="shared" si="29"/>
        <v>8235.0228157033998</v>
      </c>
      <c r="H77" s="74">
        <f t="shared" si="30"/>
        <v>33.085208266259073</v>
      </c>
      <c r="I77" s="75">
        <f t="shared" si="31"/>
        <v>763.18290263466315</v>
      </c>
      <c r="K77" s="2" t="s">
        <v>55</v>
      </c>
      <c r="L77" s="63">
        <v>1643.2102875385704</v>
      </c>
      <c r="M77" s="63">
        <v>56.254879386163083</v>
      </c>
      <c r="N77" s="63">
        <v>451.07834690043336</v>
      </c>
      <c r="O77" s="63">
        <v>32.362631491717217</v>
      </c>
      <c r="P77" s="63">
        <f t="shared" si="32"/>
        <v>2182.9061453168842</v>
      </c>
    </row>
    <row r="78" spans="1:16" x14ac:dyDescent="0.2">
      <c r="B78" s="5" t="s">
        <v>82</v>
      </c>
      <c r="C78" s="64">
        <f>C77/0.0036</f>
        <v>1525585.2460555555</v>
      </c>
      <c r="D78" s="64">
        <f>D77/0.0036</f>
        <v>322264.92181427783</v>
      </c>
      <c r="E78" s="64">
        <f>E77/0.0036</f>
        <v>439656.16982555552</v>
      </c>
      <c r="F78" s="64">
        <f>F77/0.0036</f>
        <v>2287506.3376953891</v>
      </c>
      <c r="H78" s="70">
        <f t="shared" si="30"/>
        <v>9190.3356295164067</v>
      </c>
      <c r="I78" s="71">
        <f t="shared" si="31"/>
        <v>211995.25073185144</v>
      </c>
      <c r="K78" s="2" t="s">
        <v>56</v>
      </c>
      <c r="L78" s="65">
        <f>SUM(L73:L77)</f>
        <v>4562.8200323899728</v>
      </c>
      <c r="M78" s="65">
        <f t="shared" ref="M78:P78" si="33">SUM(M73:M77)</f>
        <v>1359.3428775730224</v>
      </c>
      <c r="N78" s="65">
        <f t="shared" si="33"/>
        <v>1513.4811413358889</v>
      </c>
      <c r="O78" s="65">
        <f t="shared" si="33"/>
        <v>36.195861769851959</v>
      </c>
      <c r="P78" s="65">
        <f t="shared" si="33"/>
        <v>7471.8399130687358</v>
      </c>
    </row>
    <row r="79" spans="1:16" x14ac:dyDescent="0.2">
      <c r="H79" s="76"/>
      <c r="K79" s="2" t="s">
        <v>82</v>
      </c>
      <c r="L79" s="66">
        <f>L78/0.0036</f>
        <v>1267450.0089972147</v>
      </c>
      <c r="M79" s="66">
        <f t="shared" ref="M79:P79" si="34">M78/0.0036</f>
        <v>377595.243770284</v>
      </c>
      <c r="N79" s="66">
        <f t="shared" si="34"/>
        <v>420411.42814885802</v>
      </c>
      <c r="O79" s="66">
        <f t="shared" si="34"/>
        <v>10054.406047181101</v>
      </c>
      <c r="P79" s="66">
        <f t="shared" si="34"/>
        <v>2075511.0869635378</v>
      </c>
    </row>
    <row r="80" spans="1:16" x14ac:dyDescent="0.2">
      <c r="B80" s="68">
        <v>2050</v>
      </c>
      <c r="C80" s="4" t="s">
        <v>63</v>
      </c>
      <c r="D80" s="4" t="s">
        <v>64</v>
      </c>
      <c r="E80" s="4" t="s">
        <v>65</v>
      </c>
      <c r="F80" s="4" t="s">
        <v>72</v>
      </c>
      <c r="H80" s="76"/>
      <c r="K80" s="45"/>
      <c r="L80" s="63"/>
      <c r="M80" s="63"/>
      <c r="N80" s="63"/>
      <c r="O80" s="63"/>
      <c r="P80" s="63"/>
    </row>
    <row r="81" spans="1:16" x14ac:dyDescent="0.2">
      <c r="A81" s="46" t="s">
        <v>67</v>
      </c>
      <c r="B81" s="5" t="s">
        <v>51</v>
      </c>
      <c r="C81" s="61">
        <f>VLOOKUP(CONCATENATE($A81,C$2,"_0"),DATA!$A$1:$AM$533,39,FALSE)</f>
        <v>288.64951059999999</v>
      </c>
      <c r="D81" s="61">
        <f>VLOOKUP(CONCATENATE($A81,D$2,"_0"),DATA!$A$1:$AM$533,39,FALSE)</f>
        <v>0.1822078141</v>
      </c>
      <c r="E81" s="61">
        <f>VLOOKUP(CONCATENATE($A81,E$2,"_0"),DATA!$A$1:$AM$533,39,FALSE)</f>
        <v>86.054349139999999</v>
      </c>
      <c r="F81" s="69">
        <f t="shared" ref="F81:F86" si="35">SUM(C81:E81)</f>
        <v>374.88606755410001</v>
      </c>
      <c r="H81" s="70">
        <f>E81-N82-O82</f>
        <v>49.890040207180924</v>
      </c>
      <c r="I81" s="71">
        <f t="shared" ref="I81:I86" si="36">F81-SUM(L82:O82)</f>
        <v>206.49868154574821</v>
      </c>
      <c r="K81" s="72">
        <v>2050</v>
      </c>
      <c r="L81" s="8" t="s">
        <v>63</v>
      </c>
      <c r="M81" s="8" t="s">
        <v>64</v>
      </c>
      <c r="N81" s="8" t="s">
        <v>65</v>
      </c>
      <c r="O81" s="8" t="s">
        <v>66</v>
      </c>
      <c r="P81" s="8" t="s">
        <v>84</v>
      </c>
    </row>
    <row r="82" spans="1:16" x14ac:dyDescent="0.2">
      <c r="A82" s="46" t="s">
        <v>68</v>
      </c>
      <c r="B82" s="5" t="s">
        <v>52</v>
      </c>
      <c r="C82" s="61">
        <f>VLOOKUP(CONCATENATE($A82,C$2,"_0"),DATA!$A$1:$AM$533,39,FALSE)</f>
        <v>926.4575969</v>
      </c>
      <c r="D82" s="61">
        <f>VLOOKUP(CONCATENATE($A82,D$2,"_0"),DATA!$A$1:$AM$533,39,FALSE)</f>
        <v>1403.5357289999999</v>
      </c>
      <c r="E82" s="61">
        <f>VLOOKUP(CONCATENATE($A82,E$2,"_0"),DATA!$A$1:$AM$533,39,FALSE)</f>
        <v>1241.39345</v>
      </c>
      <c r="F82" s="69">
        <f t="shared" si="35"/>
        <v>3571.3867759</v>
      </c>
      <c r="H82" s="70">
        <f t="shared" ref="H82:H87" si="37">E82-N83-O83</f>
        <v>308.78690740725642</v>
      </c>
      <c r="I82" s="71">
        <f t="shared" si="36"/>
        <v>462.45310173768166</v>
      </c>
      <c r="K82" s="2" t="s">
        <v>51</v>
      </c>
      <c r="L82" s="63">
        <v>132.22307707553273</v>
      </c>
      <c r="M82" s="63">
        <v>0</v>
      </c>
      <c r="N82" s="63">
        <v>36.164308932819075</v>
      </c>
      <c r="O82" s="63">
        <v>0</v>
      </c>
      <c r="P82" s="63">
        <f>SUM(L82:O82)</f>
        <v>168.3873860083518</v>
      </c>
    </row>
    <row r="83" spans="1:16" x14ac:dyDescent="0.2">
      <c r="A83" s="46" t="s">
        <v>69</v>
      </c>
      <c r="B83" s="5" t="s">
        <v>53</v>
      </c>
      <c r="C83" s="61">
        <f>VLOOKUP(CONCATENATE($A83,C$2,"_0"),DATA!$A$1:$AM$533,39,FALSE)</f>
        <v>2784.5552320000002</v>
      </c>
      <c r="D83" s="61">
        <f>VLOOKUP(CONCATENATE($A83,D$2,"_0"),DATA!$A$1:$AM$533,39,FALSE)</f>
        <v>2.6915900389999998</v>
      </c>
      <c r="E83" s="61">
        <f>VLOOKUP(CONCATENATE($A83,E$2,"_0"),DATA!$A$1:$AM$533,39,FALSE)</f>
        <v>10.348530419999999</v>
      </c>
      <c r="F83" s="69">
        <f t="shared" si="35"/>
        <v>2797.595352459</v>
      </c>
      <c r="H83" s="70">
        <f t="shared" si="37"/>
        <v>-17.080352809460795</v>
      </c>
      <c r="I83" s="71">
        <f t="shared" si="36"/>
        <v>286.60595367448741</v>
      </c>
      <c r="K83" s="2" t="s">
        <v>52</v>
      </c>
      <c r="L83" s="63">
        <v>678.44493091506786</v>
      </c>
      <c r="M83" s="63">
        <v>1497.882200654507</v>
      </c>
      <c r="N83" s="63">
        <v>932.60654259274361</v>
      </c>
      <c r="O83" s="63">
        <v>0</v>
      </c>
      <c r="P83" s="63">
        <f t="shared" ref="P83:P86" si="38">SUM(L83:O83)</f>
        <v>3108.9336741623183</v>
      </c>
    </row>
    <row r="84" spans="1:16" x14ac:dyDescent="0.2">
      <c r="A84" s="46" t="s">
        <v>70</v>
      </c>
      <c r="B84" s="5" t="s">
        <v>54</v>
      </c>
      <c r="C84" s="61">
        <f>VLOOKUP(CONCATENATE($A84,C$2,"_0"),DATA!$A$1:$AM$533,39,FALSE)</f>
        <v>200.4182342</v>
      </c>
      <c r="D84" s="61">
        <f>VLOOKUP(CONCATENATE($A84,D$2,"_0"),DATA!$A$1:$AM$533,39,FALSE)</f>
        <v>26.040918770000001</v>
      </c>
      <c r="E84" s="61">
        <f>VLOOKUP(CONCATENATE($A84,E$2,"_0"),DATA!$A$1:$AM$533,39,FALSE)</f>
        <v>200.44830709999999</v>
      </c>
      <c r="F84" s="69">
        <f t="shared" si="35"/>
        <v>426.90746006999996</v>
      </c>
      <c r="H84" s="70">
        <f t="shared" si="37"/>
        <v>107.65071777267123</v>
      </c>
      <c r="I84" s="71">
        <f t="shared" si="36"/>
        <v>250.53575502022625</v>
      </c>
      <c r="K84" s="2" t="s">
        <v>53</v>
      </c>
      <c r="L84" s="63">
        <v>2457.5987615014128</v>
      </c>
      <c r="M84" s="63">
        <v>25.961754053638671</v>
      </c>
      <c r="N84" s="63">
        <v>27.428883229460794</v>
      </c>
      <c r="O84" s="63">
        <v>0</v>
      </c>
      <c r="P84" s="63">
        <f t="shared" si="38"/>
        <v>2510.9893987845126</v>
      </c>
    </row>
    <row r="85" spans="1:16" x14ac:dyDescent="0.2">
      <c r="A85" s="46" t="s">
        <v>71</v>
      </c>
      <c r="B85" s="5" t="s">
        <v>55</v>
      </c>
      <c r="C85" s="61">
        <f>VLOOKUP(CONCATENATE($A85,C$2,"_0"),DATA!$A$1:$AM$533,39,FALSE)</f>
        <v>3178.5828299999998</v>
      </c>
      <c r="D85" s="61">
        <f>VLOOKUP(CONCATENATE($A85,D$2,"_0"),DATA!$A$1:$AM$533,39,FALSE)</f>
        <v>88.53736189</v>
      </c>
      <c r="E85" s="61">
        <f>VLOOKUP(CONCATENATE($A85,E$2,"_0"),DATA!$A$1:$AM$533,39,FALSE)</f>
        <v>470.00461030000002</v>
      </c>
      <c r="F85" s="69">
        <f t="shared" si="35"/>
        <v>3737.1248021899996</v>
      </c>
      <c r="H85" s="70">
        <f t="shared" si="37"/>
        <v>-159.39114778170779</v>
      </c>
      <c r="I85" s="71">
        <f t="shared" si="36"/>
        <v>1379.8286094771524</v>
      </c>
      <c r="K85" s="2" t="s">
        <v>54</v>
      </c>
      <c r="L85" s="63">
        <v>55.032831220556574</v>
      </c>
      <c r="M85" s="63">
        <v>28.541284501888367</v>
      </c>
      <c r="N85" s="63">
        <v>87.463673541607008</v>
      </c>
      <c r="O85" s="63">
        <v>5.333915785721759</v>
      </c>
      <c r="P85" s="63">
        <f t="shared" si="38"/>
        <v>176.37170504977371</v>
      </c>
    </row>
    <row r="86" spans="1:16" x14ac:dyDescent="0.2">
      <c r="B86" s="5" t="s">
        <v>56</v>
      </c>
      <c r="C86" s="69">
        <f>SUM(C81:C85)</f>
        <v>7378.6634037000003</v>
      </c>
      <c r="D86" s="69">
        <f>SUM(D81:D85)</f>
        <v>1520.9878075130998</v>
      </c>
      <c r="E86" s="69">
        <f>SUM(E81:E85)</f>
        <v>2008.2492469599999</v>
      </c>
      <c r="F86" s="69">
        <f t="shared" si="35"/>
        <v>10907.900458173101</v>
      </c>
      <c r="H86" s="74">
        <f t="shared" si="37"/>
        <v>289.85616479593989</v>
      </c>
      <c r="I86" s="75">
        <f t="shared" si="36"/>
        <v>2585.9221014552968</v>
      </c>
      <c r="K86" s="2" t="s">
        <v>55</v>
      </c>
      <c r="L86" s="63">
        <v>1659.9857350218736</v>
      </c>
      <c r="M86" s="63">
        <v>67.914699609265853</v>
      </c>
      <c r="N86" s="63">
        <v>562.21730444666491</v>
      </c>
      <c r="O86" s="63">
        <v>67.178453635042914</v>
      </c>
      <c r="P86" s="63">
        <f t="shared" si="38"/>
        <v>2357.2961927128472</v>
      </c>
    </row>
    <row r="87" spans="1:16" x14ac:dyDescent="0.2">
      <c r="B87" s="5" t="s">
        <v>82</v>
      </c>
      <c r="C87" s="64">
        <f>C86/0.0036</f>
        <v>2049628.72325</v>
      </c>
      <c r="D87" s="64">
        <f>D86/0.0036</f>
        <v>422496.6131980833</v>
      </c>
      <c r="E87" s="64">
        <f>E86/0.0036</f>
        <v>557847.01304444449</v>
      </c>
      <c r="F87" s="64">
        <f>F86/0.0036</f>
        <v>3029972.349492528</v>
      </c>
      <c r="H87" s="70">
        <f t="shared" si="37"/>
        <v>80515.601332205581</v>
      </c>
      <c r="I87" s="71">
        <f>F87-SUM(L88:O88)</f>
        <v>718311.69484869391</v>
      </c>
      <c r="K87" s="2" t="s">
        <v>56</v>
      </c>
      <c r="L87" s="65">
        <f>SUM(L82:L86)</f>
        <v>4983.2853357344429</v>
      </c>
      <c r="M87" s="65">
        <f t="shared" ref="M87:P87" si="39">SUM(M82:M86)</f>
        <v>1620.2999388193</v>
      </c>
      <c r="N87" s="65">
        <f t="shared" si="39"/>
        <v>1645.8807127432954</v>
      </c>
      <c r="O87" s="65">
        <f t="shared" si="39"/>
        <v>72.512369420764671</v>
      </c>
      <c r="P87" s="65">
        <f t="shared" si="39"/>
        <v>8321.9783567178019</v>
      </c>
    </row>
    <row r="88" spans="1:16" x14ac:dyDescent="0.2">
      <c r="K88" s="2" t="s">
        <v>82</v>
      </c>
      <c r="L88" s="66">
        <f>L87/0.0036</f>
        <v>1384245.9265929009</v>
      </c>
      <c r="M88" s="66">
        <f t="shared" ref="M88:P88" si="40">M87/0.0036</f>
        <v>450083.31633869448</v>
      </c>
      <c r="N88" s="66">
        <f t="shared" si="40"/>
        <v>457189.08687313762</v>
      </c>
      <c r="O88" s="66">
        <f t="shared" si="40"/>
        <v>20142.324839101297</v>
      </c>
      <c r="P88" s="66">
        <f t="shared" si="40"/>
        <v>2311660.6546438341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workbookViewId="0">
      <selection activeCell="B36" sqref="B36"/>
    </sheetView>
  </sheetViews>
  <sheetFormatPr baseColWidth="10" defaultColWidth="11.42578125" defaultRowHeight="12.75" x14ac:dyDescent="0.2"/>
  <cols>
    <col min="1" max="1" width="22.42578125" style="46" customWidth="1"/>
    <col min="2" max="2" width="35.42578125" style="46" customWidth="1"/>
    <col min="3" max="3" width="12" style="46" bestFit="1" customWidth="1"/>
    <col min="4" max="10" width="11.42578125" style="46"/>
    <col min="11" max="11" width="30.85546875" style="46" customWidth="1"/>
    <col min="12" max="18" width="10.140625" style="46" customWidth="1"/>
    <col min="19" max="19" width="11.42578125" style="52"/>
    <col min="20" max="20" width="18.7109375" style="46" customWidth="1"/>
    <col min="21" max="21" width="26" style="46" customWidth="1"/>
    <col min="22" max="22" width="12.7109375" style="46" customWidth="1"/>
    <col min="23" max="16384" width="11.42578125" style="46"/>
  </cols>
  <sheetData>
    <row r="1" spans="1:27" x14ac:dyDescent="0.2">
      <c r="C1" s="46">
        <v>2</v>
      </c>
      <c r="D1" s="46">
        <v>6</v>
      </c>
      <c r="E1" s="46">
        <v>9</v>
      </c>
      <c r="F1" s="46">
        <v>14</v>
      </c>
      <c r="G1" s="46">
        <v>19</v>
      </c>
      <c r="H1" s="46">
        <v>29</v>
      </c>
      <c r="I1" s="46">
        <v>39</v>
      </c>
      <c r="L1" s="121" t="s">
        <v>200</v>
      </c>
      <c r="M1" s="121"/>
      <c r="N1" s="120" t="s">
        <v>135</v>
      </c>
      <c r="O1" s="120"/>
      <c r="P1" s="120"/>
      <c r="Q1" s="120"/>
      <c r="R1" s="120"/>
      <c r="S1" s="77"/>
      <c r="T1" s="78"/>
    </row>
    <row r="2" spans="1:27" x14ac:dyDescent="0.2">
      <c r="C2" s="60">
        <v>2013</v>
      </c>
      <c r="D2" s="60">
        <v>2017</v>
      </c>
      <c r="E2" s="60">
        <v>2020</v>
      </c>
      <c r="F2" s="60">
        <v>2025</v>
      </c>
      <c r="G2" s="60">
        <v>2030</v>
      </c>
      <c r="H2" s="60">
        <v>2040</v>
      </c>
      <c r="I2" s="60">
        <v>2050</v>
      </c>
      <c r="J2" s="60"/>
      <c r="K2" s="79" t="s">
        <v>154</v>
      </c>
      <c r="L2" s="79">
        <v>2013</v>
      </c>
      <c r="M2" s="80">
        <v>2017</v>
      </c>
      <c r="N2" s="80" t="s">
        <v>155</v>
      </c>
      <c r="O2" s="80" t="s">
        <v>156</v>
      </c>
      <c r="P2" s="80" t="s">
        <v>157</v>
      </c>
      <c r="Q2" s="80" t="s">
        <v>158</v>
      </c>
      <c r="R2" s="80" t="s">
        <v>159</v>
      </c>
      <c r="S2" s="81"/>
      <c r="T2" s="82" t="s">
        <v>151</v>
      </c>
      <c r="V2" s="46" t="s">
        <v>152</v>
      </c>
      <c r="Z2" s="83"/>
    </row>
    <row r="3" spans="1:27" x14ac:dyDescent="0.2">
      <c r="A3" s="46" t="s">
        <v>110</v>
      </c>
      <c r="B3" s="60" t="s">
        <v>122</v>
      </c>
      <c r="C3" s="67">
        <f>VLOOKUP($A3,DATA!$A$1:$AM$533,C$1,FALSE)/1000</f>
        <v>0</v>
      </c>
      <c r="D3" s="67">
        <f>VLOOKUP($A3,DATA!$A$1:$AM$533,D$1,FALSE)/1000</f>
        <v>0</v>
      </c>
      <c r="E3" s="67">
        <f>VLOOKUP($A3,DATA!$A$1:$AM$533,E$1,FALSE)/1000</f>
        <v>0</v>
      </c>
      <c r="F3" s="67">
        <f>VLOOKUP($A3,DATA!$A$1:$AM$533,F$1,FALSE)/1000</f>
        <v>0</v>
      </c>
      <c r="G3" s="67">
        <f>VLOOKUP($A3,DATA!$A$1:$AM$533,G$1,FALSE)/1000</f>
        <v>0</v>
      </c>
      <c r="H3" s="67">
        <f>VLOOKUP($A3,DATA!$A$1:$AM$533,H$1,FALSE)/1000</f>
        <v>0</v>
      </c>
      <c r="I3" s="67">
        <f>VLOOKUP($A3,DATA!$A$1:$AM$533,I$1,FALSE)/1000</f>
        <v>0</v>
      </c>
      <c r="J3" s="67"/>
      <c r="K3" s="46" t="s">
        <v>122</v>
      </c>
      <c r="N3" s="60"/>
      <c r="O3" s="60"/>
      <c r="P3" s="60"/>
      <c r="Q3" s="60"/>
      <c r="R3" s="60"/>
      <c r="S3" s="82"/>
      <c r="T3" s="84" t="s">
        <v>153</v>
      </c>
      <c r="U3" s="67" t="s">
        <v>154</v>
      </c>
      <c r="V3" s="67" t="s">
        <v>155</v>
      </c>
      <c r="W3" s="67" t="s">
        <v>156</v>
      </c>
      <c r="X3" s="67" t="s">
        <v>157</v>
      </c>
      <c r="Y3" s="67" t="s">
        <v>158</v>
      </c>
      <c r="Z3" s="46" t="s">
        <v>159</v>
      </c>
      <c r="AA3" s="46" t="s">
        <v>160</v>
      </c>
    </row>
    <row r="4" spans="1:27" x14ac:dyDescent="0.2">
      <c r="A4" s="46" t="s">
        <v>111</v>
      </c>
      <c r="B4" s="60" t="s">
        <v>123</v>
      </c>
      <c r="C4" s="67">
        <f>VLOOKUP($A4,DATA!$A$1:$AM$533,C$1,FALSE)/1000</f>
        <v>0</v>
      </c>
      <c r="D4" s="67">
        <f>VLOOKUP($A4,DATA!$A$1:$AM$533,D$1,FALSE)/1000</f>
        <v>0</v>
      </c>
      <c r="E4" s="67">
        <f>VLOOKUP($A4,DATA!$A$1:$AM$533,E$1,FALSE)/1000</f>
        <v>0</v>
      </c>
      <c r="F4" s="67">
        <f>VLOOKUP($A4,DATA!$A$1:$AM$533,F$1,FALSE)/1000</f>
        <v>0</v>
      </c>
      <c r="G4" s="67">
        <f>VLOOKUP($A4,DATA!$A$1:$AM$533,G$1,FALSE)/1000</f>
        <v>0</v>
      </c>
      <c r="H4" s="67">
        <f>VLOOKUP($A4,DATA!$A$1:$AM$533,H$1,FALSE)/1000</f>
        <v>0</v>
      </c>
      <c r="I4" s="67">
        <f>VLOOKUP($A4,DATA!$A$1:$AM$533,I$1,FALSE)/1000</f>
        <v>0</v>
      </c>
      <c r="J4" s="67"/>
      <c r="K4" s="46" t="s">
        <v>166</v>
      </c>
      <c r="N4" s="85"/>
      <c r="O4" s="85"/>
      <c r="P4" s="85"/>
      <c r="Q4" s="85"/>
      <c r="R4" s="85"/>
      <c r="S4" s="86"/>
      <c r="T4" s="60" t="s">
        <v>161</v>
      </c>
      <c r="U4" s="67" t="s">
        <v>126</v>
      </c>
      <c r="V4" s="67">
        <v>3477.5230858922005</v>
      </c>
      <c r="W4" s="67">
        <v>3477.523093521595</v>
      </c>
      <c r="X4" s="67">
        <v>3477.4170373082161</v>
      </c>
      <c r="Y4" s="67">
        <v>3440.7789762616158</v>
      </c>
      <c r="Z4" s="67"/>
      <c r="AA4" s="67">
        <v>13873.242192983627</v>
      </c>
    </row>
    <row r="5" spans="1:27" x14ac:dyDescent="0.2">
      <c r="A5" s="46" t="s">
        <v>112</v>
      </c>
      <c r="B5" s="60" t="s">
        <v>124</v>
      </c>
      <c r="C5" s="67">
        <f>VLOOKUP($A5,DATA!$A$1:$AM$533,C$1,FALSE)/1000</f>
        <v>0</v>
      </c>
      <c r="D5" s="67">
        <f>VLOOKUP($A5,DATA!$A$1:$AM$533,D$1,FALSE)/1000</f>
        <v>0</v>
      </c>
      <c r="E5" s="67">
        <f>VLOOKUP($A5,DATA!$A$1:$AM$533,E$1,FALSE)/1000</f>
        <v>0</v>
      </c>
      <c r="F5" s="67">
        <f>VLOOKUP($A5,DATA!$A$1:$AM$533,F$1,FALSE)/1000</f>
        <v>0</v>
      </c>
      <c r="G5" s="67">
        <f>VLOOKUP($A5,DATA!$A$1:$AM$533,G$1,FALSE)/1000</f>
        <v>0</v>
      </c>
      <c r="H5" s="67">
        <f>VLOOKUP($A5,DATA!$A$1:$AM$533,H$1,FALSE)/1000</f>
        <v>0</v>
      </c>
      <c r="I5" s="67">
        <f>VLOOKUP($A5,DATA!$A$1:$AM$533,I$1,FALSE)/1000</f>
        <v>0</v>
      </c>
      <c r="J5" s="67"/>
      <c r="K5" s="46" t="s">
        <v>167</v>
      </c>
      <c r="N5" s="85"/>
      <c r="O5" s="85"/>
      <c r="P5" s="85"/>
      <c r="Q5" s="85"/>
      <c r="R5" s="85"/>
      <c r="S5" s="86"/>
      <c r="T5" s="60"/>
      <c r="U5" s="67" t="s">
        <v>162</v>
      </c>
      <c r="V5" s="67">
        <v>23319.595581054688</v>
      </c>
      <c r="W5" s="67">
        <v>47843.786149978638</v>
      </c>
      <c r="X5" s="67">
        <v>38778.447451591492</v>
      </c>
      <c r="Y5" s="67">
        <v>29632.617614746094</v>
      </c>
      <c r="Z5" s="67">
        <v>912.76922607421875</v>
      </c>
      <c r="AA5" s="67">
        <v>140487.21602344513</v>
      </c>
    </row>
    <row r="6" spans="1:27" x14ac:dyDescent="0.2">
      <c r="A6" s="46" t="s">
        <v>113</v>
      </c>
      <c r="B6" s="60" t="s">
        <v>125</v>
      </c>
      <c r="C6" s="67">
        <f>VLOOKUP($A6,DATA!$A$1:$AM$533,C$1,FALSE)/1000</f>
        <v>0</v>
      </c>
      <c r="D6" s="67">
        <f>VLOOKUP($A6,DATA!$A$1:$AM$533,D$1,FALSE)/1000</f>
        <v>0</v>
      </c>
      <c r="E6" s="67">
        <f>VLOOKUP($A6,DATA!$A$1:$AM$533,E$1,FALSE)/1000</f>
        <v>0</v>
      </c>
      <c r="F6" s="67">
        <f>VLOOKUP($A6,DATA!$A$1:$AM$533,F$1,FALSE)/1000</f>
        <v>0</v>
      </c>
      <c r="G6" s="67">
        <f>VLOOKUP($A6,DATA!$A$1:$AM$533,G$1,FALSE)/1000</f>
        <v>0</v>
      </c>
      <c r="H6" s="67">
        <f>VLOOKUP($A6,DATA!$A$1:$AM$533,H$1,FALSE)/1000</f>
        <v>0</v>
      </c>
      <c r="I6" s="67">
        <f>VLOOKUP($A6,DATA!$A$1:$AM$533,I$1,FALSE)/1000</f>
        <v>0</v>
      </c>
      <c r="J6" s="67"/>
      <c r="K6" s="46" t="s">
        <v>168</v>
      </c>
      <c r="N6" s="85"/>
      <c r="O6" s="85"/>
      <c r="P6" s="85"/>
      <c r="Q6" s="85"/>
      <c r="R6" s="85"/>
      <c r="S6" s="86"/>
      <c r="T6" s="60"/>
      <c r="U6" s="67" t="s">
        <v>163</v>
      </c>
      <c r="V6" s="67">
        <v>93366.329674243927</v>
      </c>
      <c r="W6" s="67">
        <v>94128.751389924437</v>
      </c>
      <c r="X6" s="67">
        <v>115769.26235600561</v>
      </c>
      <c r="Y6" s="67">
        <v>113686.43687944114</v>
      </c>
      <c r="Z6" s="67">
        <v>145633.78698682785</v>
      </c>
      <c r="AA6" s="67">
        <v>562584.56728644297</v>
      </c>
    </row>
    <row r="7" spans="1:27" x14ac:dyDescent="0.2">
      <c r="A7" s="46" t="s">
        <v>114</v>
      </c>
      <c r="B7" s="60" t="s">
        <v>126</v>
      </c>
      <c r="C7" s="67">
        <f>VLOOKUP($A7,DATA!$A$1:$AM$533,C$1,FALSE)/1000</f>
        <v>822.13967230000003</v>
      </c>
      <c r="D7" s="67">
        <f>VLOOKUP($A7,DATA!$A$1:$AM$533,D$1,FALSE)/1000</f>
        <v>2414.2680610000002</v>
      </c>
      <c r="E7" s="67">
        <f>VLOOKUP($A7,DATA!$A$1:$AM$533,E$1,FALSE)/1000</f>
        <v>3396.9121170000003</v>
      </c>
      <c r="F7" s="67">
        <f>VLOOKUP($A7,DATA!$A$1:$AM$533,F$1,FALSE)/1000</f>
        <v>4359.2515450000001</v>
      </c>
      <c r="G7" s="67">
        <f>VLOOKUP($A7,DATA!$A$1:$AM$533,G$1,FALSE)/1000</f>
        <v>4265.7555980000006</v>
      </c>
      <c r="H7" s="67">
        <f>VLOOKUP($A7,DATA!$A$1:$AM$533,H$1,FALSE)/1000</f>
        <v>4484.2654840000005</v>
      </c>
      <c r="I7" s="67">
        <f>VLOOKUP($A7,DATA!$A$1:$AM$533,I$1,FALSE)/1000</f>
        <v>5.4728644539999998</v>
      </c>
      <c r="J7" s="67"/>
      <c r="K7" s="46" t="s">
        <v>126</v>
      </c>
      <c r="M7" s="85">
        <f>2.4*1000</f>
        <v>2400</v>
      </c>
      <c r="N7" s="85">
        <f>V4</f>
        <v>3477.5230858922005</v>
      </c>
      <c r="O7" s="85">
        <f>W4</f>
        <v>3477.523093521595</v>
      </c>
      <c r="P7" s="85">
        <f>X4</f>
        <v>3477.4170373082161</v>
      </c>
      <c r="Q7" s="85">
        <f>Y4</f>
        <v>3440.7789762616158</v>
      </c>
      <c r="R7" s="85">
        <f>Z4</f>
        <v>0</v>
      </c>
      <c r="S7" s="86"/>
      <c r="T7" s="60"/>
      <c r="U7" s="67" t="s">
        <v>164</v>
      </c>
      <c r="V7" s="67">
        <v>1825.2850780487061</v>
      </c>
      <c r="W7" s="67">
        <v>2.215484693646431</v>
      </c>
      <c r="X7" s="67">
        <v>51.283796548843384</v>
      </c>
      <c r="Y7" s="67">
        <v>156.79067373275757</v>
      </c>
      <c r="Z7" s="67">
        <v>317.62527465820313</v>
      </c>
      <c r="AA7" s="67">
        <v>2353.2003076821566</v>
      </c>
    </row>
    <row r="8" spans="1:27" x14ac:dyDescent="0.2">
      <c r="A8" s="46" t="s">
        <v>115</v>
      </c>
      <c r="B8" s="60" t="s">
        <v>127</v>
      </c>
      <c r="C8" s="67">
        <f>VLOOKUP($A8,DATA!$A$1:$AM$533,C$1,FALSE)/1000</f>
        <v>483.85231540000001</v>
      </c>
      <c r="D8" s="67">
        <f>VLOOKUP($A8,DATA!$A$1:$AM$533,D$1,FALSE)/1000</f>
        <v>663.2164315</v>
      </c>
      <c r="E8" s="67">
        <f>VLOOKUP($A8,DATA!$A$1:$AM$533,E$1,FALSE)/1000</f>
        <v>792.64609050000001</v>
      </c>
      <c r="F8" s="67">
        <f>VLOOKUP($A8,DATA!$A$1:$AM$533,F$1,FALSE)/1000</f>
        <v>799.31012720000001</v>
      </c>
      <c r="G8" s="67">
        <f>VLOOKUP($A8,DATA!$A$1:$AM$533,G$1,FALSE)/1000</f>
        <v>759.18114530000003</v>
      </c>
      <c r="H8" s="67">
        <f>VLOOKUP($A8,DATA!$A$1:$AM$533,H$1,FALSE)/1000</f>
        <v>319.94723340000002</v>
      </c>
      <c r="I8" s="67">
        <f>VLOOKUP($A8,DATA!$A$1:$AM$533,I$1,FALSE)/1000</f>
        <v>50.782953459999995</v>
      </c>
      <c r="J8" s="67"/>
      <c r="K8" s="46" t="s">
        <v>127</v>
      </c>
      <c r="M8" s="46">
        <f>0.3*1000</f>
        <v>300</v>
      </c>
      <c r="N8" s="85"/>
      <c r="O8" s="85"/>
      <c r="P8" s="85"/>
      <c r="Q8" s="85"/>
      <c r="R8" s="85"/>
      <c r="S8" s="86"/>
      <c r="T8" s="60"/>
      <c r="U8" s="67" t="s">
        <v>165</v>
      </c>
      <c r="V8" s="67"/>
      <c r="W8" s="67">
        <v>0.11325220018625259</v>
      </c>
      <c r="X8" s="67">
        <v>6.0662413164973259</v>
      </c>
      <c r="Y8" s="67">
        <v>1.2313385978341103</v>
      </c>
      <c r="Z8" s="67"/>
      <c r="AA8" s="67">
        <v>7.4108321145176888</v>
      </c>
    </row>
    <row r="9" spans="1:27" x14ac:dyDescent="0.2">
      <c r="A9" s="46" t="s">
        <v>116</v>
      </c>
      <c r="B9" s="60" t="s">
        <v>128</v>
      </c>
      <c r="C9" s="67">
        <f>VLOOKUP($A9,DATA!$A$1:$AM$533,C$1,FALSE)/1000</f>
        <v>0</v>
      </c>
      <c r="D9" s="67">
        <f>VLOOKUP($A9,DATA!$A$1:$AM$533,D$1,FALSE)/1000</f>
        <v>0</v>
      </c>
      <c r="E9" s="67">
        <f>VLOOKUP($A9,DATA!$A$1:$AM$533,E$1,FALSE)/1000</f>
        <v>0</v>
      </c>
      <c r="F9" s="67">
        <f>VLOOKUP($A9,DATA!$A$1:$AM$533,F$1,FALSE)/1000</f>
        <v>0</v>
      </c>
      <c r="G9" s="67">
        <f>VLOOKUP($A9,DATA!$A$1:$AM$533,G$1,FALSE)/1000</f>
        <v>0</v>
      </c>
      <c r="H9" s="67">
        <f>VLOOKUP($A9,DATA!$A$1:$AM$533,H$1,FALSE)/1000</f>
        <v>0</v>
      </c>
      <c r="I9" s="67">
        <f>VLOOKUP($A9,DATA!$A$1:$AM$533,I$1,FALSE)/1000</f>
        <v>0</v>
      </c>
      <c r="J9" s="67"/>
      <c r="K9" s="46" t="s">
        <v>169</v>
      </c>
      <c r="N9" s="85"/>
      <c r="O9" s="85"/>
      <c r="P9" s="85"/>
      <c r="Q9" s="85"/>
      <c r="R9" s="85"/>
      <c r="S9" s="86"/>
      <c r="T9" s="60" t="s">
        <v>72</v>
      </c>
      <c r="U9" s="67"/>
      <c r="V9" s="67">
        <f>SUM(V4:V8)</f>
        <v>121988.73341923952</v>
      </c>
      <c r="W9" s="67">
        <f t="shared" ref="W9:Z9" si="0">SUM(W4:W8)</f>
        <v>145452.3893703185</v>
      </c>
      <c r="X9" s="67">
        <f t="shared" si="0"/>
        <v>158082.47688277066</v>
      </c>
      <c r="Y9" s="67">
        <f t="shared" si="0"/>
        <v>146917.85548277944</v>
      </c>
      <c r="Z9" s="67">
        <f t="shared" si="0"/>
        <v>146864.18148756027</v>
      </c>
      <c r="AA9" s="67"/>
    </row>
    <row r="10" spans="1:27" x14ac:dyDescent="0.2">
      <c r="A10" s="46" t="s">
        <v>117</v>
      </c>
      <c r="B10" s="60" t="s">
        <v>129</v>
      </c>
      <c r="C10" s="67">
        <f>VLOOKUP($A10,DATA!$A$1:$AM$533,C$1,FALSE)/1000</f>
        <v>0</v>
      </c>
      <c r="D10" s="67">
        <f>VLOOKUP($A10,DATA!$A$1:$AM$533,D$1,FALSE)/1000</f>
        <v>0</v>
      </c>
      <c r="E10" s="67">
        <f>VLOOKUP($A10,DATA!$A$1:$AM$533,E$1,FALSE)/1000</f>
        <v>0</v>
      </c>
      <c r="F10" s="67">
        <f>VLOOKUP($A10,DATA!$A$1:$AM$533,F$1,FALSE)/1000</f>
        <v>0</v>
      </c>
      <c r="G10" s="67">
        <f>VLOOKUP($A10,DATA!$A$1:$AM$533,G$1,FALSE)/1000</f>
        <v>0</v>
      </c>
      <c r="H10" s="67">
        <f>VLOOKUP($A10,DATA!$A$1:$AM$533,H$1,FALSE)/1000</f>
        <v>0</v>
      </c>
      <c r="I10" s="67">
        <f>VLOOKUP($A10,DATA!$A$1:$AM$533,I$1,FALSE)/1000</f>
        <v>0</v>
      </c>
      <c r="J10" s="67"/>
      <c r="K10" s="46" t="s">
        <v>170</v>
      </c>
      <c r="N10" s="85"/>
      <c r="O10" s="85"/>
      <c r="P10" s="85"/>
      <c r="Q10" s="85"/>
      <c r="R10" s="85"/>
      <c r="S10" s="86"/>
      <c r="T10" s="60"/>
      <c r="U10" s="67"/>
      <c r="V10" s="67"/>
      <c r="W10" s="67"/>
      <c r="X10" s="67"/>
      <c r="Y10" s="67"/>
    </row>
    <row r="11" spans="1:27" x14ac:dyDescent="0.2">
      <c r="A11" s="46" t="s">
        <v>118</v>
      </c>
      <c r="B11" s="60" t="s">
        <v>130</v>
      </c>
      <c r="C11" s="67">
        <f>VLOOKUP($A11,DATA!$A$1:$AM$533,C$1,FALSE)/1000</f>
        <v>34453.082130000003</v>
      </c>
      <c r="D11" s="67">
        <f>VLOOKUP($A11,DATA!$A$1:$AM$533,D$1,FALSE)/1000</f>
        <v>32689.562719999998</v>
      </c>
      <c r="E11" s="67">
        <f>VLOOKUP($A11,DATA!$A$1:$AM$533,E$1,FALSE)/1000</f>
        <v>36613.969170000004</v>
      </c>
      <c r="F11" s="67">
        <f>VLOOKUP($A11,DATA!$A$1:$AM$533,F$1,FALSE)/1000</f>
        <v>33349.709909999998</v>
      </c>
      <c r="G11" s="67">
        <f>VLOOKUP($A11,DATA!$A$1:$AM$533,G$1,FALSE)/1000</f>
        <v>25891.91977</v>
      </c>
      <c r="H11" s="67">
        <f>VLOOKUP($A11,DATA!$A$1:$AM$533,H$1,FALSE)/1000</f>
        <v>20817.593399999998</v>
      </c>
      <c r="I11" s="67">
        <f>VLOOKUP($A11,DATA!$A$1:$AM$533,I$1,FALSE)/1000</f>
        <v>828.03222660000006</v>
      </c>
      <c r="J11" s="67"/>
      <c r="K11" s="46" t="s">
        <v>162</v>
      </c>
      <c r="M11" s="85">
        <f>(23.6+2.7)*1000</f>
        <v>26300</v>
      </c>
      <c r="N11" s="85">
        <f t="shared" ref="N11:R14" si="1">V5</f>
        <v>23319.595581054688</v>
      </c>
      <c r="O11" s="85">
        <f t="shared" si="1"/>
        <v>47843.786149978638</v>
      </c>
      <c r="P11" s="85">
        <f t="shared" si="1"/>
        <v>38778.447451591492</v>
      </c>
      <c r="Q11" s="85">
        <f t="shared" si="1"/>
        <v>29632.617614746094</v>
      </c>
      <c r="R11" s="85">
        <f t="shared" si="1"/>
        <v>912.76922607421875</v>
      </c>
      <c r="S11" s="86"/>
      <c r="T11" s="60"/>
      <c r="U11" s="67"/>
      <c r="V11" s="67"/>
      <c r="W11" s="67"/>
      <c r="X11" s="67"/>
      <c r="Y11" s="67"/>
    </row>
    <row r="12" spans="1:27" x14ac:dyDescent="0.2">
      <c r="A12" s="46" t="s">
        <v>119</v>
      </c>
      <c r="B12" s="60" t="s">
        <v>131</v>
      </c>
      <c r="C12" s="67">
        <f>VLOOKUP($A12,DATA!$A$1:$AM$533,C$1,FALSE)/1000</f>
        <v>56591.382229999996</v>
      </c>
      <c r="D12" s="67">
        <f>VLOOKUP($A12,DATA!$A$1:$AM$533,D$1,FALSE)/1000</f>
        <v>64536.126459999999</v>
      </c>
      <c r="E12" s="67">
        <f>VLOOKUP($A12,DATA!$A$1:$AM$533,E$1,FALSE)/1000</f>
        <v>76099.057659999991</v>
      </c>
      <c r="F12" s="67">
        <f>VLOOKUP($A12,DATA!$A$1:$AM$533,F$1,FALSE)/1000</f>
        <v>75433.496280000007</v>
      </c>
      <c r="G12" s="67">
        <f>VLOOKUP($A12,DATA!$A$1:$AM$533,G$1,FALSE)/1000</f>
        <v>85278.974599999987</v>
      </c>
      <c r="H12" s="67">
        <f>VLOOKUP($A12,DATA!$A$1:$AM$533,H$1,FALSE)/1000</f>
        <v>85931.057990000001</v>
      </c>
      <c r="I12" s="67">
        <f>VLOOKUP($A12,DATA!$A$1:$AM$533,I$1,FALSE)/1000</f>
        <v>124321.48240000001</v>
      </c>
      <c r="J12" s="67"/>
      <c r="K12" s="46" t="s">
        <v>171</v>
      </c>
      <c r="M12" s="85">
        <f>(57.2+7.3)*1000</f>
        <v>64500</v>
      </c>
      <c r="N12" s="85">
        <f t="shared" si="1"/>
        <v>93366.329674243927</v>
      </c>
      <c r="O12" s="85">
        <f t="shared" si="1"/>
        <v>94128.751389924437</v>
      </c>
      <c r="P12" s="85">
        <f t="shared" si="1"/>
        <v>115769.26235600561</v>
      </c>
      <c r="Q12" s="85">
        <f t="shared" si="1"/>
        <v>113686.43687944114</v>
      </c>
      <c r="R12" s="85">
        <f t="shared" si="1"/>
        <v>145633.78698682785</v>
      </c>
      <c r="S12" s="86"/>
      <c r="T12" s="60"/>
      <c r="U12" s="67"/>
      <c r="V12" s="67"/>
      <c r="W12" s="67"/>
      <c r="X12" s="67"/>
      <c r="Y12" s="67"/>
    </row>
    <row r="13" spans="1:27" x14ac:dyDescent="0.2">
      <c r="A13" s="46" t="s">
        <v>120</v>
      </c>
      <c r="B13" s="60" t="s">
        <v>132</v>
      </c>
      <c r="C13" s="67">
        <f>VLOOKUP($A13,DATA!$A$1:$AM$533,C$1,FALSE)/1000</f>
        <v>1083.8480830000001</v>
      </c>
      <c r="D13" s="67">
        <f>VLOOKUP($A13,DATA!$A$1:$AM$533,D$1,FALSE)/1000</f>
        <v>1885.548155</v>
      </c>
      <c r="E13" s="67">
        <f>VLOOKUP($A13,DATA!$A$1:$AM$533,E$1,FALSE)/1000</f>
        <v>549.17819999999995</v>
      </c>
      <c r="F13" s="67">
        <f>VLOOKUP($A13,DATA!$A$1:$AM$533,F$1,FALSE)/1000</f>
        <v>45.473917280000002</v>
      </c>
      <c r="G13" s="67">
        <f>VLOOKUP($A13,DATA!$A$1:$AM$533,G$1,FALSE)/1000</f>
        <v>30.639145280000001</v>
      </c>
      <c r="H13" s="67">
        <f>VLOOKUP($A13,DATA!$A$1:$AM$533,H$1,FALSE)/1000</f>
        <v>94.382382880000009</v>
      </c>
      <c r="I13" s="67">
        <f>VLOOKUP($A13,DATA!$A$1:$AM$533,I$1,FALSE)/1000</f>
        <v>228.4668307</v>
      </c>
      <c r="J13" s="67"/>
      <c r="K13" s="46" t="s">
        <v>132</v>
      </c>
      <c r="M13" s="85">
        <f>2.8*1000</f>
        <v>2800</v>
      </c>
      <c r="N13" s="85">
        <f t="shared" si="1"/>
        <v>1825.2850780487061</v>
      </c>
      <c r="O13" s="85">
        <f t="shared" si="1"/>
        <v>2.215484693646431</v>
      </c>
      <c r="P13" s="85">
        <f t="shared" si="1"/>
        <v>51.283796548843384</v>
      </c>
      <c r="Q13" s="85">
        <f t="shared" si="1"/>
        <v>156.79067373275757</v>
      </c>
      <c r="R13" s="85">
        <f t="shared" si="1"/>
        <v>317.62527465820313</v>
      </c>
      <c r="S13" s="86"/>
      <c r="T13" s="60"/>
      <c r="U13" s="67"/>
      <c r="V13" s="67"/>
      <c r="W13" s="67"/>
      <c r="X13" s="67"/>
      <c r="Y13" s="67"/>
    </row>
    <row r="14" spans="1:27" x14ac:dyDescent="0.2">
      <c r="A14" s="46" t="s">
        <v>121</v>
      </c>
      <c r="B14" s="60" t="s">
        <v>133</v>
      </c>
      <c r="C14" s="67">
        <f>VLOOKUP($A14,DATA!$A$1:$AM$533,C$1,FALSE)/1000</f>
        <v>32532.501420000001</v>
      </c>
      <c r="D14" s="67">
        <f>VLOOKUP($A14,DATA!$A$1:$AM$533,D$1,FALSE)/1000</f>
        <v>26004.994649999997</v>
      </c>
      <c r="E14" s="67">
        <f>VLOOKUP($A14,DATA!$A$1:$AM$533,E$1,FALSE)/1000</f>
        <v>3144.233988</v>
      </c>
      <c r="F14" s="67">
        <f>VLOOKUP($A14,DATA!$A$1:$AM$533,F$1,FALSE)/1000</f>
        <v>80.751153430000002</v>
      </c>
      <c r="G14" s="67">
        <f>VLOOKUP($A14,DATA!$A$1:$AM$533,G$1,FALSE)/1000</f>
        <v>74.23227215</v>
      </c>
      <c r="H14" s="67">
        <f>VLOOKUP($A14,DATA!$A$1:$AM$533,H$1,FALSE)/1000</f>
        <v>81.861878159999904</v>
      </c>
      <c r="I14" s="67">
        <f>VLOOKUP($A14,DATA!$A$1:$AM$533,I$1,FALSE)/1000</f>
        <v>103.09493210000001</v>
      </c>
      <c r="J14" s="67"/>
      <c r="K14" s="46" t="s">
        <v>165</v>
      </c>
      <c r="M14" s="85">
        <f>29.1*1000</f>
        <v>29100</v>
      </c>
      <c r="N14" s="85">
        <f t="shared" si="1"/>
        <v>0</v>
      </c>
      <c r="O14" s="85">
        <f t="shared" si="1"/>
        <v>0.11325220018625259</v>
      </c>
      <c r="P14" s="85">
        <f t="shared" si="1"/>
        <v>6.0662413164973259</v>
      </c>
      <c r="Q14" s="85">
        <f t="shared" si="1"/>
        <v>1.2313385978341103</v>
      </c>
      <c r="R14" s="85">
        <f t="shared" si="1"/>
        <v>0</v>
      </c>
      <c r="S14" s="86"/>
      <c r="T14" s="60"/>
      <c r="U14" s="67"/>
      <c r="V14" s="67"/>
      <c r="W14" s="67"/>
      <c r="X14" s="67"/>
      <c r="Y14" s="67"/>
    </row>
    <row r="15" spans="1:27" x14ac:dyDescent="0.2">
      <c r="C15" s="64">
        <f>SUM(C3:C14)</f>
        <v>125966.80585070001</v>
      </c>
      <c r="D15" s="64">
        <f>SUM(D3:D14)</f>
        <v>128193.7164775</v>
      </c>
      <c r="E15" s="64">
        <f t="shared" ref="E15:H15" si="2">SUM(E3:E14)</f>
        <v>120595.99722549997</v>
      </c>
      <c r="F15" s="64">
        <f t="shared" si="2"/>
        <v>114067.99293291001</v>
      </c>
      <c r="G15" s="64">
        <f t="shared" si="2"/>
        <v>116300.70253072999</v>
      </c>
      <c r="H15" s="64">
        <f t="shared" si="2"/>
        <v>111729.10836843999</v>
      </c>
      <c r="I15" s="64">
        <f>SUM(I3:I14)</f>
        <v>125537.332207314</v>
      </c>
      <c r="J15" s="64"/>
      <c r="K15" s="87"/>
      <c r="L15" s="87"/>
      <c r="M15" s="87">
        <f>SUM(M3:M14)</f>
        <v>125400</v>
      </c>
      <c r="N15" s="87">
        <f t="shared" ref="N15" si="3">SUM(N3:N14)</f>
        <v>121988.73341923952</v>
      </c>
      <c r="O15" s="87">
        <f t="shared" ref="O15:R15" si="4">SUM(O3:O14)</f>
        <v>145452.3893703185</v>
      </c>
      <c r="P15" s="87">
        <f t="shared" si="4"/>
        <v>158082.47688277066</v>
      </c>
      <c r="Q15" s="87">
        <f t="shared" si="4"/>
        <v>146917.85548277944</v>
      </c>
      <c r="R15" s="87">
        <f t="shared" si="4"/>
        <v>146864.18148756027</v>
      </c>
      <c r="S15" s="88">
        <f>R15/P15-1</f>
        <v>-7.0964825554508115E-2</v>
      </c>
      <c r="T15" s="60"/>
      <c r="U15" s="67"/>
      <c r="V15" s="67"/>
      <c r="W15" s="67"/>
      <c r="X15" s="67"/>
      <c r="Y15" s="67"/>
    </row>
    <row r="16" spans="1:27" x14ac:dyDescent="0.2">
      <c r="T16" s="89"/>
      <c r="U16" s="89"/>
      <c r="V16" s="89"/>
    </row>
    <row r="17" spans="1:28" x14ac:dyDescent="0.2">
      <c r="A17" s="46" t="s">
        <v>93</v>
      </c>
      <c r="B17" s="60" t="s">
        <v>149</v>
      </c>
      <c r="C17" s="67">
        <f>VLOOKUP($A17,DATA!$A$1:$AM$533,C$1,FALSE)/1000</f>
        <v>125966.80590000001</v>
      </c>
      <c r="D17" s="67">
        <f>VLOOKUP($A17,DATA!$A$1:$AM$533,D$1,FALSE)/1000</f>
        <v>128193.71649999999</v>
      </c>
      <c r="E17" s="67">
        <f>VLOOKUP($A17,DATA!$A$1:$AM$533,E$1,FALSE)/1000</f>
        <v>103221.3944</v>
      </c>
      <c r="F17" s="67">
        <f>VLOOKUP($A17,DATA!$A$1:$AM$533,F$1,FALSE)/1000</f>
        <v>84572.932159999997</v>
      </c>
      <c r="G17" s="67">
        <f>VLOOKUP($A17,DATA!$A$1:$AM$533,G$1,FALSE)/1000</f>
        <v>69825.594099999988</v>
      </c>
      <c r="H17" s="67">
        <f>VLOOKUP($A17,DATA!$A$1:$AM$533,H$1,FALSE)/1000</f>
        <v>50299.37846</v>
      </c>
      <c r="I17" s="67">
        <f>VLOOKUP($A17,DATA!$A$1:$AM$533,I$1,FALSE)/1000</f>
        <v>31913.526710000002</v>
      </c>
      <c r="T17" s="82"/>
      <c r="U17" s="90"/>
      <c r="V17" s="90"/>
    </row>
    <row r="18" spans="1:28" x14ac:dyDescent="0.2">
      <c r="B18" s="60" t="s">
        <v>150</v>
      </c>
      <c r="C18" s="91">
        <f>C17/C15-1</f>
        <v>3.9137293406099616E-10</v>
      </c>
      <c r="D18" s="91">
        <f>D17/D15-1</f>
        <v>1.7551560205220085E-10</v>
      </c>
      <c r="E18" s="91">
        <f t="shared" ref="E18:I18" si="5">E17/E15-1</f>
        <v>-0.14407279864365274</v>
      </c>
      <c r="F18" s="91">
        <f t="shared" si="5"/>
        <v>-0.25857438195005122</v>
      </c>
      <c r="G18" s="91">
        <f t="shared" si="5"/>
        <v>-0.39961158805940955</v>
      </c>
      <c r="H18" s="91">
        <f t="shared" si="5"/>
        <v>-0.54980954207446253</v>
      </c>
      <c r="I18" s="91">
        <f t="shared" si="5"/>
        <v>-0.74578457141898169</v>
      </c>
      <c r="T18" s="89"/>
      <c r="U18" s="89"/>
      <c r="V18" s="89"/>
    </row>
    <row r="19" spans="1:28" x14ac:dyDescent="0.2">
      <c r="T19" s="89"/>
      <c r="U19" s="89"/>
      <c r="V19" s="89"/>
    </row>
    <row r="20" spans="1:28" x14ac:dyDescent="0.2">
      <c r="K20" s="46" t="s">
        <v>199</v>
      </c>
      <c r="L20" s="121" t="s">
        <v>197</v>
      </c>
      <c r="M20" s="121"/>
      <c r="T20" s="89"/>
      <c r="U20" s="89" t="s">
        <v>184</v>
      </c>
      <c r="V20" s="89"/>
    </row>
    <row r="21" spans="1:28" ht="27.75" customHeight="1" x14ac:dyDescent="0.2">
      <c r="C21" s="60">
        <v>2013</v>
      </c>
      <c r="D21" s="60">
        <v>2017</v>
      </c>
      <c r="E21" s="60">
        <v>2020</v>
      </c>
      <c r="F21" s="60">
        <v>2025</v>
      </c>
      <c r="G21" s="60">
        <v>2030</v>
      </c>
      <c r="H21" s="60">
        <v>2040</v>
      </c>
      <c r="I21" s="60">
        <v>2050</v>
      </c>
      <c r="K21" s="79" t="s">
        <v>154</v>
      </c>
      <c r="L21" s="79">
        <v>2013</v>
      </c>
      <c r="M21" s="80">
        <v>2017</v>
      </c>
      <c r="N21" s="80" t="s">
        <v>155</v>
      </c>
      <c r="O21" s="80" t="s">
        <v>156</v>
      </c>
      <c r="P21" s="80" t="s">
        <v>157</v>
      </c>
      <c r="Q21" s="80" t="s">
        <v>158</v>
      </c>
      <c r="R21" s="80" t="s">
        <v>159</v>
      </c>
      <c r="S21" s="81"/>
      <c r="U21" s="79" t="s">
        <v>154</v>
      </c>
      <c r="V21" s="92" t="s">
        <v>201</v>
      </c>
      <c r="W21" s="92" t="s">
        <v>198</v>
      </c>
      <c r="X21" s="80" t="s">
        <v>155</v>
      </c>
      <c r="Y21" s="80" t="s">
        <v>156</v>
      </c>
      <c r="Z21" s="80" t="s">
        <v>157</v>
      </c>
      <c r="AA21" s="80" t="s">
        <v>158</v>
      </c>
      <c r="AB21" s="80" t="s">
        <v>159</v>
      </c>
    </row>
    <row r="22" spans="1:28" x14ac:dyDescent="0.2">
      <c r="A22" s="46" t="s">
        <v>172</v>
      </c>
      <c r="B22" s="60" t="s">
        <v>122</v>
      </c>
      <c r="C22" s="93">
        <f>VLOOKUP($A22,DATA!$A$1:$AM$533,C$1,FALSE)/0.0036/1000</f>
        <v>22.436640077777778</v>
      </c>
      <c r="D22" s="93">
        <f>VLOOKUP($A22,DATA!$A$1:$AM$533,D$1,FALSE)/0.0036/1000</f>
        <v>24.443896850000002</v>
      </c>
      <c r="E22" s="93">
        <f>VLOOKUP($A22,DATA!$A$1:$AM$533,E$1,FALSE)/0.0036/1000</f>
        <v>27.511821591666667</v>
      </c>
      <c r="F22" s="93">
        <f>VLOOKUP($A22,DATA!$A$1:$AM$533,F$1,FALSE)/0.0036/1000</f>
        <v>26.136888291666665</v>
      </c>
      <c r="G22" s="93">
        <f>VLOOKUP($A22,DATA!$A$1:$AM$533,G$1,FALSE)/0.0036/1000</f>
        <v>29.153887999999998</v>
      </c>
      <c r="H22" s="93">
        <f>VLOOKUP($A22,DATA!$A$1:$AM$533,H$1,FALSE)/0.0036/1000</f>
        <v>31.63803858333333</v>
      </c>
      <c r="I22" s="93">
        <f>VLOOKUP($A22,DATA!$A$1:$AM$533,I$1,FALSE)/0.0036/1000</f>
        <v>35.883091361111113</v>
      </c>
      <c r="K22" s="46" t="s">
        <v>122</v>
      </c>
      <c r="L22" s="94">
        <f t="shared" ref="L22:L33" si="6">V22*(1-0.175)</f>
        <v>21.461604213180632</v>
      </c>
      <c r="M22" s="94">
        <f t="shared" ref="M22:M33" si="7">W22*(1-0.175)</f>
        <v>24.722959878391183</v>
      </c>
      <c r="N22" s="94">
        <f t="shared" ref="N22:N33" si="8">X22*(1-0.175)</f>
        <v>27.180165582543587</v>
      </c>
      <c r="O22" s="94">
        <f t="shared" ref="O22:O33" si="9">Y22*(1-0.175)</f>
        <v>29.391982430790858</v>
      </c>
      <c r="P22" s="94">
        <f t="shared" ref="P22:P33" si="10">Z22*(1-0.175)</f>
        <v>33.069024280477677</v>
      </c>
      <c r="Q22" s="94">
        <f t="shared" ref="Q22:Q33" si="11">AA22*(1-0.175)</f>
        <v>33.06902423367</v>
      </c>
      <c r="R22" s="94">
        <f t="shared" ref="R22:R33" si="12">AB22*(1-0.175)</f>
        <v>33.069024196191307</v>
      </c>
      <c r="S22" s="95"/>
      <c r="U22" s="46" t="s">
        <v>122</v>
      </c>
      <c r="V22" s="94">
        <v>26.01406571294622</v>
      </c>
      <c r="W22" s="73">
        <v>29.967224095019617</v>
      </c>
      <c r="X22" s="96">
        <v>32.945655251567985</v>
      </c>
      <c r="Y22" s="96">
        <v>35.626645370655588</v>
      </c>
      <c r="Z22" s="96">
        <v>40.083665794518396</v>
      </c>
      <c r="AA22" s="96">
        <v>40.083665737781821</v>
      </c>
      <c r="AB22" s="96">
        <v>40.083665692353101</v>
      </c>
    </row>
    <row r="23" spans="1:28" x14ac:dyDescent="0.2">
      <c r="A23" s="46" t="s">
        <v>173</v>
      </c>
      <c r="B23" s="60" t="s">
        <v>123</v>
      </c>
      <c r="C23" s="93">
        <f>VLOOKUP($A23,DATA!$A$1:$AM$533,C$1,FALSE)/0.0036/1000</f>
        <v>3.3496253249999999</v>
      </c>
      <c r="D23" s="93">
        <f>VLOOKUP($A23,DATA!$A$1:$AM$533,D$1,FALSE)/0.0036/1000</f>
        <v>8.1510356861111113</v>
      </c>
      <c r="E23" s="93">
        <f>VLOOKUP($A23,DATA!$A$1:$AM$533,E$1,FALSE)/0.0036/1000</f>
        <v>13.90658183888889</v>
      </c>
      <c r="F23" s="93">
        <f>VLOOKUP($A23,DATA!$A$1:$AM$533,F$1,FALSE)/0.0036/1000</f>
        <v>26.427297872222223</v>
      </c>
      <c r="G23" s="93">
        <f>VLOOKUP($A23,DATA!$A$1:$AM$533,G$1,FALSE)/0.0036/1000</f>
        <v>42.494981861111121</v>
      </c>
      <c r="H23" s="93">
        <f>VLOOKUP($A23,DATA!$A$1:$AM$533,H$1,FALSE)/0.0036/1000</f>
        <v>76.112371027777783</v>
      </c>
      <c r="I23" s="93">
        <f>VLOOKUP($A23,DATA!$A$1:$AM$533,I$1,FALSE)/0.0036/1000</f>
        <v>98.607103277777782</v>
      </c>
      <c r="K23" s="46" t="s">
        <v>166</v>
      </c>
      <c r="L23" s="94">
        <f t="shared" si="6"/>
        <v>3.2040596433737125</v>
      </c>
      <c r="M23" s="94">
        <f t="shared" si="7"/>
        <v>8.2439185416993954</v>
      </c>
      <c r="N23" s="94">
        <f t="shared" si="8"/>
        <v>21.712094712182104</v>
      </c>
      <c r="O23" s="94">
        <f t="shared" si="9"/>
        <v>29.71855968779219</v>
      </c>
      <c r="P23" s="94">
        <f t="shared" si="10"/>
        <v>48.201721393018673</v>
      </c>
      <c r="Q23" s="94">
        <f t="shared" si="11"/>
        <v>79.554926788128185</v>
      </c>
      <c r="R23" s="94">
        <f t="shared" si="12"/>
        <v>90.874017847153411</v>
      </c>
      <c r="S23" s="95"/>
      <c r="U23" s="46" t="s">
        <v>166</v>
      </c>
      <c r="V23" s="94">
        <v>3.8837086586348035</v>
      </c>
      <c r="W23" s="73">
        <v>9.9926285353932069</v>
      </c>
      <c r="X23" s="96">
        <v>26.317690560220733</v>
      </c>
      <c r="Y23" s="96">
        <v>36.022496591263263</v>
      </c>
      <c r="Z23" s="96">
        <v>58.426328961234759</v>
      </c>
      <c r="AA23" s="96">
        <v>96.430214288640229</v>
      </c>
      <c r="AB23" s="96">
        <v>110.15032466321625</v>
      </c>
    </row>
    <row r="24" spans="1:28" x14ac:dyDescent="0.2">
      <c r="A24" s="46" t="s">
        <v>174</v>
      </c>
      <c r="B24" s="60" t="s">
        <v>124</v>
      </c>
      <c r="C24" s="93">
        <f>VLOOKUP($A24,DATA!$A$1:$AM$533,C$1,FALSE)/0.0036/1000</f>
        <v>4.8586605833333332</v>
      </c>
      <c r="D24" s="93">
        <f>VLOOKUP($A24,DATA!$A$1:$AM$533,D$1,FALSE)/0.0036/1000</f>
        <v>4.6365731250000009</v>
      </c>
      <c r="E24" s="93">
        <f>VLOOKUP($A24,DATA!$A$1:$AM$533,E$1,FALSE)/0.0036/1000</f>
        <v>6.9790697250000004</v>
      </c>
      <c r="F24" s="93">
        <f>VLOOKUP($A24,DATA!$A$1:$AM$533,F$1,FALSE)/0.0036/1000</f>
        <v>10.763444400000001</v>
      </c>
      <c r="G24" s="93">
        <f>VLOOKUP($A24,DATA!$A$1:$AM$533,G$1,FALSE)/0.0036/1000</f>
        <v>10.670064172222222</v>
      </c>
      <c r="H24" s="93">
        <f>VLOOKUP($A24,DATA!$A$1:$AM$533,H$1,FALSE)/0.0036/1000</f>
        <v>11.571174230555556</v>
      </c>
      <c r="I24" s="93">
        <f>VLOOKUP($A24,DATA!$A$1:$AM$533,I$1,FALSE)/0.0036/1000</f>
        <v>12.939765441666667</v>
      </c>
      <c r="K24" s="46" t="s">
        <v>167</v>
      </c>
      <c r="L24" s="94">
        <f t="shared" si="6"/>
        <v>4.6475162988913867</v>
      </c>
      <c r="M24" s="94">
        <f t="shared" si="7"/>
        <v>4.6897026981652168</v>
      </c>
      <c r="N24" s="94">
        <f t="shared" si="8"/>
        <v>5.5527930573443882</v>
      </c>
      <c r="O24" s="94">
        <f t="shared" si="9"/>
        <v>12.103926266427152</v>
      </c>
      <c r="P24" s="94">
        <f t="shared" si="10"/>
        <v>12.102969290642067</v>
      </c>
      <c r="Q24" s="94">
        <f t="shared" si="11"/>
        <v>12.094537407596908</v>
      </c>
      <c r="R24" s="94">
        <f t="shared" si="12"/>
        <v>11.92498751749299</v>
      </c>
      <c r="S24" s="95"/>
      <c r="U24" s="46" t="s">
        <v>167</v>
      </c>
      <c r="V24" s="94">
        <v>5.6333530895653174</v>
      </c>
      <c r="W24" s="73">
        <v>5.684488118988142</v>
      </c>
      <c r="X24" s="96">
        <v>6.7306582513265312</v>
      </c>
      <c r="Y24" s="96">
        <v>14.671425777487457</v>
      </c>
      <c r="Z24" s="96">
        <v>14.67026580683887</v>
      </c>
      <c r="AA24" s="96">
        <v>14.660045342541707</v>
      </c>
      <c r="AB24" s="96">
        <v>14.454530324233929</v>
      </c>
    </row>
    <row r="25" spans="1:28" x14ac:dyDescent="0.2">
      <c r="A25" s="46" t="s">
        <v>175</v>
      </c>
      <c r="B25" s="60" t="s">
        <v>125</v>
      </c>
      <c r="C25" s="93">
        <f>VLOOKUP($A25,DATA!$A$1:$AM$533,C$1,FALSE)/0.0036/1000</f>
        <v>1.5603079416666667E-2</v>
      </c>
      <c r="D25" s="93">
        <f>VLOOKUP($A25,DATA!$A$1:$AM$533,D$1,FALSE)/0.0036/1000</f>
        <v>0.26402601469444442</v>
      </c>
      <c r="E25" s="93">
        <f>VLOOKUP($A25,DATA!$A$1:$AM$533,E$1,FALSE)/0.0036/1000</f>
        <v>1.4860591891666666</v>
      </c>
      <c r="F25" s="93">
        <f>VLOOKUP($A25,DATA!$A$1:$AM$533,F$1,FALSE)/0.0036/1000</f>
        <v>20.64610418611111</v>
      </c>
      <c r="G25" s="93">
        <f>VLOOKUP($A25,DATA!$A$1:$AM$533,G$1,FALSE)/0.0036/1000</f>
        <v>25.333628883333336</v>
      </c>
      <c r="H25" s="93">
        <f>VLOOKUP($A25,DATA!$A$1:$AM$533,H$1,FALSE)/0.0036/1000</f>
        <v>86.336738888888888</v>
      </c>
      <c r="I25" s="93">
        <f>VLOOKUP($A25,DATA!$A$1:$AM$533,I$1,FALSE)/0.0036/1000</f>
        <v>121.98326311111111</v>
      </c>
      <c r="K25" s="46" t="s">
        <v>168</v>
      </c>
      <c r="L25" s="94">
        <f t="shared" si="6"/>
        <v>1.4925011673051583E-2</v>
      </c>
      <c r="M25" s="94">
        <f t="shared" si="7"/>
        <v>0.26680066144363823</v>
      </c>
      <c r="N25" s="94">
        <f t="shared" si="8"/>
        <v>9.1064951673796006</v>
      </c>
      <c r="O25" s="94">
        <f t="shared" si="9"/>
        <v>23.217374795138301</v>
      </c>
      <c r="P25" s="94">
        <f t="shared" si="10"/>
        <v>28.735734614715543</v>
      </c>
      <c r="Q25" s="94">
        <f t="shared" si="11"/>
        <v>90.241741879678244</v>
      </c>
      <c r="R25" s="94">
        <f t="shared" si="12"/>
        <v>112.41694423675845</v>
      </c>
      <c r="S25" s="95"/>
      <c r="U25" s="46" t="s">
        <v>168</v>
      </c>
      <c r="V25" s="94">
        <v>1.8090923240062527E-2</v>
      </c>
      <c r="W25" s="73">
        <v>0.32339474114380395</v>
      </c>
      <c r="X25" s="96">
        <v>11.038175960460123</v>
      </c>
      <c r="Y25" s="96">
        <v>28.142272478955519</v>
      </c>
      <c r="Z25" s="96">
        <v>34.831193472382481</v>
      </c>
      <c r="AA25" s="96">
        <v>109.38392955112515</v>
      </c>
      <c r="AB25" s="96">
        <v>136.26296271122237</v>
      </c>
    </row>
    <row r="26" spans="1:28" x14ac:dyDescent="0.2">
      <c r="A26" s="46" t="s">
        <v>176</v>
      </c>
      <c r="B26" s="60" t="s">
        <v>126</v>
      </c>
      <c r="C26" s="93">
        <f>VLOOKUP($A26,DATA!$A$1:$AM$533,C$1,FALSE)/0.0036/1000</f>
        <v>1.7816314319444446</v>
      </c>
      <c r="D26" s="93">
        <f>VLOOKUP($A26,DATA!$A$1:$AM$533,D$1,FALSE)/0.0036/1000</f>
        <v>5.3204312027777778</v>
      </c>
      <c r="E26" s="93">
        <f>VLOOKUP($A26,DATA!$A$1:$AM$533,E$1,FALSE)/0.0036/1000</f>
        <v>7.1991659722222234</v>
      </c>
      <c r="F26" s="93">
        <f>VLOOKUP($A26,DATA!$A$1:$AM$533,F$1,FALSE)/0.0036/1000</f>
        <v>9.2966711999999987</v>
      </c>
      <c r="G26" s="93">
        <f>VLOOKUP($A26,DATA!$A$1:$AM$533,G$1,FALSE)/0.0036/1000</f>
        <v>9.2164960111111096</v>
      </c>
      <c r="H26" s="93">
        <f>VLOOKUP($A26,DATA!$A$1:$AM$533,H$1,FALSE)/0.0036/1000</f>
        <v>9.883773033333334</v>
      </c>
      <c r="I26" s="93">
        <f>VLOOKUP($A26,DATA!$A$1:$AM$533,I$1,FALSE)/0.0036/1000</f>
        <v>8.9520483611111104E-3</v>
      </c>
      <c r="K26" s="46" t="s">
        <v>126</v>
      </c>
      <c r="L26" s="94">
        <f t="shared" si="6"/>
        <v>1.7042065351888962</v>
      </c>
      <c r="M26" s="94">
        <f t="shared" si="7"/>
        <v>5.3809667388176727</v>
      </c>
      <c r="N26" s="94">
        <f t="shared" si="8"/>
        <v>10.45448079136222</v>
      </c>
      <c r="O26" s="94">
        <f t="shared" si="9"/>
        <v>10.45448079136222</v>
      </c>
      <c r="P26" s="94">
        <f t="shared" si="10"/>
        <v>10.454198436755904</v>
      </c>
      <c r="Q26" s="94">
        <f t="shared" si="11"/>
        <v>10.330815205842917</v>
      </c>
      <c r="R26" s="94">
        <f t="shared" si="12"/>
        <v>0</v>
      </c>
      <c r="S26" s="95"/>
      <c r="U26" s="46" t="s">
        <v>126</v>
      </c>
      <c r="V26" s="94">
        <v>2.065704891138056</v>
      </c>
      <c r="W26" s="73">
        <v>6.5223839258396037</v>
      </c>
      <c r="X26" s="96">
        <v>12.672097928923904</v>
      </c>
      <c r="Y26" s="96">
        <v>12.672097928923904</v>
      </c>
      <c r="Z26" s="96">
        <v>12.671755680916249</v>
      </c>
      <c r="AA26" s="96">
        <v>12.522200249506568</v>
      </c>
      <c r="AB26" s="96"/>
    </row>
    <row r="27" spans="1:28" x14ac:dyDescent="0.2">
      <c r="A27" s="46" t="s">
        <v>177</v>
      </c>
      <c r="B27" s="60" t="s">
        <v>127</v>
      </c>
      <c r="C27" s="93">
        <f>VLOOKUP($A27,DATA!$A$1:$AM$533,C$1,FALSE)/0.0036/1000</f>
        <v>1.048540196388889</v>
      </c>
      <c r="D27" s="93">
        <f>VLOOKUP($A27,DATA!$A$1:$AM$533,D$1,FALSE)/0.0036/1000</f>
        <v>1.4460029408333333</v>
      </c>
      <c r="E27" s="93">
        <f>VLOOKUP($A27,DATA!$A$1:$AM$533,E$1,FALSE)/0.0036/1000</f>
        <v>1.6939051094444444</v>
      </c>
      <c r="F27" s="93">
        <f>VLOOKUP($A27,DATA!$A$1:$AM$533,F$1,FALSE)/0.0036/1000</f>
        <v>1.7201854738888889</v>
      </c>
      <c r="G27" s="93">
        <f>VLOOKUP($A27,DATA!$A$1:$AM$533,G$1,FALSE)/0.0036/1000</f>
        <v>1.6600075561111112</v>
      </c>
      <c r="H27" s="93">
        <f>VLOOKUP($A27,DATA!$A$1:$AM$533,H$1,FALSE)/0.0036/1000</f>
        <v>0.70843191194444444</v>
      </c>
      <c r="I27" s="93">
        <f>VLOOKUP($A27,DATA!$A$1:$AM$533,I$1,FALSE)/0.0036/1000</f>
        <v>0.10865338099999999</v>
      </c>
      <c r="K27" s="46" t="s">
        <v>127</v>
      </c>
      <c r="L27" s="94">
        <f t="shared" si="6"/>
        <v>1.002973467525146</v>
      </c>
      <c r="M27" s="94">
        <f t="shared" si="7"/>
        <v>1.4623206491276504</v>
      </c>
      <c r="N27" s="94">
        <f t="shared" si="8"/>
        <v>1.8684425064369861</v>
      </c>
      <c r="O27" s="94">
        <f t="shared" si="9"/>
        <v>1.9344177721690357</v>
      </c>
      <c r="P27" s="94">
        <f t="shared" si="10"/>
        <v>1.882933424508701</v>
      </c>
      <c r="Q27" s="94">
        <f t="shared" si="11"/>
        <v>0.74047422404582897</v>
      </c>
      <c r="R27" s="94">
        <f t="shared" si="12"/>
        <v>0.10013243425187283</v>
      </c>
      <c r="S27" s="95"/>
      <c r="U27" s="46" t="s">
        <v>127</v>
      </c>
      <c r="V27" s="94">
        <v>1.2157254151819952</v>
      </c>
      <c r="W27" s="73">
        <v>1.7725098777304853</v>
      </c>
      <c r="X27" s="96">
        <v>2.2647787956811953</v>
      </c>
      <c r="Y27" s="96">
        <v>2.3447488147503464</v>
      </c>
      <c r="Z27" s="96">
        <v>2.2823435448590317</v>
      </c>
      <c r="AA27" s="96">
        <v>0.89754451399494428</v>
      </c>
      <c r="AB27" s="96">
        <v>0.12137264757802768</v>
      </c>
    </row>
    <row r="28" spans="1:28" x14ac:dyDescent="0.2">
      <c r="A28" s="46" t="s">
        <v>178</v>
      </c>
      <c r="B28" s="60" t="s">
        <v>128</v>
      </c>
      <c r="C28" s="93">
        <f>VLOOKUP($A28,DATA!$A$1:$AM$533,C$1,FALSE)/0.0036/1000</f>
        <v>4.5921984166666667E-4</v>
      </c>
      <c r="D28" s="93">
        <f>VLOOKUP($A28,DATA!$A$1:$AM$533,D$1,FALSE)/0.0036/1000</f>
        <v>0.64931979194444445</v>
      </c>
      <c r="E28" s="93">
        <f>VLOOKUP($A28,DATA!$A$1:$AM$533,E$1,FALSE)/0.0036/1000</f>
        <v>1.0351045725000001</v>
      </c>
      <c r="F28" s="93">
        <f>VLOOKUP($A28,DATA!$A$1:$AM$533,F$1,FALSE)/0.0036/1000</f>
        <v>1.7566283963888891</v>
      </c>
      <c r="G28" s="93">
        <f>VLOOKUP($A28,DATA!$A$1:$AM$533,G$1,FALSE)/0.0036/1000</f>
        <v>1.7415261366666668</v>
      </c>
      <c r="H28" s="93">
        <f>VLOOKUP($A28,DATA!$A$1:$AM$533,H$1,FALSE)/0.0036/1000</f>
        <v>0.89745958722222219</v>
      </c>
      <c r="I28" s="93">
        <f>VLOOKUP($A28,DATA!$A$1:$AM$533,I$1,FALSE)/0.0036/1000</f>
        <v>0.75753206722222233</v>
      </c>
      <c r="K28" s="46" t="s">
        <v>169</v>
      </c>
      <c r="L28" s="94">
        <f t="shared" si="6"/>
        <v>4.3926338650694902E-4</v>
      </c>
      <c r="M28" s="94">
        <f t="shared" si="7"/>
        <v>0.65679416823753256</v>
      </c>
      <c r="N28" s="94">
        <f t="shared" si="8"/>
        <v>2.6103924564959016</v>
      </c>
      <c r="O28" s="94">
        <f t="shared" si="9"/>
        <v>1.9753993048507255</v>
      </c>
      <c r="P28" s="94">
        <f t="shared" si="10"/>
        <v>1.9753993048507255</v>
      </c>
      <c r="Q28" s="94">
        <f t="shared" si="11"/>
        <v>0.9380516042096132</v>
      </c>
      <c r="R28" s="94">
        <f t="shared" si="12"/>
        <v>0.6981239719432778</v>
      </c>
      <c r="S28" s="95"/>
      <c r="U28" s="46" t="s">
        <v>169</v>
      </c>
      <c r="V28" s="94">
        <v>5.3244046849327154E-4</v>
      </c>
      <c r="W28" s="73">
        <v>0.79611414331822139</v>
      </c>
      <c r="X28" s="96">
        <v>3.1641120684798807</v>
      </c>
      <c r="Y28" s="96">
        <v>2.3944233998190612</v>
      </c>
      <c r="Z28" s="96">
        <v>2.3944233998190612</v>
      </c>
      <c r="AA28" s="96">
        <v>1.137032247526804</v>
      </c>
      <c r="AB28" s="96">
        <v>0.84621087508276105</v>
      </c>
    </row>
    <row r="29" spans="1:28" x14ac:dyDescent="0.2">
      <c r="A29" s="46" t="s">
        <v>179</v>
      </c>
      <c r="B29" s="60" t="s">
        <v>129</v>
      </c>
      <c r="C29" s="93">
        <f>VLOOKUP($A29,DATA!$A$1:$AM$533,C$1,FALSE)/0.0036/1000</f>
        <v>9.4455076722222238</v>
      </c>
      <c r="D29" s="93">
        <f>VLOOKUP($A29,DATA!$A$1:$AM$533,D$1,FALSE)/0.0036/1000</f>
        <v>8.3528927833333348</v>
      </c>
      <c r="E29" s="93">
        <f>VLOOKUP($A29,DATA!$A$1:$AM$533,E$1,FALSE)/0.0036/1000</f>
        <v>9.2176834083333326</v>
      </c>
      <c r="F29" s="93">
        <f>VLOOKUP($A29,DATA!$A$1:$AM$533,F$1,FALSE)/0.0036/1000</f>
        <v>8.4738925027777778</v>
      </c>
      <c r="G29" s="93">
        <f>VLOOKUP($A29,DATA!$A$1:$AM$533,G$1,FALSE)/0.0036/1000</f>
        <v>8.4010399138888872</v>
      </c>
      <c r="H29" s="93">
        <f>VLOOKUP($A29,DATA!$A$1:$AM$533,H$1,FALSE)/0.0036/1000</f>
        <v>9.116877488888889</v>
      </c>
      <c r="I29" s="93">
        <f>VLOOKUP($A29,DATA!$A$1:$AM$533,I$1,FALSE)/0.0036/1000</f>
        <v>10.330507416666665</v>
      </c>
      <c r="K29" s="46" t="s">
        <v>170</v>
      </c>
      <c r="L29" s="94">
        <f t="shared" si="6"/>
        <v>9.0350313857878088</v>
      </c>
      <c r="M29" s="94">
        <f t="shared" si="7"/>
        <v>8.4482373008210789</v>
      </c>
      <c r="N29" s="94">
        <f t="shared" si="8"/>
        <v>9.5292330443859097</v>
      </c>
      <c r="O29" s="94">
        <f t="shared" si="9"/>
        <v>9.5292330443859097</v>
      </c>
      <c r="P29" s="94">
        <f t="shared" si="10"/>
        <v>9.5292330443859097</v>
      </c>
      <c r="Q29" s="94">
        <f t="shared" si="11"/>
        <v>9.5292330443859097</v>
      </c>
      <c r="R29" s="94">
        <f t="shared" si="12"/>
        <v>9.5203558799810697</v>
      </c>
      <c r="S29" s="95"/>
      <c r="U29" s="46" t="s">
        <v>170</v>
      </c>
      <c r="V29" s="94">
        <v>10.951553194894315</v>
      </c>
      <c r="W29" s="73">
        <v>10.240287637358884</v>
      </c>
      <c r="X29" s="96">
        <v>11.550585508346558</v>
      </c>
      <c r="Y29" s="96">
        <v>11.550585508346558</v>
      </c>
      <c r="Z29" s="96">
        <v>11.550585508346558</v>
      </c>
      <c r="AA29" s="96">
        <v>11.550585508346558</v>
      </c>
      <c r="AB29" s="96">
        <v>11.539825309067965</v>
      </c>
    </row>
    <row r="30" spans="1:28" x14ac:dyDescent="0.2">
      <c r="A30" s="46" t="s">
        <v>180</v>
      </c>
      <c r="B30" s="60" t="s">
        <v>130</v>
      </c>
      <c r="C30" s="93">
        <f>VLOOKUP($A30,DATA!$A$1:$AM$533,C$1,FALSE)/0.0036/1000</f>
        <v>28.729635611111114</v>
      </c>
      <c r="D30" s="93">
        <f>VLOOKUP($A30,DATA!$A$1:$AM$533,D$1,FALSE)/0.0036/1000</f>
        <v>26.775614966666669</v>
      </c>
      <c r="E30" s="93">
        <f>VLOOKUP($A30,DATA!$A$1:$AM$533,E$1,FALSE)/0.0036/1000</f>
        <v>30.090703638888893</v>
      </c>
      <c r="F30" s="93">
        <f>VLOOKUP($A30,DATA!$A$1:$AM$533,F$1,FALSE)/0.0036/1000</f>
        <v>28.515009472222225</v>
      </c>
      <c r="G30" s="93">
        <f>VLOOKUP($A30,DATA!$A$1:$AM$533,G$1,FALSE)/0.0036/1000</f>
        <v>22.801255888888889</v>
      </c>
      <c r="H30" s="93">
        <f>VLOOKUP($A30,DATA!$A$1:$AM$533,H$1,FALSE)/0.0036/1000</f>
        <v>18.837842077777779</v>
      </c>
      <c r="I30" s="93">
        <f>VLOOKUP($A30,DATA!$A$1:$AM$533,I$1,FALSE)/0.0036/1000</f>
        <v>0.66898340555555558</v>
      </c>
      <c r="K30" s="46" t="s">
        <v>162</v>
      </c>
      <c r="L30" s="94">
        <f t="shared" si="6"/>
        <v>27.481123124822805</v>
      </c>
      <c r="M30" s="94">
        <f t="shared" si="7"/>
        <v>27.081329566430846</v>
      </c>
      <c r="N30" s="94">
        <f t="shared" si="8"/>
        <v>15.750954825518601</v>
      </c>
      <c r="O30" s="94">
        <f t="shared" si="9"/>
        <v>32.066275379031687</v>
      </c>
      <c r="P30" s="94">
        <f t="shared" si="10"/>
        <v>25.863283980487903</v>
      </c>
      <c r="Q30" s="94">
        <f t="shared" si="11"/>
        <v>19.689875993952047</v>
      </c>
      <c r="R30" s="94">
        <f t="shared" si="12"/>
        <v>0.61651958043803456</v>
      </c>
      <c r="S30" s="95"/>
      <c r="U30" s="46" t="s">
        <v>162</v>
      </c>
      <c r="V30" s="94">
        <v>33.310452272512492</v>
      </c>
      <c r="W30" s="73">
        <v>32.825854019916179</v>
      </c>
      <c r="X30" s="96">
        <v>19.092066455174063</v>
      </c>
      <c r="Y30" s="96">
        <v>38.868212580644467</v>
      </c>
      <c r="Z30" s="96">
        <v>31.349435127864126</v>
      </c>
      <c r="AA30" s="96">
        <v>23.86651635630551</v>
      </c>
      <c r="AB30" s="96">
        <v>0.74729646113701165</v>
      </c>
    </row>
    <row r="31" spans="1:28" x14ac:dyDescent="0.2">
      <c r="A31" s="46" t="s">
        <v>181</v>
      </c>
      <c r="B31" s="60" t="s">
        <v>131</v>
      </c>
      <c r="C31" s="93">
        <f>VLOOKUP($A31,DATA!$A$1:$AM$533,C$1,FALSE)/0.0036/1000</f>
        <v>122.63729388888889</v>
      </c>
      <c r="D31" s="93">
        <f>VLOOKUP($A31,DATA!$A$1:$AM$533,D$1,FALSE)/0.0036/1000</f>
        <v>136.69025888888891</v>
      </c>
      <c r="E31" s="93">
        <f>VLOOKUP($A31,DATA!$A$1:$AM$533,E$1,FALSE)/0.0036/1000</f>
        <v>160.2972115</v>
      </c>
      <c r="F31" s="93">
        <f>VLOOKUP($A31,DATA!$A$1:$AM$533,F$1,FALSE)/0.0036/1000</f>
        <v>163.07710691666668</v>
      </c>
      <c r="G31" s="93">
        <f>VLOOKUP($A31,DATA!$A$1:$AM$533,G$1,FALSE)/0.0036/1000</f>
        <v>189.49969230555556</v>
      </c>
      <c r="H31" s="93">
        <f>VLOOKUP($A31,DATA!$A$1:$AM$533,H$1,FALSE)/0.0036/1000</f>
        <v>194.29335416666669</v>
      </c>
      <c r="I31" s="93">
        <f>VLOOKUP($A31,DATA!$A$1:$AM$533,I$1,FALSE)/0.0036/1000</f>
        <v>276.05244766666669</v>
      </c>
      <c r="K31" s="46" t="s">
        <v>171</v>
      </c>
      <c r="L31" s="94">
        <f t="shared" si="6"/>
        <v>117.30780786454316</v>
      </c>
      <c r="M31" s="94">
        <f t="shared" si="7"/>
        <v>138.2522025641058</v>
      </c>
      <c r="N31" s="94">
        <f t="shared" si="8"/>
        <v>181.78214144471008</v>
      </c>
      <c r="O31" s="94">
        <f t="shared" si="9"/>
        <v>183.38676768294212</v>
      </c>
      <c r="P31" s="94">
        <f t="shared" si="10"/>
        <v>214.94800024619587</v>
      </c>
      <c r="Q31" s="94">
        <f t="shared" si="11"/>
        <v>203.08122524410081</v>
      </c>
      <c r="R31" s="94">
        <f>AB31*(1-0.175)</f>
        <v>254.40352899858448</v>
      </c>
      <c r="S31" s="95"/>
      <c r="U31" s="46" t="s">
        <v>171</v>
      </c>
      <c r="V31" s="94">
        <v>142.19128226005233</v>
      </c>
      <c r="W31" s="73">
        <v>167.57842735043127</v>
      </c>
      <c r="X31" s="96">
        <v>220.34198962995163</v>
      </c>
      <c r="Y31" s="96">
        <v>222.28699113083894</v>
      </c>
      <c r="Z31" s="96">
        <v>260.54303060144957</v>
      </c>
      <c r="AA31" s="96">
        <v>246.15906090194039</v>
      </c>
      <c r="AB31" s="96">
        <v>308.36791393767817</v>
      </c>
    </row>
    <row r="32" spans="1:28" x14ac:dyDescent="0.2">
      <c r="A32" s="46" t="s">
        <v>182</v>
      </c>
      <c r="B32" s="60" t="s">
        <v>132</v>
      </c>
      <c r="C32" s="93">
        <f>VLOOKUP($A32,DATA!$A$1:$AM$533,C$1,FALSE)/0.0036/1000</f>
        <v>1.7822446963888887</v>
      </c>
      <c r="D32" s="93">
        <f>VLOOKUP($A32,DATA!$A$1:$AM$533,D$1,FALSE)/0.0036/1000</f>
        <v>3.0746750444444442</v>
      </c>
      <c r="E32" s="93">
        <f>VLOOKUP($A32,DATA!$A$1:$AM$533,E$1,FALSE)/0.0036/1000</f>
        <v>0.83151815388888894</v>
      </c>
      <c r="F32" s="93">
        <f>VLOOKUP($A32,DATA!$A$1:$AM$533,F$1,FALSE)/0.0036/1000</f>
        <v>7.3363315638888899E-2</v>
      </c>
      <c r="G32" s="93">
        <f>VLOOKUP($A32,DATA!$A$1:$AM$533,G$1,FALSE)/0.0036/1000</f>
        <v>5.4482964444444441E-2</v>
      </c>
      <c r="H32" s="93">
        <f>VLOOKUP($A32,DATA!$A$1:$AM$533,H$1,FALSE)/0.0036/1000</f>
        <v>0.1811788491111111</v>
      </c>
      <c r="I32" s="93">
        <f>VLOOKUP($A32,DATA!$A$1:$AM$533,I$1,FALSE)/0.0036/1000</f>
        <v>0.41719355472222219</v>
      </c>
      <c r="K32" s="46" t="s">
        <v>132</v>
      </c>
      <c r="L32" s="94">
        <f t="shared" si="6"/>
        <v>1.7047931488168995</v>
      </c>
      <c r="M32" s="94">
        <f t="shared" si="7"/>
        <v>3.1095479758815947</v>
      </c>
      <c r="N32" s="94">
        <f t="shared" si="8"/>
        <v>1.7211715807698225</v>
      </c>
      <c r="O32" s="94">
        <f t="shared" si="9"/>
        <v>2.5088010523177215E-3</v>
      </c>
      <c r="P32" s="94">
        <f t="shared" si="10"/>
        <v>6.1799595085221877E-2</v>
      </c>
      <c r="Q32" s="94">
        <f t="shared" si="11"/>
        <v>0.18937355230812045</v>
      </c>
      <c r="R32" s="94">
        <f t="shared" si="12"/>
        <v>0.38447589764787721</v>
      </c>
      <c r="S32" s="95"/>
      <c r="U32" s="46" t="s">
        <v>132</v>
      </c>
      <c r="V32" s="94">
        <v>2.0664159379598783</v>
      </c>
      <c r="W32" s="73">
        <v>3.7691490616746606</v>
      </c>
      <c r="X32" s="96">
        <v>2.0862685827513001</v>
      </c>
      <c r="Y32" s="96">
        <v>3.0409709725063294E-3</v>
      </c>
      <c r="Z32" s="96">
        <v>7.490860010329925E-2</v>
      </c>
      <c r="AA32" s="96">
        <v>0.22954369976741873</v>
      </c>
      <c r="AB32" s="96">
        <v>0.46603139108833602</v>
      </c>
    </row>
    <row r="33" spans="1:28" x14ac:dyDescent="0.2">
      <c r="A33" s="46" t="s">
        <v>183</v>
      </c>
      <c r="B33" s="60" t="s">
        <v>133</v>
      </c>
      <c r="C33" s="93">
        <f>VLOOKUP($A33,DATA!$A$1:$AM$533,C$1,FALSE)/0.0036/1000</f>
        <v>41.125785777777779</v>
      </c>
      <c r="D33" s="93">
        <f>VLOOKUP($A33,DATA!$A$1:$AM$533,D$1,FALSE)/0.0036/1000</f>
        <v>32.834398</v>
      </c>
      <c r="E33" s="93">
        <f>VLOOKUP($A33,DATA!$A$1:$AM$533,E$1,FALSE)/0.0036/1000</f>
        <v>3.6534475944444447</v>
      </c>
      <c r="F33" s="93">
        <f>VLOOKUP($A33,DATA!$A$1:$AM$533,F$1,FALSE)/0.0036/1000</f>
        <v>7.3363315638888899E-2</v>
      </c>
      <c r="G33" s="93">
        <f>VLOOKUP($A33,DATA!$A$1:$AM$533,G$1,FALSE)/0.0036/1000</f>
        <v>7.2732589250000007E-2</v>
      </c>
      <c r="H33" s="93">
        <f>VLOOKUP($A33,DATA!$A$1:$AM$533,H$1,FALSE)/0.0036/1000</f>
        <v>7.8930003000000012E-2</v>
      </c>
      <c r="I33" s="93">
        <f>VLOOKUP($A33,DATA!$A$1:$AM$533,I$1,FALSE)/0.0036/1000</f>
        <v>8.9520483555555558E-2</v>
      </c>
      <c r="K33" s="46" t="s">
        <v>165</v>
      </c>
      <c r="L33" s="94">
        <f t="shared" si="6"/>
        <v>39.338570042809998</v>
      </c>
      <c r="M33" s="94">
        <f t="shared" si="7"/>
        <v>33.209994256878339</v>
      </c>
      <c r="N33" s="94">
        <f t="shared" si="8"/>
        <v>0</v>
      </c>
      <c r="O33" s="94">
        <f t="shared" si="9"/>
        <v>1.0100871882059436E-4</v>
      </c>
      <c r="P33" s="94">
        <f t="shared" si="10"/>
        <v>6.3775866529340412E-3</v>
      </c>
      <c r="Q33" s="94">
        <f t="shared" si="11"/>
        <v>1.2023318970022956E-3</v>
      </c>
      <c r="R33" s="94">
        <f t="shared" si="12"/>
        <v>0</v>
      </c>
      <c r="S33" s="95"/>
      <c r="U33" s="46" t="s">
        <v>165</v>
      </c>
      <c r="V33" s="94">
        <v>47.683115203406061</v>
      </c>
      <c r="W33" s="73">
        <v>40.254538493185869</v>
      </c>
      <c r="X33" s="96"/>
      <c r="Y33" s="96">
        <v>1.2243481069162954E-4</v>
      </c>
      <c r="Z33" s="96">
        <v>7.7304080641624751E-3</v>
      </c>
      <c r="AA33" s="96">
        <v>1.4573719963664189E-3</v>
      </c>
      <c r="AB33" s="96"/>
    </row>
    <row r="34" spans="1:28" x14ac:dyDescent="0.2">
      <c r="C34" s="93">
        <f>SUM(C22:C33)</f>
        <v>237.21162756009164</v>
      </c>
      <c r="D34" s="93">
        <f>SUM(D22:D33)</f>
        <v>252.63912529469445</v>
      </c>
      <c r="E34" s="93">
        <f t="shared" ref="E34:I34" si="13">SUM(E22:E33)</f>
        <v>263.90227229444451</v>
      </c>
      <c r="F34" s="93">
        <f t="shared" si="13"/>
        <v>296.9599553432223</v>
      </c>
      <c r="G34" s="93">
        <f t="shared" si="13"/>
        <v>341.09979628258338</v>
      </c>
      <c r="H34" s="93">
        <f t="shared" si="13"/>
        <v>439.65616984849999</v>
      </c>
      <c r="I34" s="93">
        <f t="shared" si="13"/>
        <v>557.84701321541661</v>
      </c>
      <c r="L34" s="94">
        <f>SUM(L22:L33)</f>
        <v>226.90305000000001</v>
      </c>
      <c r="M34" s="94">
        <f>SUM(M22:M33)</f>
        <v>255.52477499999995</v>
      </c>
      <c r="N34" s="94">
        <f>SUM(N22:N33)</f>
        <v>287.2683651691292</v>
      </c>
      <c r="O34" s="94">
        <f t="shared" ref="O34:R34" si="14">SUM(O22:O33)</f>
        <v>333.78102696466141</v>
      </c>
      <c r="P34" s="94">
        <f t="shared" si="14"/>
        <v>386.83067519777717</v>
      </c>
      <c r="Q34" s="94">
        <f t="shared" si="14"/>
        <v>459.46048150981557</v>
      </c>
      <c r="R34" s="94">
        <f t="shared" si="14"/>
        <v>514.00811056044279</v>
      </c>
      <c r="S34" s="95"/>
      <c r="V34" s="94">
        <f>SUM(V22:V33)</f>
        <v>275.03399999999999</v>
      </c>
      <c r="W34" s="94">
        <f>SUM(W22:W33)</f>
        <v>309.72699999999998</v>
      </c>
      <c r="X34" s="96">
        <f>SUM(X22:X33)</f>
        <v>348.20407899288392</v>
      </c>
      <c r="Y34" s="96">
        <f t="shared" ref="Y34:AB34" si="15">SUM(Y22:Y33)</f>
        <v>404.58306298746828</v>
      </c>
      <c r="Z34" s="96">
        <f t="shared" si="15"/>
        <v>468.88566690639658</v>
      </c>
      <c r="AA34" s="96">
        <f t="shared" si="15"/>
        <v>556.92179576947342</v>
      </c>
      <c r="AB34" s="96">
        <f t="shared" si="15"/>
        <v>623.04013401265797</v>
      </c>
    </row>
  </sheetData>
  <mergeCells count="3">
    <mergeCell ref="N1:R1"/>
    <mergeCell ref="L20:M2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Graphiques</vt:lpstr>
      </vt:variant>
      <vt:variant>
        <vt:i4>1</vt:i4>
      </vt:variant>
    </vt:vector>
  </HeadingPairs>
  <TitlesOfParts>
    <vt:vector size="14" baseType="lpstr">
      <vt:lpstr>DATA</vt:lpstr>
      <vt:lpstr>DATA 2</vt:lpstr>
      <vt:lpstr>DATA PIB por componente</vt:lpstr>
      <vt:lpstr>Inversion</vt:lpstr>
      <vt:lpstr>Resultados Macroeconomicos</vt:lpstr>
      <vt:lpstr>Energia-emisiones por Sectores</vt:lpstr>
      <vt:lpstr>Consumo por sectores</vt:lpstr>
      <vt:lpstr>Inversiones por sectores</vt:lpstr>
      <vt:lpstr>compare Balmorel-ThreeME </vt:lpstr>
      <vt:lpstr>Empleo por sectores</vt:lpstr>
      <vt:lpstr>GRAPH</vt:lpstr>
      <vt:lpstr>ENER</vt:lpstr>
      <vt:lpstr>ENR_EMS_ELEC</vt:lpstr>
      <vt:lpstr>Graph-PIB Componente</vt:lpstr>
    </vt:vector>
  </TitlesOfParts>
  <Company>OFCE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</dc:creator>
  <cp:lastModifiedBy>SCIENCES.PO</cp:lastModifiedBy>
  <dcterms:created xsi:type="dcterms:W3CDTF">2018-09-15T15:14:02Z</dcterms:created>
  <dcterms:modified xsi:type="dcterms:W3CDTF">2019-07-02T12:37:10Z</dcterms:modified>
</cp:coreProperties>
</file>