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ml.chartshapes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8" activeTab="9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compare Balmorel-ThreeME " sheetId="18" r:id="rId10"/>
    <sheet name="Empleo por sectores" sheetId="15" r:id="rId11"/>
    <sheet name="GRAPH" sheetId="5" r:id="rId12"/>
    <sheet name="ENER" sheetId="2" r:id="rId13"/>
    <sheet name="ENR_EMS_ELEC" sheetId="4" r:id="rId14"/>
  </sheets>
  <externalReferences>
    <externalReference r:id="rId15"/>
  </externalReferences>
  <calcPr calcId="162913"/>
</workbook>
</file>

<file path=xl/calcChain.xml><?xml version="1.0" encoding="utf-8"?>
<calcChain xmlns="http://schemas.openxmlformats.org/spreadsheetml/2006/main">
  <c r="I40" i="18" l="1"/>
  <c r="T40" i="18"/>
  <c r="T41" i="18" l="1"/>
  <c r="T42" i="18"/>
  <c r="T43" i="18"/>
  <c r="R41" i="18"/>
  <c r="R42" i="18"/>
  <c r="R43" i="18"/>
  <c r="R40" i="18"/>
  <c r="I22" i="18" l="1"/>
  <c r="I23" i="18"/>
  <c r="I24" i="18"/>
  <c r="I25" i="18"/>
  <c r="I26" i="18"/>
  <c r="I27" i="18"/>
  <c r="I28" i="18"/>
  <c r="I29" i="18"/>
  <c r="I30" i="18"/>
  <c r="I31" i="18"/>
  <c r="I32" i="18"/>
  <c r="I21" i="18"/>
  <c r="G22" i="18"/>
  <c r="G23" i="18"/>
  <c r="G24" i="18"/>
  <c r="G25" i="18"/>
  <c r="G26" i="18"/>
  <c r="G27" i="18"/>
  <c r="G28" i="18"/>
  <c r="G29" i="18"/>
  <c r="G30" i="18"/>
  <c r="G31" i="18"/>
  <c r="G32" i="18"/>
  <c r="G21" i="18"/>
  <c r="E22" i="18"/>
  <c r="E23" i="18"/>
  <c r="E24" i="18"/>
  <c r="E25" i="18"/>
  <c r="E26" i="18"/>
  <c r="E27" i="18"/>
  <c r="E28" i="18"/>
  <c r="E29" i="18"/>
  <c r="E30" i="18"/>
  <c r="E31" i="18"/>
  <c r="E32" i="18"/>
  <c r="E21" i="18"/>
  <c r="D22" i="18"/>
  <c r="D23" i="18"/>
  <c r="D24" i="18"/>
  <c r="D25" i="18"/>
  <c r="D26" i="18"/>
  <c r="D27" i="18"/>
  <c r="D28" i="18"/>
  <c r="D29" i="18"/>
  <c r="D30" i="18"/>
  <c r="D31" i="18"/>
  <c r="D32" i="18"/>
  <c r="D21" i="18"/>
  <c r="C22" i="18"/>
  <c r="C23" i="18"/>
  <c r="C24" i="18"/>
  <c r="C25" i="18"/>
  <c r="C26" i="18"/>
  <c r="C27" i="18"/>
  <c r="C28" i="18"/>
  <c r="C29" i="18"/>
  <c r="C30" i="18"/>
  <c r="C31" i="18"/>
  <c r="C32" i="18"/>
  <c r="C21" i="18"/>
  <c r="K5" i="18"/>
  <c r="K6" i="18"/>
  <c r="K7" i="18"/>
  <c r="K8" i="18"/>
  <c r="K9" i="18"/>
  <c r="K10" i="18"/>
  <c r="K11" i="18"/>
  <c r="K12" i="18"/>
  <c r="K13" i="18"/>
  <c r="K14" i="18"/>
  <c r="K15" i="18"/>
  <c r="K4" i="18"/>
  <c r="I5" i="18"/>
  <c r="I6" i="18"/>
  <c r="I7" i="18"/>
  <c r="I8" i="18"/>
  <c r="I9" i="18"/>
  <c r="I10" i="18"/>
  <c r="I11" i="18"/>
  <c r="I12" i="18"/>
  <c r="I13" i="18"/>
  <c r="I14" i="18"/>
  <c r="I15" i="18"/>
  <c r="I4" i="18"/>
  <c r="G5" i="18"/>
  <c r="G6" i="18"/>
  <c r="G7" i="18"/>
  <c r="G8" i="18"/>
  <c r="G9" i="18"/>
  <c r="G10" i="18"/>
  <c r="G11" i="18"/>
  <c r="G12" i="18"/>
  <c r="G13" i="18"/>
  <c r="G14" i="18"/>
  <c r="G15" i="18"/>
  <c r="G4" i="18"/>
  <c r="E5" i="18"/>
  <c r="E6" i="18"/>
  <c r="E7" i="18"/>
  <c r="E8" i="18"/>
  <c r="E9" i="18"/>
  <c r="E10" i="18"/>
  <c r="E11" i="18"/>
  <c r="E12" i="18"/>
  <c r="E13" i="18"/>
  <c r="E14" i="18"/>
  <c r="E15" i="18"/>
  <c r="E4" i="18"/>
  <c r="C5" i="18"/>
  <c r="C6" i="18"/>
  <c r="C7" i="18"/>
  <c r="C8" i="18"/>
  <c r="C9" i="18"/>
  <c r="C10" i="18"/>
  <c r="C11" i="18"/>
  <c r="C12" i="18"/>
  <c r="C13" i="18"/>
  <c r="C14" i="18"/>
  <c r="C15" i="18"/>
  <c r="C4" i="18"/>
  <c r="G33" i="18" l="1"/>
  <c r="G16" i="18"/>
  <c r="K16" i="18"/>
  <c r="C33" i="18"/>
  <c r="E33" i="18"/>
  <c r="I33" i="18"/>
  <c r="D33" i="18"/>
  <c r="K29" i="18" l="1"/>
  <c r="K27" i="18" l="1"/>
  <c r="K21" i="18"/>
  <c r="K28" i="18"/>
  <c r="K23" i="18"/>
  <c r="K26" i="18"/>
  <c r="K25" i="18"/>
  <c r="K24" i="18"/>
  <c r="K31" i="18"/>
  <c r="K32" i="18"/>
  <c r="K22" i="18"/>
  <c r="K30" i="18"/>
  <c r="K33" i="18" l="1"/>
  <c r="R31" i="4" l="1"/>
  <c r="D5" i="18" l="1"/>
  <c r="D6" i="18"/>
  <c r="D7" i="18"/>
  <c r="D8" i="18"/>
  <c r="D9" i="18"/>
  <c r="D10" i="18"/>
  <c r="D11" i="18"/>
  <c r="D12" i="18"/>
  <c r="D13" i="18"/>
  <c r="D14" i="18"/>
  <c r="D15" i="18"/>
  <c r="D4" i="18"/>
  <c r="D16" i="18" l="1"/>
  <c r="E16" i="18" l="1"/>
  <c r="I16" i="18" l="1"/>
  <c r="C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I43" i="18"/>
  <c r="I42" i="18"/>
  <c r="I41" i="18"/>
  <c r="AA5" i="8" l="1"/>
  <c r="AA6" i="8"/>
  <c r="AA7" i="8"/>
  <c r="AA4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F40" i="18" l="1"/>
  <c r="F41" i="18"/>
  <c r="F42" i="18"/>
  <c r="F43" i="18"/>
  <c r="M40" i="18"/>
  <c r="M41" i="18"/>
  <c r="M42" i="18"/>
  <c r="M43" i="18"/>
  <c r="D46" i="18" l="1"/>
  <c r="E46" i="18"/>
  <c r="D47" i="18"/>
  <c r="E47" i="18"/>
  <c r="D48" i="18"/>
  <c r="E48" i="18"/>
  <c r="D49" i="18"/>
  <c r="E49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F22" i="18" s="1"/>
  <c r="O11" i="16"/>
  <c r="H22" i="18" s="1"/>
  <c r="P11" i="16"/>
  <c r="J22" i="18" s="1"/>
  <c r="Q11" i="16"/>
  <c r="L22" i="18" s="1"/>
  <c r="K12" i="16"/>
  <c r="L12" i="16"/>
  <c r="M12" i="16"/>
  <c r="N12" i="16"/>
  <c r="F23" i="18" s="1"/>
  <c r="O12" i="16"/>
  <c r="H23" i="18" s="1"/>
  <c r="P12" i="16"/>
  <c r="J23" i="18" s="1"/>
  <c r="Q12" i="16"/>
  <c r="L23" i="18" s="1"/>
  <c r="K13" i="16"/>
  <c r="L13" i="16"/>
  <c r="M13" i="16"/>
  <c r="N13" i="16"/>
  <c r="F24" i="18" s="1"/>
  <c r="O13" i="16"/>
  <c r="H24" i="18" s="1"/>
  <c r="P13" i="16"/>
  <c r="J24" i="18" s="1"/>
  <c r="Q13" i="16"/>
  <c r="L24" i="18" s="1"/>
  <c r="K14" i="16"/>
  <c r="L14" i="16"/>
  <c r="M14" i="16"/>
  <c r="N14" i="16"/>
  <c r="F25" i="18" s="1"/>
  <c r="O14" i="16"/>
  <c r="H25" i="18" s="1"/>
  <c r="P14" i="16"/>
  <c r="J25" i="18" s="1"/>
  <c r="Q14" i="16"/>
  <c r="L25" i="18" s="1"/>
  <c r="K15" i="16"/>
  <c r="L15" i="16"/>
  <c r="M15" i="16"/>
  <c r="N15" i="16"/>
  <c r="F26" i="18" s="1"/>
  <c r="O15" i="16"/>
  <c r="H26" i="18" s="1"/>
  <c r="P15" i="16"/>
  <c r="J26" i="18" s="1"/>
  <c r="Q15" i="16"/>
  <c r="L26" i="18" s="1"/>
  <c r="K16" i="16"/>
  <c r="L16" i="16"/>
  <c r="M16" i="16"/>
  <c r="N16" i="16"/>
  <c r="F27" i="18" s="1"/>
  <c r="O16" i="16"/>
  <c r="H27" i="18" s="1"/>
  <c r="P16" i="16"/>
  <c r="J27" i="18" s="1"/>
  <c r="Q16" i="16"/>
  <c r="L27" i="18" s="1"/>
  <c r="K17" i="16"/>
  <c r="L17" i="16"/>
  <c r="M17" i="16"/>
  <c r="N17" i="16"/>
  <c r="F28" i="18" s="1"/>
  <c r="O17" i="16"/>
  <c r="H28" i="18" s="1"/>
  <c r="P17" i="16"/>
  <c r="J28" i="18" s="1"/>
  <c r="Q17" i="16"/>
  <c r="L28" i="18" s="1"/>
  <c r="K18" i="16"/>
  <c r="L18" i="16"/>
  <c r="M18" i="16"/>
  <c r="N18" i="16"/>
  <c r="F29" i="18" s="1"/>
  <c r="O18" i="16"/>
  <c r="H29" i="18" s="1"/>
  <c r="P18" i="16"/>
  <c r="J29" i="18" s="1"/>
  <c r="Q18" i="16"/>
  <c r="L29" i="18" s="1"/>
  <c r="K19" i="16"/>
  <c r="L19" i="16"/>
  <c r="M19" i="16"/>
  <c r="N19" i="16"/>
  <c r="F30" i="18" s="1"/>
  <c r="O19" i="16"/>
  <c r="H30" i="18" s="1"/>
  <c r="P19" i="16"/>
  <c r="J30" i="18" s="1"/>
  <c r="Q19" i="16"/>
  <c r="L30" i="18" s="1"/>
  <c r="K20" i="16"/>
  <c r="L20" i="16"/>
  <c r="M20" i="16"/>
  <c r="N20" i="16"/>
  <c r="F31" i="18" s="1"/>
  <c r="O20" i="16"/>
  <c r="H31" i="18" s="1"/>
  <c r="P20" i="16"/>
  <c r="J31" i="18" s="1"/>
  <c r="Q20" i="16"/>
  <c r="L31" i="18" s="1"/>
  <c r="K21" i="16"/>
  <c r="L21" i="16"/>
  <c r="M21" i="16"/>
  <c r="N21" i="16"/>
  <c r="F32" i="18" s="1"/>
  <c r="O21" i="16"/>
  <c r="H32" i="18" s="1"/>
  <c r="P21" i="16"/>
  <c r="J32" i="18" s="1"/>
  <c r="Q21" i="16"/>
  <c r="L32" i="18" s="1"/>
  <c r="Q10" i="16"/>
  <c r="L21" i="18" s="1"/>
  <c r="P10" i="16"/>
  <c r="J21" i="18" s="1"/>
  <c r="O10" i="16"/>
  <c r="H21" i="18" s="1"/>
  <c r="N10" i="16"/>
  <c r="F21" i="18" s="1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F5" i="18" s="1"/>
  <c r="F11" i="16"/>
  <c r="H5" i="18" s="1"/>
  <c r="G11" i="16"/>
  <c r="J5" i="18" s="1"/>
  <c r="H11" i="16"/>
  <c r="L5" i="18" s="1"/>
  <c r="B12" i="16"/>
  <c r="C12" i="16"/>
  <c r="D12" i="16"/>
  <c r="E12" i="16"/>
  <c r="F6" i="18" s="1"/>
  <c r="F12" i="16"/>
  <c r="H6" i="18" s="1"/>
  <c r="G12" i="16"/>
  <c r="J6" i="18" s="1"/>
  <c r="H12" i="16"/>
  <c r="L6" i="18" s="1"/>
  <c r="B13" i="16"/>
  <c r="C13" i="16"/>
  <c r="D13" i="16"/>
  <c r="E13" i="16"/>
  <c r="F7" i="18" s="1"/>
  <c r="F13" i="16"/>
  <c r="H7" i="18" s="1"/>
  <c r="G13" i="16"/>
  <c r="J7" i="18" s="1"/>
  <c r="H13" i="16"/>
  <c r="L7" i="18" s="1"/>
  <c r="B14" i="16"/>
  <c r="C14" i="16"/>
  <c r="D14" i="16"/>
  <c r="E14" i="16"/>
  <c r="F8" i="18" s="1"/>
  <c r="F14" i="16"/>
  <c r="H8" i="18" s="1"/>
  <c r="G14" i="16"/>
  <c r="J8" i="18" s="1"/>
  <c r="H14" i="16"/>
  <c r="L8" i="18" s="1"/>
  <c r="B15" i="16"/>
  <c r="C15" i="16"/>
  <c r="D15" i="16"/>
  <c r="E15" i="16"/>
  <c r="F9" i="18" s="1"/>
  <c r="F15" i="16"/>
  <c r="H9" i="18" s="1"/>
  <c r="G15" i="16"/>
  <c r="J9" i="18" s="1"/>
  <c r="H15" i="16"/>
  <c r="L9" i="18" s="1"/>
  <c r="B16" i="16"/>
  <c r="C16" i="16"/>
  <c r="D16" i="16"/>
  <c r="E16" i="16"/>
  <c r="F10" i="18" s="1"/>
  <c r="F16" i="16"/>
  <c r="H10" i="18" s="1"/>
  <c r="G16" i="16"/>
  <c r="J10" i="18" s="1"/>
  <c r="H16" i="16"/>
  <c r="L10" i="18" s="1"/>
  <c r="B17" i="16"/>
  <c r="C17" i="16"/>
  <c r="D17" i="16"/>
  <c r="E17" i="16"/>
  <c r="F11" i="18" s="1"/>
  <c r="F17" i="16"/>
  <c r="H11" i="18" s="1"/>
  <c r="G17" i="16"/>
  <c r="J11" i="18" s="1"/>
  <c r="H17" i="16"/>
  <c r="L11" i="18" s="1"/>
  <c r="B18" i="16"/>
  <c r="C18" i="16"/>
  <c r="D18" i="16"/>
  <c r="E18" i="16"/>
  <c r="F12" i="18" s="1"/>
  <c r="F18" i="16"/>
  <c r="H12" i="18" s="1"/>
  <c r="G18" i="16"/>
  <c r="J12" i="18" s="1"/>
  <c r="H18" i="16"/>
  <c r="L12" i="18" s="1"/>
  <c r="B19" i="16"/>
  <c r="C19" i="16"/>
  <c r="D19" i="16"/>
  <c r="E19" i="16"/>
  <c r="F13" i="18" s="1"/>
  <c r="F19" i="16"/>
  <c r="H13" i="18" s="1"/>
  <c r="G19" i="16"/>
  <c r="J13" i="18" s="1"/>
  <c r="H19" i="16"/>
  <c r="L13" i="18" s="1"/>
  <c r="B20" i="16"/>
  <c r="C20" i="16"/>
  <c r="D20" i="16"/>
  <c r="E20" i="16"/>
  <c r="F14" i="18" s="1"/>
  <c r="F20" i="16"/>
  <c r="H14" i="18" s="1"/>
  <c r="G20" i="16"/>
  <c r="J14" i="18" s="1"/>
  <c r="H20" i="16"/>
  <c r="L14" i="18" s="1"/>
  <c r="B21" i="16"/>
  <c r="C21" i="16"/>
  <c r="D21" i="16"/>
  <c r="E21" i="16"/>
  <c r="F15" i="18" s="1"/>
  <c r="F21" i="16"/>
  <c r="H15" i="18" s="1"/>
  <c r="G21" i="16"/>
  <c r="J15" i="18" s="1"/>
  <c r="H21" i="16"/>
  <c r="L15" i="18" s="1"/>
  <c r="H10" i="16"/>
  <c r="L4" i="18" s="1"/>
  <c r="G10" i="16"/>
  <c r="J4" i="18" s="1"/>
  <c r="F10" i="16"/>
  <c r="H4" i="18" s="1"/>
  <c r="E10" i="16"/>
  <c r="F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H33" i="18" l="1"/>
  <c r="J33" i="18"/>
  <c r="F33" i="18"/>
  <c r="L33" i="18"/>
  <c r="H16" i="18"/>
  <c r="F16" i="18"/>
  <c r="J16" i="18"/>
  <c r="L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N40" i="18" a="1"/>
  <c r="J40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J41" i="18" l="1"/>
  <c r="J42" i="18"/>
  <c r="J40" i="18"/>
  <c r="J43" i="18"/>
  <c r="K43" i="18" s="1"/>
  <c r="N42" i="18"/>
  <c r="S42" i="18" s="1"/>
  <c r="U42" i="18" s="1"/>
  <c r="N43" i="18"/>
  <c r="N40" i="18"/>
  <c r="S40" i="18" s="1"/>
  <c r="U40" i="18" s="1"/>
  <c r="N41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S41" i="18" l="1"/>
  <c r="U41" i="18" s="1"/>
  <c r="S43" i="18"/>
  <c r="U43" i="18" s="1"/>
  <c r="O43" i="18"/>
  <c r="O41" i="18"/>
  <c r="K41" i="18"/>
  <c r="K40" i="18"/>
  <c r="O40" i="18"/>
  <c r="O42" i="18"/>
  <c r="K42" i="18"/>
  <c r="AC37" i="16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H27" i="2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C36" i="2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Q16" i="2"/>
  <c r="P16" i="2"/>
  <c r="O16" i="2"/>
  <c r="N16" i="2"/>
  <c r="M16" i="2"/>
  <c r="Q15" i="2"/>
  <c r="P15" i="2"/>
  <c r="O15" i="2"/>
  <c r="N15" i="2"/>
  <c r="M15" i="2"/>
  <c r="S15" i="4" l="1"/>
  <c r="C34" i="4"/>
  <c r="H34" i="4"/>
  <c r="G34" i="4"/>
  <c r="F34" i="4"/>
  <c r="I34" i="4"/>
  <c r="E34" i="4"/>
  <c r="N15" i="4"/>
  <c r="D27" i="2" l="1"/>
  <c r="E27" i="2"/>
  <c r="F27" i="2"/>
  <c r="G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C28" i="2"/>
  <c r="C29" i="2"/>
  <c r="C30" i="2"/>
  <c r="C31" i="2"/>
  <c r="C27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20" i="2"/>
  <c r="C21" i="2"/>
  <c r="C22" i="2"/>
  <c r="C23" i="2"/>
  <c r="C19" i="2"/>
  <c r="D15" i="2"/>
  <c r="E15" i="2"/>
  <c r="F15" i="2"/>
  <c r="G15" i="2"/>
  <c r="H15" i="2"/>
  <c r="D16" i="2"/>
  <c r="E16" i="2"/>
  <c r="F16" i="2"/>
  <c r="G16" i="2"/>
  <c r="H16" i="2"/>
  <c r="C16" i="2"/>
  <c r="C15" i="2"/>
  <c r="E17" i="4"/>
  <c r="F17" i="4"/>
  <c r="G17" i="4"/>
  <c r="H17" i="4"/>
  <c r="I17" i="4"/>
  <c r="H32" i="2" l="1"/>
  <c r="H24" i="2"/>
  <c r="E32" i="2"/>
  <c r="F32" i="2"/>
  <c r="G32" i="2"/>
  <c r="D32" i="2"/>
  <c r="C32" i="2"/>
  <c r="C24" i="2"/>
  <c r="G24" i="2"/>
  <c r="F24" i="2"/>
  <c r="E24" i="2"/>
  <c r="D24" i="2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M87" i="2" l="1"/>
  <c r="M88" i="2" s="1"/>
  <c r="N87" i="2"/>
  <c r="N88" i="2" s="1"/>
  <c r="O87" i="2"/>
  <c r="O88" i="2" s="1"/>
  <c r="L87" i="2"/>
  <c r="L88" i="2" s="1"/>
  <c r="P83" i="2"/>
  <c r="P84" i="2"/>
  <c r="P85" i="2"/>
  <c r="P86" i="2"/>
  <c r="P82" i="2"/>
  <c r="M78" i="2"/>
  <c r="M79" i="2" s="1"/>
  <c r="N78" i="2"/>
  <c r="N79" i="2" s="1"/>
  <c r="O78" i="2"/>
  <c r="O79" i="2" s="1"/>
  <c r="L78" i="2"/>
  <c r="L79" i="2" s="1"/>
  <c r="P74" i="2"/>
  <c r="P75" i="2"/>
  <c r="P76" i="2"/>
  <c r="P77" i="2"/>
  <c r="P73" i="2"/>
  <c r="M69" i="2"/>
  <c r="M70" i="2" s="1"/>
  <c r="N69" i="2"/>
  <c r="N70" i="2" s="1"/>
  <c r="O69" i="2"/>
  <c r="O70" i="2" s="1"/>
  <c r="L69" i="2"/>
  <c r="L70" i="2" s="1"/>
  <c r="P65" i="2"/>
  <c r="P66" i="2"/>
  <c r="P67" i="2"/>
  <c r="P68" i="2"/>
  <c r="P64" i="2"/>
  <c r="M60" i="2"/>
  <c r="M61" i="2" s="1"/>
  <c r="N60" i="2"/>
  <c r="N61" i="2" s="1"/>
  <c r="O60" i="2"/>
  <c r="O61" i="2" s="1"/>
  <c r="L60" i="2"/>
  <c r="L61" i="2" s="1"/>
  <c r="P56" i="2"/>
  <c r="P57" i="2"/>
  <c r="P58" i="2"/>
  <c r="P59" i="2"/>
  <c r="P55" i="2"/>
  <c r="L51" i="2"/>
  <c r="L52" i="2" s="1"/>
  <c r="M51" i="2"/>
  <c r="M52" i="2" s="1"/>
  <c r="N51" i="2"/>
  <c r="N52" i="2" s="1"/>
  <c r="O51" i="2"/>
  <c r="O52" i="2" s="1"/>
  <c r="P47" i="2"/>
  <c r="P48" i="2"/>
  <c r="P49" i="2"/>
  <c r="P50" i="2"/>
  <c r="P46" i="2"/>
  <c r="Q11" i="2"/>
  <c r="Q12" i="2" s="1"/>
  <c r="M42" i="2"/>
  <c r="N42" i="2"/>
  <c r="O42" i="2"/>
  <c r="L42" i="2"/>
  <c r="L43" i="2" s="1"/>
  <c r="P38" i="2"/>
  <c r="P39" i="2"/>
  <c r="P40" i="2"/>
  <c r="P41" i="2"/>
  <c r="P37" i="2"/>
  <c r="M11" i="2"/>
  <c r="M12" i="2" s="1"/>
  <c r="N11" i="2"/>
  <c r="N12" i="2" s="1"/>
  <c r="O11" i="2"/>
  <c r="O12" i="2" s="1"/>
  <c r="P11" i="2"/>
  <c r="P12" i="2" s="1"/>
  <c r="L11" i="2"/>
  <c r="L12" i="2" s="1"/>
  <c r="P60" i="2" l="1"/>
  <c r="P61" i="2" s="1"/>
  <c r="P42" i="2"/>
  <c r="P69" i="2"/>
  <c r="P70" i="2" s="1"/>
  <c r="P78" i="2"/>
  <c r="P79" i="2" s="1"/>
  <c r="P51" i="2"/>
  <c r="P52" i="2" s="1"/>
  <c r="P87" i="2"/>
  <c r="P88" i="2" s="1"/>
  <c r="E54" i="2"/>
  <c r="E84" i="2"/>
  <c r="H84" i="2" s="1"/>
  <c r="C63" i="2" l="1"/>
  <c r="D81" i="2"/>
  <c r="E81" i="2"/>
  <c r="H81" i="2" s="1"/>
  <c r="D82" i="2"/>
  <c r="E82" i="2"/>
  <c r="H82" i="2" s="1"/>
  <c r="D83" i="2"/>
  <c r="E83" i="2"/>
  <c r="H83" i="2" s="1"/>
  <c r="D84" i="2"/>
  <c r="D85" i="2"/>
  <c r="E85" i="2"/>
  <c r="H85" i="2" s="1"/>
  <c r="C82" i="2"/>
  <c r="C83" i="2"/>
  <c r="C84" i="2"/>
  <c r="C85" i="2"/>
  <c r="C81" i="2"/>
  <c r="D72" i="2"/>
  <c r="E72" i="2"/>
  <c r="H72" i="2" s="1"/>
  <c r="D73" i="2"/>
  <c r="E73" i="2"/>
  <c r="H73" i="2" s="1"/>
  <c r="D74" i="2"/>
  <c r="E74" i="2"/>
  <c r="H74" i="2" s="1"/>
  <c r="D75" i="2"/>
  <c r="E75" i="2"/>
  <c r="H75" i="2" s="1"/>
  <c r="D76" i="2"/>
  <c r="E76" i="2"/>
  <c r="H76" i="2" s="1"/>
  <c r="C73" i="2"/>
  <c r="C74" i="2"/>
  <c r="C75" i="2"/>
  <c r="C76" i="2"/>
  <c r="C72" i="2"/>
  <c r="D63" i="2"/>
  <c r="E63" i="2"/>
  <c r="D64" i="2"/>
  <c r="E64" i="2"/>
  <c r="H64" i="2" s="1"/>
  <c r="D65" i="2"/>
  <c r="E65" i="2"/>
  <c r="H65" i="2" s="1"/>
  <c r="D66" i="2"/>
  <c r="E66" i="2"/>
  <c r="H66" i="2" s="1"/>
  <c r="D67" i="2"/>
  <c r="E67" i="2"/>
  <c r="H67" i="2" s="1"/>
  <c r="C64" i="2"/>
  <c r="C65" i="2"/>
  <c r="C66" i="2"/>
  <c r="C67" i="2"/>
  <c r="D54" i="2"/>
  <c r="H54" i="2"/>
  <c r="D55" i="2"/>
  <c r="E55" i="2"/>
  <c r="D56" i="2"/>
  <c r="E56" i="2"/>
  <c r="H56" i="2" s="1"/>
  <c r="D57" i="2"/>
  <c r="E57" i="2"/>
  <c r="H57" i="2" s="1"/>
  <c r="D58" i="2"/>
  <c r="E58" i="2"/>
  <c r="H58" i="2" s="1"/>
  <c r="C55" i="2"/>
  <c r="C56" i="2"/>
  <c r="C57" i="2"/>
  <c r="C58" i="2"/>
  <c r="C54" i="2"/>
  <c r="D45" i="2"/>
  <c r="E45" i="2"/>
  <c r="H45" i="2" s="1"/>
  <c r="D46" i="2"/>
  <c r="E46" i="2"/>
  <c r="H46" i="2" s="1"/>
  <c r="D47" i="2"/>
  <c r="E47" i="2"/>
  <c r="H47" i="2" s="1"/>
  <c r="D48" i="2"/>
  <c r="E48" i="2"/>
  <c r="H48" i="2" s="1"/>
  <c r="D49" i="2"/>
  <c r="E49" i="2"/>
  <c r="H49" i="2" s="1"/>
  <c r="C46" i="2"/>
  <c r="C47" i="2"/>
  <c r="C48" i="2"/>
  <c r="C49" i="2"/>
  <c r="C45" i="2"/>
  <c r="E36" i="2"/>
  <c r="H36" i="2" s="1"/>
  <c r="E37" i="2"/>
  <c r="E38" i="2"/>
  <c r="H38" i="2" s="1"/>
  <c r="E39" i="2"/>
  <c r="H39" i="2" s="1"/>
  <c r="E40" i="2"/>
  <c r="H40" i="2" s="1"/>
  <c r="D36" i="2"/>
  <c r="D37" i="2"/>
  <c r="D38" i="2"/>
  <c r="D39" i="2"/>
  <c r="D40" i="2"/>
  <c r="C37" i="2"/>
  <c r="C38" i="2"/>
  <c r="C39" i="2"/>
  <c r="C40" i="2"/>
  <c r="H37" i="2" l="1"/>
  <c r="J34" i="2"/>
  <c r="F65" i="2"/>
  <c r="I65" i="2" s="1"/>
  <c r="F55" i="2"/>
  <c r="I55" i="2" s="1"/>
  <c r="F39" i="2"/>
  <c r="I39" i="2" s="1"/>
  <c r="C68" i="2"/>
  <c r="C69" i="2" s="1"/>
  <c r="D77" i="2"/>
  <c r="D78" i="2" s="1"/>
  <c r="F64" i="2"/>
  <c r="I64" i="2" s="1"/>
  <c r="F58" i="2"/>
  <c r="I58" i="2" s="1"/>
  <c r="F85" i="2"/>
  <c r="I85" i="2" s="1"/>
  <c r="E86" i="2"/>
  <c r="E87" i="2" s="1"/>
  <c r="F46" i="2"/>
  <c r="I46" i="2" s="1"/>
  <c r="F56" i="2"/>
  <c r="I56" i="2" s="1"/>
  <c r="F83" i="2"/>
  <c r="I83" i="2" s="1"/>
  <c r="D59" i="2"/>
  <c r="D60" i="2" s="1"/>
  <c r="D86" i="2"/>
  <c r="D87" i="2" s="1"/>
  <c r="F75" i="2"/>
  <c r="I75" i="2" s="1"/>
  <c r="F36" i="2"/>
  <c r="I36" i="2" s="1"/>
  <c r="F37" i="2"/>
  <c r="I37" i="2" s="1"/>
  <c r="F49" i="2"/>
  <c r="I49" i="2" s="1"/>
  <c r="C50" i="2"/>
  <c r="C51" i="2" s="1"/>
  <c r="D50" i="2"/>
  <c r="D51" i="2" s="1"/>
  <c r="F47" i="2"/>
  <c r="I47" i="2" s="1"/>
  <c r="E77" i="2"/>
  <c r="E78" i="2" s="1"/>
  <c r="H78" i="2" s="1"/>
  <c r="F66" i="2"/>
  <c r="I66" i="2" s="1"/>
  <c r="D68" i="2"/>
  <c r="D69" i="2" s="1"/>
  <c r="F73" i="2"/>
  <c r="I73" i="2" s="1"/>
  <c r="E59" i="2"/>
  <c r="E60" i="2" s="1"/>
  <c r="H60" i="2" s="1"/>
  <c r="F67" i="2"/>
  <c r="I67" i="2" s="1"/>
  <c r="E68" i="2"/>
  <c r="H68" i="2" s="1"/>
  <c r="C77" i="2"/>
  <c r="C78" i="2" s="1"/>
  <c r="F76" i="2"/>
  <c r="I76" i="2" s="1"/>
  <c r="F74" i="2"/>
  <c r="I74" i="2" s="1"/>
  <c r="F84" i="2"/>
  <c r="I84" i="2" s="1"/>
  <c r="H55" i="2"/>
  <c r="H63" i="2"/>
  <c r="F40" i="2"/>
  <c r="I40" i="2" s="1"/>
  <c r="E50" i="2"/>
  <c r="C59" i="2"/>
  <c r="C60" i="2" s="1"/>
  <c r="F82" i="2"/>
  <c r="I82" i="2" s="1"/>
  <c r="F48" i="2"/>
  <c r="I48" i="2" s="1"/>
  <c r="F57" i="2"/>
  <c r="I57" i="2" s="1"/>
  <c r="C86" i="2"/>
  <c r="F38" i="2"/>
  <c r="I38" i="2" s="1"/>
  <c r="D41" i="2"/>
  <c r="D42" i="2" s="1"/>
  <c r="E41" i="2"/>
  <c r="C41" i="2"/>
  <c r="F81" i="2"/>
  <c r="I81" i="2" s="1"/>
  <c r="F72" i="2"/>
  <c r="I72" i="2" s="1"/>
  <c r="F63" i="2"/>
  <c r="I63" i="2" s="1"/>
  <c r="F54" i="2"/>
  <c r="I54" i="2" s="1"/>
  <c r="F45" i="2"/>
  <c r="I45" i="2" s="1"/>
  <c r="H87" i="2" l="1"/>
  <c r="H86" i="2"/>
  <c r="H77" i="2"/>
  <c r="H59" i="2"/>
  <c r="F86" i="2"/>
  <c r="F59" i="2"/>
  <c r="E69" i="2"/>
  <c r="H69" i="2" s="1"/>
  <c r="F50" i="2"/>
  <c r="F68" i="2"/>
  <c r="F77" i="2"/>
  <c r="E42" i="2"/>
  <c r="H42" i="2" s="1"/>
  <c r="H41" i="2"/>
  <c r="C87" i="2"/>
  <c r="E51" i="2"/>
  <c r="H51" i="2" s="1"/>
  <c r="H50" i="2"/>
  <c r="F41" i="2"/>
  <c r="C42" i="2"/>
  <c r="F78" i="2" l="1"/>
  <c r="I78" i="2" s="1"/>
  <c r="I77" i="2"/>
  <c r="F60" i="2"/>
  <c r="I60" i="2" s="1"/>
  <c r="I59" i="2"/>
  <c r="F69" i="2"/>
  <c r="I69" i="2" s="1"/>
  <c r="I68" i="2"/>
  <c r="F87" i="2"/>
  <c r="I87" i="2" s="1"/>
  <c r="I86" i="2"/>
  <c r="F42" i="2"/>
  <c r="I42" i="2" s="1"/>
  <c r="I41" i="2"/>
  <c r="F51" i="2"/>
  <c r="I51" i="2" s="1"/>
  <c r="I50" i="2"/>
  <c r="G6" i="2"/>
  <c r="H6" i="2"/>
  <c r="G7" i="2"/>
  <c r="H7" i="2"/>
  <c r="G8" i="2"/>
  <c r="H8" i="2"/>
  <c r="G9" i="2"/>
  <c r="H9" i="2"/>
  <c r="H5" i="2"/>
  <c r="E6" i="2"/>
  <c r="F6" i="2"/>
  <c r="E7" i="2"/>
  <c r="F7" i="2"/>
  <c r="E8" i="2"/>
  <c r="F8" i="2"/>
  <c r="E9" i="2"/>
  <c r="F9" i="2"/>
  <c r="G5" i="2"/>
  <c r="E5" i="2"/>
  <c r="F5" i="2"/>
  <c r="D5" i="2"/>
  <c r="D6" i="2"/>
  <c r="D7" i="2"/>
  <c r="D8" i="2"/>
  <c r="D9" i="2"/>
  <c r="C6" i="2"/>
  <c r="C7" i="2"/>
  <c r="C8" i="2"/>
  <c r="C9" i="2"/>
  <c r="C5" i="2"/>
  <c r="C10" i="2" l="1"/>
  <c r="C11" i="2" s="1"/>
  <c r="G10" i="2"/>
  <c r="G11" i="2" s="1"/>
  <c r="H10" i="2"/>
  <c r="H11" i="2" s="1"/>
  <c r="F10" i="2"/>
  <c r="F11" i="2" s="1"/>
  <c r="E10" i="2"/>
  <c r="E11" i="2" s="1"/>
  <c r="D10" i="2"/>
  <c r="D11" i="2" s="1"/>
</calcChain>
</file>

<file path=xl/sharedStrings.xml><?xml version="1.0" encoding="utf-8"?>
<sst xmlns="http://schemas.openxmlformats.org/spreadsheetml/2006/main" count="1435" uniqueCount="477">
  <si>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</si>
  <si>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</si>
  <si>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</si>
  <si>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</si>
  <si>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</si>
  <si>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</si>
  <si>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</si>
  <si>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</si>
  <si>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</si>
  <si>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</si>
  <si>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</si>
  <si>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</si>
  <si>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</si>
  <si>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</si>
  <si>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</si>
  <si>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</si>
  <si>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</si>
  <si>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</si>
  <si>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</si>
  <si>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</si>
  <si>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</si>
  <si>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</si>
  <si>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</si>
  <si>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</si>
  <si>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</si>
  <si>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</si>
  <si>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</si>
  <si>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</si>
  <si>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</si>
  <si>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</si>
  <si>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</si>
  <si>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</si>
  <si>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</si>
  <si>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</si>
  <si>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</si>
  <si>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</si>
  <si>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</si>
  <si>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</si>
  <si>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</si>
  <si>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</si>
  <si>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</si>
  <si>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</si>
  <si>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</si>
  <si>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</si>
  <si>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</si>
  <si>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</si>
  <si>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</si>
  <si>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</si>
  <si>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</si>
  <si>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</si>
  <si>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</si>
  <si>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</si>
  <si>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</si>
  <si>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</si>
  <si>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</si>
  <si>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</si>
  <si>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</si>
  <si>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</si>
  <si>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</si>
  <si>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</si>
  <si>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</si>
  <si>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</si>
  <si>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</si>
  <si>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Oil&amp;coal</t>
  </si>
  <si>
    <t>gas</t>
  </si>
  <si>
    <t>electricity</t>
  </si>
  <si>
    <t>solar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</si>
  <si>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</si>
  <si>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</si>
  <si>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</si>
  <si>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</si>
  <si>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</si>
  <si>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</si>
  <si>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</si>
  <si>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</si>
  <si>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</si>
  <si>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</si>
  <si>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</si>
  <si>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</si>
  <si>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</si>
  <si>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</si>
  <si>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</si>
  <si>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>Gwh</t>
  </si>
  <si>
    <t>PJ</t>
  </si>
  <si>
    <t xml:space="preserve">Total </t>
  </si>
  <si>
    <t>Diff elec</t>
  </si>
  <si>
    <t>Final energy consumption by sector (baseline ENERDATA)</t>
  </si>
  <si>
    <t>Diff tot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</si>
  <si>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</si>
  <si>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</si>
  <si>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</si>
  <si>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</si>
  <si>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</si>
  <si>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</si>
  <si>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</si>
  <si>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</si>
  <si>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</si>
  <si>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</si>
  <si>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</si>
  <si>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</si>
  <si>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</si>
  <si>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</si>
  <si>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</si>
  <si>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</si>
  <si>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</si>
  <si>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</si>
  <si>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</si>
  <si>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</si>
  <si>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</si>
  <si>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</si>
  <si>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</si>
  <si>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</si>
  <si>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</si>
  <si>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</si>
  <si>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</si>
  <si>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</si>
  <si>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</si>
  <si>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</si>
  <si>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</si>
  <si>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</si>
  <si>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</si>
  <si>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</si>
  <si>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</si>
  <si>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</si>
  <si>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</si>
  <si>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</si>
  <si>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</si>
  <si>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</si>
  <si>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</si>
  <si>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</si>
  <si>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</si>
  <si>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</si>
  <si>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</si>
  <si>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</si>
  <si>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</si>
  <si>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</si>
  <si>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</si>
  <si>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</si>
  <si>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MAIN</t>
  </si>
  <si>
    <t>CO2 CAP</t>
  </si>
  <si>
    <t>Final electricity consumption</t>
  </si>
  <si>
    <t>EN_Gwh_HH_22_H01_0</t>
  </si>
  <si>
    <t>GDP_0</t>
  </si>
  <si>
    <t>GDP_2</t>
  </si>
  <si>
    <t>EN_GWH_HH_22_H01_0</t>
  </si>
  <si>
    <t>EN_GWH_HH_22_H01_2</t>
  </si>
  <si>
    <t>EN_Gwh_HH_22_H01_2</t>
  </si>
  <si>
    <t>Balmorel MAIN</t>
  </si>
  <si>
    <t>Balmorel CO2 CAP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</si>
  <si>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</si>
  <si>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</si>
  <si>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</si>
  <si>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</si>
  <si>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</si>
  <si>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</si>
  <si>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</si>
  <si>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</si>
  <si>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</si>
  <si>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</si>
  <si>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</si>
  <si>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</si>
  <si>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</si>
  <si>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</si>
  <si>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</si>
  <si>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</si>
  <si>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</si>
  <si>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</si>
  <si>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</si>
  <si>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</si>
  <si>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</si>
  <si>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</si>
  <si>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</si>
  <si>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</si>
  <si>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</si>
  <si>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</si>
  <si>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</si>
  <si>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</si>
  <si>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</si>
  <si>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</si>
  <si>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</si>
  <si>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</si>
  <si>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</si>
  <si>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</si>
  <si>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</si>
  <si>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</si>
  <si>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</si>
  <si>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</si>
  <si>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</si>
  <si>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</si>
  <si>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</si>
  <si>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</si>
  <si>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</si>
  <si>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</si>
  <si>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</si>
  <si>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</si>
  <si>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</si>
  <si>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</si>
  <si>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</si>
  <si>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</si>
  <si>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</si>
  <si>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</si>
  <si>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</si>
  <si>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</si>
  <si>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</si>
  <si>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</si>
  <si>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</si>
  <si>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</si>
  <si>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</si>
  <si>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</si>
  <si>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</si>
  <si>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</si>
  <si>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</si>
  <si>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</si>
  <si>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</si>
  <si>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</si>
  <si>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</si>
  <si>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</si>
  <si>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</si>
  <si>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</si>
  <si>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</si>
  <si>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</si>
  <si>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</si>
  <si>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</si>
  <si>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</si>
  <si>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</si>
  <si>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</si>
  <si>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</si>
  <si>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</si>
  <si>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</si>
  <si>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</si>
  <si>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</si>
  <si>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</si>
  <si>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</si>
  <si>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</si>
  <si>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</si>
  <si>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</si>
  <si>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</si>
  <si>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</si>
  <si>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</si>
  <si>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</si>
  <si>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</si>
  <si>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</si>
  <si>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</si>
  <si>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</si>
  <si>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</si>
  <si>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</si>
  <si>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</si>
  <si>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</si>
  <si>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</si>
  <si>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</si>
  <si>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</si>
  <si>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</si>
  <si>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</si>
  <si>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</si>
  <si>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</si>
  <si>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</si>
  <si>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</si>
  <si>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</si>
  <si>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</si>
  <si>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</si>
  <si>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</si>
  <si>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</si>
  <si>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</si>
  <si>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</si>
  <si>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</si>
  <si>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</si>
  <si>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</si>
  <si>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</si>
  <si>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</si>
  <si>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</si>
  <si>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</si>
  <si>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</si>
  <si>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</si>
  <si>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</si>
  <si>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</si>
  <si>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</si>
  <si>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</si>
  <si>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</si>
  <si>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</si>
  <si>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</si>
  <si>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</si>
  <si>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</si>
  <si>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</si>
  <si>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</si>
  <si>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</si>
  <si>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</si>
  <si>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</si>
  <si>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</si>
  <si>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</si>
  <si>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</si>
  <si>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</si>
  <si>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</si>
  <si>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</si>
  <si>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</si>
  <si>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</si>
  <si>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</si>
  <si>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</si>
  <si>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</si>
  <si>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</si>
  <si>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</si>
  <si>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</si>
  <si>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</si>
  <si>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</si>
  <si>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</si>
  <si>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</si>
  <si>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</si>
  <si>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</si>
  <si>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</si>
  <si>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</si>
  <si>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</si>
  <si>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</si>
  <si>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</si>
  <si>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</si>
  <si>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</si>
  <si>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</si>
  <si>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</si>
  <si>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</si>
  <si>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</si>
  <si>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</si>
  <si>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</si>
  <si>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</si>
  <si>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</si>
  <si>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</si>
  <si>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</si>
  <si>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</si>
  <si>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</si>
  <si>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</si>
  <si>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</si>
  <si>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</si>
  <si>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</si>
  <si>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</si>
  <si>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</si>
  <si>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</si>
  <si>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</si>
  <si>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</si>
  <si>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</si>
  <si>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</si>
  <si>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</si>
  <si>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</si>
  <si>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</si>
  <si>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</si>
  <si>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</si>
  <si>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</si>
  <si>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</si>
  <si>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</si>
  <si>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</si>
  <si>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</si>
  <si>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</si>
  <si>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</si>
  <si>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</si>
  <si>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</si>
  <si>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</si>
  <si>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</si>
  <si>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</si>
  <si>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</si>
  <si>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</si>
  <si>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</si>
  <si>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</si>
  <si>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</si>
  <si>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</si>
  <si>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</si>
  <si>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</si>
  <si>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</si>
  <si>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</si>
  <si>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</si>
  <si>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</si>
  <si>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</si>
  <si>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</si>
  <si>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</si>
  <si>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</si>
  <si>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</si>
  <si>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</si>
  <si>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</si>
  <si>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</si>
  <si>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</si>
  <si>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</si>
  <si>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</si>
  <si>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</si>
  <si>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</si>
  <si>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</si>
  <si>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</si>
  <si>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</si>
  <si>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</si>
  <si>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</si>
  <si>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</si>
  <si>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</si>
  <si>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</si>
  <si>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</si>
  <si>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</si>
  <si>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</si>
  <si>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</si>
  <si>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</si>
  <si>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</si>
  <si>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</si>
  <si>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</si>
  <si>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</si>
  <si>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</si>
  <si>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</si>
  <si>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</si>
  <si>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</si>
  <si>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</si>
  <si>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</si>
  <si>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</si>
  <si>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</si>
  <si>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</si>
  <si>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</si>
  <si>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</si>
  <si>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</si>
  <si>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</si>
  <si>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</si>
  <si>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</si>
  <si>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</si>
  <si>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</si>
  <si>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</si>
  <si>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</si>
  <si>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</si>
  <si>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</si>
  <si>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</si>
  <si>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</si>
  <si>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</si>
  <si>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</si>
  <si>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</si>
  <si>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</si>
  <si>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</si>
  <si>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</si>
  <si>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</si>
  <si>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</si>
  <si>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</si>
  <si>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</si>
  <si>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</si>
  <si>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</si>
  <si>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</si>
  <si>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</si>
  <si>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</si>
  <si>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</si>
  <si>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</si>
  <si>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</si>
  <si>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</si>
  <si>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</si>
  <si>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</si>
  <si>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</si>
  <si>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</si>
  <si>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</si>
  <si>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</si>
  <si>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</si>
  <si>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</si>
  <si>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</si>
  <si>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</si>
  <si>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</si>
  <si>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</si>
  <si>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</si>
  <si>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</si>
  <si>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</si>
  <si>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</si>
  <si>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</si>
  <si>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</si>
  <si>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</si>
  <si>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</si>
  <si>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</si>
  <si>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</si>
  <si>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</si>
  <si>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</si>
  <si>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</si>
  <si>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</si>
  <si>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</si>
  <si>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</si>
  <si>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</si>
  <si>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</si>
  <si>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</si>
  <si>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</si>
  <si>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</si>
  <si>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</si>
  <si>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</si>
  <si>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</si>
  <si>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>Main - Investment (million pesos)</t>
  </si>
  <si>
    <t>CO2 CAP - Investment (million pesos)</t>
  </si>
  <si>
    <t>Deviation from main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</si>
</sst>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0" applyFont="1"/>
    <xf numFmtId="164" fontId="4" fillId="2" borderId="0" xfId="1" applyNumberFormat="1" applyFont="1" applyFill="1" applyBorder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3" borderId="0" xfId="0" applyFill="1"/>
    <xf numFmtId="164" fontId="4" fillId="3" borderId="0" xfId="1" applyNumberFormat="1" applyFont="1" applyFill="1" applyBorder="1" applyAlignment="1">
      <alignment vertical="center"/>
    </xf>
    <xf numFmtId="1" fontId="4" fillId="2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164" fontId="4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7" fillId="3" borderId="0" xfId="0" applyFont="1" applyFill="1"/>
    <xf numFmtId="0" fontId="2" fillId="6" borderId="2" xfId="0" applyFont="1" applyFill="1" applyBorder="1" applyAlignment="1">
      <alignment horizontal="center"/>
    </xf>
    <xf numFmtId="0" fontId="0" fillId="4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3" borderId="0" xfId="1" applyNumberFormat="1" applyFont="1" applyFill="1" applyBorder="1" applyAlignment="1">
      <alignment vertical="center" wrapText="1"/>
    </xf>
    <xf numFmtId="0" fontId="2" fillId="3" borderId="0" xfId="0" applyFont="1" applyFill="1"/>
    <xf numFmtId="0" fontId="2" fillId="0" borderId="2" xfId="0" applyFont="1" applyFill="1" applyBorder="1" applyAlignment="1">
      <alignment horizontal="center"/>
    </xf>
    <xf numFmtId="0" fontId="8" fillId="7" borderId="0" xfId="0" applyFont="1" applyFill="1" applyBorder="1"/>
    <xf numFmtId="0" fontId="9" fillId="7" borderId="0" xfId="0" applyFont="1" applyFill="1" applyBorder="1"/>
    <xf numFmtId="0" fontId="9" fillId="6" borderId="2" xfId="0" applyFont="1" applyFill="1" applyBorder="1" applyAlignment="1">
      <alignment horizontal="center" vertical="center"/>
    </xf>
    <xf numFmtId="2" fontId="8" fillId="3" borderId="0" xfId="0" applyNumberFormat="1" applyFont="1" applyFill="1" applyBorder="1"/>
    <xf numFmtId="3" fontId="8" fillId="3" borderId="0" xfId="0" applyNumberFormat="1" applyFont="1" applyFill="1" applyBorder="1"/>
    <xf numFmtId="164" fontId="3" fillId="3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3" borderId="0" xfId="0" applyFont="1" applyFill="1"/>
    <xf numFmtId="3" fontId="0" fillId="3" borderId="0" xfId="0" applyNumberFormat="1" applyFont="1" applyFill="1"/>
    <xf numFmtId="164" fontId="11" fillId="3" borderId="0" xfId="1" applyNumberFormat="1" applyFont="1" applyFill="1" applyBorder="1" applyAlignment="1">
      <alignment vertical="center"/>
    </xf>
    <xf numFmtId="164" fontId="11" fillId="3" borderId="0" xfId="1" applyNumberFormat="1" applyFont="1" applyFill="1" applyBorder="1" applyAlignment="1">
      <alignment vertical="center" wrapText="1"/>
    </xf>
    <xf numFmtId="164" fontId="12" fillId="3" borderId="0" xfId="1" applyNumberFormat="1" applyFont="1" applyFill="1" applyBorder="1" applyAlignment="1">
      <alignment horizontal="left" vertical="center" indent="2"/>
    </xf>
    <xf numFmtId="3" fontId="13" fillId="3" borderId="0" xfId="0" applyNumberFormat="1" applyFont="1" applyFill="1"/>
    <xf numFmtId="0" fontId="14" fillId="3" borderId="0" xfId="0" applyFont="1" applyFill="1"/>
    <xf numFmtId="0" fontId="13" fillId="3" borderId="0" xfId="0" applyFont="1" applyFill="1"/>
    <xf numFmtId="0" fontId="13" fillId="0" borderId="0" xfId="0" applyFont="1"/>
    <xf numFmtId="3" fontId="13" fillId="3" borderId="0" xfId="3" applyNumberFormat="1" applyFont="1" applyFill="1"/>
    <xf numFmtId="170" fontId="13" fillId="3" borderId="0" xfId="3" applyNumberFormat="1" applyFont="1" applyFill="1"/>
    <xf numFmtId="0" fontId="13" fillId="8" borderId="2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indent="2"/>
    </xf>
    <xf numFmtId="164" fontId="12" fillId="3" borderId="0" xfId="1" applyNumberFormat="1" applyFont="1" applyFill="1" applyBorder="1" applyAlignment="1">
      <alignment horizontal="left" vertical="center" indent="4"/>
    </xf>
    <xf numFmtId="170" fontId="14" fillId="3" borderId="0" xfId="3" applyNumberFormat="1" applyFont="1" applyFill="1"/>
    <xf numFmtId="10" fontId="14" fillId="3" borderId="0" xfId="3" applyNumberFormat="1" applyFont="1" applyFill="1"/>
    <xf numFmtId="0" fontId="14" fillId="2" borderId="0" xfId="0" applyFont="1" applyFill="1"/>
    <xf numFmtId="0" fontId="13" fillId="2" borderId="0" xfId="0" applyFont="1" applyFill="1"/>
    <xf numFmtId="0" fontId="14" fillId="0" borderId="0" xfId="0" applyFont="1"/>
    <xf numFmtId="1" fontId="13" fillId="0" borderId="0" xfId="0" applyNumberFormat="1" applyFont="1"/>
    <xf numFmtId="0" fontId="14" fillId="2" borderId="0" xfId="0" applyFont="1" applyFill="1" applyAlignment="1">
      <alignment horizontal="center"/>
    </xf>
    <xf numFmtId="1" fontId="13" fillId="3" borderId="0" xfId="0" applyNumberFormat="1" applyFont="1" applyFill="1"/>
    <xf numFmtId="3" fontId="14" fillId="0" borderId="0" xfId="0" applyNumberFormat="1" applyFont="1"/>
    <xf numFmtId="1" fontId="14" fillId="3" borderId="0" xfId="0" applyNumberFormat="1" applyFont="1" applyFill="1"/>
    <xf numFmtId="3" fontId="14" fillId="3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3" fontId="15" fillId="0" borderId="0" xfId="0" applyNumberFormat="1" applyFont="1"/>
    <xf numFmtId="1" fontId="15" fillId="0" borderId="0" xfId="0" applyNumberFormat="1" applyFont="1"/>
    <xf numFmtId="0" fontId="14" fillId="2" borderId="0" xfId="0" applyFont="1" applyFill="1" applyAlignment="1">
      <alignment horizontal="center" vertical="center"/>
    </xf>
    <xf numFmtId="2" fontId="13" fillId="0" borderId="0" xfId="0" applyNumberFormat="1" applyFont="1"/>
    <xf numFmtId="3" fontId="15" fillId="4" borderId="0" xfId="0" applyNumberFormat="1" applyFont="1" applyFill="1"/>
    <xf numFmtId="1" fontId="15" fillId="4" borderId="0" xfId="0" applyNumberFormat="1" applyFont="1" applyFill="1"/>
    <xf numFmtId="0" fontId="15" fillId="0" borderId="0" xfId="0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5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3" borderId="0" xfId="0" applyNumberFormat="1" applyFont="1" applyFill="1" applyBorder="1"/>
    <xf numFmtId="171" fontId="13" fillId="3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16" fillId="0" borderId="0" xfId="0" applyFont="1"/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9" fontId="0" fillId="0" borderId="0" xfId="0" applyNumberFormat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1.27409126631672E-2</c:v>
                </c:pt>
                <c:pt idx="1" formatCode="General">
                  <c:v>2.3375185756124801E-2</c:v>
                </c:pt>
                <c:pt idx="2" formatCode="General">
                  <c:v>3.0086362907133499E-2</c:v>
                </c:pt>
                <c:pt idx="3" formatCode="General">
                  <c:v>3.2458619901132302E-2</c:v>
                </c:pt>
                <c:pt idx="4" formatCode="General">
                  <c:v>3.48372149083786E-2</c:v>
                </c:pt>
                <c:pt idx="5" formatCode="General">
                  <c:v>3.8812856974335098E-2</c:v>
                </c:pt>
                <c:pt idx="6" formatCode="General">
                  <c:v>4.6306887465674601E-2</c:v>
                </c:pt>
                <c:pt idx="7" formatCode="General">
                  <c:v>5.9629147540940501E-2</c:v>
                </c:pt>
                <c:pt idx="8" formatCode="General">
                  <c:v>8.0245407104029207E-2</c:v>
                </c:pt>
                <c:pt idx="9" formatCode="General">
                  <c:v>0.10445598433153</c:v>
                </c:pt>
                <c:pt idx="10" formatCode="General">
                  <c:v>0.12870238522271199</c:v>
                </c:pt>
                <c:pt idx="11" formatCode="General">
                  <c:v>0.151829556653648</c:v>
                </c:pt>
                <c:pt idx="12" formatCode="General">
                  <c:v>0.17334021716628401</c:v>
                </c:pt>
                <c:pt idx="13" formatCode="General">
                  <c:v>0.17974816555070799</c:v>
                </c:pt>
                <c:pt idx="14" formatCode="General">
                  <c:v>0.180381938919982</c:v>
                </c:pt>
                <c:pt idx="15" formatCode="General">
                  <c:v>0.17674967722538501</c:v>
                </c:pt>
                <c:pt idx="16" formatCode="General">
                  <c:v>0.170088762550091</c:v>
                </c:pt>
                <c:pt idx="17" formatCode="General">
                  <c:v>0.16139878771681501</c:v>
                </c:pt>
                <c:pt idx="18" formatCode="General">
                  <c:v>0.15140294719591099</c:v>
                </c:pt>
                <c:pt idx="19" formatCode="General">
                  <c:v>0.14057295956257901</c:v>
                </c:pt>
                <c:pt idx="20" formatCode="General">
                  <c:v>0.12917366371267799</c:v>
                </c:pt>
                <c:pt idx="21" formatCode="General">
                  <c:v>0.117312206869368</c:v>
                </c:pt>
                <c:pt idx="22" formatCode="General">
                  <c:v>0.104985272559199</c:v>
                </c:pt>
                <c:pt idx="23" formatCode="General">
                  <c:v>0.10141421089404599</c:v>
                </c:pt>
                <c:pt idx="24" formatCode="General">
                  <c:v>0.104713651073185</c:v>
                </c:pt>
                <c:pt idx="25" formatCode="General">
                  <c:v>0.111716213497081</c:v>
                </c:pt>
                <c:pt idx="26" formatCode="General">
                  <c:v>0.120986850362303</c:v>
                </c:pt>
                <c:pt idx="27" formatCode="General">
                  <c:v>0.13128373647386299</c:v>
                </c:pt>
                <c:pt idx="28" formatCode="General">
                  <c:v>0.141463769003391</c:v>
                </c:pt>
                <c:pt idx="29" formatCode="General">
                  <c:v>0.15071562305342101</c:v>
                </c:pt>
                <c:pt idx="30" formatCode="General">
                  <c:v>0.158355014637279</c:v>
                </c:pt>
                <c:pt idx="31" formatCode="General">
                  <c:v>0.16404484549448201</c:v>
                </c:pt>
                <c:pt idx="32" formatCode="General">
                  <c:v>0.16772492841166101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2.4536007929620799E-3</c:v>
                </c:pt>
                <c:pt idx="1" formatCode="General">
                  <c:v>4.0532057448361396E-3</c:v>
                </c:pt>
                <c:pt idx="2" formatCode="General">
                  <c:v>4.3260932362398901E-3</c:v>
                </c:pt>
                <c:pt idx="3" formatCode="General">
                  <c:v>3.09060321310728E-3</c:v>
                </c:pt>
                <c:pt idx="4" formatCode="General">
                  <c:v>3.7913263015498799E-3</c:v>
                </c:pt>
                <c:pt idx="5">
                  <c:v>7.8063094427038796E-3</c:v>
                </c:pt>
                <c:pt idx="6" formatCode="General">
                  <c:v>1.6468451740236902E-2</c:v>
                </c:pt>
                <c:pt idx="7" formatCode="General">
                  <c:v>3.1672590374220898E-2</c:v>
                </c:pt>
                <c:pt idx="8" formatCode="General">
                  <c:v>5.5088140221437598E-2</c:v>
                </c:pt>
                <c:pt idx="9" formatCode="General">
                  <c:v>7.9392059426908093E-2</c:v>
                </c:pt>
                <c:pt idx="10" formatCode="General">
                  <c:v>0.101003736352267</c:v>
                </c:pt>
                <c:pt idx="11" formatCode="General">
                  <c:v>0.11876723551931199</c:v>
                </c:pt>
                <c:pt idx="12" formatCode="General">
                  <c:v>0.13245068973972701</c:v>
                </c:pt>
                <c:pt idx="13" formatCode="General">
                  <c:v>0.137750227439426</c:v>
                </c:pt>
                <c:pt idx="14" formatCode="General">
                  <c:v>0.133825759364536</c:v>
                </c:pt>
                <c:pt idx="15" formatCode="General">
                  <c:v>0.12339506723879599</c:v>
                </c:pt>
                <c:pt idx="16" formatCode="General">
                  <c:v>0.108988684816679</c:v>
                </c:pt>
                <c:pt idx="17" formatCode="General">
                  <c:v>9.2615845696175605E-2</c:v>
                </c:pt>
                <c:pt idx="18" formatCode="General">
                  <c:v>7.5752591188704699E-2</c:v>
                </c:pt>
                <c:pt idx="19" formatCode="General">
                  <c:v>5.9402766030314198E-2</c:v>
                </c:pt>
                <c:pt idx="20" formatCode="General">
                  <c:v>4.4178918318782401E-2</c:v>
                </c:pt>
                <c:pt idx="21" formatCode="General">
                  <c:v>3.0388075349918602E-2</c:v>
                </c:pt>
                <c:pt idx="22" formatCode="General">
                  <c:v>1.8112385276269901E-2</c:v>
                </c:pt>
                <c:pt idx="23" formatCode="General">
                  <c:v>1.2058221462107801E-2</c:v>
                </c:pt>
                <c:pt idx="24" formatCode="General">
                  <c:v>1.3739967232462199E-2</c:v>
                </c:pt>
                <c:pt idx="25" formatCode="General">
                  <c:v>2.17599424714887E-2</c:v>
                </c:pt>
                <c:pt idx="26" formatCode="General">
                  <c:v>3.4187603428747999E-2</c:v>
                </c:pt>
                <c:pt idx="27" formatCode="General">
                  <c:v>4.9114699512653397E-2</c:v>
                </c:pt>
                <c:pt idx="28" formatCode="General">
                  <c:v>6.4791696801180798E-2</c:v>
                </c:pt>
                <c:pt idx="29" formatCode="General">
                  <c:v>7.9968313578349104E-2</c:v>
                </c:pt>
                <c:pt idx="30" formatCode="General">
                  <c:v>9.3548912980811999E-2</c:v>
                </c:pt>
                <c:pt idx="31" formatCode="General">
                  <c:v>0.10488534461612301</c:v>
                </c:pt>
                <c:pt idx="32" formatCode="General">
                  <c:v>0.113650030922807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-1.7013107330820999E-3</c:v>
                </c:pt>
                <c:pt idx="1" formatCode="General">
                  <c:v>-1.24887421988018E-2</c:v>
                </c:pt>
                <c:pt idx="2" formatCode="General">
                  <c:v>-2.42523624621293E-2</c:v>
                </c:pt>
                <c:pt idx="3">
                  <c:v>-3.2105917750280197E-2</c:v>
                </c:pt>
                <c:pt idx="4" formatCode="General">
                  <c:v>-3.5083087771980999E-2</c:v>
                </c:pt>
                <c:pt idx="5">
                  <c:v>-3.0523944078930599E-2</c:v>
                </c:pt>
                <c:pt idx="6" formatCode="General">
                  <c:v>-1.49034046533769E-2</c:v>
                </c:pt>
                <c:pt idx="7" formatCode="General">
                  <c:v>1.6990523524595898E-2</c:v>
                </c:pt>
                <c:pt idx="8" formatCode="General">
                  <c:v>5.4554222352787202E-2</c:v>
                </c:pt>
                <c:pt idx="9" formatCode="General">
                  <c:v>0.10571969550159301</c:v>
                </c:pt>
                <c:pt idx="10" formatCode="General">
                  <c:v>0.162766187809948</c:v>
                </c:pt>
                <c:pt idx="11" formatCode="General">
                  <c:v>0.22297154076742401</c:v>
                </c:pt>
                <c:pt idx="12" formatCode="General">
                  <c:v>0.285006454810732</c:v>
                </c:pt>
                <c:pt idx="13" formatCode="General">
                  <c:v>0.30638715170905301</c:v>
                </c:pt>
                <c:pt idx="14" formatCode="General">
                  <c:v>0.32477531533015003</c:v>
                </c:pt>
                <c:pt idx="15" formatCode="General">
                  <c:v>0.33722631459394098</c:v>
                </c:pt>
                <c:pt idx="16" formatCode="General">
                  <c:v>0.34345661397157101</c:v>
                </c:pt>
                <c:pt idx="17" formatCode="General">
                  <c:v>0.34366489546331302</c:v>
                </c:pt>
                <c:pt idx="18" formatCode="General">
                  <c:v>0.33807509383310103</c:v>
                </c:pt>
                <c:pt idx="19" formatCode="General">
                  <c:v>0.32680834629565902</c:v>
                </c:pt>
                <c:pt idx="20" formatCode="General">
                  <c:v>0.309872885446771</c:v>
                </c:pt>
                <c:pt idx="21" formatCode="General">
                  <c:v>0.287191166558598</c:v>
                </c:pt>
                <c:pt idx="22" formatCode="General">
                  <c:v>0.25863732573288001</c:v>
                </c:pt>
                <c:pt idx="23" formatCode="General">
                  <c:v>0.25756307977133902</c:v>
                </c:pt>
                <c:pt idx="24" formatCode="General">
                  <c:v>0.268381017584018</c:v>
                </c:pt>
                <c:pt idx="25" formatCode="General">
                  <c:v>0.28092607686638299</c:v>
                </c:pt>
                <c:pt idx="26" formatCode="General">
                  <c:v>0.29272396374742099</c:v>
                </c:pt>
                <c:pt idx="27" formatCode="General">
                  <c:v>0.30292062623906701</c:v>
                </c:pt>
                <c:pt idx="28" formatCode="General">
                  <c:v>0.31090897980341398</c:v>
                </c:pt>
                <c:pt idx="29" formatCode="General">
                  <c:v>0.31624883424974298</c:v>
                </c:pt>
                <c:pt idx="30" formatCode="General">
                  <c:v>0.31878972154914997</c:v>
                </c:pt>
                <c:pt idx="31" formatCode="General">
                  <c:v>0.318786854855868</c:v>
                </c:pt>
                <c:pt idx="32" formatCode="General">
                  <c:v>0.31716611925878202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1.8149099999996399E-3</c:v>
                </c:pt>
                <c:pt idx="1" formatCode="General">
                  <c:v>4.6009200000002304E-3</c:v>
                </c:pt>
                <c:pt idx="2" formatCode="General">
                  <c:v>6.96862999999964E-3</c:v>
                </c:pt>
                <c:pt idx="3" formatCode="General">
                  <c:v>7.7944599999997498E-3</c:v>
                </c:pt>
                <c:pt idx="4" formatCode="General">
                  <c:v>6.0840999999998901E-3</c:v>
                </c:pt>
                <c:pt idx="5" formatCode="General">
                  <c:v>2.5279000000003E-4</c:v>
                </c:pt>
                <c:pt idx="6" formatCode="General">
                  <c:v>-1.20457300000001E-2</c:v>
                </c:pt>
                <c:pt idx="7" formatCode="General">
                  <c:v>-3.4213039999999403E-2</c:v>
                </c:pt>
                <c:pt idx="8" formatCode="General">
                  <c:v>-5.9687509999999798E-2</c:v>
                </c:pt>
                <c:pt idx="9" formatCode="General">
                  <c:v>-8.5740620000000003E-2</c:v>
                </c:pt>
                <c:pt idx="10" formatCode="General">
                  <c:v>-0.110319579999999</c:v>
                </c:pt>
                <c:pt idx="11" formatCode="General">
                  <c:v>-0.13265273999999899</c:v>
                </c:pt>
                <c:pt idx="12" formatCode="General">
                  <c:v>-0.15259974000000001</c:v>
                </c:pt>
                <c:pt idx="13" formatCode="General">
                  <c:v>-0.158029319999999</c:v>
                </c:pt>
                <c:pt idx="14" formatCode="General">
                  <c:v>-0.15561712999999899</c:v>
                </c:pt>
                <c:pt idx="15" formatCode="General">
                  <c:v>-0.14804096999999899</c:v>
                </c:pt>
                <c:pt idx="16" formatCode="General">
                  <c:v>-0.13680127</c:v>
                </c:pt>
                <c:pt idx="17" formatCode="General">
                  <c:v>-0.12284811999999901</c:v>
                </c:pt>
                <c:pt idx="18" formatCode="General">
                  <c:v>-0.106806739999999</c:v>
                </c:pt>
                <c:pt idx="19" formatCode="General">
                  <c:v>-8.9076810000000103E-2</c:v>
                </c:pt>
                <c:pt idx="20" formatCode="General">
                  <c:v>-6.989186E-2</c:v>
                </c:pt>
                <c:pt idx="21" formatCode="General">
                  <c:v>-4.9364060000000397E-2</c:v>
                </c:pt>
                <c:pt idx="22" formatCode="General">
                  <c:v>-2.7522230000000199E-2</c:v>
                </c:pt>
                <c:pt idx="23" formatCode="General">
                  <c:v>-1.4580539999999699E-2</c:v>
                </c:pt>
                <c:pt idx="24" formatCode="General">
                  <c:v>-8.6345099999995904E-3</c:v>
                </c:pt>
                <c:pt idx="25" formatCode="General">
                  <c:v>-7.1051400000000896E-3</c:v>
                </c:pt>
                <c:pt idx="26" formatCode="General">
                  <c:v>-7.9968199999995403E-3</c:v>
                </c:pt>
                <c:pt idx="27">
                  <c:v>-9.9281200000002293E-3</c:v>
                </c:pt>
                <c:pt idx="28" formatCode="General">
                  <c:v>-1.1910579999999799E-2</c:v>
                </c:pt>
                <c:pt idx="29" formatCode="General">
                  <c:v>-1.324797E-2</c:v>
                </c:pt>
                <c:pt idx="30" formatCode="General">
                  <c:v>-1.34389900000003E-2</c:v>
                </c:pt>
                <c:pt idx="31" formatCode="General">
                  <c:v>-1.2168069999999399E-2</c:v>
                </c:pt>
                <c:pt idx="32" formatCode="General">
                  <c:v>-9.3157199999999094E-3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-1.91602826765668E-3</c:v>
                      </c:pt>
                      <c:pt idx="1" formatCode="General">
                        <c:v>-1.39830039531552E-2</c:v>
                      </c:pt>
                      <c:pt idx="2" formatCode="General">
                        <c:v>-2.71350096208045E-2</c:v>
                      </c:pt>
                      <c:pt idx="3" formatCode="General">
                        <c:v>-3.5912542731075803E-2</c:v>
                      </c:pt>
                      <c:pt idx="4" formatCode="General">
                        <c:v>-3.92334633503632E-2</c:v>
                      </c:pt>
                      <c:pt idx="5" formatCode="General">
                        <c:v>-3.4136580416565997E-2</c:v>
                      </c:pt>
                      <c:pt idx="6" formatCode="General">
                        <c:v>-1.6691481929653699E-2</c:v>
                      </c:pt>
                      <c:pt idx="7" formatCode="General">
                        <c:v>1.8925353492393798E-2</c:v>
                      </c:pt>
                      <c:pt idx="8" formatCode="General">
                        <c:v>6.0971695830813702E-2</c:v>
                      </c:pt>
                      <c:pt idx="9" formatCode="General">
                        <c:v>0.11826874199236601</c:v>
                      </c:pt>
                      <c:pt idx="10" formatCode="General">
                        <c:v>0.18217662127488701</c:v>
                      </c:pt>
                      <c:pt idx="11" formatCode="General">
                        <c:v>0.24963709475127599</c:v>
                      </c:pt>
                      <c:pt idx="12" formatCode="General">
                        <c:v>0.31914971132702702</c:v>
                      </c:pt>
                      <c:pt idx="13" formatCode="General">
                        <c:v>0.34319348907507702</c:v>
                      </c:pt>
                      <c:pt idx="14" formatCode="General">
                        <c:v>0.36382351383303901</c:v>
                      </c:pt>
                      <c:pt idx="15" formatCode="General">
                        <c:v>0.37776029309550802</c:v>
                      </c:pt>
                      <c:pt idx="16" formatCode="General">
                        <c:v>0.38469359588379998</c:v>
                      </c:pt>
                      <c:pt idx="17" formatCode="General">
                        <c:v>0.38485042285976101</c:v>
                      </c:pt>
                      <c:pt idx="18" formatCode="General">
                        <c:v>0.37848467733956298</c:v>
                      </c:pt>
                      <c:pt idx="19" formatCode="General">
                        <c:v>0.365734396105099</c:v>
                      </c:pt>
                      <c:pt idx="20" formatCode="General">
                        <c:v>0.34661090819412199</c:v>
                      </c:pt>
                      <c:pt idx="21" formatCode="General">
                        <c:v>0.32102964986520099</c:v>
                      </c:pt>
                      <c:pt idx="22" formatCode="General">
                        <c:v>0.28885246272114501</c:v>
                      </c:pt>
                      <c:pt idx="23" formatCode="General">
                        <c:v>0.28743713159469197</c:v>
                      </c:pt>
                      <c:pt idx="24" formatCode="General">
                        <c:v>0.29935263359550601</c:v>
                      </c:pt>
                      <c:pt idx="25" formatCode="General">
                        <c:v>0.313193366565167</c:v>
                      </c:pt>
                      <c:pt idx="26" formatCode="General">
                        <c:v>0.326166822957074</c:v>
                      </c:pt>
                      <c:pt idx="27" formatCode="General">
                        <c:v>0.337309974019328</c:v>
                      </c:pt>
                      <c:pt idx="28" formatCode="General">
                        <c:v>0.34594456985546002</c:v>
                      </c:pt>
                      <c:pt idx="29" formatCode="General">
                        <c:v>0.35158467591540599</c:v>
                      </c:pt>
                      <c:pt idx="30" formatCode="General">
                        <c:v>0.354067764253573</c:v>
                      </c:pt>
                      <c:pt idx="31" formatCode="General">
                        <c:v>0.35368591111324399</c:v>
                      </c:pt>
                      <c:pt idx="32" formatCode="General">
                        <c:v>0.351480283274963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-5.7242586417149896E-3</c:v>
                      </c:pt>
                      <c:pt idx="1" formatCode="General">
                        <c:v>-5.8999808627335703E-3</c:v>
                      </c:pt>
                      <c:pt idx="2">
                        <c:v>-1.8837947280969599E-3</c:v>
                      </c:pt>
                      <c:pt idx="3" formatCode="General">
                        <c:v>6.7069899855942703E-3</c:v>
                      </c:pt>
                      <c:pt idx="4">
                        <c:v>1.6025026478883E-2</c:v>
                      </c:pt>
                      <c:pt idx="5" formatCode="General">
                        <c:v>2.7375288986064499E-2</c:v>
                      </c:pt>
                      <c:pt idx="6" formatCode="General">
                        <c:v>4.13120730091254E-2</c:v>
                      </c:pt>
                      <c:pt idx="7" formatCode="General">
                        <c:v>5.8599024805605603E-2</c:v>
                      </c:pt>
                      <c:pt idx="8" formatCode="General">
                        <c:v>7.0498440851940403E-2</c:v>
                      </c:pt>
                      <c:pt idx="9" formatCode="General">
                        <c:v>8.4226074544146906E-2</c:v>
                      </c:pt>
                      <c:pt idx="10" formatCode="General">
                        <c:v>9.8111740887252205E-2</c:v>
                      </c:pt>
                      <c:pt idx="11" formatCode="General">
                        <c:v>0.111699702198908</c:v>
                      </c:pt>
                      <c:pt idx="12" formatCode="General">
                        <c:v>0.12517176390638399</c:v>
                      </c:pt>
                      <c:pt idx="13" formatCode="General">
                        <c:v>0.13475677366370201</c:v>
                      </c:pt>
                      <c:pt idx="14" formatCode="General">
                        <c:v>0.14234571414841701</c:v>
                      </c:pt>
                      <c:pt idx="15" formatCode="General">
                        <c:v>0.148032224906158</c:v>
                      </c:pt>
                      <c:pt idx="16" formatCode="General">
                        <c:v>0.15280172025251501</c:v>
                      </c:pt>
                      <c:pt idx="17" formatCode="General">
                        <c:v>0.15720369103537901</c:v>
                      </c:pt>
                      <c:pt idx="18" formatCode="General">
                        <c:v>0.16153801291991499</c:v>
                      </c:pt>
                      <c:pt idx="19" formatCode="General">
                        <c:v>0.16595657905493699</c:v>
                      </c:pt>
                      <c:pt idx="20" formatCode="General">
                        <c:v>0.17052389620135699</c:v>
                      </c:pt>
                      <c:pt idx="21" formatCode="General">
                        <c:v>0.175254390095891</c:v>
                      </c:pt>
                      <c:pt idx="22" formatCode="General">
                        <c:v>0.18013545927344499</c:v>
                      </c:pt>
                      <c:pt idx="23" formatCode="General">
                        <c:v>0.187328328228719</c:v>
                      </c:pt>
                      <c:pt idx="24" formatCode="General">
                        <c:v>0.19597655587910701</c:v>
                      </c:pt>
                      <c:pt idx="25" formatCode="General">
                        <c:v>0.207000107061383</c:v>
                      </c:pt>
                      <c:pt idx="26" formatCode="General">
                        <c:v>0.219637990815746</c:v>
                      </c:pt>
                      <c:pt idx="27" formatCode="General">
                        <c:v>0.23337359940056501</c:v>
                      </c:pt>
                      <c:pt idx="28" formatCode="General">
                        <c:v>0.247963930748618</c:v>
                      </c:pt>
                      <c:pt idx="29" formatCode="General">
                        <c:v>0.263158217144421</c:v>
                      </c:pt>
                      <c:pt idx="30" formatCode="General">
                        <c:v>0.27897248264407898</c:v>
                      </c:pt>
                      <c:pt idx="31" formatCode="General">
                        <c:v>0.29535284082178298</c:v>
                      </c:pt>
                      <c:pt idx="32" formatCode="General">
                        <c:v>0.31238452874981998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1.6550726319453E-3</c:v>
                      </c:pt>
                      <c:pt idx="1" formatCode="General">
                        <c:v>8.2516476260563396E-3</c:v>
                      </c:pt>
                      <c:pt idx="2" formatCode="General">
                        <c:v>1.6199493385649001E-2</c:v>
                      </c:pt>
                      <c:pt idx="3">
                        <c:v>2.6633063463044001E-2</c:v>
                      </c:pt>
                      <c:pt idx="4" formatCode="General">
                        <c:v>3.6328313346700697E-2</c:v>
                      </c:pt>
                      <c:pt idx="5" formatCode="General">
                        <c:v>4.7772076957541799E-2</c:v>
                      </c:pt>
                      <c:pt idx="6" formatCode="General">
                        <c:v>6.22256554274613E-2</c:v>
                      </c:pt>
                      <c:pt idx="7" formatCode="General">
                        <c:v>8.0771001525148295E-2</c:v>
                      </c:pt>
                      <c:pt idx="8" formatCode="General">
                        <c:v>8.8642475797251402E-2</c:v>
                      </c:pt>
                      <c:pt idx="9" formatCode="General">
                        <c:v>0.101312874076686</c:v>
                      </c:pt>
                      <c:pt idx="10" formatCode="General">
                        <c:v>0.115589774703894</c:v>
                      </c:pt>
                      <c:pt idx="11" formatCode="General">
                        <c:v>0.13019866999459601</c:v>
                      </c:pt>
                      <c:pt idx="12" formatCode="General">
                        <c:v>0.14512599241143201</c:v>
                      </c:pt>
                      <c:pt idx="13" formatCode="General">
                        <c:v>0.15243157944695401</c:v>
                      </c:pt>
                      <c:pt idx="14" formatCode="General">
                        <c:v>0.15959827698253101</c:v>
                      </c:pt>
                      <c:pt idx="15" formatCode="General">
                        <c:v>0.16522893617607601</c:v>
                      </c:pt>
                      <c:pt idx="16" formatCode="General">
                        <c:v>0.17013981079934101</c:v>
                      </c:pt>
                      <c:pt idx="17" formatCode="General">
                        <c:v>0.17480221770016499</c:v>
                      </c:pt>
                      <c:pt idx="18" formatCode="General">
                        <c:v>0.17948656991411099</c:v>
                      </c:pt>
                      <c:pt idx="19" formatCode="General">
                        <c:v>0.18434151968482701</c:v>
                      </c:pt>
                      <c:pt idx="20" formatCode="General">
                        <c:v>0.18944226307651099</c:v>
                      </c:pt>
                      <c:pt idx="21" formatCode="General">
                        <c:v>0.194820596408074</c:v>
                      </c:pt>
                      <c:pt idx="22" formatCode="General">
                        <c:v>0.20048425001384301</c:v>
                      </c:pt>
                      <c:pt idx="23" formatCode="General">
                        <c:v>0.21001117751513401</c:v>
                      </c:pt>
                      <c:pt idx="24" formatCode="General">
                        <c:v>0.22109190791670399</c:v>
                      </c:pt>
                      <c:pt idx="25" formatCode="General">
                        <c:v>0.235484468204227</c:v>
                      </c:pt>
                      <c:pt idx="26" formatCode="General">
                        <c:v>0.252041627060273</c:v>
                      </c:pt>
                      <c:pt idx="27" formatCode="General">
                        <c:v>0.270026002899248</c:v>
                      </c:pt>
                      <c:pt idx="28" formatCode="General">
                        <c:v>0.28918597255398398</c:v>
                      </c:pt>
                      <c:pt idx="29" formatCode="General">
                        <c:v>0.30913802532066498</c:v>
                      </c:pt>
                      <c:pt idx="30" formatCode="General">
                        <c:v>0.330010688694715</c:v>
                      </c:pt>
                      <c:pt idx="31" formatCode="General">
                        <c:v>0.35169116181592502</c:v>
                      </c:pt>
                      <c:pt idx="32" formatCode="General">
                        <c:v>0.37427681712271998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5.04739686417732E-3</c:v>
                      </c:pt>
                      <c:pt idx="1" formatCode="General">
                        <c:v>2.8891381383955301E-3</c:v>
                      </c:pt>
                      <c:pt idx="2" formatCode="General">
                        <c:v>-3.20948104371998E-3</c:v>
                      </c:pt>
                      <c:pt idx="3" formatCode="General">
                        <c:v>-1.1981883448231E-2</c:v>
                      </c:pt>
                      <c:pt idx="4" formatCode="General">
                        <c:v>-1.8233412095225401E-2</c:v>
                      </c:pt>
                      <c:pt idx="5" formatCode="General">
                        <c:v>-2.3175957787635499E-2</c:v>
                      </c:pt>
                      <c:pt idx="6" formatCode="General">
                        <c:v>-2.69708416792191E-2</c:v>
                      </c:pt>
                      <c:pt idx="7" formatCode="General">
                        <c:v>-2.9573397419158098E-2</c:v>
                      </c:pt>
                      <c:pt idx="8" formatCode="General">
                        <c:v>-2.3526279623775601E-2</c:v>
                      </c:pt>
                      <c:pt idx="9" formatCode="General">
                        <c:v>-1.9196673865329299E-2</c:v>
                      </c:pt>
                      <c:pt idx="10" formatCode="General">
                        <c:v>-1.5430045866227E-2</c:v>
                      </c:pt>
                      <c:pt idx="11" formatCode="General">
                        <c:v>-1.19785617231138E-2</c:v>
                      </c:pt>
                      <c:pt idx="12" formatCode="General">
                        <c:v>-9.1990632846150593E-3</c:v>
                      </c:pt>
                      <c:pt idx="13" formatCode="General">
                        <c:v>-4.81563827361419E-3</c:v>
                      </c:pt>
                      <c:pt idx="14" formatCode="General">
                        <c:v>-1.05745710026194E-3</c:v>
                      </c:pt>
                      <c:pt idx="15" formatCode="General">
                        <c:v>1.9072992422541899E-3</c:v>
                      </c:pt>
                      <c:pt idx="16" formatCode="General">
                        <c:v>3.13888545013796E-3</c:v>
                      </c:pt>
                      <c:pt idx="17" formatCode="General">
                        <c:v>2.4260159037225999E-3</c:v>
                      </c:pt>
                      <c:pt idx="18">
                        <c:v>-4.8425176835120702E-5</c:v>
                      </c:pt>
                      <c:pt idx="19" formatCode="General">
                        <c:v>-3.94254414459727E-3</c:v>
                      </c:pt>
                      <c:pt idx="20" formatCode="General">
                        <c:v>-8.8894284991258808E-3</c:v>
                      </c:pt>
                      <c:pt idx="21" formatCode="General">
                        <c:v>-1.4561943327673301E-2</c:v>
                      </c:pt>
                      <c:pt idx="22" formatCode="General">
                        <c:v>-2.0697104925648802E-2</c:v>
                      </c:pt>
                      <c:pt idx="23" formatCode="General">
                        <c:v>-2.7962760883915E-2</c:v>
                      </c:pt>
                      <c:pt idx="24" formatCode="General">
                        <c:v>-3.5184615890881898E-2</c:v>
                      </c:pt>
                      <c:pt idx="25" formatCode="General">
                        <c:v>-4.3046475418662099E-2</c:v>
                      </c:pt>
                      <c:pt idx="26" formatCode="General">
                        <c:v>-5.0465615539574397E-2</c:v>
                      </c:pt>
                      <c:pt idx="27" formatCode="General">
                        <c:v>-5.69030694983374E-2</c:v>
                      </c:pt>
                      <c:pt idx="28" formatCode="General">
                        <c:v>-6.2324240979017002E-2</c:v>
                      </c:pt>
                      <c:pt idx="29" formatCode="General">
                        <c:v>-6.6773372258688193E-2</c:v>
                      </c:pt>
                      <c:pt idx="30" formatCode="General">
                        <c:v>-7.0599177494379203E-2</c:v>
                      </c:pt>
                      <c:pt idx="31" formatCode="General">
                        <c:v>-7.4030416339843003E-2</c:v>
                      </c:pt>
                      <c:pt idx="32" formatCode="General">
                        <c:v>-7.7398655580795894E-2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1.6507795829911742E-3</c:v>
                </c:pt>
                <c:pt idx="1">
                  <c:v>2.7251977956268569E-3</c:v>
                </c:pt>
                <c:pt idx="2">
                  <c:v>2.9045466816588826E-3</c:v>
                </c:pt>
                <c:pt idx="3">
                  <c:v>2.0712170645548417E-3</c:v>
                </c:pt>
                <c:pt idx="4">
                  <c:v>2.5353713915300968E-3</c:v>
                </c:pt>
                <c:pt idx="5">
                  <c:v>5.2076430675754475E-3</c:v>
                </c:pt>
                <c:pt idx="6">
                  <c:v>1.0957426379919833E-2</c:v>
                </c:pt>
                <c:pt idx="7">
                  <c:v>2.1016791324432151E-2</c:v>
                </c:pt>
                <c:pt idx="8">
                  <c:v>3.647602693838204E-2</c:v>
                </c:pt>
                <c:pt idx="9">
                  <c:v>5.2470230816045731E-2</c:v>
                </c:pt>
                <c:pt idx="10">
                  <c:v>6.6651537111984044E-2</c:v>
                </c:pt>
                <c:pt idx="11">
                  <c:v>7.8281419746584327E-2</c:v>
                </c:pt>
                <c:pt idx="12">
                  <c:v>8.7224557890916599E-2</c:v>
                </c:pt>
                <c:pt idx="13">
                  <c:v>9.0649658886764822E-2</c:v>
                </c:pt>
                <c:pt idx="14">
                  <c:v>8.8023431315353257E-2</c:v>
                </c:pt>
                <c:pt idx="15">
                  <c:v>8.1137763036967861E-2</c:v>
                </c:pt>
                <c:pt idx="16">
                  <c:v>7.1653794238945384E-2</c:v>
                </c:pt>
                <c:pt idx="17">
                  <c:v>6.088730323236892E-2</c:v>
                </c:pt>
                <c:pt idx="18">
                  <c:v>4.9803644343610835E-2</c:v>
                </c:pt>
                <c:pt idx="19">
                  <c:v>3.9058956182691167E-2</c:v>
                </c:pt>
                <c:pt idx="20">
                  <c:v>2.9053537776268453E-2</c:v>
                </c:pt>
                <c:pt idx="21">
                  <c:v>1.9988012964034647E-2</c:v>
                </c:pt>
                <c:pt idx="22">
                  <c:v>1.191600994362592E-2</c:v>
                </c:pt>
                <c:pt idx="23">
                  <c:v>7.938256599495843E-3</c:v>
                </c:pt>
                <c:pt idx="24">
                  <c:v>9.053858669776229E-3</c:v>
                </c:pt>
                <c:pt idx="25">
                  <c:v>1.4355226882079269E-2</c:v>
                </c:pt>
                <c:pt idx="26">
                  <c:v>2.2583480335836695E-2</c:v>
                </c:pt>
                <c:pt idx="27">
                  <c:v>3.2488690296408183E-2</c:v>
                </c:pt>
                <c:pt idx="28">
                  <c:v>4.291759496143556E-2</c:v>
                </c:pt>
                <c:pt idx="29">
                  <c:v>5.3039778097654457E-2</c:v>
                </c:pt>
                <c:pt idx="30">
                  <c:v>6.2121962985200035E-2</c:v>
                </c:pt>
                <c:pt idx="31">
                  <c:v>6.9724550572361016E-2</c:v>
                </c:pt>
                <c:pt idx="32">
                  <c:v>7.5619942634520737E-2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-3.6108502105429901E-4</c:v>
                </c:pt>
                <c:pt idx="1">
                  <c:v>-2.6507958667901584E-3</c:v>
                </c:pt>
                <c:pt idx="2">
                  <c:v>-5.1477525250618094E-3</c:v>
                </c:pt>
                <c:pt idx="3">
                  <c:v>-6.8117804979080099E-3</c:v>
                </c:pt>
                <c:pt idx="4">
                  <c:v>-7.4381002029240079E-3</c:v>
                </c:pt>
                <c:pt idx="5">
                  <c:v>-6.4666454617378199E-3</c:v>
                </c:pt>
                <c:pt idx="6">
                  <c:v>-3.1553107867433607E-3</c:v>
                </c:pt>
                <c:pt idx="7">
                  <c:v>3.5955460858434806E-3</c:v>
                </c:pt>
                <c:pt idx="8">
                  <c:v>1.1534290363397766E-2</c:v>
                </c:pt>
                <c:pt idx="9">
                  <c:v>2.2343389727628993E-2</c:v>
                </c:pt>
                <c:pt idx="10">
                  <c:v>3.4392393027960287E-2</c:v>
                </c:pt>
                <c:pt idx="11">
                  <c:v>4.710504881017185E-2</c:v>
                </c:pt>
                <c:pt idx="12">
                  <c:v>6.0199203420375678E-2</c:v>
                </c:pt>
                <c:pt idx="13">
                  <c:v>6.4708079058105342E-2</c:v>
                </c:pt>
                <c:pt idx="14">
                  <c:v>6.8586685301154388E-2</c:v>
                </c:pt>
                <c:pt idx="15">
                  <c:v>7.1213899783899887E-2</c:v>
                </c:pt>
                <c:pt idx="16">
                  <c:v>7.2530544588623555E-2</c:v>
                </c:pt>
                <c:pt idx="17">
                  <c:v>7.2578945095306796E-2</c:v>
                </c:pt>
                <c:pt idx="18">
                  <c:v>7.1406288544033109E-2</c:v>
                </c:pt>
                <c:pt idx="19">
                  <c:v>6.9037558259592416E-2</c:v>
                </c:pt>
                <c:pt idx="20">
                  <c:v>6.5473423798004193E-2</c:v>
                </c:pt>
                <c:pt idx="21">
                  <c:v>6.0696028090950822E-2</c:v>
                </c:pt>
                <c:pt idx="22">
                  <c:v>5.4676973034713743E-2</c:v>
                </c:pt>
                <c:pt idx="23">
                  <c:v>5.4438099429205883E-2</c:v>
                </c:pt>
                <c:pt idx="24">
                  <c:v>5.6718628035383543E-2</c:v>
                </c:pt>
                <c:pt idx="25">
                  <c:v>5.9363476029239304E-2</c:v>
                </c:pt>
                <c:pt idx="26">
                  <c:v>6.1846010337151314E-2</c:v>
                </c:pt>
                <c:pt idx="27">
                  <c:v>6.3983991315322244E-2</c:v>
                </c:pt>
                <c:pt idx="28">
                  <c:v>6.5648620763757631E-2</c:v>
                </c:pt>
                <c:pt idx="29">
                  <c:v>6.6747235692121751E-2</c:v>
                </c:pt>
                <c:pt idx="30">
                  <c:v>6.7248855679642713E-2</c:v>
                </c:pt>
                <c:pt idx="31">
                  <c:v>6.7208605914709507E-2</c:v>
                </c:pt>
                <c:pt idx="32">
                  <c:v>6.6823125940763201E-2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1.145118074724826E-2</c:v>
                </c:pt>
                <c:pt idx="1">
                  <c:v>2.3300763059118709E-2</c:v>
                </c:pt>
                <c:pt idx="2">
                  <c:v>3.2329573802459363E-2</c:v>
                </c:pt>
                <c:pt idx="3">
                  <c:v>3.7199207912245791E-2</c:v>
                </c:pt>
                <c:pt idx="4">
                  <c:v>3.9739977200121047E-2</c:v>
                </c:pt>
                <c:pt idx="5">
                  <c:v>4.007185471466887E-2</c:v>
                </c:pt>
                <c:pt idx="6">
                  <c:v>3.8504785457265704E-2</c:v>
                </c:pt>
                <c:pt idx="7">
                  <c:v>3.5016876222591836E-2</c:v>
                </c:pt>
                <c:pt idx="8">
                  <c:v>3.2235089802261453E-2</c:v>
                </c:pt>
                <c:pt idx="9">
                  <c:v>2.964233875673326E-2</c:v>
                </c:pt>
                <c:pt idx="10">
                  <c:v>2.7658511912466256E-2</c:v>
                </c:pt>
                <c:pt idx="11">
                  <c:v>2.6443119693462844E-2</c:v>
                </c:pt>
                <c:pt idx="12">
                  <c:v>2.591647891140016E-2</c:v>
                </c:pt>
                <c:pt idx="13">
                  <c:v>2.4390382746757654E-2</c:v>
                </c:pt>
                <c:pt idx="14">
                  <c:v>2.3771844122538868E-2</c:v>
                </c:pt>
                <c:pt idx="15">
                  <c:v>2.4398028554664559E-2</c:v>
                </c:pt>
                <c:pt idx="16">
                  <c:v>2.5904454695063268E-2</c:v>
                </c:pt>
                <c:pt idx="17">
                  <c:v>2.7932532693012008E-2</c:v>
                </c:pt>
                <c:pt idx="18">
                  <c:v>3.0193017565910515E-2</c:v>
                </c:pt>
                <c:pt idx="19">
                  <c:v>3.2476473650302054E-2</c:v>
                </c:pt>
                <c:pt idx="20">
                  <c:v>3.4646689797759964E-2</c:v>
                </c:pt>
                <c:pt idx="21">
                  <c:v>3.662819884762316E-2</c:v>
                </c:pt>
                <c:pt idx="22">
                  <c:v>3.8392286657316289E-2</c:v>
                </c:pt>
                <c:pt idx="23">
                  <c:v>3.9037863406031638E-2</c:v>
                </c:pt>
                <c:pt idx="24">
                  <c:v>3.8941178232560644E-2</c:v>
                </c:pt>
                <c:pt idx="25">
                  <c:v>3.7997518689886225E-2</c:v>
                </c:pt>
                <c:pt idx="26">
                  <c:v>3.6557399171235884E-2</c:v>
                </c:pt>
                <c:pt idx="27">
                  <c:v>3.4811088207078345E-2</c:v>
                </c:pt>
                <c:pt idx="28">
                  <c:v>3.2897595774804257E-2</c:v>
                </c:pt>
                <c:pt idx="29">
                  <c:v>3.0928580027207001E-2</c:v>
                </c:pt>
                <c:pt idx="30">
                  <c:v>2.898418647440322E-2</c:v>
                </c:pt>
                <c:pt idx="31">
                  <c:v>2.7111693635505078E-2</c:v>
                </c:pt>
                <c:pt idx="32">
                  <c:v>2.5281837288503122E-2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1.2740912663167236E-2</c:v>
                </c:pt>
                <c:pt idx="1">
                  <c:v>2.337518575612485E-2</c:v>
                </c:pt>
                <c:pt idx="2">
                  <c:v>3.0086362907133513E-2</c:v>
                </c:pt>
                <c:pt idx="3">
                  <c:v>3.2458619901132302E-2</c:v>
                </c:pt>
                <c:pt idx="4">
                  <c:v>3.4837214908378655E-2</c:v>
                </c:pt>
                <c:pt idx="5">
                  <c:v>3.8812856974335119E-2</c:v>
                </c:pt>
                <c:pt idx="6">
                  <c:v>4.6306887465674684E-2</c:v>
                </c:pt>
                <c:pt idx="7">
                  <c:v>5.9629147540940508E-2</c:v>
                </c:pt>
                <c:pt idx="8">
                  <c:v>8.0245407104029276E-2</c:v>
                </c:pt>
                <c:pt idx="9">
                  <c:v>0.10445598433153069</c:v>
                </c:pt>
                <c:pt idx="10">
                  <c:v>0.12870238522271205</c:v>
                </c:pt>
                <c:pt idx="11">
                  <c:v>0.15182955665364872</c:v>
                </c:pt>
                <c:pt idx="12">
                  <c:v>0.17334021716628456</c:v>
                </c:pt>
                <c:pt idx="13">
                  <c:v>0.17974816555070827</c:v>
                </c:pt>
                <c:pt idx="14">
                  <c:v>0.18038193891998233</c:v>
                </c:pt>
                <c:pt idx="15">
                  <c:v>0.17674967722538515</c:v>
                </c:pt>
                <c:pt idx="16">
                  <c:v>0.17008876255009131</c:v>
                </c:pt>
                <c:pt idx="17">
                  <c:v>0.16139878771681548</c:v>
                </c:pt>
                <c:pt idx="18">
                  <c:v>0.15140294719591108</c:v>
                </c:pt>
                <c:pt idx="19">
                  <c:v>0.14057295956257931</c:v>
                </c:pt>
                <c:pt idx="20">
                  <c:v>0.12917366371267835</c:v>
                </c:pt>
                <c:pt idx="21">
                  <c:v>0.11731220686936883</c:v>
                </c:pt>
                <c:pt idx="22">
                  <c:v>0.10498527255919932</c:v>
                </c:pt>
                <c:pt idx="23">
                  <c:v>0.10141421089404634</c:v>
                </c:pt>
                <c:pt idx="24">
                  <c:v>0.10471365107318498</c:v>
                </c:pt>
                <c:pt idx="25">
                  <c:v>0.11171621349708172</c:v>
                </c:pt>
                <c:pt idx="26">
                  <c:v>0.1209868503623035</c:v>
                </c:pt>
                <c:pt idx="27">
                  <c:v>0.13128373647386393</c:v>
                </c:pt>
                <c:pt idx="28">
                  <c:v>0.14146376900339153</c:v>
                </c:pt>
                <c:pt idx="29">
                  <c:v>0.15071562305342123</c:v>
                </c:pt>
                <c:pt idx="30">
                  <c:v>0.15835501463727919</c:v>
                </c:pt>
                <c:pt idx="31">
                  <c:v>0.16404484549448206</c:v>
                </c:pt>
                <c:pt idx="32">
                  <c:v>0.16772492841166109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-5.6979529738931944E-5</c:v>
                </c:pt>
                <c:pt idx="1">
                  <c:v>-7.89574893227174E-4</c:v>
                </c:pt>
                <c:pt idx="2">
                  <c:v>-2.9551881079740161E-3</c:v>
                </c:pt>
                <c:pt idx="3">
                  <c:v>-6.013113518795743E-3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-1.6236396988021928E-3</c:v>
                </c:pt>
                <c:pt idx="1">
                  <c:v>-1.6815835144572411E-3</c:v>
                </c:pt>
                <c:pt idx="2">
                  <c:v>-4.266060798727267E-3</c:v>
                </c:pt>
                <c:pt idx="3">
                  <c:v>-8.643515198329399E-3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1.3531466941163472E-4</c:v>
                </c:pt>
                <c:pt idx="1">
                  <c:v>-4.6382158186863975E-5</c:v>
                </c:pt>
                <c:pt idx="2">
                  <c:v>-1.5615134581462575E-3</c:v>
                </c:pt>
                <c:pt idx="3">
                  <c:v>-1.5446742408087299E-3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-2.4782618476411056E-3</c:v>
                </c:pt>
                <c:pt idx="1">
                  <c:v>-5.2026050612372643E-3</c:v>
                </c:pt>
                <c:pt idx="2">
                  <c:v>-8.861620763771505E-3</c:v>
                </c:pt>
                <c:pt idx="3">
                  <c:v>-1.8555035293788213E-2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-7.032974473146103E-3</c:v>
                </c:pt>
                <c:pt idx="1">
                  <c:v>-2.6019852231156326E-2</c:v>
                </c:pt>
                <c:pt idx="2">
                  <c:v>-3.2649266068946803E-2</c:v>
                </c:pt>
                <c:pt idx="3">
                  <c:v>-4.3918809562758065E-2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-2.3685370657722138E-2</c:v>
                </c:pt>
                <c:pt idx="1">
                  <c:v>-0.30411531603633535</c:v>
                </c:pt>
                <c:pt idx="2">
                  <c:v>-0.48486645626025704</c:v>
                </c:pt>
                <c:pt idx="3">
                  <c:v>-0.7400997902439399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7.0675282229570868E-4</c:v>
                </c:pt>
                <c:pt idx="1">
                  <c:v>7.3772585667297719E-4</c:v>
                </c:pt>
                <c:pt idx="2">
                  <c:v>-1.491203236296812E-3</c:v>
                </c:pt>
                <c:pt idx="3">
                  <c:v>-2.0864057622622667E-3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-5.1460157500686776E-3</c:v>
                </c:pt>
                <c:pt idx="1">
                  <c:v>-9.7411217788270221E-3</c:v>
                </c:pt>
                <c:pt idx="2">
                  <c:v>-1.3952481223676649E-2</c:v>
                </c:pt>
                <c:pt idx="3">
                  <c:v>-3.0285891435881229E-2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-5.2814943423141747E-3</c:v>
                </c:pt>
                <c:pt idx="1">
                  <c:v>-9.4559565205405427E-3</c:v>
                </c:pt>
                <c:pt idx="2">
                  <c:v>-1.372288718333281E-2</c:v>
                </c:pt>
                <c:pt idx="3">
                  <c:v>-2.9328282215644319E-2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-5.937154135857492E-3</c:v>
                </c:pt>
                <c:pt idx="1">
                  <c:v>-1.0861407486843389E-2</c:v>
                </c:pt>
                <c:pt idx="2">
                  <c:v>-1.5563409122554384E-2</c:v>
                </c:pt>
                <c:pt idx="3">
                  <c:v>-3.2441712374171039E-2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-5.9780341623139055E-3</c:v>
                </c:pt>
                <c:pt idx="1">
                  <c:v>-1.1494678397013014E-2</c:v>
                </c:pt>
                <c:pt idx="2">
                  <c:v>-1.6400228147375628E-2</c:v>
                </c:pt>
                <c:pt idx="3">
                  <c:v>-3.5400604435098293E-2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-7.7333858730583849E-3</c:v>
                </c:pt>
                <c:pt idx="1">
                  <c:v>-7.5838013935737303E-3</c:v>
                </c:pt>
                <c:pt idx="2">
                  <c:v>-1.3296989993524022E-2</c:v>
                </c:pt>
                <c:pt idx="3">
                  <c:v>-2.9090144412370678E-2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1.359769455083315E-3</c:v>
                </c:pt>
                <c:pt idx="1">
                  <c:v>1.8675299231505349E-3</c:v>
                </c:pt>
                <c:pt idx="2">
                  <c:v>4.417950444648433E-4</c:v>
                </c:pt>
                <c:pt idx="3">
                  <c:v>1.3830494939266469E-3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2.9429558003535305E-4</c:v>
                </c:pt>
                <c:pt idx="1">
                  <c:v>2.4300874156166774E-3</c:v>
                </c:pt>
                <c:pt idx="2">
                  <c:v>1.0596478130480147E-3</c:v>
                </c:pt>
                <c:pt idx="3">
                  <c:v>2.706143119892257E-3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1.563142498843817E-4</c:v>
                </c:pt>
                <c:pt idx="1">
                  <c:v>3.8449754824476656E-7</c:v>
                </c:pt>
                <c:pt idx="2">
                  <c:v>-1.5010804714211679E-3</c:v>
                </c:pt>
                <c:pt idx="3">
                  <c:v>-1.4208675215678923E-3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3.9283255989919219E-4</c:v>
                </c:pt>
                <c:pt idx="1">
                  <c:v>3.1873722277286909E-4</c:v>
                </c:pt>
                <c:pt idx="2">
                  <c:v>-1.931351169058737E-3</c:v>
                </c:pt>
                <c:pt idx="3">
                  <c:v>-3.3482059710686629E-3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-7.3297663903019172E-3</c:v>
                </c:pt>
                <c:pt idx="1">
                  <c:v>-2.5915038001887214E-2</c:v>
                </c:pt>
                <c:pt idx="2">
                  <c:v>-3.2256068732831489E-2</c:v>
                </c:pt>
                <c:pt idx="3">
                  <c:v>-4.2916067141132608E-2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-0.14407194849230232</c:v>
                </c:pt>
                <c:pt idx="1">
                  <c:v>-0.39956159192364349</c:v>
                </c:pt>
                <c:pt idx="2">
                  <c:v>-0.54897221696171827</c:v>
                </c:pt>
                <c:pt idx="3">
                  <c:v>-0.74499112649619459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1.8480778356606553E-3</c:v>
                </c:pt>
                <c:pt idx="1">
                  <c:v>1.9503126488267242E-3</c:v>
                </c:pt>
                <c:pt idx="2">
                  <c:v>2.8369199139577361E-4</c:v>
                </c:pt>
                <c:pt idx="3">
                  <c:v>1.8821064767970963E-3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1.8355415332127478E-5</c:v>
                </c:pt>
                <c:pt idx="1">
                  <c:v>1.3452947689656103E-3</c:v>
                </c:pt>
                <c:pt idx="2">
                  <c:v>3.5643672010299277E-4</c:v>
                </c:pt>
                <c:pt idx="3">
                  <c:v>1.3156885024800946E-3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-3.0084974802058184E-5</c:v>
                </c:pt>
                <c:pt idx="1">
                  <c:v>1.3975656406768344E-3</c:v>
                </c:pt>
                <c:pt idx="2">
                  <c:v>2.9855308336013131E-4</c:v>
                </c:pt>
                <c:pt idx="3">
                  <c:v>1.3074432267417002E-3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2.9730006103201312E-4</c:v>
                </c:pt>
                <c:pt idx="1">
                  <c:v>1.4767000247475348E-3</c:v>
                </c:pt>
                <c:pt idx="2">
                  <c:v>3.4554185506729951E-4</c:v>
                </c:pt>
                <c:pt idx="3">
                  <c:v>1.4831071023142517E-3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-5.6348151042939776E-6</c:v>
                </c:pt>
                <c:pt idx="1">
                  <c:v>1.2258490902350427E-3</c:v>
                </c:pt>
                <c:pt idx="2">
                  <c:v>9.1990915672246487E-5</c:v>
                </c:pt>
                <c:pt idx="3">
                  <c:v>1.0326119238601716E-3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1.8435974553721035E-3</c:v>
                </c:pt>
                <c:pt idx="1">
                  <c:v>1.9546293804029169E-3</c:v>
                </c:pt>
                <c:pt idx="2">
                  <c:v>2.8491505053884758E-4</c:v>
                </c:pt>
                <c:pt idx="3">
                  <c:v>1.8839635162195556E-3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-7.7333862348299975E-3</c:v>
                </c:pt>
                <c:pt idx="1">
                  <c:v>-7.5838008096504872E-3</c:v>
                </c:pt>
                <c:pt idx="2">
                  <c:v>-1.3296991250135726E-2</c:v>
                </c:pt>
                <c:pt idx="3">
                  <c:v>-2.9090159794887493E-2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4.3261294378815762E-5</c:v>
                </c:pt>
                <c:pt idx="1">
                  <c:v>1.3245066019222929E-3</c:v>
                </c:pt>
                <c:pt idx="2">
                  <c:v>1.8112365379030493E-4</c:v>
                </c:pt>
                <c:pt idx="3">
                  <c:v>1.1365003792407347E-3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78.261999500013189</c:v>
                </c:pt>
                <c:pt idx="1">
                  <c:v>54.350920049997512</c:v>
                </c:pt>
                <c:pt idx="2">
                  <c:v>126.73414671001956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532.30373000004329</c:v>
                </c:pt>
                <c:pt idx="1">
                  <c:v>-1.0101000000722706</c:v>
                </c:pt>
                <c:pt idx="2">
                  <c:v>473.45569000020623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-232.75596100004623</c:v>
                </c:pt>
                <c:pt idx="1">
                  <c:v>-847.44703699997626</c:v>
                </c:pt>
                <c:pt idx="2">
                  <c:v>-1153.3560220000218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-412.22400000039488</c:v>
                </c:pt>
                <c:pt idx="1">
                  <c:v>-3575.5499999988824</c:v>
                </c:pt>
                <c:pt idx="2">
                  <c:v>-3561.9799999985844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-10945.538319999934</c:v>
                </c:pt>
                <c:pt idx="1">
                  <c:v>-20821.613879999844</c:v>
                </c:pt>
                <c:pt idx="2">
                  <c:v>-35428.021529999911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26645.661554438979</c:v>
                </c:pt>
                <c:pt idx="1">
                  <c:v>43893.568714466237</c:v>
                </c:pt>
                <c:pt idx="2">
                  <c:v>69179.238459225133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15665.709002938122</c:v>
                </c:pt>
                <c:pt idx="1">
                  <c:v>18702.298617518507</c:v>
                </c:pt>
                <c:pt idx="2">
                  <c:v>29636.070743937045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1873.0830900000001</c:v>
                      </c:pt>
                      <c:pt idx="1">
                        <c:v>4736.4136099999996</c:v>
                      </c:pt>
                      <c:pt idx="2">
                        <c:v>8200.5476999999992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12405.822760000001</c:v>
                      </c:pt>
                      <c:pt idx="1">
                        <c:v>49415.106159999996</c:v>
                      </c:pt>
                      <c:pt idx="2">
                        <c:v>87242.246649999986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-33.342169999999896</c:v>
                      </c:pt>
                      <c:pt idx="1">
                        <c:v>-331.98205000000007</c:v>
                      </c:pt>
                      <c:pt idx="2">
                        <c:v>-1036.8367329999999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17957.930079999998</c:v>
                      </c:pt>
                      <c:pt idx="1">
                        <c:v>760.22867000000406</c:v>
                      </c:pt>
                      <c:pt idx="2">
                        <c:v>-22446.89503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1007.1967609999997</c:v>
                      </c:pt>
                      <c:pt idx="1">
                        <c:v>1516.9483599999994</c:v>
                      </c:pt>
                      <c:pt idx="2">
                        <c:v>3494.0130832049999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74.01415709999992</c:v>
                      </c:pt>
                      <c:pt idx="1">
                        <c:v>146.5873704</c:v>
                      </c:pt>
                      <c:pt idx="2">
                        <c:v>1793.7389530999999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-61.435881000000336</c:v>
                      </c:pt>
                      <c:pt idx="1">
                        <c:v>-193.16752699999984</c:v>
                      </c:pt>
                      <c:pt idx="2">
                        <c:v>-227.32524229999996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1.5746129999999994</c:v>
                      </c:pt>
                      <c:pt idx="1">
                        <c:v>-107.35306799999989</c:v>
                      </c:pt>
                      <c:pt idx="2">
                        <c:v>19027.479045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-1871.9645183800001</c:v>
                      </c:pt>
                      <c:pt idx="1">
                        <c:v>-1358.9504372315</c:v>
                      </c:pt>
                      <c:pt idx="2">
                        <c:v>-24.971166175099999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-4707.1246399999982</c:v>
                      </c:pt>
                      <c:pt idx="1">
                        <c:v>-10690.200808000001</c:v>
                      </c:pt>
                      <c:pt idx="2">
                        <c:v>-26842.396412000002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-0.10129742500000027</c:v>
                      </c:pt>
                      <c:pt idx="1">
                        <c:v>-6.1261838000000068E-2</c:v>
                      </c:pt>
                      <c:pt idx="2">
                        <c:v>-0.36219486600000028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8.6001439999998652E-3</c:v>
                      </c:pt>
                      <c:pt idx="1">
                        <c:v>-3.038641999999897E-4</c:v>
                      </c:pt>
                      <c:pt idx="2">
                        <c:v>-1.9373882000000078E-4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1330.5430892000149</c:v>
                </c:pt>
                <c:pt idx="1">
                  <c:v>26645.661554438979</c:v>
                </c:pt>
                <c:pt idx="2">
                  <c:v>43893.568714466237</c:v>
                </c:pt>
                <c:pt idx="3">
                  <c:v>69179.238459225133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748.04945000000043</c:v>
                </c:pt>
                <c:pt idx="1">
                  <c:v>1873.0830900000001</c:v>
                </c:pt>
                <c:pt idx="2">
                  <c:v>4736.4136099999996</c:v>
                </c:pt>
                <c:pt idx="3">
                  <c:v>8200.5476999999992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597.72817299999997</c:v>
                </c:pt>
                <c:pt idx="1">
                  <c:v>12405.822760000001</c:v>
                </c:pt>
                <c:pt idx="2">
                  <c:v>49415.106159999996</c:v>
                </c:pt>
                <c:pt idx="3">
                  <c:v>87242.246649999986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48.817993099999967</c:v>
                </c:pt>
                <c:pt idx="1">
                  <c:v>-33.342169999999896</c:v>
                </c:pt>
                <c:pt idx="2">
                  <c:v>-331.98205000000007</c:v>
                </c:pt>
                <c:pt idx="3">
                  <c:v>-1036.8367329999999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132.85278529999999</c:v>
                </c:pt>
                <c:pt idx="1">
                  <c:v>17957.930079999998</c:v>
                </c:pt>
                <c:pt idx="2">
                  <c:v>760.22867000000406</c:v>
                </c:pt>
                <c:pt idx="3">
                  <c:v>-22446.89503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76.53434100000004</c:v>
                </c:pt>
                <c:pt idx="1">
                  <c:v>1007.1967609999997</c:v>
                </c:pt>
                <c:pt idx="2">
                  <c:v>1516.9483599999994</c:v>
                </c:pt>
                <c:pt idx="3">
                  <c:v>3494.0130832049999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74.328168000000005</c:v>
                </c:pt>
                <c:pt idx="1">
                  <c:v>74.01415709999992</c:v>
                </c:pt>
                <c:pt idx="2">
                  <c:v>146.5873704</c:v>
                </c:pt>
                <c:pt idx="3">
                  <c:v>1793.7389530999999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60.21220500000004</c:v>
                </c:pt>
                <c:pt idx="1">
                  <c:v>-61.435881000000336</c:v>
                </c:pt>
                <c:pt idx="2">
                  <c:v>-193.16752699999984</c:v>
                </c:pt>
                <c:pt idx="3">
                  <c:v>-227.32524229999996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139.70898000000034</c:v>
                </c:pt>
                <c:pt idx="1">
                  <c:v>1.5746129999999994</c:v>
                </c:pt>
                <c:pt idx="2">
                  <c:v>-107.35306799999989</c:v>
                </c:pt>
                <c:pt idx="3">
                  <c:v>19027.479045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-1617.1293200000002</c:v>
                </c:pt>
                <c:pt idx="1">
                  <c:v>-1871.9645183800001</c:v>
                </c:pt>
                <c:pt idx="2">
                  <c:v>-1358.9504372315</c:v>
                </c:pt>
                <c:pt idx="3">
                  <c:v>-24.971166175099999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1019.88249</c:v>
                </c:pt>
                <c:pt idx="1">
                  <c:v>-4707.1246399999982</c:v>
                </c:pt>
                <c:pt idx="2">
                  <c:v>-10690.200808000001</c:v>
                </c:pt>
                <c:pt idx="3">
                  <c:v>-26842.396412000002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15.430673599999977</c:v>
                </c:pt>
                <c:pt idx="1">
                  <c:v>-0.10129742500000027</c:v>
                </c:pt>
                <c:pt idx="2">
                  <c:v>-6.1261838000000068E-2</c:v>
                </c:pt>
                <c:pt idx="3">
                  <c:v>-0.36219486600000028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34.12715019999996</c:v>
                </c:pt>
                <c:pt idx="1">
                  <c:v>8.6001439999998652E-3</c:v>
                </c:pt>
                <c:pt idx="2">
                  <c:v>-3.038641999999897E-4</c:v>
                </c:pt>
                <c:pt idx="3">
                  <c:v>-1.9373882000000078E-4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-1.9582590099962545</c:v>
                      </c:pt>
                      <c:pt idx="1">
                        <c:v>78.261999500013189</c:v>
                      </c:pt>
                      <c:pt idx="2">
                        <c:v>54.350920049997512</c:v>
                      </c:pt>
                      <c:pt idx="3">
                        <c:v>126.73414671001956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-55.960107000079006</c:v>
                      </c:pt>
                      <c:pt idx="1">
                        <c:v>532.30373000004329</c:v>
                      </c:pt>
                      <c:pt idx="2">
                        <c:v>-1.0101000000722706</c:v>
                      </c:pt>
                      <c:pt idx="3">
                        <c:v>473.45569000020623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-58.707175999996252</c:v>
                      </c:pt>
                      <c:pt idx="1">
                        <c:v>-232.75596100004623</c:v>
                      </c:pt>
                      <c:pt idx="2">
                        <c:v>-847.44703699997626</c:v>
                      </c:pt>
                      <c:pt idx="3">
                        <c:v>-1153.3560220000218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-464.77749999985099</c:v>
                      </c:pt>
                      <c:pt idx="1">
                        <c:v>-412.22400000039488</c:v>
                      </c:pt>
                      <c:pt idx="2">
                        <c:v>-3575.5499999988824</c:v>
                      </c:pt>
                      <c:pt idx="3">
                        <c:v>-3561.9799999985844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-1768.1109000000288</c:v>
                      </c:pt>
                      <c:pt idx="1">
                        <c:v>-10945.538319999934</c:v>
                      </c:pt>
                      <c:pt idx="2">
                        <c:v>-20821.613879999844</c:v>
                      </c:pt>
                      <c:pt idx="3">
                        <c:v>-35428.021529999911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-1018.9708528099582</c:v>
                      </c:pt>
                      <c:pt idx="1">
                        <c:v>15665.709002938122</c:v>
                      </c:pt>
                      <c:pt idx="2">
                        <c:v>18702.298617518507</c:v>
                      </c:pt>
                      <c:pt idx="3">
                        <c:v>29636.070743937045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2946.3484674384817</c:v>
                </c:pt>
                <c:pt idx="1">
                  <c:v>20288.891939853318</c:v>
                </c:pt>
                <c:pt idx="2">
                  <c:v>25065.207373221405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18.060140149231302</c:v>
                      </c:pt>
                      <c:pt idx="1">
                        <c:v>84.983140773008927</c:v>
                      </c:pt>
                      <c:pt idx="2">
                        <c:v>76.278491331991972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55.73913507675752</c:v>
                      </c:pt>
                      <c:pt idx="1">
                        <c:v>437.55829899990931</c:v>
                      </c:pt>
                      <c:pt idx="2">
                        <c:v>99.40833400003612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-123.91130421534763</c:v>
                      </c:pt>
                      <c:pt idx="1">
                        <c:v>-527.92648550006561</c:v>
                      </c:pt>
                      <c:pt idx="2">
                        <c:v>-1064.2631120999577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-603.57818461535498</c:v>
                      </c:pt>
                      <c:pt idx="1">
                        <c:v>-1739.8984399996698</c:v>
                      </c:pt>
                      <c:pt idx="2">
                        <c:v>-4076.8893100004643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-4757.8447361538419</c:v>
                      </c:pt>
                      <c:pt idx="1">
                        <c:v>-16678.55174899986</c:v>
                      </c:pt>
                      <c:pt idx="2">
                        <c:v>-27943.130515999976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8357.8834171971685</c:v>
                      </c:pt>
                      <c:pt idx="1">
                        <c:v>38712.727174580868</c:v>
                      </c:pt>
                      <c:pt idx="2">
                        <c:v>57973.80348598733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792.29701461538571</c:v>
                      </c:pt>
                      <c:pt idx="1">
                        <c:v>3500.2281870000006</c:v>
                      </c:pt>
                      <c:pt idx="2">
                        <c:v>6787.3164870000001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3681.4016631538452</c:v>
                      </c:pt>
                      <c:pt idx="1">
                        <c:v>30050.689016999993</c:v>
                      </c:pt>
                      <c:pt idx="2">
                        <c:v>71628.18316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26.331094961538611</c:v>
                      </c:pt>
                      <c:pt idx="1">
                        <c:v>-178.29953009999963</c:v>
                      </c:pt>
                      <c:pt idx="2">
                        <c:v>-699.83498500000042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5708.1242395076888</c:v>
                      </c:pt>
                      <c:pt idx="1">
                        <c:v>13680.125263000009</c:v>
                      </c:pt>
                      <c:pt idx="2">
                        <c:v>-10802.33684600002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249.82680336153817</c:v>
                      </c:pt>
                      <c:pt idx="1">
                        <c:v>1412.1240195999994</c:v>
                      </c:pt>
                      <c:pt idx="2">
                        <c:v>3869.8589153858002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90.127592607692577</c:v>
                      </c:pt>
                      <c:pt idx="1">
                        <c:v>128.38751055000012</c:v>
                      </c:pt>
                      <c:pt idx="2">
                        <c:v>910.34747164400005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25.444317746153956</c:v>
                      </c:pt>
                      <c:pt idx="1">
                        <c:v>-157.59832160000042</c:v>
                      </c:pt>
                      <c:pt idx="2">
                        <c:v>-221.34056075000001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73.960478923076607</c:v>
                      </c:pt>
                      <c:pt idx="1">
                        <c:v>-48.497014700000364</c:v>
                      </c:pt>
                      <c:pt idx="2">
                        <c:v>6338.0047007000003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-1915.5244568453847</c:v>
                      </c:pt>
                      <c:pt idx="1">
                        <c:v>-1596.2382391460501</c:v>
                      </c:pt>
                      <c:pt idx="2">
                        <c:v>-335.82059690131007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-392.8633946153841</c:v>
                      </c:pt>
                      <c:pt idx="1">
                        <c:v>-8078.1259978000016</c:v>
                      </c:pt>
                      <c:pt idx="2">
                        <c:v>-19500.402829899998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5.2311749963846523</c:v>
                      </c:pt>
                      <c:pt idx="1">
                        <c:v>-6.974850779999997E-2</c:v>
                      </c:pt>
                      <c:pt idx="2">
                        <c:v>-0.17115266350000002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13.52688878461538</c:v>
                      </c:pt>
                      <c:pt idx="1">
                        <c:v>2.0292847599999164E-3</c:v>
                      </c:pt>
                      <c:pt idx="2">
                        <c:v>-2.7752766199999612E-4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18.060140149231302</c:v>
                </c:pt>
                <c:pt idx="1">
                  <c:v>55.73913507675752</c:v>
                </c:pt>
                <c:pt idx="2">
                  <c:v>-123.91130421534763</c:v>
                </c:pt>
                <c:pt idx="3">
                  <c:v>-603.57818461535498</c:v>
                </c:pt>
                <c:pt idx="4">
                  <c:v>-4757.8447361538419</c:v>
                </c:pt>
                <c:pt idx="5">
                  <c:v>8357.8834171971685</c:v>
                </c:pt>
                <c:pt idx="6">
                  <c:v>2946.3484674384817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84.983140773008927</c:v>
                </c:pt>
                <c:pt idx="1">
                  <c:v>437.55829899990931</c:v>
                </c:pt>
                <c:pt idx="2">
                  <c:v>-527.92648550006561</c:v>
                </c:pt>
                <c:pt idx="3">
                  <c:v>-1739.8984399996698</c:v>
                </c:pt>
                <c:pt idx="4">
                  <c:v>-16678.55174899986</c:v>
                </c:pt>
                <c:pt idx="5">
                  <c:v>38712.727174580868</c:v>
                </c:pt>
                <c:pt idx="6">
                  <c:v>20288.891939853318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76.278491331991972</c:v>
                </c:pt>
                <c:pt idx="1">
                  <c:v>99.40833400003612</c:v>
                </c:pt>
                <c:pt idx="2">
                  <c:v>-1064.2631120999577</c:v>
                </c:pt>
                <c:pt idx="3">
                  <c:v>-4076.8893100004643</c:v>
                </c:pt>
                <c:pt idx="4">
                  <c:v>-27943.130515999976</c:v>
                </c:pt>
                <c:pt idx="5">
                  <c:v>57973.80348598733</c:v>
                </c:pt>
                <c:pt idx="6">
                  <c:v>25065.207373221405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10573.552725953854</c:v>
                </c:pt>
                <c:pt idx="1">
                  <c:v>73.960478923076607</c:v>
                </c:pt>
                <c:pt idx="2">
                  <c:v>-2289.6297876797671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48435.65614544999</c:v>
                </c:pt>
                <c:pt idx="1">
                  <c:v>-48.497014700000364</c:v>
                </c:pt>
                <c:pt idx="2">
                  <c:v>-9674.4319561690918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71472.193642279803</c:v>
                </c:pt>
                <c:pt idx="1">
                  <c:v>6338.0047007000003</c:v>
                </c:pt>
                <c:pt idx="2">
                  <c:v>-19836.394856992469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'!$I$40:$I$43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'!$J$40:$J$43</c:f>
              <c:numCache>
                <c:formatCode>#,##0</c:formatCode>
                <c:ptCount val="4"/>
                <c:pt idx="0">
                  <c:v>55000.072060231003</c:v>
                </c:pt>
                <c:pt idx="1">
                  <c:v>71052.518651053004</c:v>
                </c:pt>
                <c:pt idx="2">
                  <c:v>142336.82619532503</c:v>
                </c:pt>
                <c:pt idx="3">
                  <c:v>208492.61354328072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'!$M$40:$M$43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'!$N$40:$N$43</c:f>
              <c:numCache>
                <c:formatCode>#,##0</c:formatCode>
                <c:ptCount val="4"/>
                <c:pt idx="0">
                  <c:v>61673.600822199012</c:v>
                </c:pt>
                <c:pt idx="1">
                  <c:v>97698.180205491983</c:v>
                </c:pt>
                <c:pt idx="2">
                  <c:v>186230.39490979127</c:v>
                </c:pt>
                <c:pt idx="3">
                  <c:v>277671.85200250585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'!$U$40:$U$43</c:f>
              <c:numCache>
                <c:formatCode>0%</c:formatCode>
                <c:ptCount val="4"/>
                <c:pt idx="0">
                  <c:v>0.12133672760755253</c:v>
                </c:pt>
                <c:pt idx="1">
                  <c:v>0.37501361049984522</c:v>
                </c:pt>
                <c:pt idx="2">
                  <c:v>0.30837816106867705</c:v>
                </c:pt>
                <c:pt idx="3">
                  <c:v>0.3318066634761826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255468066491689"/>
          <c:y val="0.25170731707317073"/>
          <c:w val="0.74391339636762266"/>
          <c:h val="0.53424675574089819"/>
        </c:manualLayout>
      </c:layout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'!$R$40:$R$43</c:f>
              <c:numCache>
                <c:formatCode>#,##0</c:formatCode>
                <c:ptCount val="4"/>
                <c:pt idx="0">
                  <c:v>26977.994635507464</c:v>
                </c:pt>
                <c:pt idx="1">
                  <c:v>77322.609266042709</c:v>
                </c:pt>
                <c:pt idx="2">
                  <c:v>115928.66660844535</c:v>
                </c:pt>
                <c:pt idx="3">
                  <c:v>256788.498205401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'!$S$40:$S$43</c:f>
              <c:numCache>
                <c:formatCode>#,##0</c:formatCode>
                <c:ptCount val="4"/>
                <c:pt idx="0">
                  <c:v>6673.5287619680093</c:v>
                </c:pt>
                <c:pt idx="1">
                  <c:v>26645.661554438979</c:v>
                </c:pt>
                <c:pt idx="2">
                  <c:v>43893.568714466237</c:v>
                </c:pt>
                <c:pt idx="3">
                  <c:v>69179.238459225133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'!$U$40:$U$43</c:f>
              <c:numCache>
                <c:formatCode>0%</c:formatCode>
                <c:ptCount val="4"/>
                <c:pt idx="0">
                  <c:v>0.12133672760755253</c:v>
                </c:pt>
                <c:pt idx="1">
                  <c:v>0.37501361049984522</c:v>
                </c:pt>
                <c:pt idx="2">
                  <c:v>0.30837816106867705</c:v>
                </c:pt>
                <c:pt idx="3">
                  <c:v>0.3318066634761826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écart au</a:t>
                </a:r>
                <a:r>
                  <a:rPr lang="en-GB" b="0" baseline="0"/>
                  <a:t> scénario Main</a:t>
                </a:r>
                <a:endParaRPr lang="en-GB" b="0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'!$B$4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'!$E$4:$L$4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12715.962320000001</c:v>
                </c:pt>
                <c:pt idx="2">
                  <c:v>20896.520345735102</c:v>
                </c:pt>
                <c:pt idx="3">
                  <c:v>13900.83418</c:v>
                </c:pt>
                <c:pt idx="4">
                  <c:v>21902.730995219823</c:v>
                </c:pt>
                <c:pt idx="5">
                  <c:v>16086.66101</c:v>
                </c:pt>
                <c:pt idx="6">
                  <c:v>32210.921248774015</c:v>
                </c:pt>
                <c:pt idx="7">
                  <c:v>19858.888900000002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'!$B$5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'!$E$5:$L$5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7255.9394570000004</c:v>
                </c:pt>
                <c:pt idx="2">
                  <c:v>48439.498974079273</c:v>
                </c:pt>
                <c:pt idx="3">
                  <c:v>13830.077429999999</c:v>
                </c:pt>
                <c:pt idx="4">
                  <c:v>85199.912016860166</c:v>
                </c:pt>
                <c:pt idx="5">
                  <c:v>32794.4378</c:v>
                </c:pt>
                <c:pt idx="6">
                  <c:v>90594.249095126725</c:v>
                </c:pt>
                <c:pt idx="7">
                  <c:v>49980.684549999998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'!$B$6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'!$E$6:$L$6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1472.3581240000001</c:v>
                </c:pt>
                <c:pt idx="2">
                  <c:v>2334.794906230848</c:v>
                </c:pt>
                <c:pt idx="3">
                  <c:v>1715.9315389999999</c:v>
                </c:pt>
                <c:pt idx="4">
                  <c:v>3492.033459329753</c:v>
                </c:pt>
                <c:pt idx="5">
                  <c:v>2277.1914550000001</c:v>
                </c:pt>
                <c:pt idx="6">
                  <c:v>4836.060048243603</c:v>
                </c:pt>
                <c:pt idx="7">
                  <c:v>2912.7203039999999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'!$B$7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'!$E$7:$L$7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9252.2661100000005</c:v>
                </c:pt>
                <c:pt idx="2">
                  <c:v>17686.933719671288</c:v>
                </c:pt>
                <c:pt idx="3">
                  <c:v>14257.16912</c:v>
                </c:pt>
                <c:pt idx="4">
                  <c:v>108832.30459387641</c:v>
                </c:pt>
                <c:pt idx="5">
                  <c:v>63271.009789999996</c:v>
                </c:pt>
                <c:pt idx="6">
                  <c:v>96433.151328563312</c:v>
                </c:pt>
                <c:pt idx="7">
                  <c:v>101234.3521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'!$B$8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'!$E$8:$L$8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2214.2200939999998</c:v>
                </c:pt>
                <c:pt idx="2">
                  <c:v>2694.110346778215</c:v>
                </c:pt>
                <c:pt idx="3">
                  <c:v>2643.6059100000002</c:v>
                </c:pt>
                <c:pt idx="4">
                  <c:v>4731.9067431094345</c:v>
                </c:pt>
                <c:pt idx="5">
                  <c:v>3340.6625560000002</c:v>
                </c:pt>
                <c:pt idx="6">
                  <c:v>-20042.719274630032</c:v>
                </c:pt>
                <c:pt idx="7">
                  <c:v>1.2028797950000001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'!$B$9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'!$E$9:$L$9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888.40718149999998</c:v>
                </c:pt>
                <c:pt idx="2">
                  <c:v>-1091.7770366230416</c:v>
                </c:pt>
                <c:pt idx="3">
                  <c:v>891.84176190000005</c:v>
                </c:pt>
                <c:pt idx="4">
                  <c:v>-1232.0571234255149</c:v>
                </c:pt>
                <c:pt idx="5">
                  <c:v>359.5481886</c:v>
                </c:pt>
                <c:pt idx="6">
                  <c:v>-1181.0827380392293</c:v>
                </c:pt>
                <c:pt idx="7">
                  <c:v>30.865775899999999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'!$B$10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'!$E$10:$L$10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2680.931705</c:v>
                </c:pt>
                <c:pt idx="2">
                  <c:v>550.33131309882958</c:v>
                </c:pt>
                <c:pt idx="3">
                  <c:v>3132.5044560000001</c:v>
                </c:pt>
                <c:pt idx="4">
                  <c:v>-816.76819902244688</c:v>
                </c:pt>
                <c:pt idx="5">
                  <c:v>1380.0195389999999</c:v>
                </c:pt>
                <c:pt idx="6">
                  <c:v>29.277483244289609</c:v>
                </c:pt>
                <c:pt idx="7">
                  <c:v>732.76824899999997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'!$B$11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'!$E$11:$L$11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2192.86274</c:v>
                </c:pt>
                <c:pt idx="2">
                  <c:v>2679.2827331037151</c:v>
                </c:pt>
                <c:pt idx="3">
                  <c:v>2029.252933</c:v>
                </c:pt>
                <c:pt idx="4">
                  <c:v>4261.9556552387212</c:v>
                </c:pt>
                <c:pt idx="5">
                  <c:v>2068.502579</c:v>
                </c:pt>
                <c:pt idx="6">
                  <c:v>6267.7808537493611</c:v>
                </c:pt>
                <c:pt idx="7">
                  <c:v>2378.8438649999998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'!$B$12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'!$E$12:$L$12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2456.1094560000001</c:v>
                </c:pt>
                <c:pt idx="2">
                  <c:v>-4383.3931426428016</c:v>
                </c:pt>
                <c:pt idx="3">
                  <c:v>1892.4366150000001</c:v>
                </c:pt>
                <c:pt idx="4">
                  <c:v>-1635.4486981422242</c:v>
                </c:pt>
                <c:pt idx="5">
                  <c:v>1359.197921</c:v>
                </c:pt>
                <c:pt idx="6">
                  <c:v>-21557.458477755496</c:v>
                </c:pt>
                <c:pt idx="7">
                  <c:v>24.997361009999999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'!$B$13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'!$E$13:$L$13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13848.82732</c:v>
                </c:pt>
                <c:pt idx="2">
                  <c:v>80023.840536042029</c:v>
                </c:pt>
                <c:pt idx="3">
                  <c:v>16753.186989999998</c:v>
                </c:pt>
                <c:pt idx="4">
                  <c:v>27058.101418748181</c:v>
                </c:pt>
                <c:pt idx="5">
                  <c:v>19395.441180000002</c:v>
                </c:pt>
                <c:pt idx="6">
                  <c:v>122396.60438751582</c:v>
                </c:pt>
                <c:pt idx="7">
                  <c:v>31331.428220000002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'!$B$14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'!$E$14:$L$14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15.92124696</c:v>
                </c:pt>
                <c:pt idx="2">
                  <c:v>-18141.366354265283</c:v>
                </c:pt>
                <c:pt idx="3">
                  <c:v>4.5069482980000002</c:v>
                </c:pt>
                <c:pt idx="4">
                  <c:v>832.22950773850903</c:v>
                </c:pt>
                <c:pt idx="5">
                  <c:v>4.0617561059999998</c:v>
                </c:pt>
                <c:pt idx="6">
                  <c:v>930.66042348853796</c:v>
                </c:pt>
                <c:pt idx="7">
                  <c:v>5.8515743279999999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'!$B$15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'!$E$15:$L$15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6.2663057709999999</c:v>
                </c:pt>
                <c:pt idx="2">
                  <c:v>-97.75472099416217</c:v>
                </c:pt>
                <c:pt idx="3">
                  <c:v>1.170767855</c:v>
                </c:pt>
                <c:pt idx="4">
                  <c:v>-313.40160418146991</c:v>
                </c:pt>
                <c:pt idx="5">
                  <c:v>9.2420618999999996E-2</c:v>
                </c:pt>
                <c:pt idx="6">
                  <c:v>-191.41833283177886</c:v>
                </c:pt>
                <c:pt idx="7">
                  <c:v>9.7642477600000006E-3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8650.6519999988377</c:v>
                </c:pt>
                <c:pt idx="1">
                  <c:v>2788.7415999993682</c:v>
                </c:pt>
                <c:pt idx="2">
                  <c:v>6336.8905999995768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33461.658609997481</c:v>
                </c:pt>
                <c:pt idx="1">
                  <c:v>37973.234159998596</c:v>
                </c:pt>
                <c:pt idx="2">
                  <c:v>46061.618560001254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-244.99831000017002</c:v>
                </c:pt>
                <c:pt idx="1">
                  <c:v>-3502.6493100002408</c:v>
                </c:pt>
                <c:pt idx="2">
                  <c:v>-3584.8685400001705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7171.5200000032783</c:v>
                </c:pt>
                <c:pt idx="1">
                  <c:v>-29107.927000001073</c:v>
                </c:pt>
                <c:pt idx="2">
                  <c:v>-21732.417000003159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4257.9093500000017</c:v>
                </c:pt>
                <c:pt idx="1">
                  <c:v>3715.8044900000095</c:v>
                </c:pt>
                <c:pt idx="2">
                  <c:v>3895.0508599999885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137610.06102301105</c:v>
                </c:pt>
                <c:pt idx="1">
                  <c:v>42359.883206890023</c:v>
                </c:pt>
                <c:pt idx="2">
                  <c:v>-10347.988063030993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190906.80267300457</c:v>
                </c:pt>
                <c:pt idx="1">
                  <c:v>54227.087146922946</c:v>
                </c:pt>
                <c:pt idx="2">
                  <c:v>20628.28641693294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2529.9516600000024</c:v>
                      </c:pt>
                      <c:pt idx="1">
                        <c:v>4369.1787700000023</c:v>
                      </c:pt>
                      <c:pt idx="2">
                        <c:v>4806.982979999997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16301.255379999999</c:v>
                      </c:pt>
                      <c:pt idx="1">
                        <c:v>40892.514949999997</c:v>
                      </c:pt>
                      <c:pt idx="2">
                        <c:v>49546.242920000004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-132.80534299999999</c:v>
                      </c:pt>
                      <c:pt idx="1">
                        <c:v>-576.75412499999993</c:v>
                      </c:pt>
                      <c:pt idx="2">
                        <c:v>-1204.2794049999998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137169.48989999999</c:v>
                      </c:pt>
                      <c:pt idx="1">
                        <c:v>21929.920500000007</c:v>
                      </c:pt>
                      <c:pt idx="2">
                        <c:v>-46397.453899999993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607.10599099999968</c:v>
                      </c:pt>
                      <c:pt idx="1">
                        <c:v>550.66567700000019</c:v>
                      </c:pt>
                      <c:pt idx="2">
                        <c:v>1282.4445223089999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311.57107099999939</c:v>
                      </c:pt>
                      <c:pt idx="1">
                        <c:v>615.46127499999989</c:v>
                      </c:pt>
                      <c:pt idx="2">
                        <c:v>6611.8125172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-14.120677000000114</c:v>
                      </c:pt>
                      <c:pt idx="1">
                        <c:v>-44.925680999999997</c:v>
                      </c:pt>
                      <c:pt idx="2">
                        <c:v>-58.734418000000005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-26.661145999999917</c:v>
                      </c:pt>
                      <c:pt idx="1">
                        <c:v>-119.61501999999973</c:v>
                      </c:pt>
                      <c:pt idx="2">
                        <c:v>11728.277292000001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-7693.8921251000002</c:v>
                      </c:pt>
                      <c:pt idx="1">
                        <c:v>-5148.0549198099998</c:v>
                      </c:pt>
                      <c:pt idx="2">
                        <c:v>-152.01948021999999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-11441.563289999998</c:v>
                      </c:pt>
                      <c:pt idx="1">
                        <c:v>-20108.056469999996</c:v>
                      </c:pt>
                      <c:pt idx="2">
                        <c:v>-36508.851631999998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-0.29476177999999997</c:v>
                      </c:pt>
                      <c:pt idx="1">
                        <c:v>-0.39445943999999855</c:v>
                      </c:pt>
                      <c:pt idx="2">
                        <c:v>-2.2684604800000017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2.4363891000009019E-2</c:v>
                      </c:pt>
                      <c:pt idx="1">
                        <c:v>-5.7289859999999138E-2</c:v>
                      </c:pt>
                      <c:pt idx="2">
                        <c:v>-0.14099883999999996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137610.06102301105</c:v>
                </c:pt>
                <c:pt idx="1">
                  <c:v>42359.883206890023</c:v>
                </c:pt>
                <c:pt idx="2">
                  <c:v>-10347.988063030993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2529.9516600000024</c:v>
                </c:pt>
                <c:pt idx="1">
                  <c:v>4369.1787700000023</c:v>
                </c:pt>
                <c:pt idx="2">
                  <c:v>4806.982979999997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16301.255379999999</c:v>
                </c:pt>
                <c:pt idx="1">
                  <c:v>40892.514949999997</c:v>
                </c:pt>
                <c:pt idx="2">
                  <c:v>49546.242920000004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-132.80534299999999</c:v>
                </c:pt>
                <c:pt idx="1">
                  <c:v>-576.75412499999993</c:v>
                </c:pt>
                <c:pt idx="2">
                  <c:v>-1204.2794049999998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137169.48989999999</c:v>
                </c:pt>
                <c:pt idx="1">
                  <c:v>21929.920500000007</c:v>
                </c:pt>
                <c:pt idx="2">
                  <c:v>-46397.453899999993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607.10599099999968</c:v>
                </c:pt>
                <c:pt idx="1">
                  <c:v>550.66567700000019</c:v>
                </c:pt>
                <c:pt idx="2">
                  <c:v>1282.4445223089999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311.57107099999939</c:v>
                </c:pt>
                <c:pt idx="1">
                  <c:v>615.46127499999989</c:v>
                </c:pt>
                <c:pt idx="2">
                  <c:v>6611.8125172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-14.120677000000114</c:v>
                </c:pt>
                <c:pt idx="1">
                  <c:v>-44.925680999999997</c:v>
                </c:pt>
                <c:pt idx="2">
                  <c:v>-58.734418000000005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-26.661145999999917</c:v>
                </c:pt>
                <c:pt idx="1">
                  <c:v>-119.61501999999973</c:v>
                </c:pt>
                <c:pt idx="2">
                  <c:v>11728.277292000001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-7693.8921251000002</c:v>
                </c:pt>
                <c:pt idx="1">
                  <c:v>-5148.0549198099998</c:v>
                </c:pt>
                <c:pt idx="2">
                  <c:v>-152.01948021999999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-11441.563289999998</c:v>
                </c:pt>
                <c:pt idx="1">
                  <c:v>-20108.056469999996</c:v>
                </c:pt>
                <c:pt idx="2">
                  <c:v>-36508.851631999998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-0.29476177999999997</c:v>
                </c:pt>
                <c:pt idx="1">
                  <c:v>-0.39445943999999855</c:v>
                </c:pt>
                <c:pt idx="2">
                  <c:v>-2.2684604800000017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2.4363891000009019E-2</c:v>
                </c:pt>
                <c:pt idx="1">
                  <c:v>-5.7289859999999138E-2</c:v>
                </c:pt>
                <c:pt idx="2">
                  <c:v>-0.14099883999999996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8650.6519999988377</c:v>
                      </c:pt>
                      <c:pt idx="1">
                        <c:v>2788.7415999993682</c:v>
                      </c:pt>
                      <c:pt idx="2">
                        <c:v>6336.8905999995768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33461.658609997481</c:v>
                      </c:pt>
                      <c:pt idx="1">
                        <c:v>37973.234159998596</c:v>
                      </c:pt>
                      <c:pt idx="2">
                        <c:v>46061.618560001254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-244.99831000017002</c:v>
                      </c:pt>
                      <c:pt idx="1">
                        <c:v>-3502.6493100002408</c:v>
                      </c:pt>
                      <c:pt idx="2">
                        <c:v>-3584.8685400001705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7171.5200000032783</c:v>
                      </c:pt>
                      <c:pt idx="1">
                        <c:v>-29107.927000001073</c:v>
                      </c:pt>
                      <c:pt idx="2">
                        <c:v>-21732.417000003159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4257.9093500000017</c:v>
                      </c:pt>
                      <c:pt idx="1">
                        <c:v>3715.8044900000095</c:v>
                      </c:pt>
                      <c:pt idx="2">
                        <c:v>3895.0508599999885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190906.80267300457</c:v>
                      </c:pt>
                      <c:pt idx="1">
                        <c:v>54227.087146922946</c:v>
                      </c:pt>
                      <c:pt idx="2">
                        <c:v>20628.28641693294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1.27409126631672E-2</c:v>
                </c:pt>
                <c:pt idx="6" formatCode="General">
                  <c:v>2.3375185756124801E-2</c:v>
                </c:pt>
                <c:pt idx="7" formatCode="General">
                  <c:v>3.0086362907133499E-2</c:v>
                </c:pt>
                <c:pt idx="8" formatCode="General">
                  <c:v>3.2458619901132302E-2</c:v>
                </c:pt>
                <c:pt idx="9" formatCode="General">
                  <c:v>3.48372149083786E-2</c:v>
                </c:pt>
                <c:pt idx="10" formatCode="General">
                  <c:v>3.8812856974335098E-2</c:v>
                </c:pt>
                <c:pt idx="11" formatCode="General">
                  <c:v>4.6306887465674601E-2</c:v>
                </c:pt>
                <c:pt idx="12" formatCode="General">
                  <c:v>5.9629147540940501E-2</c:v>
                </c:pt>
                <c:pt idx="13" formatCode="General">
                  <c:v>8.0245407104029207E-2</c:v>
                </c:pt>
                <c:pt idx="14" formatCode="General">
                  <c:v>0.10445598433153</c:v>
                </c:pt>
                <c:pt idx="15" formatCode="General">
                  <c:v>0.12870238522271199</c:v>
                </c:pt>
                <c:pt idx="16" formatCode="General">
                  <c:v>0.151829556653648</c:v>
                </c:pt>
                <c:pt idx="17" formatCode="General">
                  <c:v>0.17334021716628401</c:v>
                </c:pt>
                <c:pt idx="18" formatCode="General">
                  <c:v>0.17974816555070799</c:v>
                </c:pt>
                <c:pt idx="19" formatCode="General">
                  <c:v>0.180381938919982</c:v>
                </c:pt>
                <c:pt idx="20" formatCode="General">
                  <c:v>0.17674967722538501</c:v>
                </c:pt>
                <c:pt idx="21" formatCode="General">
                  <c:v>0.170088762550091</c:v>
                </c:pt>
                <c:pt idx="22" formatCode="General">
                  <c:v>0.16139878771681501</c:v>
                </c:pt>
                <c:pt idx="23" formatCode="General">
                  <c:v>0.15140294719591099</c:v>
                </c:pt>
                <c:pt idx="24" formatCode="General">
                  <c:v>0.14057295956257901</c:v>
                </c:pt>
                <c:pt idx="25" formatCode="General">
                  <c:v>0.12917366371267799</c:v>
                </c:pt>
                <c:pt idx="26" formatCode="General">
                  <c:v>0.117312206869368</c:v>
                </c:pt>
                <c:pt idx="27" formatCode="General">
                  <c:v>0.104985272559199</c:v>
                </c:pt>
                <c:pt idx="28" formatCode="General">
                  <c:v>0.10141421089404599</c:v>
                </c:pt>
                <c:pt idx="29" formatCode="General">
                  <c:v>0.104713651073185</c:v>
                </c:pt>
                <c:pt idx="30" formatCode="General">
                  <c:v>0.111716213497081</c:v>
                </c:pt>
                <c:pt idx="31" formatCode="General">
                  <c:v>0.120986850362303</c:v>
                </c:pt>
                <c:pt idx="32" formatCode="General">
                  <c:v>0.13128373647386299</c:v>
                </c:pt>
                <c:pt idx="33" formatCode="General">
                  <c:v>0.141463769003391</c:v>
                </c:pt>
                <c:pt idx="34" formatCode="General">
                  <c:v>0.15071562305342101</c:v>
                </c:pt>
                <c:pt idx="35" formatCode="General">
                  <c:v>0.158355014637279</c:v>
                </c:pt>
                <c:pt idx="36" formatCode="General">
                  <c:v>0.16404484549448201</c:v>
                </c:pt>
                <c:pt idx="37" formatCode="General">
                  <c:v>0.16772492841166101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120659.18443089999</c:v>
                </c:pt>
                <c:pt idx="1">
                  <c:v>113824.69761425999</c:v>
                </c:pt>
                <c:pt idx="2">
                  <c:v>115747.04651677</c:v>
                </c:pt>
                <c:pt idx="3">
                  <c:v>112492.91990286001</c:v>
                </c:pt>
                <c:pt idx="4">
                  <c:v>128868.373174372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103275.5806</c:v>
                </c:pt>
                <c:pt idx="1">
                  <c:v>84390.640230000005</c:v>
                </c:pt>
                <c:pt idx="2">
                  <c:v>69498.972340000008</c:v>
                </c:pt>
                <c:pt idx="3">
                  <c:v>50737.432270000005</c:v>
                </c:pt>
                <c:pt idx="4">
                  <c:v>32862.578679999999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-0.14407194871149953</c:v>
                </c:pt>
                <c:pt idx="1">
                  <c:v>-0.25859113181226212</c:v>
                </c:pt>
                <c:pt idx="2">
                  <c:v>-0.39956159201063801</c:v>
                </c:pt>
                <c:pt idx="3">
                  <c:v>-0.54897221697318521</c:v>
                </c:pt>
                <c:pt idx="4">
                  <c:v>-0.74499112644548093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4B31-4A21-8E04-A04CF3205977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ENER!$C$4:$H$4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ENER!$C$15:$H$15</c:f>
              <c:numCache>
                <c:formatCode>#,##0</c:formatCode>
                <c:ptCount val="6"/>
                <c:pt idx="0">
                  <c:v>237211.6275</c:v>
                </c:pt>
                <c:pt idx="1">
                  <c:v>264012.5232</c:v>
                </c:pt>
                <c:pt idx="2">
                  <c:v>296304.7304</c:v>
                </c:pt>
                <c:pt idx="3">
                  <c:v>339707.90490000002</c:v>
                </c:pt>
                <c:pt idx="4">
                  <c:v>444812.435</c:v>
                </c:pt>
                <c:pt idx="5">
                  <c:v>579266.10759999999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ENER!$C$16:$H$16</c:f>
              <c:numCache>
                <c:formatCode>#,##0</c:formatCode>
                <c:ptCount val="6"/>
                <c:pt idx="0">
                  <c:v>237211.6275</c:v>
                </c:pt>
                <c:pt idx="1">
                  <c:v>262453.41039999999</c:v>
                </c:pt>
                <c:pt idx="2">
                  <c:v>293100.23100000003</c:v>
                </c:pt>
                <c:pt idx="3">
                  <c:v>336565.7194</c:v>
                </c:pt>
                <c:pt idx="4">
                  <c:v>438626.701</c:v>
                </c:pt>
                <c:pt idx="5">
                  <c:v>561931.33129999996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Final electricity consumption by sector (Twh)</a:t>
            </a:r>
          </a:p>
        </c:rich>
      </c:tx>
      <c:layout>
        <c:manualLayout>
          <c:xMode val="edge"/>
          <c:yMode val="edge"/>
          <c:x val="0.15229855643044621"/>
          <c:y val="1.8518518518518517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CO2 CAP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ENER!$H$27:$H$32</c:f>
              <c:numCache>
                <c:formatCode>#,##0</c:formatCode>
                <c:ptCount val="6"/>
                <c:pt idx="0">
                  <c:v>23965.808059999999</c:v>
                </c:pt>
                <c:pt idx="1">
                  <c:v>350974.46750000003</c:v>
                </c:pt>
                <c:pt idx="2">
                  <c:v>2861.6955899999998</c:v>
                </c:pt>
                <c:pt idx="3">
                  <c:v>54764.344389999998</c:v>
                </c:pt>
                <c:pt idx="4">
                  <c:v>129365.0157</c:v>
                </c:pt>
                <c:pt idx="5">
                  <c:v>561931.33124000009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5-1B47-ACF0-F9F17C5A187C}"/>
            </c:ext>
          </c:extLst>
        </c:ser>
        <c:ser>
          <c:idx val="1"/>
          <c:order val="1"/>
          <c:tx>
            <c:v>MAIN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ENER!$H$19:$H$24</c:f>
              <c:numCache>
                <c:formatCode>#,##0</c:formatCode>
                <c:ptCount val="6"/>
                <c:pt idx="0">
                  <c:v>24714.302749999999</c:v>
                </c:pt>
                <c:pt idx="1">
                  <c:v>361578.9572</c:v>
                </c:pt>
                <c:pt idx="2">
                  <c:v>2957.646714</c:v>
                </c:pt>
                <c:pt idx="3">
                  <c:v>56774.184849999998</c:v>
                </c:pt>
                <c:pt idx="4">
                  <c:v>133241.01610000001</c:v>
                </c:pt>
                <c:pt idx="5">
                  <c:v>579266.10761399998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5-1B47-ACF0-F9F17C5A187C}"/>
            </c:ext>
          </c:extLst>
        </c:ser>
        <c:ser>
          <c:idx val="0"/>
          <c:order val="2"/>
          <c:tx>
            <c:v>MAIN 2013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ENER!$C$19:$C$24</c:f>
              <c:numCache>
                <c:formatCode>#,##0</c:formatCode>
                <c:ptCount val="6"/>
                <c:pt idx="0">
                  <c:v>10285.555549999999</c:v>
                </c:pt>
                <c:pt idx="1">
                  <c:v>147495.55559999999</c:v>
                </c:pt>
                <c:pt idx="2">
                  <c:v>1235.5164030000001</c:v>
                </c:pt>
                <c:pt idx="3">
                  <c:v>23979.722229999999</c:v>
                </c:pt>
                <c:pt idx="4">
                  <c:v>54215.277779999997</c:v>
                </c:pt>
                <c:pt idx="5">
                  <c:v>237211.62756299996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5-1B47-ACF0-F9F17C5A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72064"/>
        <c:axId val="147686144"/>
      </c:barChart>
      <c:catAx>
        <c:axId val="147672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686144"/>
        <c:crosses val="autoZero"/>
        <c:auto val="1"/>
        <c:lblAlgn val="ctr"/>
        <c:lblOffset val="100"/>
        <c:noMultiLvlLbl val="0"/>
      </c:catAx>
      <c:valAx>
        <c:axId val="1476861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672064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-4.9733328819967504E-3</c:v>
                </c:pt>
                <c:pt idx="6" formatCode="General">
                  <c:v>-1.4581756564852E-2</c:v>
                </c:pt>
                <c:pt idx="7" formatCode="General">
                  <c:v>-2.89714920956918E-2</c:v>
                </c:pt>
                <c:pt idx="8" formatCode="General">
                  <c:v>-5.0776451311151903E-2</c:v>
                </c:pt>
                <c:pt idx="9" formatCode="General">
                  <c:v>-7.8452935610673305E-2</c:v>
                </c:pt>
                <c:pt idx="10" formatCode="General">
                  <c:v>-0.11623198639714701</c:v>
                </c:pt>
                <c:pt idx="11" formatCode="General">
                  <c:v>-0.17111926067498401</c:v>
                </c:pt>
                <c:pt idx="12" formatCode="General">
                  <c:v>-0.25421048613642999</c:v>
                </c:pt>
                <c:pt idx="13" formatCode="General">
                  <c:v>-0.36341855964898101</c:v>
                </c:pt>
                <c:pt idx="14" formatCode="General">
                  <c:v>-0.50081394871076501</c:v>
                </c:pt>
                <c:pt idx="15" formatCode="General">
                  <c:v>-0.66438924223948204</c:v>
                </c:pt>
                <c:pt idx="16" formatCode="General">
                  <c:v>-0.84971959073956105</c:v>
                </c:pt>
                <c:pt idx="17" formatCode="General">
                  <c:v>-1.0540686963630099</c:v>
                </c:pt>
                <c:pt idx="18" formatCode="General">
                  <c:v>-1.2531350169278599</c:v>
                </c:pt>
                <c:pt idx="19" formatCode="General">
                  <c:v>-1.44547282319834</c:v>
                </c:pt>
                <c:pt idx="20" formatCode="General">
                  <c:v>-1.6250688322068301</c:v>
                </c:pt>
                <c:pt idx="21" formatCode="General">
                  <c:v>-1.788810327722</c:v>
                </c:pt>
                <c:pt idx="22" formatCode="General">
                  <c:v>-1.9346843028778</c:v>
                </c:pt>
                <c:pt idx="23" formatCode="General">
                  <c:v>-2.0612036097705602</c:v>
                </c:pt>
                <c:pt idx="24" formatCode="General">
                  <c:v>-2.1670993189979502</c:v>
                </c:pt>
                <c:pt idx="25" formatCode="General">
                  <c:v>-2.2511602785101301</c:v>
                </c:pt>
                <c:pt idx="26" formatCode="General">
                  <c:v>-2.3121534386594802</c:v>
                </c:pt>
                <c:pt idx="27" formatCode="General">
                  <c:v>-2.3487933684035198</c:v>
                </c:pt>
                <c:pt idx="28" formatCode="General">
                  <c:v>-2.3707227469388101</c:v>
                </c:pt>
                <c:pt idx="29" formatCode="General">
                  <c:v>-2.3869334325361602</c:v>
                </c:pt>
                <c:pt idx="30" formatCode="General">
                  <c:v>-2.4005390465064802</c:v>
                </c:pt>
                <c:pt idx="31" formatCode="General">
                  <c:v>-2.4137414316337402</c:v>
                </c:pt>
                <c:pt idx="32" formatCode="General">
                  <c:v>-2.4272388936113698</c:v>
                </c:pt>
                <c:pt idx="33" formatCode="General">
                  <c:v>-2.4410363782593998</c:v>
                </c:pt>
                <c:pt idx="34" formatCode="General">
                  <c:v>-2.4539118244217799</c:v>
                </c:pt>
                <c:pt idx="35" formatCode="General">
                  <c:v>-2.4652546408935101</c:v>
                </c:pt>
                <c:pt idx="36" formatCode="General">
                  <c:v>-2.4735996264996198</c:v>
                </c:pt>
                <c:pt idx="37" formatCode="General">
                  <c:v>-2.47741748987369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45</xdr:row>
      <xdr:rowOff>52387</xdr:rowOff>
    </xdr:from>
    <xdr:to>
      <xdr:col>12</xdr:col>
      <xdr:colOff>752475</xdr:colOff>
      <xdr:row>59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20</xdr:col>
      <xdr:colOff>0</xdr:colOff>
      <xdr:row>59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485775</xdr:colOff>
      <xdr:row>45</xdr:row>
      <xdr:rowOff>42862</xdr:rowOff>
    </xdr:from>
    <xdr:to>
      <xdr:col>26</xdr:col>
      <xdr:colOff>485775</xdr:colOff>
      <xdr:row>59</xdr:row>
      <xdr:rowOff>119062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657224</xdr:colOff>
      <xdr:row>61</xdr:row>
      <xdr:rowOff>171449</xdr:rowOff>
    </xdr:from>
    <xdr:to>
      <xdr:col>20</xdr:col>
      <xdr:colOff>666750</xdr:colOff>
      <xdr:row>77</xdr:row>
      <xdr:rowOff>9525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390525</xdr:colOff>
      <xdr:row>0</xdr:row>
      <xdr:rowOff>152401</xdr:rowOff>
    </xdr:from>
    <xdr:to>
      <xdr:col>21</xdr:col>
      <xdr:colOff>133350</xdr:colOff>
      <xdr:row>17</xdr:row>
      <xdr:rowOff>152400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0.95315</cdr:x>
      <cdr:y>0.28472</cdr:y>
    </cdr:from>
    <cdr:to>
      <cdr:x>0.97514</cdr:x>
      <cdr:y>0.61324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5038727" y="781050"/>
          <a:ext cx="116236" cy="9011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GB" sz="1100"/>
            <a:t>ec</a:t>
          </a:r>
        </a:p>
      </cdr:txBody>
    </cdr:sp>
  </cdr:relSizeAnchor>
  <cdr:relSizeAnchor xmlns:cdr="http://schemas.openxmlformats.org/drawingml/2006/chartDrawing">
    <cdr:from>
      <cdr:x>0.93618</cdr:x>
      <cdr:y>0.13164</cdr:y>
    </cdr:from>
    <cdr:to>
      <cdr:x>0.98302</cdr:x>
      <cdr:y>0.82609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5252155" y="347331"/>
          <a:ext cx="262821" cy="18322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GB" sz="1100"/>
            <a:t>écart</a:t>
          </a:r>
          <a:r>
            <a:rPr lang="en-GB" sz="1100" baseline="0"/>
            <a:t> en % au scénario Main</a:t>
          </a:r>
          <a:endParaRPr lang="en-GB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338137</xdr:colOff>
      <xdr:row>17</xdr:row>
      <xdr:rowOff>100012</xdr:rowOff>
    </xdr:from>
    <xdr:to>
      <xdr:col>12</xdr:col>
      <xdr:colOff>338137</xdr:colOff>
      <xdr:row>31</xdr:row>
      <xdr:rowOff>176212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ocuments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ELEC- 2025 test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6">
          <cell r="C96">
            <v>11142.27738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3446.2568030000002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645.73984959999996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78.543101179999894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358.418091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555.13000959999999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0.81652291210000005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2599.5452319999999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2865.7188430000001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12277.976909999999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534.55244570000002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5922.4816419999997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1">
        <row r="96">
          <cell r="C96">
            <v>11142.27738</v>
          </cell>
          <cell r="N96">
            <v>14768.299420453124</v>
          </cell>
          <cell r="S96">
            <v>26848.073952858591</v>
          </cell>
          <cell r="AC96">
            <v>33646.764991778808</v>
          </cell>
          <cell r="AM96">
            <v>36611.433453243539</v>
          </cell>
        </row>
        <row r="97">
          <cell r="C97">
            <v>3446.2568030000002</v>
          </cell>
          <cell r="N97">
            <v>30698.802080886897</v>
          </cell>
          <cell r="S97">
            <v>102980.63113553045</v>
          </cell>
          <cell r="AC97">
            <v>246053.8082411924</v>
          </cell>
          <cell r="AM97">
            <v>243886.79207272938</v>
          </cell>
        </row>
        <row r="98">
          <cell r="C98">
            <v>645.73984959999996</v>
          </cell>
          <cell r="N98">
            <v>4413.0304603750974</v>
          </cell>
          <cell r="S98">
            <v>2007.6256223879416</v>
          </cell>
          <cell r="AC98">
            <v>3466.0456566811599</v>
          </cell>
          <cell r="AM98">
            <v>3525.6701668724313</v>
          </cell>
        </row>
        <row r="99">
          <cell r="C99">
            <v>78.543101179999894</v>
          </cell>
          <cell r="N99">
            <v>33549.615244044639</v>
          </cell>
          <cell r="S99">
            <v>56465.058787794362</v>
          </cell>
          <cell r="AC99">
            <v>77388.206659973919</v>
          </cell>
          <cell r="AM99">
            <v>50385.408304892007</v>
          </cell>
        </row>
        <row r="100">
          <cell r="C100">
            <v>358.418091</v>
          </cell>
          <cell r="N100">
            <v>6801.9635557218744</v>
          </cell>
          <cell r="S100">
            <v>9337.0190540032727</v>
          </cell>
          <cell r="AC100">
            <v>9525.278099706351</v>
          </cell>
          <cell r="AM100">
            <v>3272.2384641983758</v>
          </cell>
        </row>
        <row r="101">
          <cell r="C101">
            <v>555.13000959999999</v>
          </cell>
          <cell r="N101">
            <v>812.67100097620448</v>
          </cell>
          <cell r="S101">
            <v>-913.5380445915639</v>
          </cell>
          <cell r="AC101">
            <v>-879.23098809407975</v>
          </cell>
          <cell r="AM101">
            <v>6220.3640377445481</v>
          </cell>
        </row>
        <row r="102">
          <cell r="C102">
            <v>0.81652291210000005</v>
          </cell>
          <cell r="N102">
            <v>1335.9267714811547</v>
          </cell>
          <cell r="S102">
            <v>473.21468880674792</v>
          </cell>
          <cell r="AC102">
            <v>-810.68978911800207</v>
          </cell>
          <cell r="AM102">
            <v>21.344389483540134</v>
          </cell>
        </row>
        <row r="103">
          <cell r="C103">
            <v>2599.5452319999999</v>
          </cell>
          <cell r="N103">
            <v>3322.8676323520299</v>
          </cell>
          <cell r="S103">
            <v>2303.841185470179</v>
          </cell>
          <cell r="AC103">
            <v>4230.2380718434415</v>
          </cell>
          <cell r="AM103">
            <v>211324.82368020044</v>
          </cell>
        </row>
        <row r="104">
          <cell r="C104">
            <v>2865.7188430000001</v>
          </cell>
          <cell r="N104">
            <v>3652.6087007300762</v>
          </cell>
          <cell r="S104">
            <v>-3769.1586368825101</v>
          </cell>
          <cell r="AC104">
            <v>-13796.14112372067</v>
          </cell>
          <cell r="AM104">
            <v>-6015.1768841946077</v>
          </cell>
        </row>
        <row r="105">
          <cell r="C105">
            <v>12277.976909999999</v>
          </cell>
          <cell r="N105">
            <v>28416.002170030762</v>
          </cell>
          <cell r="S105">
            <v>48864.179351140934</v>
          </cell>
          <cell r="AC105">
            <v>8922.5726868140682</v>
          </cell>
          <cell r="AM105">
            <v>17746.064949605781</v>
          </cell>
        </row>
        <row r="106">
          <cell r="C106">
            <v>534.55244570000002</v>
          </cell>
          <cell r="N106">
            <v>5416.1704693952724</v>
          </cell>
          <cell r="S106">
            <v>-15599.259626938914</v>
          </cell>
          <cell r="AC106">
            <v>826.03603437769107</v>
          </cell>
          <cell r="AM106">
            <v>659.32646700044052</v>
          </cell>
        </row>
        <row r="107">
          <cell r="C107">
            <v>5922.4816419999997</v>
          </cell>
          <cell r="N107">
            <v>-25108.17453524379</v>
          </cell>
          <cell r="S107">
            <v>-84.056583322809473</v>
          </cell>
          <cell r="AC107">
            <v>-330.72316764025834</v>
          </cell>
          <cell r="AM107">
            <v>-123.76485092579017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11">
        <v>0</v>
      </c>
      <c r="D2" s="11">
        <v>0</v>
      </c>
      <c r="E2" s="11">
        <v>0</v>
      </c>
      <c r="F2" s="11">
        <v>0</v>
      </c>
      <c r="G2">
        <v>1.27409126631672E-2</v>
      </c>
      <c r="H2">
        <v>2.3375185756124801E-2</v>
      </c>
      <c r="I2">
        <v>3.0086362907133499E-2</v>
      </c>
      <c r="J2">
        <v>3.2458619901132302E-2</v>
      </c>
      <c r="K2">
        <v>3.48372149083786E-2</v>
      </c>
      <c r="L2">
        <v>3.8812856974335098E-2</v>
      </c>
      <c r="M2">
        <v>4.6306887465674601E-2</v>
      </c>
      <c r="N2">
        <v>5.9629147540940501E-2</v>
      </c>
      <c r="O2">
        <v>8.0245407104029207E-2</v>
      </c>
      <c r="P2">
        <v>0.10445598433153</v>
      </c>
      <c r="Q2">
        <v>0.12870238522271199</v>
      </c>
      <c r="R2">
        <v>0.151829556653648</v>
      </c>
      <c r="S2">
        <v>0.17334021716628401</v>
      </c>
      <c r="T2">
        <v>0.17974816555070799</v>
      </c>
      <c r="U2">
        <v>0.180381938919982</v>
      </c>
      <c r="V2">
        <v>0.17674967722538501</v>
      </c>
      <c r="W2">
        <v>0.170088762550091</v>
      </c>
      <c r="X2">
        <v>0.16139878771681501</v>
      </c>
      <c r="Y2">
        <v>0.15140294719591099</v>
      </c>
      <c r="Z2">
        <v>0.14057295956257901</v>
      </c>
      <c r="AA2">
        <v>0.12917366371267799</v>
      </c>
      <c r="AB2">
        <v>0.117312206869368</v>
      </c>
      <c r="AC2">
        <v>0.104985272559199</v>
      </c>
      <c r="AD2">
        <v>0.10141421089404599</v>
      </c>
      <c r="AE2">
        <v>0.104713651073185</v>
      </c>
      <c r="AF2">
        <v>0.111716213497081</v>
      </c>
      <c r="AG2">
        <v>0.120986850362303</v>
      </c>
      <c r="AH2">
        <v>0.13128373647386299</v>
      </c>
      <c r="AI2">
        <v>0.141463769003391</v>
      </c>
      <c r="AJ2">
        <v>0.15071562305342101</v>
      </c>
      <c r="AK2">
        <v>0.158355014637279</v>
      </c>
      <c r="AL2">
        <v>0.16404484549448201</v>
      </c>
      <c r="AM2">
        <v>0.16772492841166101</v>
      </c>
    </row>
    <row r="3" spans="1:39" x14ac:dyDescent="0.25">
      <c r="A3" t="s">
        <v>1</v>
      </c>
      <c r="B3">
        <v>0</v>
      </c>
      <c r="C3" s="11">
        <v>0</v>
      </c>
      <c r="D3" s="11">
        <v>0</v>
      </c>
      <c r="E3" s="11">
        <v>0</v>
      </c>
      <c r="F3" s="11">
        <v>0</v>
      </c>
      <c r="G3">
        <v>-8.2359309223734006E-3</v>
      </c>
      <c r="H3">
        <v>-1.55414965902989E-2</v>
      </c>
      <c r="I3" s="11">
        <v>-2.11717549797318E-2</v>
      </c>
      <c r="J3">
        <v>-2.5259638637298298E-2</v>
      </c>
      <c r="K3">
        <v>-2.7655200180587401E-2</v>
      </c>
      <c r="L3">
        <v>-2.7697414168026398E-2</v>
      </c>
      <c r="M3">
        <v>-2.4647768971364201E-2</v>
      </c>
      <c r="N3">
        <v>-1.7338649695475199E-2</v>
      </c>
      <c r="O3">
        <v>-8.2453198035681297E-3</v>
      </c>
      <c r="P3">
        <v>-3.1097305256411097E-4</v>
      </c>
      <c r="Q3">
        <v>6.0044973817729996E-3</v>
      </c>
      <c r="R3">
        <v>1.0069262008172101E-2</v>
      </c>
      <c r="S3">
        <v>1.1754286037368699E-2</v>
      </c>
      <c r="T3">
        <v>1.1399004395284899E-2</v>
      </c>
      <c r="U3">
        <v>5.5307851707597699E-3</v>
      </c>
      <c r="V3">
        <v>-3.9267998709568899E-3</v>
      </c>
      <c r="W3">
        <v>-1.55532015409631E-2</v>
      </c>
      <c r="X3">
        <v>-2.81306619357213E-2</v>
      </c>
      <c r="Y3">
        <v>-4.0758478448754597E-2</v>
      </c>
      <c r="Z3">
        <v>-5.2831975686629097E-2</v>
      </c>
      <c r="AA3">
        <v>-6.3995544514472397E-2</v>
      </c>
      <c r="AB3">
        <v>-7.4089077651384699E-2</v>
      </c>
      <c r="AC3">
        <v>-8.3095411047828804E-2</v>
      </c>
      <c r="AD3">
        <v>-8.8235018800908394E-2</v>
      </c>
      <c r="AE3">
        <v>-8.9079806481584506E-2</v>
      </c>
      <c r="AF3">
        <v>-8.6195682671852403E-2</v>
      </c>
      <c r="AG3">
        <v>-8.0567296175970596E-2</v>
      </c>
      <c r="AH3">
        <v>-7.3397154605070403E-2</v>
      </c>
      <c r="AI3">
        <v>-6.5797246668830495E-2</v>
      </c>
      <c r="AJ3">
        <v>-5.8543725528470397E-2</v>
      </c>
      <c r="AK3">
        <v>-5.2296398297424503E-2</v>
      </c>
      <c r="AL3">
        <v>-4.7391634974969198E-2</v>
      </c>
      <c r="AM3">
        <v>-4.39570352198548E-2</v>
      </c>
    </row>
    <row r="4" spans="1:39" x14ac:dyDescent="0.25">
      <c r="A4" t="s">
        <v>2</v>
      </c>
      <c r="B4">
        <v>0</v>
      </c>
      <c r="C4" s="11">
        <v>0</v>
      </c>
      <c r="D4" s="11">
        <v>0</v>
      </c>
      <c r="E4" s="11">
        <v>0</v>
      </c>
      <c r="F4" s="11">
        <v>0</v>
      </c>
      <c r="G4" s="11">
        <v>2.4536007929620799E-3</v>
      </c>
      <c r="H4">
        <v>4.0532057448361396E-3</v>
      </c>
      <c r="I4">
        <v>4.3260932362398901E-3</v>
      </c>
      <c r="J4">
        <v>3.09060321310728E-3</v>
      </c>
      <c r="K4">
        <v>3.7913263015498799E-3</v>
      </c>
      <c r="L4" s="11">
        <v>7.8063094427038796E-3</v>
      </c>
      <c r="M4">
        <v>1.6468451740236902E-2</v>
      </c>
      <c r="N4">
        <v>3.1672590374220898E-2</v>
      </c>
      <c r="O4">
        <v>5.5088140221437598E-2</v>
      </c>
      <c r="P4">
        <v>7.9392059426908093E-2</v>
      </c>
      <c r="Q4">
        <v>0.101003736352267</v>
      </c>
      <c r="R4">
        <v>0.11876723551931199</v>
      </c>
      <c r="S4">
        <v>0.13245068973972701</v>
      </c>
      <c r="T4">
        <v>0.137750227439426</v>
      </c>
      <c r="U4">
        <v>0.133825759364536</v>
      </c>
      <c r="V4">
        <v>0.12339506723879599</v>
      </c>
      <c r="W4">
        <v>0.108988684816679</v>
      </c>
      <c r="X4">
        <v>9.2615845696175605E-2</v>
      </c>
      <c r="Y4">
        <v>7.5752591188704699E-2</v>
      </c>
      <c r="Z4">
        <v>5.9402766030314198E-2</v>
      </c>
      <c r="AA4">
        <v>4.4178918318782401E-2</v>
      </c>
      <c r="AB4">
        <v>3.0388075349918602E-2</v>
      </c>
      <c r="AC4">
        <v>1.8112385276269901E-2</v>
      </c>
      <c r="AD4">
        <v>1.2058221462107801E-2</v>
      </c>
      <c r="AE4">
        <v>1.3739967232462199E-2</v>
      </c>
      <c r="AF4">
        <v>2.17599424714887E-2</v>
      </c>
      <c r="AG4">
        <v>3.4187603428747999E-2</v>
      </c>
      <c r="AH4">
        <v>4.9114699512653397E-2</v>
      </c>
      <c r="AI4">
        <v>6.4791696801180798E-2</v>
      </c>
      <c r="AJ4">
        <v>7.9968313578349104E-2</v>
      </c>
      <c r="AK4">
        <v>9.3548912980811999E-2</v>
      </c>
      <c r="AL4">
        <v>0.10488534461612301</v>
      </c>
      <c r="AM4">
        <v>0.113650030922807</v>
      </c>
    </row>
    <row r="5" spans="1:39" x14ac:dyDescent="0.25">
      <c r="A5" t="s">
        <v>3</v>
      </c>
      <c r="B5">
        <v>0</v>
      </c>
      <c r="C5" s="11">
        <v>0</v>
      </c>
      <c r="D5" s="11">
        <v>0</v>
      </c>
      <c r="E5" s="11">
        <v>0</v>
      </c>
      <c r="F5" s="11">
        <v>0</v>
      </c>
      <c r="G5">
        <v>-1.7013107330820999E-3</v>
      </c>
      <c r="H5">
        <v>-1.24887421988018E-2</v>
      </c>
      <c r="I5">
        <v>-2.42523624621293E-2</v>
      </c>
      <c r="J5" s="11">
        <v>-3.2105917750280197E-2</v>
      </c>
      <c r="K5">
        <v>-3.5083087771980999E-2</v>
      </c>
      <c r="L5" s="11">
        <v>-3.0523944078930599E-2</v>
      </c>
      <c r="M5">
        <v>-1.49034046533769E-2</v>
      </c>
      <c r="N5">
        <v>1.6990523524595898E-2</v>
      </c>
      <c r="O5">
        <v>5.4554222352787202E-2</v>
      </c>
      <c r="P5">
        <v>0.10571969550159301</v>
      </c>
      <c r="Q5">
        <v>0.162766187809948</v>
      </c>
      <c r="R5">
        <v>0.22297154076742401</v>
      </c>
      <c r="S5">
        <v>0.285006454810732</v>
      </c>
      <c r="T5">
        <v>0.30638715170905301</v>
      </c>
      <c r="U5">
        <v>0.32477531533015003</v>
      </c>
      <c r="V5">
        <v>0.33722631459394098</v>
      </c>
      <c r="W5">
        <v>0.34345661397157101</v>
      </c>
      <c r="X5">
        <v>0.34366489546331302</v>
      </c>
      <c r="Y5">
        <v>0.33807509383310103</v>
      </c>
      <c r="Z5">
        <v>0.32680834629565902</v>
      </c>
      <c r="AA5">
        <v>0.309872885446771</v>
      </c>
      <c r="AB5">
        <v>0.287191166558598</v>
      </c>
      <c r="AC5">
        <v>0.25863732573288001</v>
      </c>
      <c r="AD5">
        <v>0.25756307977133902</v>
      </c>
      <c r="AE5">
        <v>0.268381017584018</v>
      </c>
      <c r="AF5">
        <v>0.28092607686638299</v>
      </c>
      <c r="AG5">
        <v>0.29272396374742099</v>
      </c>
      <c r="AH5">
        <v>0.30292062623906701</v>
      </c>
      <c r="AI5">
        <v>0.31090897980341398</v>
      </c>
      <c r="AJ5">
        <v>0.31624883424974298</v>
      </c>
      <c r="AK5">
        <v>0.31878972154914997</v>
      </c>
      <c r="AL5">
        <v>0.318786854855868</v>
      </c>
      <c r="AM5">
        <v>0.31716611925878202</v>
      </c>
    </row>
    <row r="6" spans="1:39" x14ac:dyDescent="0.25">
      <c r="A6" t="s">
        <v>4</v>
      </c>
      <c r="B6">
        <v>0</v>
      </c>
      <c r="C6" s="11">
        <v>0</v>
      </c>
      <c r="D6" s="11">
        <v>0</v>
      </c>
      <c r="E6" s="11">
        <v>0</v>
      </c>
      <c r="F6" s="11">
        <v>0</v>
      </c>
      <c r="G6">
        <v>-1.91602826765668E-3</v>
      </c>
      <c r="H6">
        <v>-1.39830039531552E-2</v>
      </c>
      <c r="I6">
        <v>-2.71350096208045E-2</v>
      </c>
      <c r="J6">
        <v>-3.5912542731075803E-2</v>
      </c>
      <c r="K6">
        <v>-3.92334633503632E-2</v>
      </c>
      <c r="L6">
        <v>-3.4136580416565997E-2</v>
      </c>
      <c r="M6">
        <v>-1.6691481929653699E-2</v>
      </c>
      <c r="N6">
        <v>1.8925353492393798E-2</v>
      </c>
      <c r="O6">
        <v>6.0971695830813702E-2</v>
      </c>
      <c r="P6">
        <v>0.11826874199236601</v>
      </c>
      <c r="Q6">
        <v>0.18217662127488701</v>
      </c>
      <c r="R6">
        <v>0.24963709475127599</v>
      </c>
      <c r="S6">
        <v>0.31914971132702702</v>
      </c>
      <c r="T6">
        <v>0.34319348907507702</v>
      </c>
      <c r="U6">
        <v>0.36382351383303901</v>
      </c>
      <c r="V6">
        <v>0.37776029309550802</v>
      </c>
      <c r="W6">
        <v>0.38469359588379998</v>
      </c>
      <c r="X6">
        <v>0.38485042285976101</v>
      </c>
      <c r="Y6">
        <v>0.37848467733956298</v>
      </c>
      <c r="Z6">
        <v>0.365734396105099</v>
      </c>
      <c r="AA6">
        <v>0.34661090819412199</v>
      </c>
      <c r="AB6">
        <v>0.32102964986520099</v>
      </c>
      <c r="AC6">
        <v>0.28885246272114501</v>
      </c>
      <c r="AD6">
        <v>0.28743713159469197</v>
      </c>
      <c r="AE6">
        <v>0.29935263359550601</v>
      </c>
      <c r="AF6">
        <v>0.313193366565167</v>
      </c>
      <c r="AG6">
        <v>0.326166822957074</v>
      </c>
      <c r="AH6">
        <v>0.337309974019328</v>
      </c>
      <c r="AI6">
        <v>0.34594456985546002</v>
      </c>
      <c r="AJ6">
        <v>0.35158467591540599</v>
      </c>
      <c r="AK6">
        <v>0.354067764253573</v>
      </c>
      <c r="AL6">
        <v>0.35368591111324399</v>
      </c>
      <c r="AM6">
        <v>0.351480283274963</v>
      </c>
    </row>
    <row r="7" spans="1:39" x14ac:dyDescent="0.25">
      <c r="A7" t="s">
        <v>5</v>
      </c>
      <c r="B7">
        <v>0</v>
      </c>
      <c r="C7" s="11">
        <v>0</v>
      </c>
      <c r="D7" s="11">
        <v>0</v>
      </c>
      <c r="E7" s="11">
        <v>0</v>
      </c>
      <c r="F7" s="11">
        <v>0</v>
      </c>
      <c r="G7">
        <v>1.32496455356179E-3</v>
      </c>
      <c r="H7">
        <v>2.2678528956099299E-3</v>
      </c>
      <c r="I7">
        <v>1.9056083695900799E-3</v>
      </c>
      <c r="J7" s="11">
        <v>-1.3296652481287199E-4</v>
      </c>
      <c r="K7">
        <v>-3.4360397415778001E-3</v>
      </c>
      <c r="L7" s="11">
        <v>-7.8519970377999206E-3</v>
      </c>
      <c r="M7">
        <v>-1.33473953025209E-2</v>
      </c>
      <c r="N7">
        <v>-2.00222020860008E-2</v>
      </c>
      <c r="O7">
        <v>-2.6538439450984799E-2</v>
      </c>
      <c r="P7">
        <v>-3.3160833010392701E-2</v>
      </c>
      <c r="Q7">
        <v>-3.9904743151519803E-2</v>
      </c>
      <c r="R7">
        <v>-4.67383656535314E-2</v>
      </c>
      <c r="S7">
        <v>-5.3676956440129597E-2</v>
      </c>
      <c r="T7">
        <v>-6.0294704318652997E-2</v>
      </c>
      <c r="U7">
        <v>-6.63893693631845E-2</v>
      </c>
      <c r="V7">
        <v>-7.1774913433619802E-2</v>
      </c>
      <c r="W7">
        <v>-7.6475123606978196E-2</v>
      </c>
      <c r="X7">
        <v>-8.0601311296035705E-2</v>
      </c>
      <c r="Y7">
        <v>-8.4286475848416295E-2</v>
      </c>
      <c r="Z7">
        <v>-8.7654437982809197E-2</v>
      </c>
      <c r="AA7">
        <v>-9.0807628203237706E-2</v>
      </c>
      <c r="AB7">
        <v>-9.3824672577069695E-2</v>
      </c>
      <c r="AC7">
        <v>-9.6762418156925906E-2</v>
      </c>
      <c r="AD7">
        <v>-9.99748752040341E-2</v>
      </c>
      <c r="AE7">
        <v>-0.10347323360888599</v>
      </c>
      <c r="AF7">
        <v>-0.10748818031534001</v>
      </c>
      <c r="AG7">
        <v>-0.112144907267564</v>
      </c>
      <c r="AH7">
        <v>-0.117493926250056</v>
      </c>
      <c r="AI7">
        <v>-0.123544796735752</v>
      </c>
      <c r="AJ7">
        <v>-0.130257299133551</v>
      </c>
      <c r="AK7">
        <v>-0.13759533337459601</v>
      </c>
      <c r="AL7">
        <v>-0.145511021476219</v>
      </c>
      <c r="AM7">
        <v>-0.15397037503955799</v>
      </c>
    </row>
    <row r="8" spans="1:39" x14ac:dyDescent="0.25">
      <c r="A8" t="s">
        <v>6</v>
      </c>
      <c r="B8">
        <v>0</v>
      </c>
      <c r="C8" s="11">
        <v>0</v>
      </c>
      <c r="D8" s="11">
        <v>0</v>
      </c>
      <c r="E8" s="11">
        <v>0</v>
      </c>
      <c r="F8" s="11">
        <v>0</v>
      </c>
      <c r="G8">
        <v>-3.4788741144475797E-2</v>
      </c>
      <c r="H8">
        <v>-7.1231460238840805E-2</v>
      </c>
      <c r="I8">
        <v>-0.100113898277742</v>
      </c>
      <c r="J8" s="11">
        <v>-0.117737995990685</v>
      </c>
      <c r="K8">
        <v>-0.12936996935539699</v>
      </c>
      <c r="L8">
        <v>-0.13514012890607499</v>
      </c>
      <c r="M8">
        <v>-0.13593806961500399</v>
      </c>
      <c r="N8">
        <v>-0.13173837433447799</v>
      </c>
      <c r="O8">
        <v>-0.12956920156887899</v>
      </c>
      <c r="P8">
        <v>-0.127906108166886</v>
      </c>
      <c r="Q8">
        <v>-0.12828197237923999</v>
      </c>
      <c r="R8">
        <v>-0.13120464505864601</v>
      </c>
      <c r="S8">
        <v>-0.13643875903925901</v>
      </c>
      <c r="T8">
        <v>-0.13812482774606599</v>
      </c>
      <c r="U8">
        <v>-0.14220807442233399</v>
      </c>
      <c r="V8">
        <v>-0.14959914652585801</v>
      </c>
      <c r="W8">
        <v>-0.15914822258991099</v>
      </c>
      <c r="X8">
        <v>-0.16980954397713899</v>
      </c>
      <c r="Y8">
        <v>-0.180781760677239</v>
      </c>
      <c r="Z8">
        <v>-0.19151155858417801</v>
      </c>
      <c r="AA8">
        <v>-0.20166065894126001</v>
      </c>
      <c r="AB8">
        <v>-0.21106345603787399</v>
      </c>
      <c r="AC8">
        <v>-0.21968409569945699</v>
      </c>
      <c r="AD8">
        <v>-0.22485699535256201</v>
      </c>
      <c r="AE8">
        <v>-0.227694535568079</v>
      </c>
      <c r="AF8">
        <v>-0.22821239224998199</v>
      </c>
      <c r="AG8">
        <v>-0.22770686435678</v>
      </c>
      <c r="AH8">
        <v>-0.22686455839633299</v>
      </c>
      <c r="AI8">
        <v>-0.22615908446279501</v>
      </c>
      <c r="AJ8">
        <v>-0.22592269251448999</v>
      </c>
      <c r="AK8">
        <v>-0.22638731629280801</v>
      </c>
      <c r="AL8">
        <v>-0.22766610112873101</v>
      </c>
      <c r="AM8">
        <v>-0.22963904892128101</v>
      </c>
    </row>
    <row r="9" spans="1:39" x14ac:dyDescent="0.25">
      <c r="A9" t="s">
        <v>7</v>
      </c>
      <c r="B9">
        <v>0</v>
      </c>
      <c r="C9" s="11">
        <v>0</v>
      </c>
      <c r="D9" s="11">
        <v>0</v>
      </c>
      <c r="E9" s="11">
        <v>0</v>
      </c>
      <c r="F9" s="11">
        <v>0</v>
      </c>
      <c r="G9">
        <v>-5.7242586417149896E-3</v>
      </c>
      <c r="H9">
        <v>-5.8999808627335703E-3</v>
      </c>
      <c r="I9" s="11">
        <v>-1.8837947280969599E-3</v>
      </c>
      <c r="J9">
        <v>6.7069899855942703E-3</v>
      </c>
      <c r="K9" s="11">
        <v>1.6025026478883E-2</v>
      </c>
      <c r="L9">
        <v>2.7375288986064499E-2</v>
      </c>
      <c r="M9">
        <v>4.13120730091254E-2</v>
      </c>
      <c r="N9">
        <v>5.8599024805605603E-2</v>
      </c>
      <c r="O9">
        <v>7.0498440851940403E-2</v>
      </c>
      <c r="P9">
        <v>8.4226074544146906E-2</v>
      </c>
      <c r="Q9">
        <v>9.8111740887252205E-2</v>
      </c>
      <c r="R9">
        <v>0.111699702198908</v>
      </c>
      <c r="S9">
        <v>0.12517176390638399</v>
      </c>
      <c r="T9">
        <v>0.13475677366370201</v>
      </c>
      <c r="U9">
        <v>0.14234571414841701</v>
      </c>
      <c r="V9">
        <v>0.148032224906158</v>
      </c>
      <c r="W9">
        <v>0.15280172025251501</v>
      </c>
      <c r="X9">
        <v>0.15720369103537901</v>
      </c>
      <c r="Y9">
        <v>0.16153801291991499</v>
      </c>
      <c r="Z9">
        <v>0.16595657905493699</v>
      </c>
      <c r="AA9">
        <v>0.17052389620135699</v>
      </c>
      <c r="AB9">
        <v>0.175254390095891</v>
      </c>
      <c r="AC9">
        <v>0.18013545927344499</v>
      </c>
      <c r="AD9">
        <v>0.187328328228719</v>
      </c>
      <c r="AE9">
        <v>0.19597655587910701</v>
      </c>
      <c r="AF9">
        <v>0.207000107061383</v>
      </c>
      <c r="AG9">
        <v>0.219637990815746</v>
      </c>
      <c r="AH9">
        <v>0.23337359940056501</v>
      </c>
      <c r="AI9">
        <v>0.247963930748618</v>
      </c>
      <c r="AJ9">
        <v>0.263158217144421</v>
      </c>
      <c r="AK9">
        <v>0.27897248264407898</v>
      </c>
      <c r="AL9">
        <v>0.29535284082178298</v>
      </c>
      <c r="AM9">
        <v>0.31238452874981998</v>
      </c>
    </row>
    <row r="10" spans="1:39" x14ac:dyDescent="0.25">
      <c r="A10" t="s">
        <v>8</v>
      </c>
      <c r="B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1.6550726319453E-3</v>
      </c>
      <c r="H10">
        <v>8.2516476260563396E-3</v>
      </c>
      <c r="I10">
        <v>1.6199493385649001E-2</v>
      </c>
      <c r="J10" s="11">
        <v>2.6633063463044001E-2</v>
      </c>
      <c r="K10">
        <v>3.6328313346700697E-2</v>
      </c>
      <c r="L10">
        <v>4.7772076957541799E-2</v>
      </c>
      <c r="M10">
        <v>6.22256554274613E-2</v>
      </c>
      <c r="N10">
        <v>8.0771001525148295E-2</v>
      </c>
      <c r="O10">
        <v>8.8642475797251402E-2</v>
      </c>
      <c r="P10">
        <v>0.101312874076686</v>
      </c>
      <c r="Q10">
        <v>0.115589774703894</v>
      </c>
      <c r="R10">
        <v>0.13019866999459601</v>
      </c>
      <c r="S10">
        <v>0.14512599241143201</v>
      </c>
      <c r="T10">
        <v>0.15243157944695401</v>
      </c>
      <c r="U10">
        <v>0.15959827698253101</v>
      </c>
      <c r="V10">
        <v>0.16522893617607601</v>
      </c>
      <c r="W10">
        <v>0.17013981079934101</v>
      </c>
      <c r="X10">
        <v>0.17480221770016499</v>
      </c>
      <c r="Y10">
        <v>0.17948656991411099</v>
      </c>
      <c r="Z10">
        <v>0.18434151968482701</v>
      </c>
      <c r="AA10">
        <v>0.18944226307651099</v>
      </c>
      <c r="AB10">
        <v>0.194820596408074</v>
      </c>
      <c r="AC10">
        <v>0.20048425001384301</v>
      </c>
      <c r="AD10">
        <v>0.21001117751513401</v>
      </c>
      <c r="AE10">
        <v>0.22109190791670399</v>
      </c>
      <c r="AF10">
        <v>0.235484468204227</v>
      </c>
      <c r="AG10">
        <v>0.252041627060273</v>
      </c>
      <c r="AH10">
        <v>0.270026002899248</v>
      </c>
      <c r="AI10">
        <v>0.28918597255398398</v>
      </c>
      <c r="AJ10">
        <v>0.30913802532066498</v>
      </c>
      <c r="AK10">
        <v>0.330010688694715</v>
      </c>
      <c r="AL10">
        <v>0.35169116181592502</v>
      </c>
      <c r="AM10">
        <v>0.37427681712271998</v>
      </c>
    </row>
    <row r="11" spans="1:39" x14ac:dyDescent="0.25">
      <c r="A11" t="s">
        <v>9</v>
      </c>
      <c r="B11">
        <v>0</v>
      </c>
      <c r="C11" s="11">
        <v>0</v>
      </c>
      <c r="D11" s="11">
        <v>0</v>
      </c>
      <c r="E11" s="11">
        <v>0</v>
      </c>
      <c r="F11" s="11">
        <v>0</v>
      </c>
      <c r="G11">
        <v>5.04739686417732E-3</v>
      </c>
      <c r="H11">
        <v>2.8891381383955301E-3</v>
      </c>
      <c r="I11">
        <v>-3.20948104371998E-3</v>
      </c>
      <c r="J11">
        <v>-1.1981883448231E-2</v>
      </c>
      <c r="K11">
        <v>-1.8233412095225401E-2</v>
      </c>
      <c r="L11">
        <v>-2.3175957787635499E-2</v>
      </c>
      <c r="M11">
        <v>-2.69708416792191E-2</v>
      </c>
      <c r="N11">
        <v>-2.9573397419158098E-2</v>
      </c>
      <c r="O11">
        <v>-2.3526279623775601E-2</v>
      </c>
      <c r="P11">
        <v>-1.9196673865329299E-2</v>
      </c>
      <c r="Q11">
        <v>-1.5430045866227E-2</v>
      </c>
      <c r="R11">
        <v>-1.19785617231138E-2</v>
      </c>
      <c r="S11">
        <v>-9.1990632846150593E-3</v>
      </c>
      <c r="T11">
        <v>-4.81563827361419E-3</v>
      </c>
      <c r="U11">
        <v>-1.05745710026194E-3</v>
      </c>
      <c r="V11">
        <v>1.9072992422541899E-3</v>
      </c>
      <c r="W11">
        <v>3.13888545013796E-3</v>
      </c>
      <c r="X11">
        <v>2.4260159037225999E-3</v>
      </c>
      <c r="Y11" s="11">
        <v>-4.8425176835120702E-5</v>
      </c>
      <c r="Z11">
        <v>-3.94254414459727E-3</v>
      </c>
      <c r="AA11">
        <v>-8.8894284991258808E-3</v>
      </c>
      <c r="AB11">
        <v>-1.4561943327673301E-2</v>
      </c>
      <c r="AC11">
        <v>-2.0697104925648802E-2</v>
      </c>
      <c r="AD11">
        <v>-2.7962760883915E-2</v>
      </c>
      <c r="AE11">
        <v>-3.5184615890881898E-2</v>
      </c>
      <c r="AF11">
        <v>-4.3046475418662099E-2</v>
      </c>
      <c r="AG11">
        <v>-5.0465615539574397E-2</v>
      </c>
      <c r="AH11">
        <v>-5.69030694983374E-2</v>
      </c>
      <c r="AI11">
        <v>-6.2324240979017002E-2</v>
      </c>
      <c r="AJ11">
        <v>-6.6773372258688193E-2</v>
      </c>
      <c r="AK11">
        <v>-7.0599177494379203E-2</v>
      </c>
      <c r="AL11">
        <v>-7.4030416339843003E-2</v>
      </c>
      <c r="AM11">
        <v>-7.7398655580795894E-2</v>
      </c>
    </row>
    <row r="12" spans="1:39" x14ac:dyDescent="0.25">
      <c r="A12" t="s">
        <v>10</v>
      </c>
      <c r="B12">
        <v>0</v>
      </c>
      <c r="C12" s="11">
        <v>0</v>
      </c>
      <c r="D12" s="11">
        <v>0</v>
      </c>
      <c r="E12" s="11">
        <v>0</v>
      </c>
      <c r="F12" s="11">
        <v>0</v>
      </c>
      <c r="G12">
        <v>8.01767101472616E-3</v>
      </c>
      <c r="H12">
        <v>7.0047432372488602E-3</v>
      </c>
      <c r="I12">
        <v>1.0720460386082199E-4</v>
      </c>
      <c r="J12">
        <v>-9.4577016781616195E-3</v>
      </c>
      <c r="K12">
        <v>-1.43359306386758E-2</v>
      </c>
      <c r="L12">
        <v>-1.24328916199179E-2</v>
      </c>
      <c r="M12">
        <v>9.3189246177516295E-4</v>
      </c>
      <c r="N12">
        <v>3.2475166735923502E-2</v>
      </c>
      <c r="O12">
        <v>8.3602351054157198E-2</v>
      </c>
      <c r="P12">
        <v>0.131493137358385</v>
      </c>
      <c r="Q12">
        <v>0.174689018561169</v>
      </c>
      <c r="R12">
        <v>0.212684075068092</v>
      </c>
      <c r="S12">
        <v>0.24525202183758299</v>
      </c>
      <c r="T12">
        <v>0.25776539822175398</v>
      </c>
      <c r="U12">
        <v>0.25438780258757399</v>
      </c>
      <c r="V12">
        <v>0.24085029517051301</v>
      </c>
      <c r="W12">
        <v>0.219345268133985</v>
      </c>
      <c r="X12">
        <v>0.19126103685747001</v>
      </c>
      <c r="Y12">
        <v>0.157564644349483</v>
      </c>
      <c r="Z12">
        <v>0.11895431547797</v>
      </c>
      <c r="AA12">
        <v>7.5937027550798605E-2</v>
      </c>
      <c r="AB12">
        <v>2.8881157540516698E-2</v>
      </c>
      <c r="AC12">
        <v>-2.19431641596767E-2</v>
      </c>
      <c r="AD12">
        <v>-5.80440555714156E-2</v>
      </c>
      <c r="AE12">
        <v>-8.5206953084049297E-2</v>
      </c>
      <c r="AF12">
        <v>-0.10646940218008701</v>
      </c>
      <c r="AG12">
        <v>-0.12378113061300899</v>
      </c>
      <c r="AH12">
        <v>-0.13877161540539701</v>
      </c>
      <c r="AI12">
        <v>-0.15281310708186099</v>
      </c>
      <c r="AJ12">
        <v>-0.16684924489539499</v>
      </c>
      <c r="AK12">
        <v>-0.18182836942861599</v>
      </c>
      <c r="AL12">
        <v>-0.198422159632794</v>
      </c>
      <c r="AM12">
        <v>-0.21730953090665001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-1629.25999999791</v>
      </c>
      <c r="H13">
        <v>-4421.7699999958204</v>
      </c>
      <c r="I13">
        <v>-7148.9099999964201</v>
      </c>
      <c r="J13">
        <v>-8575.1200000047593</v>
      </c>
      <c r="K13">
        <v>-7475.3699999973096</v>
      </c>
      <c r="L13">
        <v>-2018.5700000002901</v>
      </c>
      <c r="M13">
        <v>10490.5399999991</v>
      </c>
      <c r="N13">
        <v>33985.119999997303</v>
      </c>
      <c r="O13">
        <v>63141.640000000603</v>
      </c>
      <c r="P13">
        <v>94831.070000000298</v>
      </c>
      <c r="Q13">
        <v>126354.170000001</v>
      </c>
      <c r="R13">
        <v>156232.89999999799</v>
      </c>
      <c r="S13">
        <v>183795.59999999401</v>
      </c>
      <c r="T13">
        <v>196659.27000000299</v>
      </c>
      <c r="U13">
        <v>199255.15999999599</v>
      </c>
      <c r="V13">
        <v>194109.239999994</v>
      </c>
      <c r="W13">
        <v>183054.14</v>
      </c>
      <c r="X13">
        <v>167449.170000001</v>
      </c>
      <c r="Y13">
        <v>148285.81000000201</v>
      </c>
      <c r="Z13">
        <v>126257.170000001</v>
      </c>
      <c r="AA13">
        <v>101815.77000001</v>
      </c>
      <c r="AB13">
        <v>75226.839999988602</v>
      </c>
      <c r="AC13">
        <v>46617.799999996998</v>
      </c>
      <c r="AD13">
        <v>26664.690000012499</v>
      </c>
      <c r="AE13">
        <v>15131.260000005301</v>
      </c>
      <c r="AF13">
        <v>9946.5700000077395</v>
      </c>
      <c r="AG13">
        <v>8929.5900000035708</v>
      </c>
      <c r="AH13">
        <v>10251.939999997599</v>
      </c>
      <c r="AI13">
        <v>12443.219999998801</v>
      </c>
      <c r="AJ13">
        <v>14376.6300000101</v>
      </c>
      <c r="AK13">
        <v>15199.439999997599</v>
      </c>
      <c r="AL13">
        <v>14325.2300000041</v>
      </c>
      <c r="AM13">
        <v>11444.6300000101</v>
      </c>
    </row>
    <row r="14" spans="1:39" x14ac:dyDescent="0.25">
      <c r="A14" t="s">
        <v>12</v>
      </c>
      <c r="B14">
        <v>0</v>
      </c>
      <c r="C14" s="11">
        <v>0</v>
      </c>
      <c r="D14" s="11">
        <v>0</v>
      </c>
      <c r="E14" s="11">
        <v>0</v>
      </c>
      <c r="F14" s="11">
        <v>0</v>
      </c>
      <c r="G14">
        <v>1.8149099999996399E-3</v>
      </c>
      <c r="H14">
        <v>4.6009200000002304E-3</v>
      </c>
      <c r="I14">
        <v>6.96862999999964E-3</v>
      </c>
      <c r="J14">
        <v>7.7944599999997498E-3</v>
      </c>
      <c r="K14">
        <v>6.0840999999998901E-3</v>
      </c>
      <c r="L14">
        <v>2.5279000000003E-4</v>
      </c>
      <c r="M14">
        <v>-1.20457300000001E-2</v>
      </c>
      <c r="N14">
        <v>-3.4213039999999403E-2</v>
      </c>
      <c r="O14">
        <v>-5.9687509999999798E-2</v>
      </c>
      <c r="P14">
        <v>-8.5740620000000003E-2</v>
      </c>
      <c r="Q14">
        <v>-0.110319579999999</v>
      </c>
      <c r="R14">
        <v>-0.13265273999999899</v>
      </c>
      <c r="S14">
        <v>-0.15259974000000001</v>
      </c>
      <c r="T14">
        <v>-0.158029319999999</v>
      </c>
      <c r="U14">
        <v>-0.15561712999999899</v>
      </c>
      <c r="V14">
        <v>-0.14804096999999899</v>
      </c>
      <c r="W14">
        <v>-0.13680127</v>
      </c>
      <c r="X14">
        <v>-0.12284811999999901</v>
      </c>
      <c r="Y14">
        <v>-0.106806739999999</v>
      </c>
      <c r="Z14">
        <v>-8.9076810000000103E-2</v>
      </c>
      <c r="AA14">
        <v>-6.989186E-2</v>
      </c>
      <c r="AB14">
        <v>-4.9364060000000397E-2</v>
      </c>
      <c r="AC14">
        <v>-2.7522230000000199E-2</v>
      </c>
      <c r="AD14">
        <v>-1.4580539999999699E-2</v>
      </c>
      <c r="AE14">
        <v>-8.6345099999995904E-3</v>
      </c>
      <c r="AF14">
        <v>-7.1051400000000896E-3</v>
      </c>
      <c r="AG14">
        <v>-7.9968199999995403E-3</v>
      </c>
      <c r="AH14" s="11">
        <v>-9.9281200000002293E-3</v>
      </c>
      <c r="AI14">
        <v>-1.1910579999999799E-2</v>
      </c>
      <c r="AJ14">
        <v>-1.324797E-2</v>
      </c>
      <c r="AK14">
        <v>-1.34389900000003E-2</v>
      </c>
      <c r="AL14">
        <v>-1.2168069999999399E-2</v>
      </c>
      <c r="AM14">
        <v>-9.3157199999999094E-3</v>
      </c>
    </row>
    <row r="15" spans="1:39" x14ac:dyDescent="0.25">
      <c r="A15" t="s">
        <v>13</v>
      </c>
      <c r="B15">
        <v>0</v>
      </c>
      <c r="C15" s="11">
        <v>0</v>
      </c>
      <c r="D15" s="11">
        <v>0</v>
      </c>
      <c r="E15" s="11">
        <v>0</v>
      </c>
      <c r="F15" s="11">
        <v>0</v>
      </c>
      <c r="G15">
        <v>7.94599171089049E-3</v>
      </c>
      <c r="H15">
        <v>2.0242524278857602E-2</v>
      </c>
      <c r="I15">
        <v>3.33274250795444E-2</v>
      </c>
      <c r="J15">
        <v>4.4838666583212401E-2</v>
      </c>
      <c r="K15">
        <v>5.5012221782921998E-2</v>
      </c>
      <c r="L15">
        <v>6.3942524944288495E-2</v>
      </c>
      <c r="M15">
        <v>7.1952645886928707E-2</v>
      </c>
      <c r="N15">
        <v>7.9234169262142995E-2</v>
      </c>
      <c r="O15">
        <v>8.1367523944314193E-2</v>
      </c>
      <c r="P15">
        <v>8.4717228311232795E-2</v>
      </c>
      <c r="Q15">
        <v>8.9132914145494804E-2</v>
      </c>
      <c r="R15">
        <v>9.4640932515160495E-2</v>
      </c>
      <c r="S15">
        <v>0.10117443313041501</v>
      </c>
      <c r="T15" s="11">
        <v>0.104757127586315</v>
      </c>
      <c r="U15">
        <v>0.108482685243819</v>
      </c>
      <c r="V15">
        <v>0.112794257942364</v>
      </c>
      <c r="W15">
        <v>0.117566869616909</v>
      </c>
      <c r="X15">
        <v>0.122583978674808</v>
      </c>
      <c r="Y15">
        <v>0.127631495627192</v>
      </c>
      <c r="Z15">
        <v>0.13253333610319201</v>
      </c>
      <c r="AA15">
        <v>0.13716142894960101</v>
      </c>
      <c r="AB15">
        <v>0.14143391936453001</v>
      </c>
      <c r="AC15">
        <v>0.14530831714005299</v>
      </c>
      <c r="AD15">
        <v>0.14343705332960899</v>
      </c>
      <c r="AE15">
        <v>0.142593320944989</v>
      </c>
      <c r="AF15">
        <v>0.142340930937284</v>
      </c>
      <c r="AG15">
        <v>0.14273758375597101</v>
      </c>
      <c r="AH15">
        <v>0.143689846851216</v>
      </c>
      <c r="AI15">
        <v>0.145118124527607</v>
      </c>
      <c r="AJ15">
        <v>0.14693143904467301</v>
      </c>
      <c r="AK15">
        <v>0.14910328740387599</v>
      </c>
      <c r="AL15">
        <v>0.15158290738202901</v>
      </c>
      <c r="AM15">
        <v>0.154295063851562</v>
      </c>
    </row>
    <row r="16" spans="1:39" x14ac:dyDescent="0.25">
      <c r="A16" t="s">
        <v>228</v>
      </c>
      <c r="B16">
        <v>0</v>
      </c>
      <c r="C16" s="11">
        <v>0</v>
      </c>
      <c r="D16" s="11">
        <v>0</v>
      </c>
      <c r="E16" s="11">
        <v>0</v>
      </c>
      <c r="F16" s="11">
        <v>0</v>
      </c>
      <c r="G16">
        <v>-4.9733328819967504E-3</v>
      </c>
      <c r="H16">
        <v>-1.4581756564852E-2</v>
      </c>
      <c r="I16">
        <v>-2.89714920956918E-2</v>
      </c>
      <c r="J16">
        <v>-5.0776451311151903E-2</v>
      </c>
      <c r="K16">
        <v>-7.8452935610673305E-2</v>
      </c>
      <c r="L16">
        <v>-0.11623198639714701</v>
      </c>
      <c r="M16">
        <v>-0.17111926067498401</v>
      </c>
      <c r="N16">
        <v>-0.25421048613642999</v>
      </c>
      <c r="O16">
        <v>-0.36341855964898101</v>
      </c>
      <c r="P16">
        <v>-0.50081394871076501</v>
      </c>
      <c r="Q16">
        <v>-0.66438924223948204</v>
      </c>
      <c r="R16">
        <v>-0.84971959073956105</v>
      </c>
      <c r="S16">
        <v>-1.0540686963630099</v>
      </c>
      <c r="T16">
        <v>-1.2531350169278599</v>
      </c>
      <c r="U16">
        <v>-1.44547282319834</v>
      </c>
      <c r="V16">
        <v>-1.6250688322068301</v>
      </c>
      <c r="W16">
        <v>-1.788810327722</v>
      </c>
      <c r="X16">
        <v>-1.9346843028778</v>
      </c>
      <c r="Y16">
        <v>-2.0612036097705602</v>
      </c>
      <c r="Z16">
        <v>-2.1670993189979502</v>
      </c>
      <c r="AA16">
        <v>-2.2511602785101301</v>
      </c>
      <c r="AB16">
        <v>-2.3121534386594802</v>
      </c>
      <c r="AC16">
        <v>-2.3487933684035198</v>
      </c>
      <c r="AD16">
        <v>-2.3707227469388101</v>
      </c>
      <c r="AE16">
        <v>-2.3869334325361602</v>
      </c>
      <c r="AF16">
        <v>-2.4005390465064802</v>
      </c>
      <c r="AG16">
        <v>-2.4137414316337402</v>
      </c>
      <c r="AH16">
        <v>-2.4272388936113698</v>
      </c>
      <c r="AI16">
        <v>-2.4410363782593998</v>
      </c>
      <c r="AJ16">
        <v>-2.4539118244217799</v>
      </c>
      <c r="AK16">
        <v>-2.4652546408935101</v>
      </c>
      <c r="AL16">
        <v>-2.4735996264996198</v>
      </c>
      <c r="AM16">
        <v>-2.47741748987369</v>
      </c>
    </row>
    <row r="17" spans="1:39" x14ac:dyDescent="0.25">
      <c r="A17" t="s">
        <v>229</v>
      </c>
      <c r="B17">
        <v>0</v>
      </c>
      <c r="C17" s="11">
        <v>0</v>
      </c>
      <c r="D17" s="11">
        <v>0</v>
      </c>
      <c r="E17" s="11">
        <v>0</v>
      </c>
      <c r="F17" s="11">
        <v>0</v>
      </c>
      <c r="G17" s="11">
        <v>-2.26929999999972E-3</v>
      </c>
      <c r="H17">
        <v>-4.9878100000001003E-3</v>
      </c>
      <c r="I17">
        <v>-9.2400700000001799E-3</v>
      </c>
      <c r="J17">
        <v>-1.6752119999999902E-2</v>
      </c>
      <c r="K17">
        <v>-2.3130279999999899E-2</v>
      </c>
      <c r="L17">
        <v>-3.3044559999999903E-2</v>
      </c>
      <c r="M17">
        <v>-4.9548450000000001E-2</v>
      </c>
      <c r="N17">
        <v>-7.6833460000000006E-2</v>
      </c>
      <c r="O17">
        <v>-0.10906683</v>
      </c>
      <c r="P17">
        <v>-0.14125434000000001</v>
      </c>
      <c r="Q17">
        <v>-0.175330389999999</v>
      </c>
      <c r="R17">
        <v>-0.207186959999999</v>
      </c>
      <c r="S17">
        <v>-0.23771687999999999</v>
      </c>
      <c r="T17">
        <v>-0.25348406000000001</v>
      </c>
      <c r="U17">
        <v>-0.26136346999999899</v>
      </c>
      <c r="V17">
        <v>-0.26222885000000001</v>
      </c>
      <c r="W17">
        <v>-0.25836636999999901</v>
      </c>
      <c r="X17">
        <v>-0.25091132999999999</v>
      </c>
      <c r="Y17">
        <v>-0.24045407999999999</v>
      </c>
      <c r="Z17">
        <v>-0.22727193999999901</v>
      </c>
      <c r="AA17">
        <v>-0.21146333</v>
      </c>
      <c r="AB17">
        <v>-0.19302707999999999</v>
      </c>
      <c r="AC17">
        <v>-0.17191067999999901</v>
      </c>
      <c r="AD17">
        <v>-0.15744538</v>
      </c>
      <c r="AE17">
        <v>-0.14779202999999999</v>
      </c>
      <c r="AF17">
        <v>-0.1422477</v>
      </c>
      <c r="AG17">
        <v>-0.13970806999999999</v>
      </c>
      <c r="AH17">
        <v>-0.13862258999999999</v>
      </c>
      <c r="AI17">
        <v>-0.13822132000000001</v>
      </c>
      <c r="AJ17">
        <v>-0.13718306999999999</v>
      </c>
      <c r="AK17">
        <v>-0.13592251999999999</v>
      </c>
      <c r="AL17">
        <v>-0.13347372999999901</v>
      </c>
      <c r="AM17">
        <v>-0.129565079999999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11">
        <v>0</v>
      </c>
      <c r="G18">
        <v>-1.36403959905311</v>
      </c>
      <c r="H18">
        <v>-2.6331763353994102</v>
      </c>
      <c r="I18">
        <v>-3.5997446556917598</v>
      </c>
      <c r="J18">
        <v>-4.2840157052152197</v>
      </c>
      <c r="K18">
        <v>-4.8050180491274999</v>
      </c>
      <c r="L18">
        <v>-5.2222439837067602</v>
      </c>
      <c r="M18">
        <v>-5.6085218205445404</v>
      </c>
      <c r="N18">
        <v>-6.0254874014244004</v>
      </c>
      <c r="O18">
        <v>-6.5151281683698796</v>
      </c>
      <c r="P18">
        <v>-7.0370919966811201</v>
      </c>
      <c r="Q18">
        <v>-7.60876306394825</v>
      </c>
      <c r="R18">
        <v>-8.2239799195068901</v>
      </c>
      <c r="S18">
        <v>-8.8704662908828702</v>
      </c>
      <c r="T18">
        <v>-9.1444909117716993</v>
      </c>
      <c r="U18">
        <v>-9.35942768562564</v>
      </c>
      <c r="V18">
        <v>-9.5556484611885502</v>
      </c>
      <c r="W18">
        <v>-9.7303780530564907</v>
      </c>
      <c r="X18">
        <v>-9.8804240235611402</v>
      </c>
      <c r="Y18">
        <v>-10.002989449006799</v>
      </c>
      <c r="Z18">
        <v>-10.0956951524189</v>
      </c>
      <c r="AA18">
        <v>-10.156562419380201</v>
      </c>
      <c r="AB18">
        <v>-10.184019606621799</v>
      </c>
      <c r="AC18">
        <v>-10.176920054406899</v>
      </c>
      <c r="AD18">
        <v>-9.8615526865744201</v>
      </c>
      <c r="AE18">
        <v>-9.7649802546810491</v>
      </c>
      <c r="AF18">
        <v>-9.8406523632738807</v>
      </c>
      <c r="AG18">
        <v>-10.0353946863943</v>
      </c>
      <c r="AH18">
        <v>-10.3062074733628</v>
      </c>
      <c r="AI18">
        <v>-10.6230022731192</v>
      </c>
      <c r="AJ18">
        <v>-10.965948997173401</v>
      </c>
      <c r="AK18">
        <v>-11.321475107882</v>
      </c>
      <c r="AL18">
        <v>-11.6812060807599</v>
      </c>
      <c r="AM18">
        <v>-12.038901563008</v>
      </c>
    </row>
    <row r="19" spans="1:39" x14ac:dyDescent="0.25">
      <c r="A19" t="s">
        <v>142</v>
      </c>
      <c r="B19">
        <v>16277187.08</v>
      </c>
      <c r="C19">
        <v>16754978.01</v>
      </c>
      <c r="D19">
        <v>17238894.140000001</v>
      </c>
      <c r="E19">
        <v>17730425.109999999</v>
      </c>
      <c r="F19">
        <v>18231008.539999999</v>
      </c>
      <c r="G19">
        <v>18739630.850000001</v>
      </c>
      <c r="H19">
        <v>19260253.359999999</v>
      </c>
      <c r="I19">
        <v>19794483.030000001</v>
      </c>
      <c r="J19">
        <v>20343594.460000001</v>
      </c>
      <c r="K19">
        <v>20907785.02</v>
      </c>
      <c r="L19">
        <v>21487647.780000001</v>
      </c>
      <c r="M19">
        <v>22083561.559999999</v>
      </c>
      <c r="N19">
        <v>22695662.370000001</v>
      </c>
      <c r="O19">
        <v>23324113.710000001</v>
      </c>
      <c r="P19">
        <v>23970163.280000001</v>
      </c>
      <c r="Q19">
        <v>24635005.75</v>
      </c>
      <c r="R19">
        <v>25319213.760000002</v>
      </c>
      <c r="S19">
        <v>26023118.43</v>
      </c>
      <c r="T19">
        <v>26750437.120000001</v>
      </c>
      <c r="U19">
        <v>27498939.359999999</v>
      </c>
      <c r="V19">
        <v>28268255.300000001</v>
      </c>
      <c r="W19">
        <v>29057986.699999999</v>
      </c>
      <c r="X19">
        <v>29867721.239999998</v>
      </c>
      <c r="Y19">
        <v>30697070.870000001</v>
      </c>
      <c r="Z19">
        <v>31545697.079999998</v>
      </c>
      <c r="AA19">
        <v>32413333.18</v>
      </c>
      <c r="AB19">
        <v>33299808.300000001</v>
      </c>
      <c r="AC19">
        <v>34205073.840000004</v>
      </c>
      <c r="AD19">
        <v>35125974.640000001</v>
      </c>
      <c r="AE19">
        <v>36063187.189999998</v>
      </c>
      <c r="AF19">
        <v>37018154.039999999</v>
      </c>
      <c r="AG19">
        <v>37992062.659999996</v>
      </c>
      <c r="AH19">
        <v>38986428.460000001</v>
      </c>
      <c r="AI19">
        <v>40003196.859999999</v>
      </c>
      <c r="AJ19">
        <v>41044723</v>
      </c>
      <c r="AK19">
        <v>42113929.990000002</v>
      </c>
      <c r="AL19">
        <v>43214305.079999998</v>
      </c>
      <c r="AM19">
        <v>44350020.420000002</v>
      </c>
    </row>
    <row r="20" spans="1:39" x14ac:dyDescent="0.25">
      <c r="A20" t="s">
        <v>143</v>
      </c>
      <c r="B20">
        <v>16277187.08</v>
      </c>
      <c r="C20">
        <v>16754978.01</v>
      </c>
      <c r="D20">
        <v>17238894.140000001</v>
      </c>
      <c r="E20">
        <v>17730425.109999999</v>
      </c>
      <c r="F20">
        <v>18231008.539999999</v>
      </c>
      <c r="G20">
        <v>18742018.449999999</v>
      </c>
      <c r="H20">
        <v>19264755.48</v>
      </c>
      <c r="I20">
        <v>19800438.469999999</v>
      </c>
      <c r="J20">
        <v>20350197.710000001</v>
      </c>
      <c r="K20">
        <v>20915068.710000001</v>
      </c>
      <c r="L20">
        <v>21495987.75</v>
      </c>
      <c r="M20">
        <v>22093787.77</v>
      </c>
      <c r="N20">
        <v>22709195.600000001</v>
      </c>
      <c r="O20">
        <v>23342830.239999998</v>
      </c>
      <c r="P20">
        <v>23995201.550000001</v>
      </c>
      <c r="Q20">
        <v>24666711.59</v>
      </c>
      <c r="R20">
        <v>25357655.809999999</v>
      </c>
      <c r="S20">
        <v>26068226.960000001</v>
      </c>
      <c r="T20">
        <v>26798520.539999999</v>
      </c>
      <c r="U20">
        <v>27548542.48</v>
      </c>
      <c r="V20">
        <v>28318219.350000001</v>
      </c>
      <c r="W20">
        <v>29107411.07</v>
      </c>
      <c r="X20">
        <v>29915927.379999999</v>
      </c>
      <c r="Y20">
        <v>30743547.140000001</v>
      </c>
      <c r="Z20">
        <v>31590041.800000001</v>
      </c>
      <c r="AA20">
        <v>32455202.670000002</v>
      </c>
      <c r="AB20">
        <v>33338873.039999999</v>
      </c>
      <c r="AC20">
        <v>34240984.130000003</v>
      </c>
      <c r="AD20">
        <v>35161597.369999997</v>
      </c>
      <c r="AE20">
        <v>36100950.270000003</v>
      </c>
      <c r="AF20">
        <v>37059509.32</v>
      </c>
      <c r="AG20">
        <v>38038028.060000002</v>
      </c>
      <c r="AH20">
        <v>39037611.299999997</v>
      </c>
      <c r="AI20">
        <v>40059786.890000001</v>
      </c>
      <c r="AJ20">
        <v>41106583.810000002</v>
      </c>
      <c r="AK20">
        <v>42180619.509999998</v>
      </c>
      <c r="AL20">
        <v>43285195.920000002</v>
      </c>
      <c r="AM20">
        <v>44424406.460000001</v>
      </c>
    </row>
    <row r="21" spans="1:39" x14ac:dyDescent="0.25">
      <c r="A21" t="s">
        <v>15</v>
      </c>
      <c r="B21">
        <v>121.58713299999999</v>
      </c>
      <c r="C21">
        <v>124.95790359999999</v>
      </c>
      <c r="D21">
        <v>127.7592452</v>
      </c>
      <c r="E21">
        <v>132.58746070000001</v>
      </c>
      <c r="F21">
        <v>137.03752499999999</v>
      </c>
      <c r="G21">
        <v>141.24938800000001</v>
      </c>
      <c r="H21">
        <v>144.75219150000001</v>
      </c>
      <c r="I21">
        <v>147.73448139999999</v>
      </c>
      <c r="J21">
        <v>150.34707109999999</v>
      </c>
      <c r="K21">
        <v>152.81399479999999</v>
      </c>
      <c r="L21">
        <v>155.153457</v>
      </c>
      <c r="M21">
        <v>157.35381469999999</v>
      </c>
      <c r="N21">
        <v>159.43190759999999</v>
      </c>
      <c r="O21">
        <v>161.57622459999999</v>
      </c>
      <c r="P21">
        <v>164.4721734</v>
      </c>
      <c r="Q21">
        <v>167.61142290000001</v>
      </c>
      <c r="R21">
        <v>171.0130589</v>
      </c>
      <c r="S21">
        <v>174.64962070000001</v>
      </c>
      <c r="T21">
        <v>178.50101169999999</v>
      </c>
      <c r="U21">
        <v>182.54606229999999</v>
      </c>
      <c r="V21">
        <v>186.7593967</v>
      </c>
      <c r="W21">
        <v>191.12301969999999</v>
      </c>
      <c r="X21">
        <v>195.6212128</v>
      </c>
      <c r="Y21">
        <v>200.24083580000001</v>
      </c>
      <c r="Z21">
        <v>204.97100750000001</v>
      </c>
      <c r="AA21">
        <v>209.80276470000001</v>
      </c>
      <c r="AB21">
        <v>214.7288083</v>
      </c>
      <c r="AC21">
        <v>219.74334440000001</v>
      </c>
      <c r="AD21">
        <v>225.05148890000001</v>
      </c>
      <c r="AE21">
        <v>231.14731180000001</v>
      </c>
      <c r="AF21">
        <v>237.62390909999999</v>
      </c>
      <c r="AG21">
        <v>244.46624550000001</v>
      </c>
      <c r="AH21">
        <v>251.63658359999999</v>
      </c>
      <c r="AI21">
        <v>259.10613389999997</v>
      </c>
      <c r="AJ21">
        <v>266.85927400000003</v>
      </c>
      <c r="AK21">
        <v>274.88855310000002</v>
      </c>
      <c r="AL21">
        <v>283.19785100000001</v>
      </c>
      <c r="AM21">
        <v>291.79724770000001</v>
      </c>
    </row>
    <row r="22" spans="1:39" x14ac:dyDescent="0.25">
      <c r="A22" t="s">
        <v>16</v>
      </c>
      <c r="B22">
        <v>411.05060300000002</v>
      </c>
      <c r="C22">
        <v>422.55114429999998</v>
      </c>
      <c r="D22">
        <v>433.02680140000001</v>
      </c>
      <c r="E22">
        <v>450.77114719999997</v>
      </c>
      <c r="F22">
        <v>467.9243391</v>
      </c>
      <c r="G22">
        <v>479.47966129999998</v>
      </c>
      <c r="H22">
        <v>489.6045699</v>
      </c>
      <c r="I22">
        <v>498.17493259999998</v>
      </c>
      <c r="J22">
        <v>505.44867590000001</v>
      </c>
      <c r="K22">
        <v>511.54684959999997</v>
      </c>
      <c r="L22">
        <v>516.82957769999996</v>
      </c>
      <c r="M22">
        <v>521.44826060000003</v>
      </c>
      <c r="N22">
        <v>525.56039529999998</v>
      </c>
      <c r="O22">
        <v>530.37213120000001</v>
      </c>
      <c r="P22">
        <v>539.32319489999998</v>
      </c>
      <c r="Q22">
        <v>549.02553469999998</v>
      </c>
      <c r="R22">
        <v>559.50864120000006</v>
      </c>
      <c r="S22">
        <v>570.70522310000001</v>
      </c>
      <c r="T22">
        <v>582.56324099999995</v>
      </c>
      <c r="U22">
        <v>595.05530599999997</v>
      </c>
      <c r="V22">
        <v>608.02215279999996</v>
      </c>
      <c r="W22">
        <v>621.39613299999996</v>
      </c>
      <c r="X22">
        <v>635.12721020000004</v>
      </c>
      <c r="Y22">
        <v>649.17621359999998</v>
      </c>
      <c r="Z22">
        <v>663.51209789999996</v>
      </c>
      <c r="AA22">
        <v>678.11028610000005</v>
      </c>
      <c r="AB22">
        <v>692.95174329999998</v>
      </c>
      <c r="AC22">
        <v>708.02251339999998</v>
      </c>
      <c r="AD22">
        <v>724.66288770000006</v>
      </c>
      <c r="AE22">
        <v>744.32567930000005</v>
      </c>
      <c r="AF22">
        <v>765.27669830000002</v>
      </c>
      <c r="AG22">
        <v>787.47217250000006</v>
      </c>
      <c r="AH22">
        <v>810.76741619999996</v>
      </c>
      <c r="AI22">
        <v>835.0558039</v>
      </c>
      <c r="AJ22">
        <v>860.3076926</v>
      </c>
      <c r="AK22">
        <v>886.51154350000002</v>
      </c>
      <c r="AL22">
        <v>913.72104000000002</v>
      </c>
      <c r="AM22">
        <v>941.99976379999998</v>
      </c>
    </row>
    <row r="23" spans="1:39" x14ac:dyDescent="0.25">
      <c r="A23" t="s">
        <v>17</v>
      </c>
      <c r="B23">
        <v>1245.3447020000001</v>
      </c>
      <c r="C23">
        <v>1282.035689</v>
      </c>
      <c r="D23">
        <v>1319.9670149999999</v>
      </c>
      <c r="E23">
        <v>1365.868514</v>
      </c>
      <c r="F23">
        <v>1409.6144850000001</v>
      </c>
      <c r="G23">
        <v>1449.653853</v>
      </c>
      <c r="H23">
        <v>1486.0611839999999</v>
      </c>
      <c r="I23">
        <v>1505.981757</v>
      </c>
      <c r="J23">
        <v>1519.157649</v>
      </c>
      <c r="K23">
        <v>1528.4140930000001</v>
      </c>
      <c r="L23">
        <v>1535.744733</v>
      </c>
      <c r="M23">
        <v>1541.4911500000001</v>
      </c>
      <c r="N23">
        <v>1545.920408</v>
      </c>
      <c r="O23">
        <v>1553.834118</v>
      </c>
      <c r="P23">
        <v>1577.541651</v>
      </c>
      <c r="Q23">
        <v>1605.290262</v>
      </c>
      <c r="R23">
        <v>1635.6819049999999</v>
      </c>
      <c r="S23">
        <v>1668.104415</v>
      </c>
      <c r="T23">
        <v>1702.2788700000001</v>
      </c>
      <c r="U23">
        <v>1737.8938009999999</v>
      </c>
      <c r="V23">
        <v>1774.7263829999999</v>
      </c>
      <c r="W23">
        <v>1812.603249</v>
      </c>
      <c r="X23">
        <v>1851.3830620000001</v>
      </c>
      <c r="Y23">
        <v>1890.9527</v>
      </c>
      <c r="Z23">
        <v>1931.2212489999999</v>
      </c>
      <c r="AA23">
        <v>1972.1156269999999</v>
      </c>
      <c r="AB23">
        <v>2013.577902</v>
      </c>
      <c r="AC23">
        <v>2055.564038</v>
      </c>
      <c r="AD23">
        <v>2102.1852050000002</v>
      </c>
      <c r="AE23">
        <v>2163.4920189999998</v>
      </c>
      <c r="AF23">
        <v>2229.7913279999998</v>
      </c>
      <c r="AG23">
        <v>2299.891177</v>
      </c>
      <c r="AH23">
        <v>2373.3369010000001</v>
      </c>
      <c r="AI23">
        <v>2449.8955609999998</v>
      </c>
      <c r="AJ23">
        <v>2529.4643780000001</v>
      </c>
      <c r="AK23">
        <v>2612.041858</v>
      </c>
      <c r="AL23">
        <v>2697.717901</v>
      </c>
      <c r="AM23">
        <v>2786.6632599999998</v>
      </c>
    </row>
    <row r="24" spans="1:39" x14ac:dyDescent="0.25">
      <c r="A24" t="s">
        <v>18</v>
      </c>
      <c r="B24">
        <v>82.998924400000007</v>
      </c>
      <c r="C24">
        <v>85.773660550000002</v>
      </c>
      <c r="D24">
        <v>88.623055190000002</v>
      </c>
      <c r="E24">
        <v>92.132366520000005</v>
      </c>
      <c r="F24">
        <v>95.60080404</v>
      </c>
      <c r="G24">
        <v>98.26883995</v>
      </c>
      <c r="H24">
        <v>100.6714925</v>
      </c>
      <c r="I24">
        <v>102.7516076</v>
      </c>
      <c r="J24">
        <v>104.5801323</v>
      </c>
      <c r="K24">
        <v>106.24796980000001</v>
      </c>
      <c r="L24">
        <v>107.77120309999999</v>
      </c>
      <c r="M24">
        <v>109.15074989999999</v>
      </c>
      <c r="N24">
        <v>110.4018782</v>
      </c>
      <c r="O24">
        <v>111.7217689</v>
      </c>
      <c r="P24">
        <v>113.7115776</v>
      </c>
      <c r="Q24">
        <v>115.8151439</v>
      </c>
      <c r="R24">
        <v>118.0791029</v>
      </c>
      <c r="S24">
        <v>120.5010217</v>
      </c>
      <c r="T24">
        <v>123.0726434</v>
      </c>
      <c r="U24">
        <v>125.790989</v>
      </c>
      <c r="V24">
        <v>128.62473320000001</v>
      </c>
      <c r="W24">
        <v>131.55856850000001</v>
      </c>
      <c r="X24">
        <v>134.5800796</v>
      </c>
      <c r="Y24">
        <v>137.67913909999999</v>
      </c>
      <c r="Z24">
        <v>140.8475325</v>
      </c>
      <c r="AA24">
        <v>144.07864989999999</v>
      </c>
      <c r="AB24">
        <v>147.36728260000001</v>
      </c>
      <c r="AC24">
        <v>150.7094941</v>
      </c>
      <c r="AD24">
        <v>154.3404491</v>
      </c>
      <c r="AE24">
        <v>158.45694109999999</v>
      </c>
      <c r="AF24">
        <v>162.84145079999999</v>
      </c>
      <c r="AG24">
        <v>167.51121810000001</v>
      </c>
      <c r="AH24">
        <v>172.43685880000001</v>
      </c>
      <c r="AI24">
        <v>177.59168399999999</v>
      </c>
      <c r="AJ24">
        <v>182.96288050000001</v>
      </c>
      <c r="AK24">
        <v>188.54220979999999</v>
      </c>
      <c r="AL24">
        <v>194.33512579999999</v>
      </c>
      <c r="AM24">
        <v>200.34969280000001</v>
      </c>
    </row>
    <row r="25" spans="1:39" x14ac:dyDescent="0.25">
      <c r="A25" t="s">
        <v>19</v>
      </c>
      <c r="B25">
        <v>7.5365014899999999E-2</v>
      </c>
      <c r="C25">
        <v>7.7737282399999996E-2</v>
      </c>
      <c r="D25">
        <v>7.9792001000000001E-2</v>
      </c>
      <c r="E25">
        <v>8.3114028199999995E-2</v>
      </c>
      <c r="F25">
        <v>8.5859510400000005E-2</v>
      </c>
      <c r="G25">
        <v>8.8343061799999997E-2</v>
      </c>
      <c r="H25">
        <v>9.0399780499999999E-2</v>
      </c>
      <c r="I25">
        <v>9.2220342999999996E-2</v>
      </c>
      <c r="J25">
        <v>9.3873177899999896E-2</v>
      </c>
      <c r="K25">
        <v>9.5486121100000002E-2</v>
      </c>
      <c r="L25">
        <v>9.7069280699999996E-2</v>
      </c>
      <c r="M25">
        <v>9.8617471999999998E-2</v>
      </c>
      <c r="N25">
        <v>0.1001453996</v>
      </c>
      <c r="O25">
        <v>0.1017085829</v>
      </c>
      <c r="P25">
        <v>0.1037026157</v>
      </c>
      <c r="Q25">
        <v>0.1057967673</v>
      </c>
      <c r="R25">
        <v>0.10800381520000001</v>
      </c>
      <c r="S25">
        <v>0.1103115147</v>
      </c>
      <c r="T25">
        <v>0.11272077179999999</v>
      </c>
      <c r="U25">
        <v>0.11522068789999999</v>
      </c>
      <c r="V25">
        <v>0.1177987568</v>
      </c>
      <c r="W25">
        <v>0.12044780419999999</v>
      </c>
      <c r="X25">
        <v>0.1231620749</v>
      </c>
      <c r="Y25">
        <v>0.12593707200000001</v>
      </c>
      <c r="Z25">
        <v>0.1287692412</v>
      </c>
      <c r="AA25">
        <v>0.1316557656</v>
      </c>
      <c r="AB25">
        <v>0.13459446789999999</v>
      </c>
      <c r="AC25">
        <v>0.13758379179999999</v>
      </c>
      <c r="AD25">
        <v>0.14092185679999999</v>
      </c>
      <c r="AE25">
        <v>0.14482515169999999</v>
      </c>
      <c r="AF25">
        <v>0.14899472890000001</v>
      </c>
      <c r="AG25">
        <v>0.15340007729999999</v>
      </c>
      <c r="AH25">
        <v>0.1580075443</v>
      </c>
      <c r="AI25">
        <v>0.16279528309999999</v>
      </c>
      <c r="AJ25">
        <v>0.16775330290000001</v>
      </c>
      <c r="AK25">
        <v>0.1728787896</v>
      </c>
      <c r="AL25">
        <v>0.1781771124</v>
      </c>
      <c r="AM25">
        <v>0.18365803180000001</v>
      </c>
    </row>
    <row r="26" spans="1:39" x14ac:dyDescent="0.25">
      <c r="A26" t="s">
        <v>20</v>
      </c>
      <c r="B26">
        <v>594.8122535</v>
      </c>
      <c r="C26">
        <v>610.18035580000003</v>
      </c>
      <c r="D26">
        <v>625.56410259999996</v>
      </c>
      <c r="E26">
        <v>648.26648150000005</v>
      </c>
      <c r="F26">
        <v>670.55221879999999</v>
      </c>
      <c r="G26">
        <v>687.64352399999996</v>
      </c>
      <c r="H26">
        <v>704.17578660000004</v>
      </c>
      <c r="I26">
        <v>720.2147655</v>
      </c>
      <c r="J26">
        <v>735.69673279999995</v>
      </c>
      <c r="K26">
        <v>749.27474529999995</v>
      </c>
      <c r="L26">
        <v>762.43008840000005</v>
      </c>
      <c r="M26">
        <v>775.32485689999999</v>
      </c>
      <c r="N26">
        <v>788.06205720000003</v>
      </c>
      <c r="O26">
        <v>800.54530239999997</v>
      </c>
      <c r="P26">
        <v>817.57860449999998</v>
      </c>
      <c r="Q26">
        <v>834.92390409999996</v>
      </c>
      <c r="R26">
        <v>852.73931230000005</v>
      </c>
      <c r="S26">
        <v>871.05565130000002</v>
      </c>
      <c r="T26">
        <v>889.94210850000002</v>
      </c>
      <c r="U26">
        <v>909.41312949999997</v>
      </c>
      <c r="V26">
        <v>929.32067459999996</v>
      </c>
      <c r="W26">
        <v>949.61952929999995</v>
      </c>
      <c r="X26">
        <v>970.27992529999995</v>
      </c>
      <c r="Y26">
        <v>991.27938219999999</v>
      </c>
      <c r="Z26">
        <v>1012.600286</v>
      </c>
      <c r="AA26">
        <v>1034.2290399999999</v>
      </c>
      <c r="AB26">
        <v>1056.156041</v>
      </c>
      <c r="AC26">
        <v>1078.3761420000001</v>
      </c>
      <c r="AD26">
        <v>1103.148625</v>
      </c>
      <c r="AE26">
        <v>1133.359371</v>
      </c>
      <c r="AF26">
        <v>1165.480082</v>
      </c>
      <c r="AG26">
        <v>1199.297511</v>
      </c>
      <c r="AH26">
        <v>1234.616571</v>
      </c>
      <c r="AI26">
        <v>1271.316472</v>
      </c>
      <c r="AJ26">
        <v>1309.3769179999999</v>
      </c>
      <c r="AK26">
        <v>1348.812156</v>
      </c>
      <c r="AL26">
        <v>1389.716629</v>
      </c>
      <c r="AM26">
        <v>1432.205402</v>
      </c>
    </row>
    <row r="27" spans="1:39" x14ac:dyDescent="0.25">
      <c r="A27" t="s">
        <v>21</v>
      </c>
      <c r="B27">
        <v>1.1275404570000001</v>
      </c>
      <c r="C27">
        <v>1.166647255</v>
      </c>
      <c r="D27">
        <v>1.208819876</v>
      </c>
      <c r="E27">
        <v>1.2574783700000001</v>
      </c>
      <c r="F27">
        <v>1.300644345</v>
      </c>
      <c r="G27">
        <v>1.3391774489999999</v>
      </c>
      <c r="H27">
        <v>1.3746642060000001</v>
      </c>
      <c r="I27">
        <v>1.402032921</v>
      </c>
      <c r="J27">
        <v>1.4257205909999999</v>
      </c>
      <c r="K27">
        <v>1.4429919090000001</v>
      </c>
      <c r="L27">
        <v>1.4588667120000001</v>
      </c>
      <c r="M27">
        <v>1.4739235719999999</v>
      </c>
      <c r="N27">
        <v>1.48846733</v>
      </c>
      <c r="O27">
        <v>1.5040367349999999</v>
      </c>
      <c r="P27">
        <v>1.529758621</v>
      </c>
      <c r="Q27">
        <v>1.5577197810000001</v>
      </c>
      <c r="R27">
        <v>1.587327647</v>
      </c>
      <c r="S27">
        <v>1.618231424</v>
      </c>
      <c r="T27">
        <v>1.650354817</v>
      </c>
      <c r="U27">
        <v>1.6834959979999999</v>
      </c>
      <c r="V27">
        <v>1.717515189</v>
      </c>
      <c r="W27">
        <v>1.7523028510000001</v>
      </c>
      <c r="X27">
        <v>1.7877675</v>
      </c>
      <c r="Y27">
        <v>1.82383553</v>
      </c>
      <c r="Z27">
        <v>1.860446998</v>
      </c>
      <c r="AA27">
        <v>1.8975527590000001</v>
      </c>
      <c r="AB27">
        <v>1.935112975</v>
      </c>
      <c r="AC27">
        <v>1.9730968769999999</v>
      </c>
      <c r="AD27">
        <v>2.0179445949999999</v>
      </c>
      <c r="AE27">
        <v>2.0759293950000002</v>
      </c>
      <c r="AF27">
        <v>2.1393630539999999</v>
      </c>
      <c r="AG27">
        <v>2.2070639029999999</v>
      </c>
      <c r="AH27">
        <v>2.2783610250000002</v>
      </c>
      <c r="AI27">
        <v>2.3528482789999998</v>
      </c>
      <c r="AJ27">
        <v>2.4303040120000001</v>
      </c>
      <c r="AK27">
        <v>2.5106472809999998</v>
      </c>
      <c r="AL27">
        <v>2.5939130650000002</v>
      </c>
      <c r="AM27">
        <v>2.680230087</v>
      </c>
    </row>
    <row r="28" spans="1:39" x14ac:dyDescent="0.25">
      <c r="A28" t="s">
        <v>22</v>
      </c>
      <c r="B28">
        <v>11.097</v>
      </c>
      <c r="C28">
        <v>11.494659840000001</v>
      </c>
      <c r="D28">
        <v>11.94890133</v>
      </c>
      <c r="E28">
        <v>12.523910860000001</v>
      </c>
      <c r="F28">
        <v>13.008739719999999</v>
      </c>
      <c r="G28">
        <v>13.339846229999999</v>
      </c>
      <c r="H28">
        <v>13.618235779999999</v>
      </c>
      <c r="I28">
        <v>13.851545720000001</v>
      </c>
      <c r="J28">
        <v>14.04963382</v>
      </c>
      <c r="K28">
        <v>14.22419129</v>
      </c>
      <c r="L28">
        <v>14.37905892</v>
      </c>
      <c r="M28">
        <v>14.51640781</v>
      </c>
      <c r="N28">
        <v>14.640240029999999</v>
      </c>
      <c r="O28">
        <v>14.78191174</v>
      </c>
      <c r="P28">
        <v>15.012865290000001</v>
      </c>
      <c r="Q28">
        <v>15.255168210000001</v>
      </c>
      <c r="R28">
        <v>15.51334509</v>
      </c>
      <c r="S28">
        <v>15.78650416</v>
      </c>
      <c r="T28">
        <v>16.073839540000002</v>
      </c>
      <c r="U28">
        <v>16.37528081</v>
      </c>
      <c r="V28">
        <v>16.68695911</v>
      </c>
      <c r="W28">
        <v>17.00719599</v>
      </c>
      <c r="X28">
        <v>17.334712870000001</v>
      </c>
      <c r="Y28">
        <v>17.668510139999999</v>
      </c>
      <c r="Z28">
        <v>18.007799389999999</v>
      </c>
      <c r="AA28">
        <v>18.351958249999999</v>
      </c>
      <c r="AB28">
        <v>18.70050432</v>
      </c>
      <c r="AC28">
        <v>19.053082530000001</v>
      </c>
      <c r="AD28">
        <v>19.495303180000001</v>
      </c>
      <c r="AE28">
        <v>20.03120706</v>
      </c>
      <c r="AF28">
        <v>20.621184060000001</v>
      </c>
      <c r="AG28">
        <v>21.260132070000001</v>
      </c>
      <c r="AH28">
        <v>21.939856110000001</v>
      </c>
      <c r="AI28">
        <v>22.654308100000002</v>
      </c>
      <c r="AJ28">
        <v>23.40039062</v>
      </c>
      <c r="AK28">
        <v>24.176324640000001</v>
      </c>
      <c r="AL28">
        <v>24.98256026</v>
      </c>
      <c r="AM28">
        <v>25.820153810000001</v>
      </c>
    </row>
    <row r="29" spans="1:39" x14ac:dyDescent="0.25">
      <c r="A29" t="s">
        <v>23</v>
      </c>
      <c r="B29">
        <v>37.027999999999999</v>
      </c>
      <c r="C29">
        <v>37.977122389999998</v>
      </c>
      <c r="D29">
        <v>38.394221350000002</v>
      </c>
      <c r="E29">
        <v>39.092374620000001</v>
      </c>
      <c r="F29">
        <v>39.533378399999997</v>
      </c>
      <c r="G29">
        <v>40.027018009999999</v>
      </c>
      <c r="H29">
        <v>40.534402190000002</v>
      </c>
      <c r="I29">
        <v>41.148181860000001</v>
      </c>
      <c r="J29">
        <v>41.862103230000002</v>
      </c>
      <c r="K29">
        <v>42.688907200000003</v>
      </c>
      <c r="L29">
        <v>43.594191960000003</v>
      </c>
      <c r="M29">
        <v>44.543150070000003</v>
      </c>
      <c r="N29">
        <v>45.516428660000003</v>
      </c>
      <c r="O29">
        <v>46.589609189999997</v>
      </c>
      <c r="P29">
        <v>47.862460509999998</v>
      </c>
      <c r="Q29">
        <v>49.166363949999997</v>
      </c>
      <c r="R29">
        <v>50.505259580000001</v>
      </c>
      <c r="S29">
        <v>51.876833429999998</v>
      </c>
      <c r="T29">
        <v>53.293044309999999</v>
      </c>
      <c r="U29">
        <v>54.753169</v>
      </c>
      <c r="V29">
        <v>56.255108649999997</v>
      </c>
      <c r="W29">
        <v>57.79838556</v>
      </c>
      <c r="X29">
        <v>59.382616370000001</v>
      </c>
      <c r="Y29">
        <v>61.007671960000003</v>
      </c>
      <c r="Z29">
        <v>62.673667029999997</v>
      </c>
      <c r="AA29">
        <v>64.380942399999995</v>
      </c>
      <c r="AB29">
        <v>66.130062730000006</v>
      </c>
      <c r="AC29">
        <v>67.921833890000002</v>
      </c>
      <c r="AD29">
        <v>69.691913760000006</v>
      </c>
      <c r="AE29">
        <v>71.604958499999995</v>
      </c>
      <c r="AF29">
        <v>73.56552259</v>
      </c>
      <c r="AG29">
        <v>75.58787135</v>
      </c>
      <c r="AH29">
        <v>77.670310999999998</v>
      </c>
      <c r="AI29">
        <v>79.810745139999995</v>
      </c>
      <c r="AJ29">
        <v>82.007783910000001</v>
      </c>
      <c r="AK29">
        <v>84.263805759999997</v>
      </c>
      <c r="AL29">
        <v>86.583151169999894</v>
      </c>
      <c r="AM29">
        <v>88.971489890000001</v>
      </c>
    </row>
    <row r="30" spans="1:39" x14ac:dyDescent="0.25">
      <c r="A30" t="s">
        <v>24</v>
      </c>
      <c r="B30">
        <v>530.9840001</v>
      </c>
      <c r="C30">
        <v>544.64385319999997</v>
      </c>
      <c r="D30">
        <v>551.72999270000003</v>
      </c>
      <c r="E30">
        <v>560.3551741</v>
      </c>
      <c r="F30">
        <v>568.52426179999998</v>
      </c>
      <c r="G30">
        <v>574.26611100000002</v>
      </c>
      <c r="H30">
        <v>582.64389070000004</v>
      </c>
      <c r="I30">
        <v>593.51968160000001</v>
      </c>
      <c r="J30">
        <v>606.35298169999999</v>
      </c>
      <c r="K30">
        <v>620.53256729999998</v>
      </c>
      <c r="L30">
        <v>635.74394010000003</v>
      </c>
      <c r="M30">
        <v>651.57247240000004</v>
      </c>
      <c r="N30">
        <v>667.74964799999998</v>
      </c>
      <c r="O30">
        <v>684.69486800000004</v>
      </c>
      <c r="P30">
        <v>705.42998150000005</v>
      </c>
      <c r="Q30">
        <v>725.9600107</v>
      </c>
      <c r="R30">
        <v>746.58568000000002</v>
      </c>
      <c r="S30">
        <v>767.44727239999997</v>
      </c>
      <c r="T30">
        <v>788.80340060000003</v>
      </c>
      <c r="U30">
        <v>810.76120230000004</v>
      </c>
      <c r="V30">
        <v>833.21698289999995</v>
      </c>
      <c r="W30">
        <v>856.17153169999995</v>
      </c>
      <c r="X30">
        <v>879.63286230000006</v>
      </c>
      <c r="Y30">
        <v>903.61143830000003</v>
      </c>
      <c r="Z30">
        <v>928.11960669999996</v>
      </c>
      <c r="AA30">
        <v>953.17174920000002</v>
      </c>
      <c r="AB30">
        <v>978.78484749999996</v>
      </c>
      <c r="AC30">
        <v>1004.979283</v>
      </c>
      <c r="AD30">
        <v>1030.672957</v>
      </c>
      <c r="AE30">
        <v>1058.071569</v>
      </c>
      <c r="AF30">
        <v>1085.737787</v>
      </c>
      <c r="AG30">
        <v>1114.1119619999999</v>
      </c>
      <c r="AH30">
        <v>1143.242356</v>
      </c>
      <c r="AI30">
        <v>1173.1369529999999</v>
      </c>
      <c r="AJ30">
        <v>1203.8375619999999</v>
      </c>
      <c r="AK30">
        <v>1235.4115320000001</v>
      </c>
      <c r="AL30">
        <v>1267.985897</v>
      </c>
      <c r="AM30">
        <v>1301.684246</v>
      </c>
    </row>
    <row r="31" spans="1:39" x14ac:dyDescent="0.25">
      <c r="A31" t="s">
        <v>25</v>
      </c>
      <c r="B31">
        <v>4.4478590499999999</v>
      </c>
      <c r="C31">
        <v>4.5469363989999998</v>
      </c>
      <c r="D31">
        <v>4.608127101</v>
      </c>
      <c r="E31">
        <v>4.6526624810000001</v>
      </c>
      <c r="F31">
        <v>4.6939799649999996</v>
      </c>
      <c r="G31">
        <v>4.7514366189999997</v>
      </c>
      <c r="H31">
        <v>4.8302033990000002</v>
      </c>
      <c r="I31">
        <v>4.9134419170000001</v>
      </c>
      <c r="J31">
        <v>5.0060596029999997</v>
      </c>
      <c r="K31">
        <v>5.0982179500000004</v>
      </c>
      <c r="L31">
        <v>5.1993076709999997</v>
      </c>
      <c r="M31">
        <v>5.3064872899999997</v>
      </c>
      <c r="N31">
        <v>5.4172602149999998</v>
      </c>
      <c r="O31">
        <v>5.5381695459999998</v>
      </c>
      <c r="P31">
        <v>5.6924968109999998</v>
      </c>
      <c r="Q31">
        <v>5.8517833359999996</v>
      </c>
      <c r="R31">
        <v>6.014561005</v>
      </c>
      <c r="S31">
        <v>6.180395356</v>
      </c>
      <c r="T31">
        <v>6.3507290029999997</v>
      </c>
      <c r="U31">
        <v>6.5254621310000003</v>
      </c>
      <c r="V31">
        <v>6.7046077730000002</v>
      </c>
      <c r="W31">
        <v>6.88816659</v>
      </c>
      <c r="X31">
        <v>7.0761228809999999</v>
      </c>
      <c r="Y31">
        <v>7.2684771420000001</v>
      </c>
      <c r="Z31">
        <v>7.4652494699999998</v>
      </c>
      <c r="AA31">
        <v>7.6664802830000003</v>
      </c>
      <c r="AB31">
        <v>7.8722314459999998</v>
      </c>
      <c r="AC31">
        <v>8.0825897330000007</v>
      </c>
      <c r="AD31">
        <v>8.2875376359999997</v>
      </c>
      <c r="AE31">
        <v>8.5211282869999998</v>
      </c>
      <c r="AF31">
        <v>8.7615584930000008</v>
      </c>
      <c r="AG31">
        <v>9.009133727</v>
      </c>
      <c r="AH31">
        <v>9.2638524180000008</v>
      </c>
      <c r="AI31">
        <v>9.5256966670000001</v>
      </c>
      <c r="AJ31">
        <v>9.7945651250000001</v>
      </c>
      <c r="AK31">
        <v>10.070808380000001</v>
      </c>
      <c r="AL31">
        <v>10.35490184</v>
      </c>
      <c r="AM31">
        <v>10.647528169999999</v>
      </c>
    </row>
    <row r="32" spans="1:39" x14ac:dyDescent="0.25">
      <c r="A32" t="s">
        <v>26</v>
      </c>
      <c r="B32">
        <v>86.327000040000001</v>
      </c>
      <c r="C32">
        <v>88.304080639999995</v>
      </c>
      <c r="D32">
        <v>89.624092840000003</v>
      </c>
      <c r="E32">
        <v>90.918095769999894</v>
      </c>
      <c r="F32">
        <v>91.948571180000002</v>
      </c>
      <c r="G32">
        <v>92.622006819999996</v>
      </c>
      <c r="H32">
        <v>93.646761280000007</v>
      </c>
      <c r="I32">
        <v>95.032393010000007</v>
      </c>
      <c r="J32">
        <v>96.697067020000006</v>
      </c>
      <c r="K32">
        <v>98.606756270000005</v>
      </c>
      <c r="L32">
        <v>100.6796423</v>
      </c>
      <c r="M32">
        <v>102.833643</v>
      </c>
      <c r="N32">
        <v>105.0162886</v>
      </c>
      <c r="O32">
        <v>107.4390918</v>
      </c>
      <c r="P32">
        <v>110.4670605</v>
      </c>
      <c r="Q32">
        <v>113.5072716</v>
      </c>
      <c r="R32">
        <v>116.5970301</v>
      </c>
      <c r="S32">
        <v>119.7473614</v>
      </c>
      <c r="T32">
        <v>122.99722920000001</v>
      </c>
      <c r="U32">
        <v>126.3538762</v>
      </c>
      <c r="V32">
        <v>129.799127</v>
      </c>
      <c r="W32">
        <v>133.32985669999999</v>
      </c>
      <c r="X32">
        <v>136.9445212</v>
      </c>
      <c r="Y32">
        <v>140.64256589999999</v>
      </c>
      <c r="Z32">
        <v>144.42421529999999</v>
      </c>
      <c r="AA32">
        <v>148.29037600000001</v>
      </c>
      <c r="AB32">
        <v>152.24265299999999</v>
      </c>
      <c r="AC32">
        <v>156.28342290000001</v>
      </c>
      <c r="AD32">
        <v>160.33845070000001</v>
      </c>
      <c r="AE32">
        <v>164.65212099999999</v>
      </c>
      <c r="AF32">
        <v>169.0650618</v>
      </c>
      <c r="AG32">
        <v>173.64042230000001</v>
      </c>
      <c r="AH32">
        <v>178.37471669999999</v>
      </c>
      <c r="AI32">
        <v>183.260042</v>
      </c>
      <c r="AJ32">
        <v>188.29447579999999</v>
      </c>
      <c r="AK32">
        <v>193.4832791</v>
      </c>
      <c r="AL32">
        <v>198.84188599999999</v>
      </c>
      <c r="AM32">
        <v>204.38706550000001</v>
      </c>
    </row>
    <row r="33" spans="1:39" x14ac:dyDescent="0.25">
      <c r="A33" t="s">
        <v>27</v>
      </c>
      <c r="B33">
        <v>10285.555549999999</v>
      </c>
      <c r="C33">
        <v>10549.20066</v>
      </c>
      <c r="D33">
        <v>10665.06149</v>
      </c>
      <c r="E33">
        <v>10858.99295</v>
      </c>
      <c r="F33">
        <v>10981.494000000001</v>
      </c>
      <c r="G33">
        <v>11118.616110000001</v>
      </c>
      <c r="H33">
        <v>11259.55616</v>
      </c>
      <c r="I33">
        <v>11430.050520000001</v>
      </c>
      <c r="J33">
        <v>11628.362010000001</v>
      </c>
      <c r="K33">
        <v>11858.029780000001</v>
      </c>
      <c r="L33">
        <v>12109.49777</v>
      </c>
      <c r="M33">
        <v>12373.097239999999</v>
      </c>
      <c r="N33">
        <v>12643.45241</v>
      </c>
      <c r="O33">
        <v>12941.55811</v>
      </c>
      <c r="P33">
        <v>13295.127920000001</v>
      </c>
      <c r="Q33">
        <v>13657.32332</v>
      </c>
      <c r="R33">
        <v>14029.23877</v>
      </c>
      <c r="S33">
        <v>14410.23151</v>
      </c>
      <c r="T33">
        <v>14803.62342</v>
      </c>
      <c r="U33">
        <v>15209.213610000001</v>
      </c>
      <c r="V33">
        <v>15626.41907</v>
      </c>
      <c r="W33">
        <v>16055.107099999999</v>
      </c>
      <c r="X33">
        <v>16495.17121</v>
      </c>
      <c r="Y33">
        <v>16946.575540000002</v>
      </c>
      <c r="Z33">
        <v>17409.35195</v>
      </c>
      <c r="AA33">
        <v>17883.595109999998</v>
      </c>
      <c r="AB33">
        <v>18369.461869999999</v>
      </c>
      <c r="AC33">
        <v>18867.176080000001</v>
      </c>
      <c r="AD33">
        <v>19358.86493</v>
      </c>
      <c r="AE33">
        <v>19890.266250000001</v>
      </c>
      <c r="AF33">
        <v>20434.867389999999</v>
      </c>
      <c r="AG33">
        <v>20996.630929999999</v>
      </c>
      <c r="AH33">
        <v>21575.08639</v>
      </c>
      <c r="AI33">
        <v>22169.651430000002</v>
      </c>
      <c r="AJ33">
        <v>22779.939969999999</v>
      </c>
      <c r="AK33">
        <v>23406.612710000001</v>
      </c>
      <c r="AL33">
        <v>24050.875329999999</v>
      </c>
      <c r="AM33">
        <v>24714.302749999999</v>
      </c>
    </row>
    <row r="34" spans="1:39" x14ac:dyDescent="0.25">
      <c r="A34" t="s">
        <v>28</v>
      </c>
      <c r="B34">
        <v>147495.55559999999</v>
      </c>
      <c r="C34">
        <v>151289.95920000001</v>
      </c>
      <c r="D34">
        <v>153258.33129999999</v>
      </c>
      <c r="E34">
        <v>155654.215</v>
      </c>
      <c r="F34">
        <v>157923.40609999999</v>
      </c>
      <c r="G34">
        <v>159518.36420000001</v>
      </c>
      <c r="H34">
        <v>161845.5252</v>
      </c>
      <c r="I34">
        <v>164866.57819999999</v>
      </c>
      <c r="J34">
        <v>168431.38380000001</v>
      </c>
      <c r="K34">
        <v>172370.15760000001</v>
      </c>
      <c r="L34">
        <v>176595.53890000001</v>
      </c>
      <c r="M34">
        <v>180992.35339999999</v>
      </c>
      <c r="N34">
        <v>185486.01329999999</v>
      </c>
      <c r="O34">
        <v>190193.0189</v>
      </c>
      <c r="P34">
        <v>195952.7726</v>
      </c>
      <c r="Q34">
        <v>201655.55850000001</v>
      </c>
      <c r="R34">
        <v>207384.9111</v>
      </c>
      <c r="S34">
        <v>213179.79790000001</v>
      </c>
      <c r="T34">
        <v>219112.0557</v>
      </c>
      <c r="U34">
        <v>225211.44510000001</v>
      </c>
      <c r="V34">
        <v>231449.16190000001</v>
      </c>
      <c r="W34">
        <v>237825.42550000001</v>
      </c>
      <c r="X34">
        <v>244342.46170000001</v>
      </c>
      <c r="Y34">
        <v>251003.17730000001</v>
      </c>
      <c r="Z34">
        <v>257811.0019</v>
      </c>
      <c r="AA34">
        <v>264769.93030000001</v>
      </c>
      <c r="AB34">
        <v>271884.67989999999</v>
      </c>
      <c r="AC34">
        <v>279160.91190000001</v>
      </c>
      <c r="AD34">
        <v>286298.04369999998</v>
      </c>
      <c r="AE34">
        <v>293908.76919999998</v>
      </c>
      <c r="AF34">
        <v>301593.8297</v>
      </c>
      <c r="AG34">
        <v>309475.54499999998</v>
      </c>
      <c r="AH34">
        <v>317567.321</v>
      </c>
      <c r="AI34">
        <v>325871.37569999998</v>
      </c>
      <c r="AJ34">
        <v>334399.32270000002</v>
      </c>
      <c r="AK34">
        <v>343169.87</v>
      </c>
      <c r="AL34">
        <v>352218.30469999998</v>
      </c>
      <c r="AM34">
        <v>361578.9572</v>
      </c>
    </row>
    <row r="35" spans="1:39" x14ac:dyDescent="0.25">
      <c r="A35" t="s">
        <v>29</v>
      </c>
      <c r="B35">
        <v>1235.5164030000001</v>
      </c>
      <c r="C35">
        <v>1263.037889</v>
      </c>
      <c r="D35">
        <v>1280.035306</v>
      </c>
      <c r="E35">
        <v>1292.4062449999999</v>
      </c>
      <c r="F35">
        <v>1303.8833239999999</v>
      </c>
      <c r="G35">
        <v>1319.8435050000001</v>
      </c>
      <c r="H35">
        <v>1341.723166</v>
      </c>
      <c r="I35">
        <v>1364.844977</v>
      </c>
      <c r="J35">
        <v>1390.5721120000001</v>
      </c>
      <c r="K35">
        <v>1416.1716530000001</v>
      </c>
      <c r="L35">
        <v>1444.252131</v>
      </c>
      <c r="M35">
        <v>1474.0242470000001</v>
      </c>
      <c r="N35">
        <v>1504.794504</v>
      </c>
      <c r="O35">
        <v>1538.380429</v>
      </c>
      <c r="P35">
        <v>1581.249114</v>
      </c>
      <c r="Q35">
        <v>1625.495371</v>
      </c>
      <c r="R35">
        <v>1670.7113899999999</v>
      </c>
      <c r="S35">
        <v>1716.776488</v>
      </c>
      <c r="T35">
        <v>1764.09139</v>
      </c>
      <c r="U35">
        <v>1812.6283699999999</v>
      </c>
      <c r="V35">
        <v>1862.391048</v>
      </c>
      <c r="W35">
        <v>1913.379608</v>
      </c>
      <c r="X35">
        <v>1965.5896889999999</v>
      </c>
      <c r="Y35">
        <v>2019.021428</v>
      </c>
      <c r="Z35">
        <v>2073.6804080000002</v>
      </c>
      <c r="AA35">
        <v>2129.5778559999999</v>
      </c>
      <c r="AB35">
        <v>2186.7309570000002</v>
      </c>
      <c r="AC35">
        <v>2245.1638149999999</v>
      </c>
      <c r="AD35">
        <v>2302.0937880000001</v>
      </c>
      <c r="AE35">
        <v>2366.9800799999998</v>
      </c>
      <c r="AF35">
        <v>2433.7662479999999</v>
      </c>
      <c r="AG35">
        <v>2502.537147</v>
      </c>
      <c r="AH35">
        <v>2573.2923380000002</v>
      </c>
      <c r="AI35">
        <v>2646.026852</v>
      </c>
      <c r="AJ35">
        <v>2720.7125350000001</v>
      </c>
      <c r="AK35">
        <v>2797.4467709999999</v>
      </c>
      <c r="AL35">
        <v>2876.3616219999999</v>
      </c>
      <c r="AM35">
        <v>2957.646714</v>
      </c>
    </row>
    <row r="36" spans="1:39" x14ac:dyDescent="0.25">
      <c r="A36" t="s">
        <v>30</v>
      </c>
      <c r="B36">
        <v>23979.722229999999</v>
      </c>
      <c r="C36">
        <v>24528.91129</v>
      </c>
      <c r="D36">
        <v>24895.581340000001</v>
      </c>
      <c r="E36">
        <v>25255.026600000001</v>
      </c>
      <c r="F36">
        <v>25541.269769999999</v>
      </c>
      <c r="G36">
        <v>25728.335230000001</v>
      </c>
      <c r="H36">
        <v>26012.989239999999</v>
      </c>
      <c r="I36">
        <v>26397.88695</v>
      </c>
      <c r="J36">
        <v>26860.296399999999</v>
      </c>
      <c r="K36">
        <v>27390.765630000002</v>
      </c>
      <c r="L36">
        <v>27966.567309999999</v>
      </c>
      <c r="M36">
        <v>28564.900839999998</v>
      </c>
      <c r="N36">
        <v>29171.191279999999</v>
      </c>
      <c r="O36">
        <v>29844.192169999998</v>
      </c>
      <c r="P36">
        <v>30685.294600000001</v>
      </c>
      <c r="Q36">
        <v>31529.79766</v>
      </c>
      <c r="R36">
        <v>32388.063910000001</v>
      </c>
      <c r="S36">
        <v>33263.155939999997</v>
      </c>
      <c r="T36">
        <v>34165.896990000001</v>
      </c>
      <c r="U36">
        <v>35098.298929999997</v>
      </c>
      <c r="V36">
        <v>36055.313069999997</v>
      </c>
      <c r="W36">
        <v>37036.071320000003</v>
      </c>
      <c r="X36">
        <v>38040.144780000002</v>
      </c>
      <c r="Y36">
        <v>39067.379419999997</v>
      </c>
      <c r="Z36">
        <v>40117.837590000003</v>
      </c>
      <c r="AA36">
        <v>41191.771110000001</v>
      </c>
      <c r="AB36">
        <v>42289.625840000001</v>
      </c>
      <c r="AC36">
        <v>43412.061930000003</v>
      </c>
      <c r="AD36">
        <v>44538.458509999997</v>
      </c>
      <c r="AE36">
        <v>45736.700279999997</v>
      </c>
      <c r="AF36">
        <v>46962.517169999999</v>
      </c>
      <c r="AG36">
        <v>48233.450649999999</v>
      </c>
      <c r="AH36">
        <v>49548.53241</v>
      </c>
      <c r="AI36">
        <v>50905.567210000001</v>
      </c>
      <c r="AJ36">
        <v>52304.021050000003</v>
      </c>
      <c r="AK36">
        <v>53745.355300000003</v>
      </c>
      <c r="AL36">
        <v>55233.857219999998</v>
      </c>
      <c r="AM36">
        <v>56774.184849999998</v>
      </c>
    </row>
    <row r="37" spans="1:39" x14ac:dyDescent="0.25">
      <c r="A37" t="s">
        <v>144</v>
      </c>
      <c r="B37">
        <v>54215.277779999997</v>
      </c>
      <c r="C37">
        <v>55108.337729999999</v>
      </c>
      <c r="D37">
        <v>55950.178950000001</v>
      </c>
      <c r="E37">
        <v>56677.9323</v>
      </c>
      <c r="F37">
        <v>57102.236839999998</v>
      </c>
      <c r="G37">
        <v>57757.045630000001</v>
      </c>
      <c r="H37">
        <v>58706.115550000002</v>
      </c>
      <c r="I37">
        <v>59953.162510000002</v>
      </c>
      <c r="J37">
        <v>61404.176520000001</v>
      </c>
      <c r="K37">
        <v>62948.054859999997</v>
      </c>
      <c r="L37">
        <v>64500.11088</v>
      </c>
      <c r="M37">
        <v>66020.498359999998</v>
      </c>
      <c r="N37">
        <v>67499.278900000005</v>
      </c>
      <c r="O37">
        <v>69383.029439999998</v>
      </c>
      <c r="P37">
        <v>71299.188729999994</v>
      </c>
      <c r="Q37">
        <v>73218.871499999994</v>
      </c>
      <c r="R37">
        <v>75158.456600000005</v>
      </c>
      <c r="S37">
        <v>77137.943050000002</v>
      </c>
      <c r="T37">
        <v>79200.837939999998</v>
      </c>
      <c r="U37">
        <v>81345.854019999999</v>
      </c>
      <c r="V37">
        <v>83570.369179999994</v>
      </c>
      <c r="W37">
        <v>85870.691990000007</v>
      </c>
      <c r="X37">
        <v>88243.401500000007</v>
      </c>
      <c r="Y37">
        <v>90685.847999999998</v>
      </c>
      <c r="Z37">
        <v>93196.216650000002</v>
      </c>
      <c r="AA37">
        <v>95773.436459999997</v>
      </c>
      <c r="AB37">
        <v>98417.049809999997</v>
      </c>
      <c r="AC37">
        <v>101127.1213</v>
      </c>
      <c r="AD37">
        <v>103909.38280000001</v>
      </c>
      <c r="AE37">
        <v>106737.467</v>
      </c>
      <c r="AF37">
        <v>109683.5883</v>
      </c>
      <c r="AG37">
        <v>112760.62639999999</v>
      </c>
      <c r="AH37">
        <v>115952.429</v>
      </c>
      <c r="AI37">
        <v>119242.41710000001</v>
      </c>
      <c r="AJ37">
        <v>122615.33409999999</v>
      </c>
      <c r="AK37">
        <v>126070.49159999999</v>
      </c>
      <c r="AL37">
        <v>129610.0817</v>
      </c>
      <c r="AM37">
        <v>133241.01610000001</v>
      </c>
    </row>
    <row r="38" spans="1:39" x14ac:dyDescent="0.25">
      <c r="A38" t="s">
        <v>31</v>
      </c>
      <c r="B38">
        <v>121.58713299999999</v>
      </c>
      <c r="C38">
        <v>124.95790359999999</v>
      </c>
      <c r="D38">
        <v>127.7592452</v>
      </c>
      <c r="E38">
        <v>132.58746070000001</v>
      </c>
      <c r="F38">
        <v>137.03752499999999</v>
      </c>
      <c r="G38">
        <v>141.29613140000001</v>
      </c>
      <c r="H38">
        <v>144.8951673</v>
      </c>
      <c r="I38">
        <v>147.9354788</v>
      </c>
      <c r="J38">
        <v>150.56977029999999</v>
      </c>
      <c r="K38">
        <v>153.03203260000001</v>
      </c>
      <c r="L38">
        <v>155.36271769999999</v>
      </c>
      <c r="M38">
        <v>157.55327800000001</v>
      </c>
      <c r="N38">
        <v>159.6270653</v>
      </c>
      <c r="O38">
        <v>161.76144410000001</v>
      </c>
      <c r="P38">
        <v>164.69614139999999</v>
      </c>
      <c r="Q38">
        <v>167.8716695</v>
      </c>
      <c r="R38">
        <v>171.3066149</v>
      </c>
      <c r="S38">
        <v>174.97569619999999</v>
      </c>
      <c r="T38">
        <v>178.83239929999999</v>
      </c>
      <c r="U38">
        <v>182.8778121</v>
      </c>
      <c r="V38">
        <v>187.0741597</v>
      </c>
      <c r="W38">
        <v>191.4135071</v>
      </c>
      <c r="X38">
        <v>195.88303579999999</v>
      </c>
      <c r="Y38">
        <v>200.47138219999999</v>
      </c>
      <c r="Z38">
        <v>205.16884730000001</v>
      </c>
      <c r="AA38">
        <v>209.9672147</v>
      </c>
      <c r="AB38">
        <v>214.85959209999999</v>
      </c>
      <c r="AC38">
        <v>219.84032930000001</v>
      </c>
      <c r="AD38">
        <v>225.117548</v>
      </c>
      <c r="AE38">
        <v>231.1949285</v>
      </c>
      <c r="AF38">
        <v>237.68625599999999</v>
      </c>
      <c r="AG38">
        <v>244.56034020000001</v>
      </c>
      <c r="AH38">
        <v>251.774494</v>
      </c>
      <c r="AI38">
        <v>259.29623930000002</v>
      </c>
      <c r="AJ38">
        <v>267.10492210000001</v>
      </c>
      <c r="AK38">
        <v>275.19058310000003</v>
      </c>
      <c r="AL38">
        <v>283.55292159999999</v>
      </c>
      <c r="AM38">
        <v>292.2006346</v>
      </c>
    </row>
    <row r="39" spans="1:39" x14ac:dyDescent="0.25">
      <c r="A39" t="s">
        <v>32</v>
      </c>
      <c r="B39">
        <v>411.05060300000002</v>
      </c>
      <c r="C39">
        <v>422.55114429999998</v>
      </c>
      <c r="D39">
        <v>433.02680140000001</v>
      </c>
      <c r="E39">
        <v>450.77114719999997</v>
      </c>
      <c r="F39">
        <v>467.9243391</v>
      </c>
      <c r="G39">
        <v>479.84221239999999</v>
      </c>
      <c r="H39">
        <v>490.03753010000003</v>
      </c>
      <c r="I39">
        <v>498.6117519</v>
      </c>
      <c r="J39">
        <v>505.95642479999998</v>
      </c>
      <c r="K39">
        <v>512.13382279999996</v>
      </c>
      <c r="L39">
        <v>517.53113699999994</v>
      </c>
      <c r="M39">
        <v>522.2672599</v>
      </c>
      <c r="N39">
        <v>526.50015870000004</v>
      </c>
      <c r="O39">
        <v>531.19674280000004</v>
      </c>
      <c r="P39">
        <v>540.46306719999995</v>
      </c>
      <c r="Q39">
        <v>550.39977859999999</v>
      </c>
      <c r="R39">
        <v>561.0513254</v>
      </c>
      <c r="S39">
        <v>572.40832699999999</v>
      </c>
      <c r="T39">
        <v>584.19812820000004</v>
      </c>
      <c r="U39">
        <v>596.81098840000004</v>
      </c>
      <c r="V39">
        <v>609.79656299999999</v>
      </c>
      <c r="W39">
        <v>623.14687879999997</v>
      </c>
      <c r="X39">
        <v>636.83346849999998</v>
      </c>
      <c r="Y39">
        <v>650.82727580000005</v>
      </c>
      <c r="Z39">
        <v>665.10154230000001</v>
      </c>
      <c r="AA39">
        <v>679.632698</v>
      </c>
      <c r="AB39">
        <v>694.40082689999997</v>
      </c>
      <c r="AC39">
        <v>709.39003230000003</v>
      </c>
      <c r="AD39">
        <v>725.94316040000001</v>
      </c>
      <c r="AE39">
        <v>745.7156483</v>
      </c>
      <c r="AF39">
        <v>766.89788910000004</v>
      </c>
      <c r="AG39">
        <v>789.30785430000003</v>
      </c>
      <c r="AH39">
        <v>812.82103519999998</v>
      </c>
      <c r="AI39">
        <v>837.36436920000006</v>
      </c>
      <c r="AJ39">
        <v>862.90431899999999</v>
      </c>
      <c r="AK39">
        <v>889.44155660000001</v>
      </c>
      <c r="AL39">
        <v>917.00909530000001</v>
      </c>
      <c r="AM39">
        <v>945.67222819999995</v>
      </c>
    </row>
    <row r="40" spans="1:39" x14ac:dyDescent="0.25">
      <c r="A40" t="s">
        <v>33</v>
      </c>
      <c r="B40">
        <v>1245.3447020000001</v>
      </c>
      <c r="C40">
        <v>1282.035689</v>
      </c>
      <c r="D40">
        <v>1319.9670149999999</v>
      </c>
      <c r="E40">
        <v>1365.868514</v>
      </c>
      <c r="F40">
        <v>1409.6144850000001</v>
      </c>
      <c r="G40">
        <v>1449.6601370000001</v>
      </c>
      <c r="H40">
        <v>1486.110034</v>
      </c>
      <c r="I40">
        <v>1506.216707</v>
      </c>
      <c r="J40">
        <v>1520.3818200000001</v>
      </c>
      <c r="K40">
        <v>1529.5435620000001</v>
      </c>
      <c r="L40">
        <v>1536.6502809999999</v>
      </c>
      <c r="M40">
        <v>1542.166772</v>
      </c>
      <c r="N40">
        <v>1546.41392</v>
      </c>
      <c r="O40">
        <v>1554.1553980000001</v>
      </c>
      <c r="P40">
        <v>1577.7759739999999</v>
      </c>
      <c r="Q40">
        <v>1605.448596</v>
      </c>
      <c r="R40">
        <v>1635.762659</v>
      </c>
      <c r="S40">
        <v>1668.092155</v>
      </c>
      <c r="T40">
        <v>1702.201028</v>
      </c>
      <c r="U40">
        <v>1737.5940450000001</v>
      </c>
      <c r="V40">
        <v>1774.119653</v>
      </c>
      <c r="W40">
        <v>1811.6542649999999</v>
      </c>
      <c r="X40">
        <v>1850.0723419999999</v>
      </c>
      <c r="Y40">
        <v>1889.272592</v>
      </c>
      <c r="Z40">
        <v>1929.172908</v>
      </c>
      <c r="AA40">
        <v>1969.7061639999999</v>
      </c>
      <c r="AB40">
        <v>2010.8179070000001</v>
      </c>
      <c r="AC40">
        <v>2052.4655539999999</v>
      </c>
      <c r="AD40">
        <v>2098.7339099999999</v>
      </c>
      <c r="AE40">
        <v>2159.6299049999998</v>
      </c>
      <c r="AF40">
        <v>2225.7102599999998</v>
      </c>
      <c r="AG40">
        <v>2295.7414659999999</v>
      </c>
      <c r="AH40">
        <v>2369.2148860000002</v>
      </c>
      <c r="AI40">
        <v>2445.8449209999999</v>
      </c>
      <c r="AJ40">
        <v>2525.4878699999999</v>
      </c>
      <c r="AK40">
        <v>2608.1136259999998</v>
      </c>
      <c r="AL40">
        <v>2693.7914700000001</v>
      </c>
      <c r="AM40">
        <v>2782.6830030000001</v>
      </c>
    </row>
    <row r="41" spans="1:39" x14ac:dyDescent="0.25">
      <c r="A41" t="s">
        <v>34</v>
      </c>
      <c r="B41">
        <v>82.998924400000007</v>
      </c>
      <c r="C41">
        <v>85.773660550000002</v>
      </c>
      <c r="D41">
        <v>88.623055190000002</v>
      </c>
      <c r="E41">
        <v>92.132366520000005</v>
      </c>
      <c r="F41">
        <v>95.60080404</v>
      </c>
      <c r="G41">
        <v>98.330120859999994</v>
      </c>
      <c r="H41">
        <v>100.7431266</v>
      </c>
      <c r="I41">
        <v>102.8081261</v>
      </c>
      <c r="J41">
        <v>104.6243468</v>
      </c>
      <c r="K41">
        <v>106.2782236</v>
      </c>
      <c r="L41">
        <v>107.7940394</v>
      </c>
      <c r="M41">
        <v>109.16345339999999</v>
      </c>
      <c r="N41">
        <v>110.39857790000001</v>
      </c>
      <c r="O41">
        <v>111.6727151</v>
      </c>
      <c r="P41">
        <v>113.7090025</v>
      </c>
      <c r="Q41">
        <v>115.8394861</v>
      </c>
      <c r="R41">
        <v>118.1112979</v>
      </c>
      <c r="S41">
        <v>120.5322716</v>
      </c>
      <c r="T41">
        <v>123.073661</v>
      </c>
      <c r="U41">
        <v>125.801081</v>
      </c>
      <c r="V41">
        <v>128.61907360000001</v>
      </c>
      <c r="W41">
        <v>131.52469909999999</v>
      </c>
      <c r="X41">
        <v>134.51036210000001</v>
      </c>
      <c r="Y41">
        <v>137.56856440000001</v>
      </c>
      <c r="Z41">
        <v>140.6925684</v>
      </c>
      <c r="AA41">
        <v>143.87656200000001</v>
      </c>
      <c r="AB41">
        <v>147.11570900000001</v>
      </c>
      <c r="AC41">
        <v>150.4061671</v>
      </c>
      <c r="AD41">
        <v>153.9751345</v>
      </c>
      <c r="AE41">
        <v>158.0586461</v>
      </c>
      <c r="AF41">
        <v>162.4290852</v>
      </c>
      <c r="AG41">
        <v>167.07267450000001</v>
      </c>
      <c r="AH41">
        <v>171.9630616</v>
      </c>
      <c r="AI41">
        <v>177.0798571</v>
      </c>
      <c r="AJ41">
        <v>182.40983919999999</v>
      </c>
      <c r="AK41">
        <v>187.9468396</v>
      </c>
      <c r="AL41">
        <v>193.69158630000001</v>
      </c>
      <c r="AM41">
        <v>199.65162269999999</v>
      </c>
    </row>
    <row r="42" spans="1:39" x14ac:dyDescent="0.25">
      <c r="A42" t="s">
        <v>35</v>
      </c>
      <c r="B42">
        <v>7.5365014899999999E-2</v>
      </c>
      <c r="C42">
        <v>7.7737282399999996E-2</v>
      </c>
      <c r="D42">
        <v>7.9792001000000001E-2</v>
      </c>
      <c r="E42">
        <v>8.3114028199999995E-2</v>
      </c>
      <c r="F42">
        <v>8.5859510400000005E-2</v>
      </c>
      <c r="G42">
        <v>8.8325967599999999E-2</v>
      </c>
      <c r="H42">
        <v>9.03879935E-2</v>
      </c>
      <c r="I42">
        <v>9.2204494900000003E-2</v>
      </c>
      <c r="J42">
        <v>9.3852875299999999E-2</v>
      </c>
      <c r="K42">
        <v>9.5463342100000001E-2</v>
      </c>
      <c r="L42">
        <v>9.7056219299999996E-2</v>
      </c>
      <c r="M42">
        <v>9.8624687899999897E-2</v>
      </c>
      <c r="N42">
        <v>0.10018501639999999</v>
      </c>
      <c r="O42">
        <v>0.1017859072</v>
      </c>
      <c r="P42">
        <v>0.1038483932</v>
      </c>
      <c r="Q42">
        <v>0.1060058737</v>
      </c>
      <c r="R42">
        <v>0.108269354</v>
      </c>
      <c r="S42">
        <v>0.11062787139999999</v>
      </c>
      <c r="T42">
        <v>0.1130532558</v>
      </c>
      <c r="U42">
        <v>0.11555660230000001</v>
      </c>
      <c r="V42">
        <v>0.11812320060000001</v>
      </c>
      <c r="W42">
        <v>0.1207550319</v>
      </c>
      <c r="X42">
        <v>0.12344942270000001</v>
      </c>
      <c r="Y42">
        <v>0.126203449</v>
      </c>
      <c r="Z42">
        <v>0.12901436529999999</v>
      </c>
      <c r="AA42">
        <v>0.13187971139999999</v>
      </c>
      <c r="AB42">
        <v>0.13479738350000001</v>
      </c>
      <c r="AC42">
        <v>0.13776571709999999</v>
      </c>
      <c r="AD42">
        <v>0.1411074269</v>
      </c>
      <c r="AE42">
        <v>0.1450299474</v>
      </c>
      <c r="AF42">
        <v>0.1492371841</v>
      </c>
      <c r="AG42">
        <v>0.1536841186</v>
      </c>
      <c r="AH42">
        <v>0.15833298160000001</v>
      </c>
      <c r="AI42">
        <v>0.16316032050000001</v>
      </c>
      <c r="AJ42">
        <v>0.1681543835</v>
      </c>
      <c r="AK42">
        <v>0.17331228579999999</v>
      </c>
      <c r="AL42">
        <v>0.17863813040000001</v>
      </c>
      <c r="AM42">
        <v>0.18414191969999999</v>
      </c>
    </row>
    <row r="43" spans="1:39" x14ac:dyDescent="0.25">
      <c r="A43" t="s">
        <v>36</v>
      </c>
      <c r="B43">
        <v>594.8122535</v>
      </c>
      <c r="C43">
        <v>610.18035580000003</v>
      </c>
      <c r="D43">
        <v>625.56410259999996</v>
      </c>
      <c r="E43">
        <v>648.26648150000005</v>
      </c>
      <c r="F43">
        <v>670.55221879999999</v>
      </c>
      <c r="G43">
        <v>687.75451620000001</v>
      </c>
      <c r="H43">
        <v>704.10688400000004</v>
      </c>
      <c r="I43">
        <v>719.97072900000001</v>
      </c>
      <c r="J43">
        <v>735.43516060000002</v>
      </c>
      <c r="K43">
        <v>749.06707779999999</v>
      </c>
      <c r="L43">
        <v>762.37960699999996</v>
      </c>
      <c r="M43">
        <v>775.48516659999996</v>
      </c>
      <c r="N43">
        <v>788.47444189999999</v>
      </c>
      <c r="O43">
        <v>801.0202577</v>
      </c>
      <c r="P43">
        <v>818.56129720000001</v>
      </c>
      <c r="Q43">
        <v>836.28972280000005</v>
      </c>
      <c r="R43">
        <v>854.37062690000005</v>
      </c>
      <c r="S43">
        <v>872.89452730000005</v>
      </c>
      <c r="T43">
        <v>891.69116329999997</v>
      </c>
      <c r="U43">
        <v>911.17289340000002</v>
      </c>
      <c r="V43">
        <v>930.95654079999997</v>
      </c>
      <c r="W43">
        <v>951.087808</v>
      </c>
      <c r="X43">
        <v>971.56919010000001</v>
      </c>
      <c r="Y43">
        <v>992.39299249999999</v>
      </c>
      <c r="Z43">
        <v>1013.54797</v>
      </c>
      <c r="AA43">
        <v>1035.0223779999999</v>
      </c>
      <c r="AB43">
        <v>1056.805981</v>
      </c>
      <c r="AC43">
        <v>1078.8916529999999</v>
      </c>
      <c r="AD43">
        <v>1103.6098890000001</v>
      </c>
      <c r="AE43">
        <v>1134.010642</v>
      </c>
      <c r="AF43">
        <v>1166.453205</v>
      </c>
      <c r="AG43">
        <v>1200.548106</v>
      </c>
      <c r="AH43">
        <v>1236.109166</v>
      </c>
      <c r="AI43">
        <v>1273.048747</v>
      </c>
      <c r="AJ43">
        <v>1311.346532</v>
      </c>
      <c r="AK43">
        <v>1351.0349180000001</v>
      </c>
      <c r="AL43">
        <v>1392.19163</v>
      </c>
      <c r="AM43">
        <v>1434.9364949999999</v>
      </c>
    </row>
    <row r="44" spans="1:39" x14ac:dyDescent="0.25">
      <c r="A44" t="s">
        <v>37</v>
      </c>
      <c r="B44">
        <v>1.1275404570000001</v>
      </c>
      <c r="C44">
        <v>1.166647255</v>
      </c>
      <c r="D44">
        <v>1.208819876</v>
      </c>
      <c r="E44">
        <v>1.2574783700000001</v>
      </c>
      <c r="F44">
        <v>1.300644345</v>
      </c>
      <c r="G44">
        <v>1.3387400199999999</v>
      </c>
      <c r="H44">
        <v>1.3737647500000001</v>
      </c>
      <c r="I44">
        <v>1.4008905009999999</v>
      </c>
      <c r="J44">
        <v>1.4250067529999999</v>
      </c>
      <c r="K44">
        <v>1.442192554</v>
      </c>
      <c r="L44">
        <v>1.4580388639999999</v>
      </c>
      <c r="M44">
        <v>1.473180009</v>
      </c>
      <c r="N44">
        <v>1.4879586460000001</v>
      </c>
      <c r="O44">
        <v>1.503906384</v>
      </c>
      <c r="P44">
        <v>1.5301286439999999</v>
      </c>
      <c r="Q44">
        <v>1.5585726280000001</v>
      </c>
      <c r="R44">
        <v>1.5886155740000001</v>
      </c>
      <c r="S44">
        <v>1.6198876470000001</v>
      </c>
      <c r="T44">
        <v>1.6521618689999999</v>
      </c>
      <c r="U44">
        <v>1.6851509929999999</v>
      </c>
      <c r="V44">
        <v>1.718870914</v>
      </c>
      <c r="W44">
        <v>1.7533026359999999</v>
      </c>
      <c r="X44">
        <v>1.7883864119999999</v>
      </c>
      <c r="Y44">
        <v>1.824067522</v>
      </c>
      <c r="Z44">
        <v>1.860297477</v>
      </c>
      <c r="AA44">
        <v>1.8970334419999999</v>
      </c>
      <c r="AB44">
        <v>1.9342382170000001</v>
      </c>
      <c r="AC44">
        <v>1.9718810600000001</v>
      </c>
      <c r="AD44">
        <v>2.0166310940000001</v>
      </c>
      <c r="AE44">
        <v>2.0745761969999998</v>
      </c>
      <c r="AF44">
        <v>2.138194844</v>
      </c>
      <c r="AG44">
        <v>2.2062048970000001</v>
      </c>
      <c r="AH44">
        <v>2.2778581629999999</v>
      </c>
      <c r="AI44">
        <v>2.3526909589999998</v>
      </c>
      <c r="AJ44">
        <v>2.4304458609999999</v>
      </c>
      <c r="AK44">
        <v>2.5110220139999999</v>
      </c>
      <c r="AL44">
        <v>2.594442828</v>
      </c>
      <c r="AM44">
        <v>2.6808361920000001</v>
      </c>
    </row>
    <row r="45" spans="1:39" x14ac:dyDescent="0.25">
      <c r="A45" t="s">
        <v>38</v>
      </c>
      <c r="B45">
        <v>11.097</v>
      </c>
      <c r="C45">
        <v>11.494659840000001</v>
      </c>
      <c r="D45">
        <v>11.94890133</v>
      </c>
      <c r="E45">
        <v>12.523910860000001</v>
      </c>
      <c r="F45">
        <v>13.008739719999999</v>
      </c>
      <c r="G45">
        <v>13.34150953</v>
      </c>
      <c r="H45">
        <v>13.61326098</v>
      </c>
      <c r="I45">
        <v>13.83864574</v>
      </c>
      <c r="J45">
        <v>14.03253437</v>
      </c>
      <c r="K45">
        <v>14.20532618</v>
      </c>
      <c r="L45">
        <v>14.361380479999999</v>
      </c>
      <c r="M45">
        <v>14.501045700000001</v>
      </c>
      <c r="N45">
        <v>14.627479599999999</v>
      </c>
      <c r="O45">
        <v>14.76824843</v>
      </c>
      <c r="P45">
        <v>15.01035663</v>
      </c>
      <c r="Q45">
        <v>15.26061988</v>
      </c>
      <c r="R45">
        <v>15.52354122</v>
      </c>
      <c r="S45">
        <v>15.799663260000001</v>
      </c>
      <c r="T45">
        <v>16.08478277</v>
      </c>
      <c r="U45">
        <v>16.38844598</v>
      </c>
      <c r="V45">
        <v>16.698669880000001</v>
      </c>
      <c r="W45">
        <v>17.01565166</v>
      </c>
      <c r="X45">
        <v>17.33889121</v>
      </c>
      <c r="Y45">
        <v>17.667814490000001</v>
      </c>
      <c r="Z45">
        <v>18.001868999999999</v>
      </c>
      <c r="AA45">
        <v>18.340556190000001</v>
      </c>
      <c r="AB45">
        <v>18.683447659999999</v>
      </c>
      <c r="AC45">
        <v>19.03019737</v>
      </c>
      <c r="AD45">
        <v>19.46757758</v>
      </c>
      <c r="AE45">
        <v>20.00296355</v>
      </c>
      <c r="AF45">
        <v>20.594483069999999</v>
      </c>
      <c r="AG45">
        <v>21.232705549999999</v>
      </c>
      <c r="AH45">
        <v>21.909785830000001</v>
      </c>
      <c r="AI45">
        <v>22.620610500000002</v>
      </c>
      <c r="AJ45">
        <v>23.362202570000001</v>
      </c>
      <c r="AK45">
        <v>24.133228729999999</v>
      </c>
      <c r="AL45">
        <v>24.93367542</v>
      </c>
      <c r="AM45">
        <v>25.764650920000001</v>
      </c>
    </row>
    <row r="46" spans="1:39" x14ac:dyDescent="0.25">
      <c r="A46" t="s">
        <v>39</v>
      </c>
      <c r="B46">
        <v>37.027999999999999</v>
      </c>
      <c r="C46">
        <v>37.977122389999998</v>
      </c>
      <c r="D46">
        <v>38.394221350000002</v>
      </c>
      <c r="E46">
        <v>39.092374620000001</v>
      </c>
      <c r="F46">
        <v>39.533378399999997</v>
      </c>
      <c r="G46">
        <v>39.974639660000001</v>
      </c>
      <c r="H46">
        <v>40.407910280000003</v>
      </c>
      <c r="I46">
        <v>40.936432670000002</v>
      </c>
      <c r="J46">
        <v>41.570543960000002</v>
      </c>
      <c r="K46">
        <v>42.330696119999999</v>
      </c>
      <c r="L46">
        <v>43.183309770000001</v>
      </c>
      <c r="M46">
        <v>44.085119089999999</v>
      </c>
      <c r="N46">
        <v>45.010221950000002</v>
      </c>
      <c r="O46">
        <v>46.07442966</v>
      </c>
      <c r="P46">
        <v>47.361716970000003</v>
      </c>
      <c r="Q46">
        <v>48.675208670000004</v>
      </c>
      <c r="R46">
        <v>50.013180900000002</v>
      </c>
      <c r="S46">
        <v>51.371494890000001</v>
      </c>
      <c r="T46">
        <v>52.788199980000002</v>
      </c>
      <c r="U46">
        <v>54.248223959999997</v>
      </c>
      <c r="V46">
        <v>55.738628460000001</v>
      </c>
      <c r="W46">
        <v>57.2583701</v>
      </c>
      <c r="X46">
        <v>58.80628505</v>
      </c>
      <c r="Y46">
        <v>60.38211313</v>
      </c>
      <c r="Z46">
        <v>61.986145149999999</v>
      </c>
      <c r="AA46">
        <v>63.618971889999997</v>
      </c>
      <c r="AB46">
        <v>65.281350430000003</v>
      </c>
      <c r="AC46">
        <v>66.974155780000004</v>
      </c>
      <c r="AD46">
        <v>68.655551500000001</v>
      </c>
      <c r="AE46">
        <v>70.478835129999894</v>
      </c>
      <c r="AF46">
        <v>72.334460800000002</v>
      </c>
      <c r="AG46">
        <v>74.223373019999997</v>
      </c>
      <c r="AH46">
        <v>76.143436460000004</v>
      </c>
      <c r="AI46">
        <v>78.094673940000007</v>
      </c>
      <c r="AJ46">
        <v>80.079205360000003</v>
      </c>
      <c r="AK46">
        <v>82.100777140000005</v>
      </c>
      <c r="AL46">
        <v>84.164519470000002</v>
      </c>
      <c r="AM46">
        <v>86.276909020000005</v>
      </c>
    </row>
    <row r="47" spans="1:39" x14ac:dyDescent="0.25">
      <c r="A47" t="s">
        <v>40</v>
      </c>
      <c r="B47">
        <v>530.9840001</v>
      </c>
      <c r="C47">
        <v>544.64385319999997</v>
      </c>
      <c r="D47">
        <v>551.72999270000003</v>
      </c>
      <c r="E47">
        <v>560.3551741</v>
      </c>
      <c r="F47">
        <v>568.52426190000006</v>
      </c>
      <c r="G47">
        <v>573.82209499999999</v>
      </c>
      <c r="H47">
        <v>580.91238929999997</v>
      </c>
      <c r="I47">
        <v>590.38501080000003</v>
      </c>
      <c r="J47">
        <v>602.0709981</v>
      </c>
      <c r="K47">
        <v>615.37482969999996</v>
      </c>
      <c r="L47">
        <v>629.94670770000005</v>
      </c>
      <c r="M47">
        <v>645.19807609999998</v>
      </c>
      <c r="N47">
        <v>660.73490370000002</v>
      </c>
      <c r="O47">
        <v>677.32386629999996</v>
      </c>
      <c r="P47">
        <v>698.38788790000001</v>
      </c>
      <c r="Q47">
        <v>719.07207010000002</v>
      </c>
      <c r="R47">
        <v>739.6126084</v>
      </c>
      <c r="S47">
        <v>760.19032440000001</v>
      </c>
      <c r="T47">
        <v>781.32100479999997</v>
      </c>
      <c r="U47">
        <v>803.34482209999999</v>
      </c>
      <c r="V47">
        <v>825.64030100000002</v>
      </c>
      <c r="W47">
        <v>848.24108409999997</v>
      </c>
      <c r="X47">
        <v>871.16294760000005</v>
      </c>
      <c r="Y47">
        <v>894.42232620000004</v>
      </c>
      <c r="Z47">
        <v>918.03643039999997</v>
      </c>
      <c r="AA47">
        <v>942.02295779999997</v>
      </c>
      <c r="AB47">
        <v>966.40027980000002</v>
      </c>
      <c r="AC47">
        <v>991.18806559999996</v>
      </c>
      <c r="AD47">
        <v>1015.543019</v>
      </c>
      <c r="AE47">
        <v>1041.7825720000001</v>
      </c>
      <c r="AF47">
        <v>1068.091531</v>
      </c>
      <c r="AG47">
        <v>1094.592672</v>
      </c>
      <c r="AH47">
        <v>1121.3827180000001</v>
      </c>
      <c r="AI47">
        <v>1148.5663520000001</v>
      </c>
      <c r="AJ47">
        <v>1176.2520079999999</v>
      </c>
      <c r="AK47">
        <v>1204.5531739999999</v>
      </c>
      <c r="AL47">
        <v>1233.5926959999999</v>
      </c>
      <c r="AM47">
        <v>1263.5080829999999</v>
      </c>
    </row>
    <row r="48" spans="1:39" x14ac:dyDescent="0.25">
      <c r="A48" t="s">
        <v>41</v>
      </c>
      <c r="B48">
        <v>4.4478590499999999</v>
      </c>
      <c r="C48">
        <v>4.5469363989999998</v>
      </c>
      <c r="D48">
        <v>4.608127101</v>
      </c>
      <c r="E48">
        <v>4.6526624810000001</v>
      </c>
      <c r="F48">
        <v>4.6939799649999996</v>
      </c>
      <c r="G48">
        <v>4.7443115039999997</v>
      </c>
      <c r="H48">
        <v>4.8120819849999998</v>
      </c>
      <c r="I48">
        <v>4.884270055</v>
      </c>
      <c r="J48">
        <v>4.9724345029999997</v>
      </c>
      <c r="K48">
        <v>5.0567471700000004</v>
      </c>
      <c r="L48">
        <v>5.150970332</v>
      </c>
      <c r="M48">
        <v>5.2518225970000003</v>
      </c>
      <c r="N48">
        <v>5.3561098029999998</v>
      </c>
      <c r="O48">
        <v>5.4755816450000001</v>
      </c>
      <c r="P48">
        <v>5.630002503</v>
      </c>
      <c r="Q48">
        <v>5.7889676440000004</v>
      </c>
      <c r="R48">
        <v>5.9503220939999997</v>
      </c>
      <c r="S48">
        <v>6.1132675650000001</v>
      </c>
      <c r="T48">
        <v>6.2831918419999999</v>
      </c>
      <c r="U48">
        <v>6.4568611300000001</v>
      </c>
      <c r="V48">
        <v>6.633793646</v>
      </c>
      <c r="W48">
        <v>6.8138175199999997</v>
      </c>
      <c r="X48">
        <v>6.9967960949999997</v>
      </c>
      <c r="Y48">
        <v>7.1827042240000001</v>
      </c>
      <c r="Z48">
        <v>7.3715800270000003</v>
      </c>
      <c r="AA48">
        <v>7.5634941209999997</v>
      </c>
      <c r="AB48">
        <v>7.7585336199999997</v>
      </c>
      <c r="AC48">
        <v>7.9567970849999998</v>
      </c>
      <c r="AD48">
        <v>8.1507742400000005</v>
      </c>
      <c r="AE48">
        <v>8.3725511640000008</v>
      </c>
      <c r="AF48">
        <v>8.5991982199999999</v>
      </c>
      <c r="AG48">
        <v>8.8298067959999997</v>
      </c>
      <c r="AH48">
        <v>9.0642046139999994</v>
      </c>
      <c r="AI48">
        <v>9.3024667809999997</v>
      </c>
      <c r="AJ48">
        <v>9.5448645639999903</v>
      </c>
      <c r="AK48">
        <v>9.7918400739999996</v>
      </c>
      <c r="AL48">
        <v>10.04399686</v>
      </c>
      <c r="AM48">
        <v>10.302104119999999</v>
      </c>
    </row>
    <row r="49" spans="1:39" x14ac:dyDescent="0.25">
      <c r="A49" t="s">
        <v>42</v>
      </c>
      <c r="B49">
        <v>86.327000040000001</v>
      </c>
      <c r="C49">
        <v>88.304080639999995</v>
      </c>
      <c r="D49">
        <v>89.624092840000003</v>
      </c>
      <c r="E49">
        <v>90.918095769999894</v>
      </c>
      <c r="F49">
        <v>91.948571180000002</v>
      </c>
      <c r="G49">
        <v>92.526612029999995</v>
      </c>
      <c r="H49">
        <v>93.327067409999998</v>
      </c>
      <c r="I49">
        <v>94.464286130000005</v>
      </c>
      <c r="J49">
        <v>95.91819984</v>
      </c>
      <c r="K49">
        <v>97.662387170000002</v>
      </c>
      <c r="L49">
        <v>99.61024055</v>
      </c>
      <c r="M49">
        <v>101.6495274</v>
      </c>
      <c r="N49">
        <v>103.7051896</v>
      </c>
      <c r="O49">
        <v>106.06805559999999</v>
      </c>
      <c r="P49">
        <v>109.1433648</v>
      </c>
      <c r="Q49">
        <v>112.20446</v>
      </c>
      <c r="R49">
        <v>115.2754377</v>
      </c>
      <c r="S49">
        <v>118.370904</v>
      </c>
      <c r="T49">
        <v>121.5883791</v>
      </c>
      <c r="U49">
        <v>124.95371369999999</v>
      </c>
      <c r="V49">
        <v>128.3697238</v>
      </c>
      <c r="W49">
        <v>131.83671269999999</v>
      </c>
      <c r="X49">
        <v>135.35366010000001</v>
      </c>
      <c r="Y49">
        <v>138.92078050000001</v>
      </c>
      <c r="Z49">
        <v>142.53915119999999</v>
      </c>
      <c r="AA49">
        <v>146.21041070000001</v>
      </c>
      <c r="AB49">
        <v>149.93663620000001</v>
      </c>
      <c r="AC49">
        <v>153.72033909999999</v>
      </c>
      <c r="AD49">
        <v>157.5288458</v>
      </c>
      <c r="AE49">
        <v>161.61445280000001</v>
      </c>
      <c r="AF49">
        <v>165.75942710000001</v>
      </c>
      <c r="AG49">
        <v>169.97574610000001</v>
      </c>
      <c r="AH49">
        <v>174.2657605</v>
      </c>
      <c r="AI49">
        <v>178.63579970000001</v>
      </c>
      <c r="AJ49">
        <v>183.0954538</v>
      </c>
      <c r="AK49">
        <v>187.6571251</v>
      </c>
      <c r="AL49">
        <v>192.336217</v>
      </c>
      <c r="AM49">
        <v>197.1516398</v>
      </c>
    </row>
    <row r="50" spans="1:39" x14ac:dyDescent="0.25">
      <c r="A50" t="s">
        <v>43</v>
      </c>
      <c r="B50">
        <v>10285.555549999999</v>
      </c>
      <c r="C50">
        <v>10549.20066</v>
      </c>
      <c r="D50">
        <v>10665.06149</v>
      </c>
      <c r="E50">
        <v>10858.99295</v>
      </c>
      <c r="F50">
        <v>10981.494000000001</v>
      </c>
      <c r="G50">
        <v>11104.066570000001</v>
      </c>
      <c r="H50">
        <v>11224.419519999999</v>
      </c>
      <c r="I50">
        <v>11371.231299999999</v>
      </c>
      <c r="J50">
        <v>11547.373320000001</v>
      </c>
      <c r="K50">
        <v>11758.5267</v>
      </c>
      <c r="L50">
        <v>11995.36383</v>
      </c>
      <c r="M50">
        <v>12245.866410000001</v>
      </c>
      <c r="N50">
        <v>12502.83943</v>
      </c>
      <c r="O50">
        <v>12798.45268</v>
      </c>
      <c r="P50">
        <v>13156.03249</v>
      </c>
      <c r="Q50">
        <v>13520.891299999999</v>
      </c>
      <c r="R50">
        <v>13892.55025</v>
      </c>
      <c r="S50">
        <v>14269.859689999999</v>
      </c>
      <c r="T50">
        <v>14663.38888</v>
      </c>
      <c r="U50">
        <v>15068.9511</v>
      </c>
      <c r="V50">
        <v>15482.95235</v>
      </c>
      <c r="W50">
        <v>15905.10281</v>
      </c>
      <c r="X50">
        <v>16335.079180000001</v>
      </c>
      <c r="Y50">
        <v>16772.8092</v>
      </c>
      <c r="Z50">
        <v>17218.373650000001</v>
      </c>
      <c r="AA50">
        <v>17671.93664</v>
      </c>
      <c r="AB50">
        <v>18133.708449999998</v>
      </c>
      <c r="AC50">
        <v>18603.93216</v>
      </c>
      <c r="AD50">
        <v>19070.986529999998</v>
      </c>
      <c r="AE50">
        <v>19577.4542</v>
      </c>
      <c r="AF50">
        <v>20092.905780000001</v>
      </c>
      <c r="AG50">
        <v>20617.603620000002</v>
      </c>
      <c r="AH50">
        <v>21150.954570000002</v>
      </c>
      <c r="AI50">
        <v>21692.964980000001</v>
      </c>
      <c r="AJ50">
        <v>22244.223709999998</v>
      </c>
      <c r="AK50">
        <v>22805.771430000001</v>
      </c>
      <c r="AL50">
        <v>23379.033189999998</v>
      </c>
      <c r="AM50">
        <v>23965.808059999999</v>
      </c>
    </row>
    <row r="51" spans="1:39" x14ac:dyDescent="0.25">
      <c r="A51" t="s">
        <v>44</v>
      </c>
      <c r="B51">
        <v>147495.55559999999</v>
      </c>
      <c r="C51">
        <v>151289.95920000001</v>
      </c>
      <c r="D51">
        <v>153258.33129999999</v>
      </c>
      <c r="E51">
        <v>155654.215</v>
      </c>
      <c r="F51">
        <v>157923.40609999999</v>
      </c>
      <c r="G51">
        <v>159395.0264</v>
      </c>
      <c r="H51">
        <v>161364.5526</v>
      </c>
      <c r="I51">
        <v>163995.8363</v>
      </c>
      <c r="J51">
        <v>167241.94390000001</v>
      </c>
      <c r="K51">
        <v>170937.45269999999</v>
      </c>
      <c r="L51">
        <v>174985.1966</v>
      </c>
      <c r="M51">
        <v>179221.68780000001</v>
      </c>
      <c r="N51">
        <v>183537.47320000001</v>
      </c>
      <c r="O51">
        <v>188145.5184</v>
      </c>
      <c r="P51">
        <v>193996.6355</v>
      </c>
      <c r="Q51">
        <v>199742.24170000001</v>
      </c>
      <c r="R51">
        <v>205447.94680000001</v>
      </c>
      <c r="S51">
        <v>211163.97899999999</v>
      </c>
      <c r="T51">
        <v>217033.61240000001</v>
      </c>
      <c r="U51">
        <v>223151.3395</v>
      </c>
      <c r="V51">
        <v>229344.5281</v>
      </c>
      <c r="W51">
        <v>235622.52340000001</v>
      </c>
      <c r="X51">
        <v>241989.7077</v>
      </c>
      <c r="Y51">
        <v>248450.64619999999</v>
      </c>
      <c r="Z51">
        <v>255010.11960000001</v>
      </c>
      <c r="AA51">
        <v>261673.04380000001</v>
      </c>
      <c r="AB51">
        <v>268444.52220000001</v>
      </c>
      <c r="AC51">
        <v>275330.01819999999</v>
      </c>
      <c r="AD51">
        <v>282095.2831</v>
      </c>
      <c r="AE51">
        <v>289384.0478</v>
      </c>
      <c r="AF51">
        <v>296692.0919</v>
      </c>
      <c r="AG51">
        <v>304053.52010000002</v>
      </c>
      <c r="AH51">
        <v>311495.19949999999</v>
      </c>
      <c r="AI51">
        <v>319046.20890000003</v>
      </c>
      <c r="AJ51">
        <v>326736.66879999998</v>
      </c>
      <c r="AK51">
        <v>334598.10379999998</v>
      </c>
      <c r="AL51">
        <v>342664.63780000003</v>
      </c>
      <c r="AM51">
        <v>350974.46750000003</v>
      </c>
    </row>
    <row r="52" spans="1:39" x14ac:dyDescent="0.25">
      <c r="A52" t="s">
        <v>45</v>
      </c>
      <c r="B52">
        <v>1235.5164030000001</v>
      </c>
      <c r="C52">
        <v>1263.037889</v>
      </c>
      <c r="D52">
        <v>1280.035306</v>
      </c>
      <c r="E52">
        <v>1292.4062449999999</v>
      </c>
      <c r="F52">
        <v>1303.8833239999999</v>
      </c>
      <c r="G52">
        <v>1317.8643070000001</v>
      </c>
      <c r="H52">
        <v>1336.6894400000001</v>
      </c>
      <c r="I52">
        <v>1356.7416820000001</v>
      </c>
      <c r="J52">
        <v>1381.231806</v>
      </c>
      <c r="K52">
        <v>1404.6519920000001</v>
      </c>
      <c r="L52">
        <v>1430.825092</v>
      </c>
      <c r="M52">
        <v>1458.83961</v>
      </c>
      <c r="N52">
        <v>1487.8082790000001</v>
      </c>
      <c r="O52">
        <v>1520.994901</v>
      </c>
      <c r="P52">
        <v>1563.889584</v>
      </c>
      <c r="Q52">
        <v>1608.046568</v>
      </c>
      <c r="R52">
        <v>1652.867248</v>
      </c>
      <c r="S52">
        <v>1698.1298790000001</v>
      </c>
      <c r="T52">
        <v>1745.3310670000001</v>
      </c>
      <c r="U52">
        <v>1793.5725359999999</v>
      </c>
      <c r="V52">
        <v>1842.7204569999999</v>
      </c>
      <c r="W52">
        <v>1892.727089</v>
      </c>
      <c r="X52">
        <v>1943.5544709999999</v>
      </c>
      <c r="Y52">
        <v>1995.195618</v>
      </c>
      <c r="Z52">
        <v>2047.6611190000001</v>
      </c>
      <c r="AA52">
        <v>2100.970589</v>
      </c>
      <c r="AB52">
        <v>2155.148228</v>
      </c>
      <c r="AC52">
        <v>2210.2214119999999</v>
      </c>
      <c r="AD52">
        <v>2264.1039559999999</v>
      </c>
      <c r="AE52">
        <v>2325.7086570000001</v>
      </c>
      <c r="AF52">
        <v>2388.6661720000002</v>
      </c>
      <c r="AG52">
        <v>2452.7241100000001</v>
      </c>
      <c r="AH52">
        <v>2517.8346150000002</v>
      </c>
      <c r="AI52">
        <v>2584.0185499999998</v>
      </c>
      <c r="AJ52">
        <v>2651.3512679999999</v>
      </c>
      <c r="AK52">
        <v>2719.9555759999998</v>
      </c>
      <c r="AL52">
        <v>2789.9991260000002</v>
      </c>
      <c r="AM52">
        <v>2861.6955899999998</v>
      </c>
    </row>
    <row r="53" spans="1:39" x14ac:dyDescent="0.25">
      <c r="A53" t="s">
        <v>46</v>
      </c>
      <c r="B53">
        <v>23979.722229999999</v>
      </c>
      <c r="C53">
        <v>24528.91129</v>
      </c>
      <c r="D53">
        <v>24895.581340000001</v>
      </c>
      <c r="E53">
        <v>25255.026600000001</v>
      </c>
      <c r="F53">
        <v>25541.269769999999</v>
      </c>
      <c r="G53">
        <v>25701.83668</v>
      </c>
      <c r="H53">
        <v>25924.185389999999</v>
      </c>
      <c r="I53">
        <v>26240.07948</v>
      </c>
      <c r="J53">
        <v>26643.9444</v>
      </c>
      <c r="K53">
        <v>27128.440879999998</v>
      </c>
      <c r="L53">
        <v>27669.511259999999</v>
      </c>
      <c r="M53">
        <v>28235.97983</v>
      </c>
      <c r="N53">
        <v>28806.997100000001</v>
      </c>
      <c r="O53">
        <v>29463.348770000001</v>
      </c>
      <c r="P53">
        <v>30317.601330000001</v>
      </c>
      <c r="Q53">
        <v>31167.905559999999</v>
      </c>
      <c r="R53">
        <v>32020.95493</v>
      </c>
      <c r="S53">
        <v>32880.806660000002</v>
      </c>
      <c r="T53">
        <v>33774.549740000002</v>
      </c>
      <c r="U53">
        <v>34709.364930000003</v>
      </c>
      <c r="V53">
        <v>35658.25662</v>
      </c>
      <c r="W53">
        <v>36621.309079999999</v>
      </c>
      <c r="X53">
        <v>37598.238920000003</v>
      </c>
      <c r="Y53">
        <v>38589.1057</v>
      </c>
      <c r="Z53">
        <v>39594.208659999997</v>
      </c>
      <c r="AA53">
        <v>40614.002979999997</v>
      </c>
      <c r="AB53">
        <v>41649.065600000002</v>
      </c>
      <c r="AC53">
        <v>42700.094210000003</v>
      </c>
      <c r="AD53">
        <v>43758.012730000002</v>
      </c>
      <c r="AE53">
        <v>44892.903550000003</v>
      </c>
      <c r="AF53">
        <v>46044.285300000003</v>
      </c>
      <c r="AG53">
        <v>47215.485030000003</v>
      </c>
      <c r="AH53">
        <v>48407.155700000003</v>
      </c>
      <c r="AI53">
        <v>49621.055480000003</v>
      </c>
      <c r="AJ53">
        <v>50859.848279999998</v>
      </c>
      <c r="AK53">
        <v>52126.979200000002</v>
      </c>
      <c r="AL53">
        <v>53426.72694</v>
      </c>
      <c r="AM53">
        <v>54764.344389999998</v>
      </c>
    </row>
    <row r="54" spans="1:39" x14ac:dyDescent="0.25">
      <c r="A54" t="s">
        <v>145</v>
      </c>
      <c r="B54">
        <v>54215.277779999997</v>
      </c>
      <c r="C54">
        <v>55108.337729999999</v>
      </c>
      <c r="D54">
        <v>55950.178950000001</v>
      </c>
      <c r="E54">
        <v>56677.9323</v>
      </c>
      <c r="F54">
        <v>57102.236839999998</v>
      </c>
      <c r="G54">
        <v>57630.162360000002</v>
      </c>
      <c r="H54">
        <v>58398.493170000002</v>
      </c>
      <c r="I54">
        <v>59489.521569999997</v>
      </c>
      <c r="J54">
        <v>60831.151810000003</v>
      </c>
      <c r="K54">
        <v>62317.24048</v>
      </c>
      <c r="L54">
        <v>63839.214650000002</v>
      </c>
      <c r="M54">
        <v>65330.510309999998</v>
      </c>
      <c r="N54">
        <v>66765.112959999999</v>
      </c>
      <c r="O54">
        <v>68717.082779999997</v>
      </c>
      <c r="P54">
        <v>70708.159820000001</v>
      </c>
      <c r="Q54">
        <v>72667.311350000004</v>
      </c>
      <c r="R54">
        <v>74607.396040000007</v>
      </c>
      <c r="S54">
        <v>76552.944210000001</v>
      </c>
      <c r="T54">
        <v>78636.101899999994</v>
      </c>
      <c r="U54">
        <v>80785.736770000003</v>
      </c>
      <c r="V54">
        <v>82987.106660000005</v>
      </c>
      <c r="W54">
        <v>85235.957769999906</v>
      </c>
      <c r="X54">
        <v>87532.508730000001</v>
      </c>
      <c r="Y54">
        <v>89878.383740000005</v>
      </c>
      <c r="Z54">
        <v>92275.261140000002</v>
      </c>
      <c r="AA54">
        <v>94724.410770000002</v>
      </c>
      <c r="AB54">
        <v>97226.640480000002</v>
      </c>
      <c r="AC54">
        <v>99782.434980000005</v>
      </c>
      <c r="AD54">
        <v>102449.7733</v>
      </c>
      <c r="AE54">
        <v>105173.1741</v>
      </c>
      <c r="AF54">
        <v>107965.67110000001</v>
      </c>
      <c r="AG54">
        <v>110828.6369</v>
      </c>
      <c r="AH54">
        <v>113758.8518</v>
      </c>
      <c r="AI54">
        <v>116752.6954</v>
      </c>
      <c r="AJ54">
        <v>119808.2549</v>
      </c>
      <c r="AK54">
        <v>122926.13890000001</v>
      </c>
      <c r="AL54">
        <v>126109.6885</v>
      </c>
      <c r="AM54">
        <v>129365.0157</v>
      </c>
    </row>
    <row r="55" spans="1:39" x14ac:dyDescent="0.25">
      <c r="A55" t="s">
        <v>47</v>
      </c>
      <c r="B55">
        <v>4625.557656</v>
      </c>
      <c r="C55">
        <v>4753.6815120000001</v>
      </c>
      <c r="D55">
        <v>4888.5965910000004</v>
      </c>
      <c r="E55">
        <v>5059.441941</v>
      </c>
      <c r="F55">
        <v>5215.4953969999997</v>
      </c>
      <c r="G55">
        <v>5341.9899990000004</v>
      </c>
      <c r="H55">
        <v>5455.6030309999996</v>
      </c>
      <c r="I55">
        <v>5546.5501270000004</v>
      </c>
      <c r="J55">
        <v>5628.9591529999998</v>
      </c>
      <c r="K55">
        <v>5705.6121919999996</v>
      </c>
      <c r="L55">
        <v>5779.8960530000004</v>
      </c>
      <c r="M55">
        <v>5851.8518130000002</v>
      </c>
      <c r="N55">
        <v>5921.7241459999996</v>
      </c>
      <c r="O55">
        <v>6006.4823610000003</v>
      </c>
      <c r="P55">
        <v>6127.151323</v>
      </c>
      <c r="Q55">
        <v>6257.463702</v>
      </c>
      <c r="R55">
        <v>6395.7298659999997</v>
      </c>
      <c r="S55">
        <v>6540.697056</v>
      </c>
      <c r="T55">
        <v>6692.0353960000002</v>
      </c>
      <c r="U55">
        <v>6849.2154979999996</v>
      </c>
      <c r="V55">
        <v>7011.3116579999996</v>
      </c>
      <c r="W55">
        <v>7177.8344500000003</v>
      </c>
      <c r="X55">
        <v>7348.4108489999999</v>
      </c>
      <c r="Y55">
        <v>7522.7500769999997</v>
      </c>
      <c r="Z55">
        <v>7700.622942</v>
      </c>
      <c r="AA55">
        <v>7881.8491709999998</v>
      </c>
      <c r="AB55">
        <v>8066.2909769999997</v>
      </c>
      <c r="AC55">
        <v>8253.8513829999902</v>
      </c>
      <c r="AD55">
        <v>8459.9926670000004</v>
      </c>
      <c r="AE55">
        <v>8699.0871960000004</v>
      </c>
      <c r="AF55">
        <v>8952.74882599999</v>
      </c>
      <c r="AG55">
        <v>9218.9995199999994</v>
      </c>
      <c r="AH55">
        <v>9496.1816780000008</v>
      </c>
      <c r="AI55">
        <v>9783.2519339999999</v>
      </c>
      <c r="AJ55">
        <v>10079.791740000001</v>
      </c>
      <c r="AK55">
        <v>10385.82548</v>
      </c>
      <c r="AL55">
        <v>10701.84612</v>
      </c>
      <c r="AM55">
        <v>11028.57812</v>
      </c>
    </row>
    <row r="56" spans="1:39" x14ac:dyDescent="0.25">
      <c r="A56" t="s">
        <v>48</v>
      </c>
      <c r="B56">
        <v>4625.557656</v>
      </c>
      <c r="C56">
        <v>4753.6815120000001</v>
      </c>
      <c r="D56">
        <v>4888.5965910000004</v>
      </c>
      <c r="E56">
        <v>5059.441941</v>
      </c>
      <c r="F56">
        <v>5215.4953969999997</v>
      </c>
      <c r="G56">
        <v>5342.7313949999998</v>
      </c>
      <c r="H56">
        <v>5455.303062</v>
      </c>
      <c r="I56">
        <v>5544.5651349999998</v>
      </c>
      <c r="J56">
        <v>5626.1214470000004</v>
      </c>
      <c r="K56">
        <v>5701.1204850000004</v>
      </c>
      <c r="L56">
        <v>5774.0863010000003</v>
      </c>
      <c r="M56">
        <v>5844.9510490000002</v>
      </c>
      <c r="N56">
        <v>5913.9074979999996</v>
      </c>
      <c r="O56">
        <v>5998.4265409999998</v>
      </c>
      <c r="P56">
        <v>6120.9763329999996</v>
      </c>
      <c r="Q56">
        <v>6252.6951230000004</v>
      </c>
      <c r="R56">
        <v>6391.7430510000004</v>
      </c>
      <c r="S56">
        <v>6536.9963760000001</v>
      </c>
      <c r="T56">
        <v>6687.9750320000003</v>
      </c>
      <c r="U56">
        <v>6844.9718670000002</v>
      </c>
      <c r="V56">
        <v>7006.0150709999998</v>
      </c>
      <c r="W56">
        <v>7170.9445880000003</v>
      </c>
      <c r="X56">
        <v>7339.5214889999997</v>
      </c>
      <c r="Y56">
        <v>7511.5369520000004</v>
      </c>
      <c r="Z56">
        <v>7686.8129829999998</v>
      </c>
      <c r="AA56">
        <v>7865.1987099999997</v>
      </c>
      <c r="AB56">
        <v>8046.5692550000003</v>
      </c>
      <c r="AC56">
        <v>8230.8278690000006</v>
      </c>
      <c r="AD56">
        <v>8433.9113660000003</v>
      </c>
      <c r="AE56">
        <v>8670.9478359999903</v>
      </c>
      <c r="AF56">
        <v>8923.0038679999998</v>
      </c>
      <c r="AG56">
        <v>9187.190654</v>
      </c>
      <c r="AH56">
        <v>9461.8010099999901</v>
      </c>
      <c r="AI56">
        <v>9745.8535379999994</v>
      </c>
      <c r="AJ56">
        <v>10038.92949</v>
      </c>
      <c r="AK56">
        <v>10341.05855</v>
      </c>
      <c r="AL56">
        <v>10652.63969</v>
      </c>
      <c r="AM56">
        <v>10974.39509</v>
      </c>
    </row>
    <row r="57" spans="1:39" x14ac:dyDescent="0.25">
      <c r="A57" t="s">
        <v>49</v>
      </c>
      <c r="B57">
        <v>237211.6275</v>
      </c>
      <c r="C57">
        <v>242739.44680000001</v>
      </c>
      <c r="D57">
        <v>246049.18840000001</v>
      </c>
      <c r="E57">
        <v>249738.57310000001</v>
      </c>
      <c r="F57">
        <v>252852.29</v>
      </c>
      <c r="G57">
        <v>255442.2047</v>
      </c>
      <c r="H57">
        <v>259165.9093</v>
      </c>
      <c r="I57">
        <v>264012.5232</v>
      </c>
      <c r="J57">
        <v>269714.79080000002</v>
      </c>
      <c r="K57">
        <v>275983.17950000003</v>
      </c>
      <c r="L57">
        <v>282615.967</v>
      </c>
      <c r="M57">
        <v>289424.87410000002</v>
      </c>
      <c r="N57">
        <v>296304.7304</v>
      </c>
      <c r="O57">
        <v>303900.179</v>
      </c>
      <c r="P57">
        <v>312813.63299999997</v>
      </c>
      <c r="Q57">
        <v>321687.04639999999</v>
      </c>
      <c r="R57">
        <v>330631.38179999997</v>
      </c>
      <c r="S57">
        <v>339707.90490000002</v>
      </c>
      <c r="T57">
        <v>349046.50550000003</v>
      </c>
      <c r="U57">
        <v>358677.44</v>
      </c>
      <c r="V57">
        <v>368563.65429999999</v>
      </c>
      <c r="W57">
        <v>378700.67550000001</v>
      </c>
      <c r="X57">
        <v>389086.76890000002</v>
      </c>
      <c r="Y57">
        <v>399722.00170000002</v>
      </c>
      <c r="Z57">
        <v>410608.08850000001</v>
      </c>
      <c r="AA57">
        <v>421748.31089999998</v>
      </c>
      <c r="AB57">
        <v>433147.54830000002</v>
      </c>
      <c r="AC57">
        <v>444812.435</v>
      </c>
      <c r="AD57">
        <v>456406.84379999997</v>
      </c>
      <c r="AE57">
        <v>468640.18280000001</v>
      </c>
      <c r="AF57">
        <v>481108.56880000001</v>
      </c>
      <c r="AG57">
        <v>493968.79009999998</v>
      </c>
      <c r="AH57">
        <v>507216.66119999997</v>
      </c>
      <c r="AI57">
        <v>520835.03830000001</v>
      </c>
      <c r="AJ57">
        <v>534819.33039999998</v>
      </c>
      <c r="AK57">
        <v>549189.77639999997</v>
      </c>
      <c r="AL57">
        <v>563989.48060000001</v>
      </c>
      <c r="AM57">
        <v>579266.10759999999</v>
      </c>
    </row>
    <row r="58" spans="1:39" x14ac:dyDescent="0.25">
      <c r="A58" t="s">
        <v>50</v>
      </c>
      <c r="B58">
        <v>237211.6275</v>
      </c>
      <c r="C58">
        <v>242739.44680000001</v>
      </c>
      <c r="D58">
        <v>246049.18840000001</v>
      </c>
      <c r="E58">
        <v>249738.57310000001</v>
      </c>
      <c r="F58">
        <v>252852.29</v>
      </c>
      <c r="G58">
        <v>255148.95629999999</v>
      </c>
      <c r="H58">
        <v>258248.3401</v>
      </c>
      <c r="I58">
        <v>262453.41039999999</v>
      </c>
      <c r="J58">
        <v>267645.64529999997</v>
      </c>
      <c r="K58">
        <v>273546.31270000001</v>
      </c>
      <c r="L58">
        <v>279920.11139999999</v>
      </c>
      <c r="M58">
        <v>286492.88400000002</v>
      </c>
      <c r="N58">
        <v>293100.23100000003</v>
      </c>
      <c r="O58">
        <v>300645.39760000003</v>
      </c>
      <c r="P58">
        <v>309742.31880000001</v>
      </c>
      <c r="Q58">
        <v>318706.39649999997</v>
      </c>
      <c r="R58">
        <v>327621.71519999998</v>
      </c>
      <c r="S58">
        <v>336565.7194</v>
      </c>
      <c r="T58">
        <v>345852.984</v>
      </c>
      <c r="U58">
        <v>355508.96480000002</v>
      </c>
      <c r="V58">
        <v>365315.56410000002</v>
      </c>
      <c r="W58">
        <v>375277.6201</v>
      </c>
      <c r="X58">
        <v>385399.08899999998</v>
      </c>
      <c r="Y58">
        <v>395686.14039999997</v>
      </c>
      <c r="Z58">
        <v>406145.62410000002</v>
      </c>
      <c r="AA58">
        <v>416784.36479999998</v>
      </c>
      <c r="AB58">
        <v>427609.08490000002</v>
      </c>
      <c r="AC58">
        <v>438626.701</v>
      </c>
      <c r="AD58">
        <v>449638.15960000001</v>
      </c>
      <c r="AE58">
        <v>461353.28840000002</v>
      </c>
      <c r="AF58">
        <v>473183.62030000001</v>
      </c>
      <c r="AG58">
        <v>485167.96970000002</v>
      </c>
      <c r="AH58">
        <v>497329.99619999999</v>
      </c>
      <c r="AI58">
        <v>509696.94329999998</v>
      </c>
      <c r="AJ58">
        <v>522300.34700000001</v>
      </c>
      <c r="AK58">
        <v>535176.94900000002</v>
      </c>
      <c r="AL58">
        <v>548370.08550000004</v>
      </c>
      <c r="AM58">
        <v>561931.33129999996</v>
      </c>
    </row>
    <row r="59" spans="1:39" x14ac:dyDescent="0.25">
      <c r="A59" t="s">
        <v>57</v>
      </c>
      <c r="B59">
        <v>1269.6992749999999</v>
      </c>
      <c r="C59">
        <v>1306.9173989999999</v>
      </c>
      <c r="D59">
        <v>1358.8570970000001</v>
      </c>
      <c r="E59">
        <v>1419.8456040000001</v>
      </c>
      <c r="F59">
        <v>1471.8761529999999</v>
      </c>
      <c r="G59">
        <v>1512.0589170000001</v>
      </c>
      <c r="H59">
        <v>1542.000534</v>
      </c>
      <c r="I59">
        <v>1564.6958340000001</v>
      </c>
      <c r="J59">
        <v>1585.0198</v>
      </c>
      <c r="K59">
        <v>1604.864196</v>
      </c>
      <c r="L59">
        <v>1624.4734920000001</v>
      </c>
      <c r="M59">
        <v>1643.9190309999999</v>
      </c>
      <c r="N59">
        <v>1663.2533840000001</v>
      </c>
      <c r="O59">
        <v>1690.7633960000001</v>
      </c>
      <c r="P59">
        <v>1723.4183390000001</v>
      </c>
      <c r="Q59">
        <v>1760.33223</v>
      </c>
      <c r="R59">
        <v>1800.543903</v>
      </c>
      <c r="S59">
        <v>1843.2611449999999</v>
      </c>
      <c r="T59">
        <v>1887.9729830000001</v>
      </c>
      <c r="U59">
        <v>1934.402122</v>
      </c>
      <c r="V59">
        <v>1982.3554019999999</v>
      </c>
      <c r="W59">
        <v>2031.685849</v>
      </c>
      <c r="X59">
        <v>2082.280428</v>
      </c>
      <c r="Y59">
        <v>2134.049309</v>
      </c>
      <c r="Z59">
        <v>2186.9182049999999</v>
      </c>
      <c r="AA59">
        <v>2240.823809</v>
      </c>
      <c r="AB59">
        <v>2295.7114590000001</v>
      </c>
      <c r="AC59">
        <v>2351.5344669999999</v>
      </c>
      <c r="AD59">
        <v>2416.632169</v>
      </c>
      <c r="AE59">
        <v>2487.7886520000002</v>
      </c>
      <c r="AF59">
        <v>2563.6836509999998</v>
      </c>
      <c r="AG59">
        <v>2643.2279250000001</v>
      </c>
      <c r="AH59">
        <v>2725.6575640000001</v>
      </c>
      <c r="AI59">
        <v>2810.5216719999999</v>
      </c>
      <c r="AJ59">
        <v>2897.6084219999998</v>
      </c>
      <c r="AK59">
        <v>2986.8875419999999</v>
      </c>
      <c r="AL59">
        <v>3078.447643</v>
      </c>
      <c r="AM59">
        <v>3172.4686200000001</v>
      </c>
    </row>
    <row r="60" spans="1:39" x14ac:dyDescent="0.25">
      <c r="A60" t="s">
        <v>58</v>
      </c>
      <c r="B60">
        <v>33.802999999999997</v>
      </c>
      <c r="C60">
        <v>34.664306809999999</v>
      </c>
      <c r="D60">
        <v>35.784683139999999</v>
      </c>
      <c r="E60">
        <v>37.047000560000001</v>
      </c>
      <c r="F60">
        <v>38.22638336</v>
      </c>
      <c r="G60">
        <v>39.276512109999999</v>
      </c>
      <c r="H60">
        <v>40.256698950000001</v>
      </c>
      <c r="I60">
        <v>41.205866950000001</v>
      </c>
      <c r="J60">
        <v>42.166616480000002</v>
      </c>
      <c r="K60">
        <v>43.148227759999997</v>
      </c>
      <c r="L60">
        <v>44.141026089999997</v>
      </c>
      <c r="M60">
        <v>45.145453930000002</v>
      </c>
      <c r="N60">
        <v>46.168233239999999</v>
      </c>
      <c r="O60">
        <v>47.241118180000001</v>
      </c>
      <c r="P60">
        <v>48.33037727</v>
      </c>
      <c r="Q60">
        <v>49.47315339</v>
      </c>
      <c r="R60">
        <v>50.682291480000004</v>
      </c>
      <c r="S60">
        <v>51.956474219999997</v>
      </c>
      <c r="T60">
        <v>53.300203809999999</v>
      </c>
      <c r="U60">
        <v>54.701306529999997</v>
      </c>
      <c r="V60">
        <v>56.15148713</v>
      </c>
      <c r="W60">
        <v>57.645723160000003</v>
      </c>
      <c r="X60">
        <v>59.180921189999999</v>
      </c>
      <c r="Y60">
        <v>60.755008660000001</v>
      </c>
      <c r="Z60">
        <v>62.366429869999997</v>
      </c>
      <c r="AA60">
        <v>64.013908459999996</v>
      </c>
      <c r="AB60">
        <v>65.696354389999996</v>
      </c>
      <c r="AC60">
        <v>67.412854760000002</v>
      </c>
      <c r="AD60">
        <v>69.253035830000002</v>
      </c>
      <c r="AE60">
        <v>71.160600979999998</v>
      </c>
      <c r="AF60">
        <v>73.151316890000004</v>
      </c>
      <c r="AG60">
        <v>75.225029239999998</v>
      </c>
      <c r="AH60">
        <v>77.37357926</v>
      </c>
      <c r="AI60">
        <v>79.588518210000004</v>
      </c>
      <c r="AJ60">
        <v>81.864141770000003</v>
      </c>
      <c r="AK60">
        <v>84.198567150000002</v>
      </c>
      <c r="AL60">
        <v>86.593148209999995</v>
      </c>
      <c r="AM60">
        <v>89.052104869999994</v>
      </c>
    </row>
    <row r="61" spans="1:39" x14ac:dyDescent="0.25">
      <c r="A61" t="s">
        <v>59</v>
      </c>
      <c r="B61">
        <v>195.17500000000001</v>
      </c>
      <c r="C61">
        <v>198.39001579999999</v>
      </c>
      <c r="D61">
        <v>201.4206442</v>
      </c>
      <c r="E61">
        <v>204.04055629999999</v>
      </c>
      <c r="F61">
        <v>205.56805259999999</v>
      </c>
      <c r="G61">
        <v>207.92536430000001</v>
      </c>
      <c r="H61">
        <v>211.342016</v>
      </c>
      <c r="I61">
        <v>215.83138500000001</v>
      </c>
      <c r="J61">
        <v>221.0550355</v>
      </c>
      <c r="K61">
        <v>226.61299750000001</v>
      </c>
      <c r="L61">
        <v>232.20039919999999</v>
      </c>
      <c r="M61">
        <v>237.67379410000001</v>
      </c>
      <c r="N61">
        <v>242.99740399999999</v>
      </c>
      <c r="O61">
        <v>249.77890600000001</v>
      </c>
      <c r="P61">
        <v>256.67707940000003</v>
      </c>
      <c r="Q61">
        <v>263.58793739999999</v>
      </c>
      <c r="R61">
        <v>270.57044380000002</v>
      </c>
      <c r="S61">
        <v>277.696595</v>
      </c>
      <c r="T61">
        <v>285.12301660000003</v>
      </c>
      <c r="U61">
        <v>292.84507450000001</v>
      </c>
      <c r="V61">
        <v>300.85332899999997</v>
      </c>
      <c r="W61">
        <v>309.13449109999999</v>
      </c>
      <c r="X61">
        <v>317.67624540000003</v>
      </c>
      <c r="Y61">
        <v>326.46905279999999</v>
      </c>
      <c r="Z61">
        <v>335.50637990000001</v>
      </c>
      <c r="AA61">
        <v>344.78437120000001</v>
      </c>
      <c r="AB61">
        <v>354.30137930000001</v>
      </c>
      <c r="AC61">
        <v>364.05763660000002</v>
      </c>
      <c r="AD61">
        <v>374.073778</v>
      </c>
      <c r="AE61">
        <v>384.2548812</v>
      </c>
      <c r="AF61">
        <v>394.86091779999998</v>
      </c>
      <c r="AG61">
        <v>405.93825509999999</v>
      </c>
      <c r="AH61">
        <v>417.42874449999999</v>
      </c>
      <c r="AI61">
        <v>429.27270140000002</v>
      </c>
      <c r="AJ61">
        <v>441.41520270000001</v>
      </c>
      <c r="AK61">
        <v>453.85376969999999</v>
      </c>
      <c r="AL61">
        <v>466.59629410000002</v>
      </c>
      <c r="AM61">
        <v>479.66765800000002</v>
      </c>
    </row>
    <row r="62" spans="1:39" x14ac:dyDescent="0.25">
      <c r="A62" t="s">
        <v>60</v>
      </c>
      <c r="B62">
        <v>1269.6992749999999</v>
      </c>
      <c r="C62">
        <v>1306.9173989999999</v>
      </c>
      <c r="D62">
        <v>1358.8570970000001</v>
      </c>
      <c r="E62">
        <v>1419.8456040000001</v>
      </c>
      <c r="F62">
        <v>1471.8761529999999</v>
      </c>
      <c r="G62">
        <v>1513.278086</v>
      </c>
      <c r="H62">
        <v>1544.402781</v>
      </c>
      <c r="I62">
        <v>1567.6753859999999</v>
      </c>
      <c r="J62">
        <v>1587.9311150000001</v>
      </c>
      <c r="K62">
        <v>1607.4183330000001</v>
      </c>
      <c r="L62">
        <v>1626.5952319999999</v>
      </c>
      <c r="M62">
        <v>1645.6995890000001</v>
      </c>
      <c r="N62">
        <v>1664.898813</v>
      </c>
      <c r="O62">
        <v>1692.590524</v>
      </c>
      <c r="P62">
        <v>1725.5927409999999</v>
      </c>
      <c r="Q62">
        <v>1762.939433</v>
      </c>
      <c r="R62">
        <v>1803.6071850000001</v>
      </c>
      <c r="S62">
        <v>1846.7561579999999</v>
      </c>
      <c r="T62">
        <v>1891.5562070000001</v>
      </c>
      <c r="U62">
        <v>1937.8161419999999</v>
      </c>
      <c r="V62">
        <v>1985.4747930000001</v>
      </c>
      <c r="W62">
        <v>2034.452205</v>
      </c>
      <c r="X62">
        <v>2084.67074</v>
      </c>
      <c r="Y62">
        <v>2136.0601670000001</v>
      </c>
      <c r="Z62">
        <v>2188.5577819999999</v>
      </c>
      <c r="AA62">
        <v>2242.1073419999998</v>
      </c>
      <c r="AB62">
        <v>2296.6582170000001</v>
      </c>
      <c r="AC62">
        <v>2352.1654480000002</v>
      </c>
      <c r="AD62">
        <v>2416.8796560000001</v>
      </c>
      <c r="AE62">
        <v>2487.9772189999999</v>
      </c>
      <c r="AF62">
        <v>2564.195874</v>
      </c>
      <c r="AG62">
        <v>2644.372797</v>
      </c>
      <c r="AH62">
        <v>2727.6221829999999</v>
      </c>
      <c r="AI62">
        <v>2813.3777089999999</v>
      </c>
      <c r="AJ62">
        <v>2901.3467890000002</v>
      </c>
      <c r="AK62">
        <v>2991.442806</v>
      </c>
      <c r="AL62">
        <v>3083.7264610000002</v>
      </c>
      <c r="AM62">
        <v>3178.3655789999998</v>
      </c>
    </row>
    <row r="63" spans="1:39" x14ac:dyDescent="0.25">
      <c r="A63" t="s">
        <v>61</v>
      </c>
      <c r="B63">
        <v>33.802999999999997</v>
      </c>
      <c r="C63">
        <v>34.664306809999999</v>
      </c>
      <c r="D63">
        <v>35.784683139999999</v>
      </c>
      <c r="E63">
        <v>37.047000560000001</v>
      </c>
      <c r="F63">
        <v>38.22638336</v>
      </c>
      <c r="G63">
        <v>39.265373179999997</v>
      </c>
      <c r="H63">
        <v>40.23610111</v>
      </c>
      <c r="I63">
        <v>41.182937809999999</v>
      </c>
      <c r="J63">
        <v>42.147092649999998</v>
      </c>
      <c r="K63">
        <v>43.137724890000001</v>
      </c>
      <c r="L63">
        <v>44.144410649999998</v>
      </c>
      <c r="M63">
        <v>45.16829808</v>
      </c>
      <c r="N63">
        <v>46.218065469999999</v>
      </c>
      <c r="O63">
        <v>47.332086820000001</v>
      </c>
      <c r="P63">
        <v>48.461427880000002</v>
      </c>
      <c r="Q63">
        <v>49.638212039999999</v>
      </c>
      <c r="R63">
        <v>50.874740770000002</v>
      </c>
      <c r="S63">
        <v>52.17047238</v>
      </c>
      <c r="T63">
        <v>53.50170507</v>
      </c>
      <c r="U63">
        <v>54.877478029999999</v>
      </c>
      <c r="V63">
        <v>56.302593039999998</v>
      </c>
      <c r="W63">
        <v>57.776082889999998</v>
      </c>
      <c r="X63">
        <v>59.294903140000002</v>
      </c>
      <c r="Y63">
        <v>60.855787210000003</v>
      </c>
      <c r="Z63">
        <v>62.455937810000002</v>
      </c>
      <c r="AA63">
        <v>64.093168399999996</v>
      </c>
      <c r="AB63">
        <v>65.765832189999998</v>
      </c>
      <c r="AC63">
        <v>67.472717779999996</v>
      </c>
      <c r="AD63">
        <v>69.329376940000003</v>
      </c>
      <c r="AE63">
        <v>71.26643971</v>
      </c>
      <c r="AF63">
        <v>73.288350730000005</v>
      </c>
      <c r="AG63">
        <v>75.39013027</v>
      </c>
      <c r="AH63">
        <v>77.562221800000003</v>
      </c>
      <c r="AI63">
        <v>79.796237430000005</v>
      </c>
      <c r="AJ63">
        <v>82.087167530000002</v>
      </c>
      <c r="AK63">
        <v>84.433637840000003</v>
      </c>
      <c r="AL63">
        <v>86.837461570000002</v>
      </c>
      <c r="AM63">
        <v>89.303109629999994</v>
      </c>
    </row>
    <row r="64" spans="1:39" x14ac:dyDescent="0.25">
      <c r="A64" t="s">
        <v>62</v>
      </c>
      <c r="B64">
        <v>195.17500000000001</v>
      </c>
      <c r="C64">
        <v>198.39001579999999</v>
      </c>
      <c r="D64">
        <v>201.4206442</v>
      </c>
      <c r="E64">
        <v>204.04055629999999</v>
      </c>
      <c r="F64">
        <v>205.56805259999999</v>
      </c>
      <c r="G64">
        <v>207.46858449999999</v>
      </c>
      <c r="H64">
        <v>210.23457540000001</v>
      </c>
      <c r="I64">
        <v>214.16227760000001</v>
      </c>
      <c r="J64">
        <v>218.99214649999999</v>
      </c>
      <c r="K64">
        <v>224.34206570000001</v>
      </c>
      <c r="L64">
        <v>229.8211728</v>
      </c>
      <c r="M64">
        <v>235.18983710000001</v>
      </c>
      <c r="N64">
        <v>240.3544067</v>
      </c>
      <c r="O64">
        <v>247.38149799999999</v>
      </c>
      <c r="P64">
        <v>254.5493754</v>
      </c>
      <c r="Q64">
        <v>261.6023209</v>
      </c>
      <c r="R64">
        <v>268.58662570000001</v>
      </c>
      <c r="S64">
        <v>275.59059910000002</v>
      </c>
      <c r="T64">
        <v>283.08996680000001</v>
      </c>
      <c r="U64">
        <v>290.82865240000001</v>
      </c>
      <c r="V64">
        <v>298.75358399999999</v>
      </c>
      <c r="W64">
        <v>306.849448</v>
      </c>
      <c r="X64">
        <v>315.11703139999997</v>
      </c>
      <c r="Y64">
        <v>323.56218150000001</v>
      </c>
      <c r="Z64">
        <v>332.19094009999998</v>
      </c>
      <c r="AA64">
        <v>341.00787880000001</v>
      </c>
      <c r="AB64">
        <v>350.01590570000002</v>
      </c>
      <c r="AC64">
        <v>359.21676589999998</v>
      </c>
      <c r="AD64">
        <v>368.81918389999998</v>
      </c>
      <c r="AE64">
        <v>378.62342690000003</v>
      </c>
      <c r="AF64">
        <v>388.67641609999998</v>
      </c>
      <c r="AG64">
        <v>398.98309280000001</v>
      </c>
      <c r="AH64">
        <v>409.53186640000001</v>
      </c>
      <c r="AI64">
        <v>420.30970330000002</v>
      </c>
      <c r="AJ64">
        <v>431.30971749999998</v>
      </c>
      <c r="AK64">
        <v>442.53410020000001</v>
      </c>
      <c r="AL64">
        <v>453.99487850000003</v>
      </c>
      <c r="AM64">
        <v>465.71405670000001</v>
      </c>
    </row>
    <row r="65" spans="1:39" x14ac:dyDescent="0.25">
      <c r="A65" t="s">
        <v>73</v>
      </c>
      <c r="B65">
        <v>158.69049799999999</v>
      </c>
      <c r="C65">
        <v>163.01276329999999</v>
      </c>
      <c r="D65">
        <v>166.23325850000001</v>
      </c>
      <c r="E65">
        <v>171.7629493</v>
      </c>
      <c r="F65">
        <v>176.65676289999999</v>
      </c>
      <c r="G65">
        <v>181.36474910000001</v>
      </c>
      <c r="H65">
        <v>185.3769935</v>
      </c>
      <c r="I65">
        <v>188.9748836</v>
      </c>
      <c r="J65">
        <v>192.30304749999999</v>
      </c>
      <c r="K65">
        <v>195.59838809999999</v>
      </c>
      <c r="L65">
        <v>198.84471819999999</v>
      </c>
      <c r="M65">
        <v>201.9955823</v>
      </c>
      <c r="N65">
        <v>205.0484816</v>
      </c>
      <c r="O65">
        <v>208.2675424</v>
      </c>
      <c r="P65">
        <v>212.43833649999999</v>
      </c>
      <c r="Q65">
        <v>216.88358360000001</v>
      </c>
      <c r="R65">
        <v>221.6263223</v>
      </c>
      <c r="S65">
        <v>226.63676559999999</v>
      </c>
      <c r="T65">
        <v>231.90677679999999</v>
      </c>
      <c r="U65">
        <v>237.41445200000001</v>
      </c>
      <c r="V65">
        <v>243.1323041</v>
      </c>
      <c r="W65">
        <v>249.041853</v>
      </c>
      <c r="X65">
        <v>255.12699119999999</v>
      </c>
      <c r="Y65">
        <v>261.37444479999999</v>
      </c>
      <c r="Z65">
        <v>267.7734438</v>
      </c>
      <c r="AA65">
        <v>274.31536290000003</v>
      </c>
      <c r="AB65">
        <v>280.99346550000001</v>
      </c>
      <c r="AC65">
        <v>287.8027621</v>
      </c>
      <c r="AD65">
        <v>294.88432449999999</v>
      </c>
      <c r="AE65">
        <v>302.89709540000001</v>
      </c>
      <c r="AF65">
        <v>311.33842650000003</v>
      </c>
      <c r="AG65">
        <v>320.20751689999997</v>
      </c>
      <c r="AH65">
        <v>329.46490210000002</v>
      </c>
      <c r="AI65">
        <v>339.07967430000002</v>
      </c>
      <c r="AJ65">
        <v>349.03481119999998</v>
      </c>
      <c r="AK65">
        <v>359.32523759999998</v>
      </c>
      <c r="AL65">
        <v>369.95917930000002</v>
      </c>
      <c r="AM65">
        <v>380.95239559999999</v>
      </c>
    </row>
    <row r="66" spans="1:39" x14ac:dyDescent="0.25">
      <c r="A66" t="s">
        <v>74</v>
      </c>
      <c r="B66">
        <v>1536.846857</v>
      </c>
      <c r="C66">
        <v>1577.3753529999999</v>
      </c>
      <c r="D66">
        <v>1610.3208970000001</v>
      </c>
      <c r="E66">
        <v>1659.392803</v>
      </c>
      <c r="F66">
        <v>1707.00082</v>
      </c>
      <c r="G66">
        <v>1741.3892960000001</v>
      </c>
      <c r="H66">
        <v>1776.4242469999999</v>
      </c>
      <c r="I66">
        <v>1811.9093800000001</v>
      </c>
      <c r="J66">
        <v>1847.49839</v>
      </c>
      <c r="K66">
        <v>1881.3541620000001</v>
      </c>
      <c r="L66">
        <v>1915.003606</v>
      </c>
      <c r="M66">
        <v>1948.3455899999999</v>
      </c>
      <c r="N66">
        <v>1981.3721009999999</v>
      </c>
      <c r="O66">
        <v>2015.612302</v>
      </c>
      <c r="P66">
        <v>2062.3317809999999</v>
      </c>
      <c r="Q66">
        <v>2109.9094490000002</v>
      </c>
      <c r="R66">
        <v>2158.8336340000001</v>
      </c>
      <c r="S66">
        <v>2209.2081469999998</v>
      </c>
      <c r="T66">
        <v>2261.3087500000001</v>
      </c>
      <c r="U66">
        <v>2315.2296379999998</v>
      </c>
      <c r="V66">
        <v>2370.5598100000002</v>
      </c>
      <c r="W66">
        <v>2427.1871940000001</v>
      </c>
      <c r="X66">
        <v>2485.0399980000002</v>
      </c>
      <c r="Y66">
        <v>2544.0670340000001</v>
      </c>
      <c r="Z66">
        <v>2604.2319910000001</v>
      </c>
      <c r="AA66">
        <v>2665.5110759999998</v>
      </c>
      <c r="AB66">
        <v>2727.892632</v>
      </c>
      <c r="AC66">
        <v>2791.377939</v>
      </c>
      <c r="AD66">
        <v>2858.4844699999999</v>
      </c>
      <c r="AE66">
        <v>2935.7566200000001</v>
      </c>
      <c r="AF66">
        <v>3016.4945670000002</v>
      </c>
      <c r="AG66">
        <v>3100.8816459999998</v>
      </c>
      <c r="AH66">
        <v>3188.6263429999999</v>
      </c>
      <c r="AI66">
        <v>3279.5092279999999</v>
      </c>
      <c r="AJ66">
        <v>3373.522172</v>
      </c>
      <c r="AK66">
        <v>3470.735232</v>
      </c>
      <c r="AL66">
        <v>3571.4235659999999</v>
      </c>
      <c r="AM66">
        <v>3675.889412</v>
      </c>
    </row>
    <row r="67" spans="1:39" x14ac:dyDescent="0.25">
      <c r="A67" t="s">
        <v>75</v>
      </c>
      <c r="B67">
        <v>1250.920102</v>
      </c>
      <c r="C67">
        <v>1287.749272</v>
      </c>
      <c r="D67">
        <v>1325.783962</v>
      </c>
      <c r="E67">
        <v>1371.778654</v>
      </c>
      <c r="F67">
        <v>1415.6091100000001</v>
      </c>
      <c r="G67">
        <v>1455.744467</v>
      </c>
      <c r="H67">
        <v>1492.2660519999999</v>
      </c>
      <c r="I67">
        <v>1512.2972319999999</v>
      </c>
      <c r="J67">
        <v>1525.58943</v>
      </c>
      <c r="K67">
        <v>1534.9553020000001</v>
      </c>
      <c r="L67">
        <v>1542.4029069999999</v>
      </c>
      <c r="M67">
        <v>1548.271561</v>
      </c>
      <c r="N67">
        <v>1552.8261359999999</v>
      </c>
      <c r="O67">
        <v>1560.876325</v>
      </c>
      <c r="P67">
        <v>1584.7639059999999</v>
      </c>
      <c r="Q67">
        <v>1612.6997650000001</v>
      </c>
      <c r="R67">
        <v>1643.2837939999999</v>
      </c>
      <c r="S67">
        <v>1675.9030419999999</v>
      </c>
      <c r="T67">
        <v>1710.279953</v>
      </c>
      <c r="U67">
        <v>1746.1027590000001</v>
      </c>
      <c r="V67">
        <v>1783.148506</v>
      </c>
      <c r="W67">
        <v>1821.2437179999999</v>
      </c>
      <c r="X67">
        <v>1860.246952</v>
      </c>
      <c r="Y67">
        <v>1900.045012</v>
      </c>
      <c r="Z67">
        <v>1940.5469459999999</v>
      </c>
      <c r="AA67">
        <v>1981.67966</v>
      </c>
      <c r="AB67">
        <v>2023.3852460000001</v>
      </c>
      <c r="AC67">
        <v>2065.619725</v>
      </c>
      <c r="AD67">
        <v>2112.490687</v>
      </c>
      <c r="AE67">
        <v>2174.0890770000001</v>
      </c>
      <c r="AF67">
        <v>2240.6922500000001</v>
      </c>
      <c r="AG67">
        <v>2311.107375</v>
      </c>
      <c r="AH67">
        <v>2384.8791139999998</v>
      </c>
      <c r="AI67">
        <v>2461.7741059999998</v>
      </c>
      <c r="AJ67">
        <v>2541.6892469999998</v>
      </c>
      <c r="AK67">
        <v>2624.6233139999999</v>
      </c>
      <c r="AL67">
        <v>2710.6667160000002</v>
      </c>
      <c r="AM67">
        <v>2799.9910180000002</v>
      </c>
    </row>
    <row r="68" spans="1:39" x14ac:dyDescent="0.25">
      <c r="A68" t="s">
        <v>76</v>
      </c>
      <c r="B68">
        <v>180.4229244</v>
      </c>
      <c r="C68">
        <v>185.57240100000001</v>
      </c>
      <c r="D68">
        <v>190.19604939999999</v>
      </c>
      <c r="E68">
        <v>195.5743731</v>
      </c>
      <c r="F68">
        <v>200.55811489999999</v>
      </c>
      <c r="G68">
        <v>204.230693</v>
      </c>
      <c r="H68">
        <v>207.93648959999999</v>
      </c>
      <c r="I68">
        <v>211.63554629999999</v>
      </c>
      <c r="J68">
        <v>215.32683320000001</v>
      </c>
      <c r="K68">
        <v>219.0789173</v>
      </c>
      <c r="L68">
        <v>222.8299044</v>
      </c>
      <c r="M68">
        <v>226.50080080000001</v>
      </c>
      <c r="N68">
        <v>230.05840689999999</v>
      </c>
      <c r="O68">
        <v>233.9427724</v>
      </c>
      <c r="P68">
        <v>239.19150350000001</v>
      </c>
      <c r="Q68">
        <v>244.57758369999999</v>
      </c>
      <c r="R68">
        <v>250.1894781</v>
      </c>
      <c r="S68">
        <v>256.03488720000001</v>
      </c>
      <c r="T68">
        <v>262.14371210000002</v>
      </c>
      <c r="U68">
        <v>268.52014589999999</v>
      </c>
      <c r="V68">
        <v>275.1108193</v>
      </c>
      <c r="W68">
        <v>281.89562119999999</v>
      </c>
      <c r="X68">
        <v>288.85931369999997</v>
      </c>
      <c r="Y68">
        <v>295.9902151</v>
      </c>
      <c r="Z68">
        <v>303.27954720000002</v>
      </c>
      <c r="AA68">
        <v>310.72098419999998</v>
      </c>
      <c r="AB68">
        <v>318.31044000000003</v>
      </c>
      <c r="AC68">
        <v>326.04599960000002</v>
      </c>
      <c r="AD68">
        <v>334.17420290000001</v>
      </c>
      <c r="AE68">
        <v>343.14026910000001</v>
      </c>
      <c r="AF68">
        <v>352.52769669999998</v>
      </c>
      <c r="AG68">
        <v>362.41177260000001</v>
      </c>
      <c r="AH68">
        <v>372.75143159999999</v>
      </c>
      <c r="AI68">
        <v>383.506034</v>
      </c>
      <c r="AJ68">
        <v>394.65774690000001</v>
      </c>
      <c r="AK68">
        <v>406.20181359999998</v>
      </c>
      <c r="AL68">
        <v>418.15957200000003</v>
      </c>
      <c r="AM68">
        <v>430.55691209999998</v>
      </c>
    </row>
    <row r="69" spans="1:39" x14ac:dyDescent="0.25">
      <c r="A69" t="s">
        <v>246</v>
      </c>
      <c r="B69">
        <v>714.27044790000002</v>
      </c>
      <c r="C69">
        <v>734.22526459999995</v>
      </c>
      <c r="D69">
        <v>755.57902769999998</v>
      </c>
      <c r="E69">
        <v>782.07478879999996</v>
      </c>
      <c r="F69">
        <v>808.31954810000002</v>
      </c>
      <c r="G69">
        <v>833.41601539999999</v>
      </c>
      <c r="H69">
        <v>855.22978409999996</v>
      </c>
      <c r="I69">
        <v>873.56399820000001</v>
      </c>
      <c r="J69">
        <v>879.60093759999995</v>
      </c>
      <c r="K69">
        <v>877.7849238</v>
      </c>
      <c r="L69">
        <v>873.70775470000001</v>
      </c>
      <c r="M69">
        <v>867.99412710000001</v>
      </c>
      <c r="N69">
        <v>860.62515519999999</v>
      </c>
      <c r="O69">
        <v>855.95385280000005</v>
      </c>
      <c r="P69">
        <v>864.49565470000005</v>
      </c>
      <c r="Q69">
        <v>875.39383610000004</v>
      </c>
      <c r="R69">
        <v>887.32034339999996</v>
      </c>
      <c r="S69">
        <v>899.95765510000001</v>
      </c>
      <c r="T69">
        <v>912.87831659999995</v>
      </c>
      <c r="U69">
        <v>926.19061710000005</v>
      </c>
      <c r="V69">
        <v>939.76727740000001</v>
      </c>
      <c r="W69">
        <v>953.50988640000003</v>
      </c>
      <c r="X69">
        <v>967.33995300000004</v>
      </c>
      <c r="Y69">
        <v>981.19343479999998</v>
      </c>
      <c r="Z69">
        <v>995.01752199999999</v>
      </c>
      <c r="AA69">
        <v>1008.76878</v>
      </c>
      <c r="AB69">
        <v>1022.4122159999999</v>
      </c>
      <c r="AC69">
        <v>1035.921081</v>
      </c>
      <c r="AD69">
        <v>1052.937244</v>
      </c>
      <c r="AE69">
        <v>1084.792226</v>
      </c>
      <c r="AF69">
        <v>1121.119414</v>
      </c>
      <c r="AG69">
        <v>1160.4101889999999</v>
      </c>
      <c r="AH69">
        <v>1202.209513</v>
      </c>
      <c r="AI69">
        <v>1246.279747</v>
      </c>
      <c r="AJ69">
        <v>1292.496676</v>
      </c>
      <c r="AK69">
        <v>1340.8146079999999</v>
      </c>
      <c r="AL69">
        <v>1391.262725</v>
      </c>
      <c r="AM69">
        <v>1443.924383</v>
      </c>
    </row>
    <row r="70" spans="1:39" x14ac:dyDescent="0.25">
      <c r="A70" t="s">
        <v>247</v>
      </c>
      <c r="B70">
        <v>2168.3875360000002</v>
      </c>
      <c r="C70">
        <v>2240.3615110000001</v>
      </c>
      <c r="D70">
        <v>2257.595523</v>
      </c>
      <c r="E70">
        <v>2331.9296859999999</v>
      </c>
      <c r="F70">
        <v>2405.2636819999998</v>
      </c>
      <c r="G70">
        <v>2555.7679429999998</v>
      </c>
      <c r="H70">
        <v>2654.6861349999999</v>
      </c>
      <c r="I70">
        <v>2713.0207049999999</v>
      </c>
      <c r="J70">
        <v>2745.693244</v>
      </c>
      <c r="K70">
        <v>2760.694825</v>
      </c>
      <c r="L70">
        <v>2757.2840200000001</v>
      </c>
      <c r="M70">
        <v>2729.0052289999999</v>
      </c>
      <c r="N70">
        <v>2666.4336800000001</v>
      </c>
      <c r="O70">
        <v>2687.3858319999999</v>
      </c>
      <c r="P70">
        <v>2733.3105390000001</v>
      </c>
      <c r="Q70">
        <v>2779.8181989999998</v>
      </c>
      <c r="R70">
        <v>2826.2541470000001</v>
      </c>
      <c r="S70">
        <v>2872.4269279999999</v>
      </c>
      <c r="T70">
        <v>2895.3588880000002</v>
      </c>
      <c r="U70">
        <v>2913.3701420000002</v>
      </c>
      <c r="V70">
        <v>2927.4825080000001</v>
      </c>
      <c r="W70">
        <v>2937.3323249999999</v>
      </c>
      <c r="X70">
        <v>2942.4657139999999</v>
      </c>
      <c r="Y70">
        <v>2942.4654409999998</v>
      </c>
      <c r="Z70">
        <v>2936.9638009999999</v>
      </c>
      <c r="AA70">
        <v>2925.6468009999999</v>
      </c>
      <c r="AB70">
        <v>2908.2593010000001</v>
      </c>
      <c r="AC70">
        <v>2884.6117439999998</v>
      </c>
      <c r="AD70">
        <v>2909.7486699999999</v>
      </c>
      <c r="AE70">
        <v>2969.7585840000002</v>
      </c>
      <c r="AF70">
        <v>3045.2331800000002</v>
      </c>
      <c r="AG70">
        <v>3131.9066419999999</v>
      </c>
      <c r="AH70">
        <v>3227.0593130000002</v>
      </c>
      <c r="AI70">
        <v>3328.9109699999999</v>
      </c>
      <c r="AJ70">
        <v>3436.374487</v>
      </c>
      <c r="AK70">
        <v>3548.8637549999999</v>
      </c>
      <c r="AL70">
        <v>3666.1976949999998</v>
      </c>
      <c r="AM70">
        <v>3788.3825619999998</v>
      </c>
    </row>
    <row r="71" spans="1:39" x14ac:dyDescent="0.25">
      <c r="A71" t="s">
        <v>78</v>
      </c>
      <c r="B71">
        <v>158.69049799999999</v>
      </c>
      <c r="C71">
        <v>163.01276329999999</v>
      </c>
      <c r="D71">
        <v>166.23325850000001</v>
      </c>
      <c r="E71">
        <v>171.7629493</v>
      </c>
      <c r="F71">
        <v>176.65676289999999</v>
      </c>
      <c r="G71">
        <v>181.35909699999999</v>
      </c>
      <c r="H71">
        <v>185.39346560000001</v>
      </c>
      <c r="I71">
        <v>188.9641159</v>
      </c>
      <c r="J71">
        <v>192.23416710000001</v>
      </c>
      <c r="K71">
        <v>195.45819209999999</v>
      </c>
      <c r="L71">
        <v>198.64308370000001</v>
      </c>
      <c r="M71">
        <v>201.73702180000001</v>
      </c>
      <c r="N71">
        <v>204.73747230000001</v>
      </c>
      <c r="O71">
        <v>207.93765970000001</v>
      </c>
      <c r="P71">
        <v>212.16170679999999</v>
      </c>
      <c r="Q71">
        <v>216.652884</v>
      </c>
      <c r="R71">
        <v>221.4280651</v>
      </c>
      <c r="S71">
        <v>226.45781890000001</v>
      </c>
      <c r="T71">
        <v>231.7336526</v>
      </c>
      <c r="U71">
        <v>237.24159259999999</v>
      </c>
      <c r="V71">
        <v>242.93091140000001</v>
      </c>
      <c r="W71">
        <v>248.79263220000001</v>
      </c>
      <c r="X71">
        <v>254.81277030000001</v>
      </c>
      <c r="Y71">
        <v>260.97969869999997</v>
      </c>
      <c r="Z71">
        <v>267.28400690000001</v>
      </c>
      <c r="AA71">
        <v>273.71806629999998</v>
      </c>
      <c r="AB71">
        <v>280.27573990000002</v>
      </c>
      <c r="AC71">
        <v>286.9522508</v>
      </c>
      <c r="AD71">
        <v>293.91420699999998</v>
      </c>
      <c r="AE71">
        <v>301.81879359999999</v>
      </c>
      <c r="AF71">
        <v>310.16995400000002</v>
      </c>
      <c r="AG71">
        <v>318.93739740000001</v>
      </c>
      <c r="AH71">
        <v>328.07626349999998</v>
      </c>
      <c r="AI71">
        <v>337.55407359999998</v>
      </c>
      <c r="AJ71">
        <v>347.35228180000001</v>
      </c>
      <c r="AK71">
        <v>357.46467250000001</v>
      </c>
      <c r="AL71">
        <v>367.89607919999997</v>
      </c>
      <c r="AM71">
        <v>378.6616856</v>
      </c>
    </row>
    <row r="72" spans="1:39" x14ac:dyDescent="0.25">
      <c r="A72" t="s">
        <v>79</v>
      </c>
      <c r="B72">
        <v>1536.846857</v>
      </c>
      <c r="C72">
        <v>1577.3753529999999</v>
      </c>
      <c r="D72">
        <v>1610.3208970000001</v>
      </c>
      <c r="E72">
        <v>1659.392803</v>
      </c>
      <c r="F72">
        <v>1707.00082</v>
      </c>
      <c r="G72">
        <v>1741.4188240000001</v>
      </c>
      <c r="H72">
        <v>1775.0568029999999</v>
      </c>
      <c r="I72">
        <v>1808.967492</v>
      </c>
      <c r="J72">
        <v>1843.4625840000001</v>
      </c>
      <c r="K72">
        <v>1876.57573</v>
      </c>
      <c r="L72">
        <v>1909.857452</v>
      </c>
      <c r="M72">
        <v>1942.950503</v>
      </c>
      <c r="N72">
        <v>1975.7095039999999</v>
      </c>
      <c r="O72">
        <v>2009.5408669999999</v>
      </c>
      <c r="P72">
        <v>2057.4122520000001</v>
      </c>
      <c r="Q72">
        <v>2105.761571</v>
      </c>
      <c r="R72">
        <v>2155.0345609999999</v>
      </c>
      <c r="S72">
        <v>2205.4931790000001</v>
      </c>
      <c r="T72">
        <v>2257.2102960000002</v>
      </c>
      <c r="U72">
        <v>2311.328704</v>
      </c>
      <c r="V72">
        <v>2366.3934049999998</v>
      </c>
      <c r="W72">
        <v>2422.4757709999999</v>
      </c>
      <c r="X72">
        <v>2479.5656060000001</v>
      </c>
      <c r="Y72">
        <v>2537.6425949999998</v>
      </c>
      <c r="Z72">
        <v>2596.685943</v>
      </c>
      <c r="AA72">
        <v>2656.678034</v>
      </c>
      <c r="AB72">
        <v>2717.6070880000002</v>
      </c>
      <c r="AC72">
        <v>2779.4697510000001</v>
      </c>
      <c r="AD72">
        <v>2845.0960679999998</v>
      </c>
      <c r="AE72">
        <v>2921.508863</v>
      </c>
      <c r="AF72">
        <v>3001.4426250000001</v>
      </c>
      <c r="AG72">
        <v>3084.4486320000001</v>
      </c>
      <c r="AH72">
        <v>3170.312919</v>
      </c>
      <c r="AI72">
        <v>3258.9794689999999</v>
      </c>
      <c r="AJ72">
        <v>3350.5028590000002</v>
      </c>
      <c r="AK72">
        <v>3445.0296490000001</v>
      </c>
      <c r="AL72">
        <v>3542.7934209999999</v>
      </c>
      <c r="AM72">
        <v>3644.116806</v>
      </c>
    </row>
    <row r="73" spans="1:39" x14ac:dyDescent="0.25">
      <c r="A73" t="s">
        <v>80</v>
      </c>
      <c r="B73">
        <v>1250.920102</v>
      </c>
      <c r="C73">
        <v>1287.749272</v>
      </c>
      <c r="D73">
        <v>1325.783962</v>
      </c>
      <c r="E73">
        <v>1371.778654</v>
      </c>
      <c r="F73">
        <v>1415.6091100000001</v>
      </c>
      <c r="G73">
        <v>1455.7431879999999</v>
      </c>
      <c r="H73">
        <v>1492.295881</v>
      </c>
      <c r="I73">
        <v>1512.5018680000001</v>
      </c>
      <c r="J73">
        <v>1526.779262</v>
      </c>
      <c r="K73">
        <v>1536.042502</v>
      </c>
      <c r="L73">
        <v>1543.25929</v>
      </c>
      <c r="M73">
        <v>1548.8917739999999</v>
      </c>
      <c r="N73">
        <v>1553.257989</v>
      </c>
      <c r="O73">
        <v>1561.1348860000001</v>
      </c>
      <c r="P73">
        <v>1584.936105</v>
      </c>
      <c r="Q73">
        <v>1612.7961359999999</v>
      </c>
      <c r="R73">
        <v>1643.3015969999999</v>
      </c>
      <c r="S73">
        <v>1675.8253099999999</v>
      </c>
      <c r="T73">
        <v>1710.136381</v>
      </c>
      <c r="U73">
        <v>1745.7360570000001</v>
      </c>
      <c r="V73">
        <v>1782.472317</v>
      </c>
      <c r="W73">
        <v>1820.2213859999999</v>
      </c>
      <c r="X73">
        <v>1858.8575249999999</v>
      </c>
      <c r="Y73">
        <v>1898.2793630000001</v>
      </c>
      <c r="Z73">
        <v>1938.4047849999999</v>
      </c>
      <c r="AA73">
        <v>1979.166692</v>
      </c>
      <c r="AB73">
        <v>2020.510679</v>
      </c>
      <c r="AC73">
        <v>2062.3942320000001</v>
      </c>
      <c r="AD73">
        <v>2108.901316</v>
      </c>
      <c r="AE73">
        <v>2170.0770320000001</v>
      </c>
      <c r="AF73">
        <v>2236.4476530000002</v>
      </c>
      <c r="AG73">
        <v>2306.777478</v>
      </c>
      <c r="AH73">
        <v>2380.5569479999999</v>
      </c>
      <c r="AI73">
        <v>2457.5000789999999</v>
      </c>
      <c r="AJ73">
        <v>2537.4631800000002</v>
      </c>
      <c r="AK73">
        <v>2620.4164890000002</v>
      </c>
      <c r="AL73">
        <v>2706.4299099999998</v>
      </c>
      <c r="AM73">
        <v>2795.6659439999999</v>
      </c>
    </row>
    <row r="74" spans="1:39" x14ac:dyDescent="0.25">
      <c r="A74" t="s">
        <v>81</v>
      </c>
      <c r="B74">
        <v>180.4229244</v>
      </c>
      <c r="C74">
        <v>185.57240100000001</v>
      </c>
      <c r="D74">
        <v>190.19604939999999</v>
      </c>
      <c r="E74">
        <v>195.5743731</v>
      </c>
      <c r="F74">
        <v>200.55811489999999</v>
      </c>
      <c r="G74">
        <v>204.1982424</v>
      </c>
      <c r="H74">
        <v>207.68345500000001</v>
      </c>
      <c r="I74">
        <v>211.11105800000001</v>
      </c>
      <c r="J74">
        <v>214.57508100000001</v>
      </c>
      <c r="K74">
        <v>218.14593690000001</v>
      </c>
      <c r="L74">
        <v>221.7656605</v>
      </c>
      <c r="M74">
        <v>225.31402650000001</v>
      </c>
      <c r="N74">
        <v>228.73124709999999</v>
      </c>
      <c r="O74">
        <v>232.50901920000001</v>
      </c>
      <c r="P74">
        <v>237.86272389999999</v>
      </c>
      <c r="Q74">
        <v>243.30456599999999</v>
      </c>
      <c r="R74">
        <v>248.91027679999999</v>
      </c>
      <c r="S74">
        <v>254.70283879999999</v>
      </c>
      <c r="T74">
        <v>260.74682280000002</v>
      </c>
      <c r="U74">
        <v>267.14324069999998</v>
      </c>
      <c r="V74">
        <v>273.68746729999998</v>
      </c>
      <c r="W74">
        <v>280.37706350000002</v>
      </c>
      <c r="X74">
        <v>287.2029134</v>
      </c>
      <c r="Y74">
        <v>294.15715940000001</v>
      </c>
      <c r="Z74">
        <v>301.2335885</v>
      </c>
      <c r="AA74">
        <v>308.42752899999999</v>
      </c>
      <c r="AB74">
        <v>315.73579289999998</v>
      </c>
      <c r="AC74">
        <v>323.15670360000001</v>
      </c>
      <c r="AD74">
        <v>330.97155789999999</v>
      </c>
      <c r="AE74">
        <v>339.67606239999998</v>
      </c>
      <c r="AF74">
        <v>348.78299529999998</v>
      </c>
      <c r="AG74">
        <v>358.28112609999999</v>
      </c>
      <c r="AH74">
        <v>368.13860799999998</v>
      </c>
      <c r="AI74">
        <v>378.33626729999997</v>
      </c>
      <c r="AJ74">
        <v>388.86749559999998</v>
      </c>
      <c r="AK74">
        <v>399.73719340000002</v>
      </c>
      <c r="AL74">
        <v>410.96147869999999</v>
      </c>
      <c r="AM74">
        <v>422.56791340000001</v>
      </c>
    </row>
    <row r="75" spans="1:39" x14ac:dyDescent="0.25">
      <c r="A75" t="s">
        <v>248</v>
      </c>
      <c r="B75">
        <v>714.27044790000002</v>
      </c>
      <c r="C75">
        <v>734.22526459999995</v>
      </c>
      <c r="D75">
        <v>755.57902769999998</v>
      </c>
      <c r="E75">
        <v>782.07478879999996</v>
      </c>
      <c r="F75">
        <v>808.31954810000002</v>
      </c>
      <c r="G75">
        <v>831.34602610000002</v>
      </c>
      <c r="H75">
        <v>850.95613790000004</v>
      </c>
      <c r="I75">
        <v>867.42024489999994</v>
      </c>
      <c r="J75">
        <v>872.21396900000002</v>
      </c>
      <c r="K75">
        <v>869.32230990000005</v>
      </c>
      <c r="L75">
        <v>864.28064559999996</v>
      </c>
      <c r="M75">
        <v>857.5667128</v>
      </c>
      <c r="N75">
        <v>849.0307712</v>
      </c>
      <c r="O75">
        <v>842.52351720000001</v>
      </c>
      <c r="P75">
        <v>848.89742820000004</v>
      </c>
      <c r="Q75">
        <v>857.38526430000002</v>
      </c>
      <c r="R75">
        <v>866.69078400000001</v>
      </c>
      <c r="S75">
        <v>876.54088990000002</v>
      </c>
      <c r="T75">
        <v>887.96351649999997</v>
      </c>
      <c r="U75">
        <v>899.98848380000004</v>
      </c>
      <c r="V75">
        <v>912.30000740000003</v>
      </c>
      <c r="W75">
        <v>924.82494440000005</v>
      </c>
      <c r="X75">
        <v>937.5121517</v>
      </c>
      <c r="Y75">
        <v>950.31867390000002</v>
      </c>
      <c r="Z75">
        <v>963.20813869999995</v>
      </c>
      <c r="AA75">
        <v>976.15018810000004</v>
      </c>
      <c r="AB75">
        <v>989.12013960000002</v>
      </c>
      <c r="AC75">
        <v>1002.099018</v>
      </c>
      <c r="AD75">
        <v>1018.245411</v>
      </c>
      <c r="AE75">
        <v>1048.3386029999999</v>
      </c>
      <c r="AF75">
        <v>1082.4425189999999</v>
      </c>
      <c r="AG75">
        <v>1119.109948</v>
      </c>
      <c r="AH75">
        <v>1157.9354699999999</v>
      </c>
      <c r="AI75">
        <v>1198.721669</v>
      </c>
      <c r="AJ75">
        <v>1241.3689220000001</v>
      </c>
      <c r="AK75">
        <v>1285.850322</v>
      </c>
      <c r="AL75">
        <v>1332.2003689999999</v>
      </c>
      <c r="AM75">
        <v>1380.508943</v>
      </c>
    </row>
    <row r="76" spans="1:39" x14ac:dyDescent="0.25">
      <c r="A76" t="s">
        <v>249</v>
      </c>
      <c r="B76">
        <v>2168.3875360000002</v>
      </c>
      <c r="C76">
        <v>2240.3615110000001</v>
      </c>
      <c r="D76">
        <v>2257.595523</v>
      </c>
      <c r="E76">
        <v>2331.9296859999999</v>
      </c>
      <c r="F76">
        <v>2405.2636819999998</v>
      </c>
      <c r="G76">
        <v>2533.0446400000001</v>
      </c>
      <c r="H76">
        <v>2610.8746249999999</v>
      </c>
      <c r="I76">
        <v>2648.7618040000002</v>
      </c>
      <c r="J76">
        <v>2660.0960879999998</v>
      </c>
      <c r="K76">
        <v>2650.1092509999999</v>
      </c>
      <c r="L76">
        <v>2614.476071</v>
      </c>
      <c r="M76">
        <v>2541.3355609999999</v>
      </c>
      <c r="N76">
        <v>2415.4662159999998</v>
      </c>
      <c r="O76">
        <v>2333.323245</v>
      </c>
      <c r="P76">
        <v>2263.3915790000001</v>
      </c>
      <c r="Q76">
        <v>2184.0113040000001</v>
      </c>
      <c r="R76">
        <v>2095.4519730000002</v>
      </c>
      <c r="S76">
        <v>1998.8779050000001</v>
      </c>
      <c r="T76">
        <v>1953.094249</v>
      </c>
      <c r="U76">
        <v>1910.4472499999999</v>
      </c>
      <c r="V76">
        <v>1865.320293</v>
      </c>
      <c r="W76">
        <v>1817.386499</v>
      </c>
      <c r="X76">
        <v>1766.824852</v>
      </c>
      <c r="Y76">
        <v>1713.9233899999999</v>
      </c>
      <c r="Z76">
        <v>1659.0180109999999</v>
      </c>
      <c r="AA76">
        <v>1602.4710869999999</v>
      </c>
      <c r="AB76">
        <v>1544.6584769999999</v>
      </c>
      <c r="AC76">
        <v>1485.96027</v>
      </c>
      <c r="AD76">
        <v>1432.533811</v>
      </c>
      <c r="AE76">
        <v>1383.9777019999999</v>
      </c>
      <c r="AF76">
        <v>1335.2399150000001</v>
      </c>
      <c r="AG76">
        <v>1286.217922</v>
      </c>
      <c r="AH76">
        <v>1236.823218</v>
      </c>
      <c r="AI76">
        <v>1187.017398</v>
      </c>
      <c r="AJ76">
        <v>1136.8170680000001</v>
      </c>
      <c r="AK76">
        <v>1086.280745</v>
      </c>
      <c r="AL76">
        <v>1035.5008379999999</v>
      </c>
      <c r="AM76">
        <v>984.60142250000001</v>
      </c>
    </row>
    <row r="77" spans="1:39" x14ac:dyDescent="0.25">
      <c r="A77" t="s">
        <v>77</v>
      </c>
      <c r="B77">
        <v>1498.677275</v>
      </c>
      <c r="C77">
        <v>1539.971722</v>
      </c>
      <c r="D77">
        <v>1596.062424</v>
      </c>
      <c r="E77">
        <v>1660.9331609999999</v>
      </c>
      <c r="F77">
        <v>1715.6705890000001</v>
      </c>
      <c r="G77">
        <v>1759.260794</v>
      </c>
      <c r="H77">
        <v>1793.5992490000001</v>
      </c>
      <c r="I77">
        <v>1821.733086</v>
      </c>
      <c r="J77">
        <v>1848.241452</v>
      </c>
      <c r="K77">
        <v>1874.6254220000001</v>
      </c>
      <c r="L77">
        <v>1900.8149169999999</v>
      </c>
      <c r="M77">
        <v>1926.7382789999999</v>
      </c>
      <c r="N77">
        <v>1952.4190209999999</v>
      </c>
      <c r="O77">
        <v>1987.78342</v>
      </c>
      <c r="P77">
        <v>2028.425796</v>
      </c>
      <c r="Q77">
        <v>2073.3933200000001</v>
      </c>
      <c r="R77">
        <v>2121.7966379999998</v>
      </c>
      <c r="S77">
        <v>2172.9142139999999</v>
      </c>
      <c r="T77">
        <v>2226.3962029999998</v>
      </c>
      <c r="U77">
        <v>2281.9485030000001</v>
      </c>
      <c r="V77">
        <v>2339.3602179999998</v>
      </c>
      <c r="W77">
        <v>2398.4660629999998</v>
      </c>
      <c r="X77">
        <v>2459.1375939999998</v>
      </c>
      <c r="Y77">
        <v>2521.2733710000002</v>
      </c>
      <c r="Z77">
        <v>2584.7910149999998</v>
      </c>
      <c r="AA77">
        <v>2649.6220880000001</v>
      </c>
      <c r="AB77">
        <v>2715.7091930000001</v>
      </c>
      <c r="AC77">
        <v>2783.004958</v>
      </c>
      <c r="AD77">
        <v>2859.958983</v>
      </c>
      <c r="AE77">
        <v>2943.2041340000001</v>
      </c>
      <c r="AF77">
        <v>3031.695886</v>
      </c>
      <c r="AG77">
        <v>3124.3912089999999</v>
      </c>
      <c r="AH77">
        <v>3220.459887</v>
      </c>
      <c r="AI77">
        <v>3319.3828920000001</v>
      </c>
      <c r="AJ77">
        <v>3420.8877670000002</v>
      </c>
      <c r="AK77">
        <v>3524.939879</v>
      </c>
      <c r="AL77">
        <v>3631.6370860000002</v>
      </c>
      <c r="AM77">
        <v>3741.1883830000002</v>
      </c>
    </row>
    <row r="78" spans="1:39" x14ac:dyDescent="0.25">
      <c r="A78" t="s">
        <v>253</v>
      </c>
      <c r="B78">
        <v>1498.677275</v>
      </c>
      <c r="C78">
        <v>1539.971722</v>
      </c>
      <c r="D78">
        <v>1596.062424</v>
      </c>
      <c r="E78">
        <v>1660.9331609999999</v>
      </c>
      <c r="F78">
        <v>1715.6705890000001</v>
      </c>
      <c r="G78">
        <v>1760.0120440000001</v>
      </c>
      <c r="H78">
        <v>1794.873458</v>
      </c>
      <c r="I78">
        <v>1823.0206009999999</v>
      </c>
      <c r="J78">
        <v>1849.070354</v>
      </c>
      <c r="K78">
        <v>1874.8981240000001</v>
      </c>
      <c r="L78">
        <v>1900.560815</v>
      </c>
      <c r="M78">
        <v>1926.057724</v>
      </c>
      <c r="N78">
        <v>1951.4712850000001</v>
      </c>
      <c r="O78">
        <v>1987.3041089999999</v>
      </c>
      <c r="P78">
        <v>2028.6035449999999</v>
      </c>
      <c r="Q78">
        <v>2074.1799660000001</v>
      </c>
      <c r="R78">
        <v>2123.0685520000002</v>
      </c>
      <c r="S78">
        <v>2174.517229</v>
      </c>
      <c r="T78">
        <v>2228.1478790000001</v>
      </c>
      <c r="U78">
        <v>2283.522273</v>
      </c>
      <c r="V78">
        <v>2340.5309699999998</v>
      </c>
      <c r="W78">
        <v>2399.0777360000002</v>
      </c>
      <c r="X78">
        <v>2459.0826740000002</v>
      </c>
      <c r="Y78">
        <v>2520.4781360000002</v>
      </c>
      <c r="Z78">
        <v>2583.2046599999999</v>
      </c>
      <c r="AA78">
        <v>2647.2083889999999</v>
      </c>
      <c r="AB78">
        <v>2712.4399549999998</v>
      </c>
      <c r="AC78">
        <v>2778.8549320000002</v>
      </c>
      <c r="AD78">
        <v>2855.028217</v>
      </c>
      <c r="AE78">
        <v>2937.8670860000002</v>
      </c>
      <c r="AF78">
        <v>3026.1606409999999</v>
      </c>
      <c r="AG78">
        <v>3118.74602</v>
      </c>
      <c r="AH78">
        <v>3214.7162709999998</v>
      </c>
      <c r="AI78">
        <v>3313.4836500000001</v>
      </c>
      <c r="AJ78">
        <v>3414.7436750000002</v>
      </c>
      <c r="AK78">
        <v>3518.4105439999998</v>
      </c>
      <c r="AL78">
        <v>3624.5588010000001</v>
      </c>
      <c r="AM78">
        <v>3733.3827460000002</v>
      </c>
    </row>
    <row r="79" spans="1:39" x14ac:dyDescent="0.25">
      <c r="A79" t="s">
        <v>88</v>
      </c>
      <c r="B79">
        <v>8815235.7339999899</v>
      </c>
      <c r="C79">
        <v>9059637.6160000004</v>
      </c>
      <c r="D79">
        <v>9262757.1500000004</v>
      </c>
      <c r="E79">
        <v>9612828.4859999996</v>
      </c>
      <c r="F79">
        <v>9935463.5800000001</v>
      </c>
      <c r="G79">
        <v>10240822.140000001</v>
      </c>
      <c r="H79">
        <v>10494773.640000001</v>
      </c>
      <c r="I79">
        <v>10710992.18</v>
      </c>
      <c r="J79">
        <v>10900410.48</v>
      </c>
      <c r="K79">
        <v>11079270.720000001</v>
      </c>
      <c r="L79">
        <v>11248892.65</v>
      </c>
      <c r="M79">
        <v>11408432.289999999</v>
      </c>
      <c r="N79">
        <v>11559110.75</v>
      </c>
      <c r="O79">
        <v>11714590.23</v>
      </c>
      <c r="P79">
        <v>11924562.02</v>
      </c>
      <c r="Q79">
        <v>12152170.529999999</v>
      </c>
      <c r="R79">
        <v>12398799.550000001</v>
      </c>
      <c r="S79">
        <v>12662458.42</v>
      </c>
      <c r="T79">
        <v>12941690.880000001</v>
      </c>
      <c r="U79">
        <v>13234962.23</v>
      </c>
      <c r="V79">
        <v>13540432.880000001</v>
      </c>
      <c r="W79">
        <v>13856798.369999999</v>
      </c>
      <c r="X79">
        <v>14182919.34</v>
      </c>
      <c r="Y79">
        <v>14517843.310000001</v>
      </c>
      <c r="Z79">
        <v>14860781.560000001</v>
      </c>
      <c r="AA79">
        <v>15211084.390000001</v>
      </c>
      <c r="AB79">
        <v>15568222.76</v>
      </c>
      <c r="AC79">
        <v>15931776.710000001</v>
      </c>
      <c r="AD79">
        <v>16316627.310000001</v>
      </c>
      <c r="AE79">
        <v>16758590.130000001</v>
      </c>
      <c r="AF79">
        <v>17228161.379999999</v>
      </c>
      <c r="AG79">
        <v>17724249.73</v>
      </c>
      <c r="AH79">
        <v>18244118.600000001</v>
      </c>
      <c r="AI79">
        <v>18785680.469999999</v>
      </c>
      <c r="AJ79">
        <v>19347802.670000002</v>
      </c>
      <c r="AK79">
        <v>19929945.120000001</v>
      </c>
      <c r="AL79">
        <v>20532389.280000001</v>
      </c>
      <c r="AM79">
        <v>21155866.170000002</v>
      </c>
    </row>
    <row r="80" spans="1:39" x14ac:dyDescent="0.25">
      <c r="A80" t="s">
        <v>89</v>
      </c>
      <c r="B80">
        <v>66019644.850000001</v>
      </c>
      <c r="C80">
        <v>67818663.170000002</v>
      </c>
      <c r="D80">
        <v>69523543.689999998</v>
      </c>
      <c r="E80">
        <v>72230861.75</v>
      </c>
      <c r="F80">
        <v>74866753.420000002</v>
      </c>
      <c r="G80">
        <v>76747577.280000001</v>
      </c>
      <c r="H80">
        <v>78474424.209999904</v>
      </c>
      <c r="I80">
        <v>80042316.629999995</v>
      </c>
      <c r="J80">
        <v>81470029.969999999</v>
      </c>
      <c r="K80">
        <v>82701450.180000007</v>
      </c>
      <c r="L80">
        <v>83842205.189999998</v>
      </c>
      <c r="M80">
        <v>84913029.349999994</v>
      </c>
      <c r="N80">
        <v>85932219.340000004</v>
      </c>
      <c r="O80">
        <v>86996991.939999998</v>
      </c>
      <c r="P80">
        <v>88651317.349999994</v>
      </c>
      <c r="Q80">
        <v>90385480.159999996</v>
      </c>
      <c r="R80">
        <v>92209996.709999904</v>
      </c>
      <c r="S80">
        <v>94120791.099999994</v>
      </c>
      <c r="T80">
        <v>96117021.359999999</v>
      </c>
      <c r="U80">
        <v>98197128.609999999</v>
      </c>
      <c r="V80">
        <v>100339928.40000001</v>
      </c>
      <c r="W80">
        <v>102537341.40000001</v>
      </c>
      <c r="X80">
        <v>104783587.2</v>
      </c>
      <c r="Y80">
        <v>107074186.2</v>
      </c>
      <c r="Z80">
        <v>109405601.09999999</v>
      </c>
      <c r="AA80">
        <v>111775054.2</v>
      </c>
      <c r="AB80">
        <v>114180447.8</v>
      </c>
      <c r="AC80">
        <v>116620351.09999999</v>
      </c>
      <c r="AD80">
        <v>119326750.90000001</v>
      </c>
      <c r="AE80">
        <v>122575848.09999999</v>
      </c>
      <c r="AF80">
        <v>126034324.59999999</v>
      </c>
      <c r="AG80">
        <v>129687223.7</v>
      </c>
      <c r="AH80">
        <v>133512271</v>
      </c>
      <c r="AI80">
        <v>137494288.80000001</v>
      </c>
      <c r="AJ80">
        <v>141629808.59999999</v>
      </c>
      <c r="AK80">
        <v>145918697.09999999</v>
      </c>
      <c r="AL80">
        <v>150370497</v>
      </c>
      <c r="AM80">
        <v>154996680.30000001</v>
      </c>
    </row>
    <row r="81" spans="1:39" x14ac:dyDescent="0.25">
      <c r="A81" t="s">
        <v>90</v>
      </c>
      <c r="B81">
        <v>91040039.519999996</v>
      </c>
      <c r="C81">
        <v>93721689.670000002</v>
      </c>
      <c r="D81">
        <v>96493162.140000001</v>
      </c>
      <c r="E81">
        <v>99847905.939999998</v>
      </c>
      <c r="F81">
        <v>103045900.90000001</v>
      </c>
      <c r="G81">
        <v>105973431.3</v>
      </c>
      <c r="H81">
        <v>108635891.7</v>
      </c>
      <c r="I81">
        <v>110095528.8</v>
      </c>
      <c r="J81">
        <v>111062256.09999999</v>
      </c>
      <c r="K81">
        <v>111742512.5</v>
      </c>
      <c r="L81">
        <v>112282265</v>
      </c>
      <c r="M81">
        <v>112706457.3</v>
      </c>
      <c r="N81">
        <v>113034594.8</v>
      </c>
      <c r="O81">
        <v>113616734.5</v>
      </c>
      <c r="P81">
        <v>115351961.90000001</v>
      </c>
      <c r="Q81">
        <v>117382223.09999999</v>
      </c>
      <c r="R81">
        <v>119605583.2</v>
      </c>
      <c r="S81">
        <v>121977370.7</v>
      </c>
      <c r="T81">
        <v>124477237.5</v>
      </c>
      <c r="U81">
        <v>127082441.2</v>
      </c>
      <c r="V81">
        <v>129776710.3</v>
      </c>
      <c r="W81">
        <v>132547381.40000001</v>
      </c>
      <c r="X81">
        <v>135384128.09999999</v>
      </c>
      <c r="Y81">
        <v>138278684.09999999</v>
      </c>
      <c r="Z81">
        <v>141224405.19999999</v>
      </c>
      <c r="AA81">
        <v>144215950</v>
      </c>
      <c r="AB81">
        <v>147249084</v>
      </c>
      <c r="AC81">
        <v>150320588.59999999</v>
      </c>
      <c r="AD81">
        <v>153730417.5</v>
      </c>
      <c r="AE81">
        <v>158212797.90000001</v>
      </c>
      <c r="AF81">
        <v>163059895.5</v>
      </c>
      <c r="AG81">
        <v>168184758.09999999</v>
      </c>
      <c r="AH81">
        <v>173554189.69999999</v>
      </c>
      <c r="AI81">
        <v>179151173.19999999</v>
      </c>
      <c r="AJ81">
        <v>184968196.5</v>
      </c>
      <c r="AK81">
        <v>191005146.59999999</v>
      </c>
      <c r="AL81">
        <v>197268590.30000001</v>
      </c>
      <c r="AM81">
        <v>203771003</v>
      </c>
    </row>
    <row r="82" spans="1:39" x14ac:dyDescent="0.25">
      <c r="A82" t="s">
        <v>91</v>
      </c>
      <c r="B82">
        <v>6177550.3959999997</v>
      </c>
      <c r="C82">
        <v>6385636.5279999999</v>
      </c>
      <c r="D82">
        <v>6602012.4349999996</v>
      </c>
      <c r="E82">
        <v>6869413.6960000005</v>
      </c>
      <c r="F82">
        <v>7128804.3109999998</v>
      </c>
      <c r="G82">
        <v>7325882.2510000002</v>
      </c>
      <c r="H82">
        <v>7502197.091</v>
      </c>
      <c r="I82">
        <v>7654390.9720000001</v>
      </c>
      <c r="J82">
        <v>7787766.2599999998</v>
      </c>
      <c r="K82">
        <v>7909061.6770000001</v>
      </c>
      <c r="L82">
        <v>8019573.4230000004</v>
      </c>
      <c r="M82">
        <v>8119489.9280000003</v>
      </c>
      <c r="N82">
        <v>8210062.5750000002</v>
      </c>
      <c r="O82">
        <v>8306260.2259999998</v>
      </c>
      <c r="P82">
        <v>8452302.5930000003</v>
      </c>
      <c r="Q82">
        <v>8606585.4639999997</v>
      </c>
      <c r="R82">
        <v>8772479.5419999994</v>
      </c>
      <c r="S82">
        <v>8949770.5199999996</v>
      </c>
      <c r="T82">
        <v>9137861.3320000004</v>
      </c>
      <c r="U82">
        <v>9336549.4759999998</v>
      </c>
      <c r="V82">
        <v>9543522.1640000008</v>
      </c>
      <c r="W82">
        <v>9757661.6620000005</v>
      </c>
      <c r="X82">
        <v>9978066.273</v>
      </c>
      <c r="Y82">
        <v>10204003.01</v>
      </c>
      <c r="Z82">
        <v>10434878.65</v>
      </c>
      <c r="AA82">
        <v>10670216.539999999</v>
      </c>
      <c r="AB82">
        <v>10909641.57</v>
      </c>
      <c r="AC82">
        <v>11152870.77</v>
      </c>
      <c r="AD82">
        <v>11420584.189999999</v>
      </c>
      <c r="AE82">
        <v>11726122.91</v>
      </c>
      <c r="AF82">
        <v>12052679.68</v>
      </c>
      <c r="AG82">
        <v>12401103.23</v>
      </c>
      <c r="AH82">
        <v>12768956.33</v>
      </c>
      <c r="AI82">
        <v>13154107.08</v>
      </c>
      <c r="AJ82">
        <v>13555520.65</v>
      </c>
      <c r="AK82">
        <v>13972544.1</v>
      </c>
      <c r="AL82">
        <v>14405566.98</v>
      </c>
      <c r="AM82">
        <v>14855188.25</v>
      </c>
    </row>
    <row r="83" spans="1:39" x14ac:dyDescent="0.25">
      <c r="A83" t="s">
        <v>136</v>
      </c>
      <c r="B83">
        <v>41882012.060000002</v>
      </c>
      <c r="C83">
        <v>43051902.399999999</v>
      </c>
      <c r="D83">
        <v>44305324</v>
      </c>
      <c r="E83">
        <v>45861480.850000001</v>
      </c>
      <c r="F83">
        <v>47405658.079999998</v>
      </c>
      <c r="G83">
        <v>48879006.630000003</v>
      </c>
      <c r="H83">
        <v>50160687.380000003</v>
      </c>
      <c r="I83">
        <v>51238444.719999999</v>
      </c>
      <c r="J83">
        <v>51578278.109999999</v>
      </c>
      <c r="K83">
        <v>51465814.090000004</v>
      </c>
      <c r="L83">
        <v>51222244.939999998</v>
      </c>
      <c r="M83">
        <v>50883696.539999999</v>
      </c>
      <c r="N83">
        <v>50449279.740000002</v>
      </c>
      <c r="O83">
        <v>50169625.689999998</v>
      </c>
      <c r="P83">
        <v>50673188.939999998</v>
      </c>
      <c r="Q83">
        <v>51315983.859999999</v>
      </c>
      <c r="R83">
        <v>52019590.049999997</v>
      </c>
      <c r="S83">
        <v>52765372.75</v>
      </c>
      <c r="T83">
        <v>53529181.729999997</v>
      </c>
      <c r="U83">
        <v>54316551.799999997</v>
      </c>
      <c r="V83">
        <v>55119904.229999997</v>
      </c>
      <c r="W83">
        <v>55933465.369999997</v>
      </c>
      <c r="X83">
        <v>56752635.979999997</v>
      </c>
      <c r="Y83">
        <v>57573658.530000001</v>
      </c>
      <c r="Z83">
        <v>58393429.32</v>
      </c>
      <c r="AA83">
        <v>59209390.810000002</v>
      </c>
      <c r="AB83">
        <v>60019477.549999997</v>
      </c>
      <c r="AC83">
        <v>60822105.329999998</v>
      </c>
      <c r="AD83">
        <v>61824032.880000003</v>
      </c>
      <c r="AE83">
        <v>63695440.200000003</v>
      </c>
      <c r="AF83">
        <v>65827417.07</v>
      </c>
      <c r="AG83">
        <v>68131818.260000005</v>
      </c>
      <c r="AH83">
        <v>70582221.260000005</v>
      </c>
      <c r="AI83">
        <v>73164849.640000001</v>
      </c>
      <c r="AJ83">
        <v>75872530.959999904</v>
      </c>
      <c r="AK83">
        <v>78702641.310000002</v>
      </c>
      <c r="AL83">
        <v>81656923.450000003</v>
      </c>
      <c r="AM83">
        <v>84740274.5</v>
      </c>
    </row>
    <row r="84" spans="1:39" x14ac:dyDescent="0.25">
      <c r="A84" t="s">
        <v>134</v>
      </c>
      <c r="B84">
        <v>125966805.90000001</v>
      </c>
      <c r="C84">
        <v>127502935.7</v>
      </c>
      <c r="D84">
        <v>124929564.5</v>
      </c>
      <c r="E84">
        <v>126570664.5</v>
      </c>
      <c r="F84">
        <v>128300718.90000001</v>
      </c>
      <c r="G84">
        <v>124065217.09999999</v>
      </c>
      <c r="H84">
        <v>121701375.90000001</v>
      </c>
      <c r="I84">
        <v>120659184.40000001</v>
      </c>
      <c r="J84">
        <v>120134463.40000001</v>
      </c>
      <c r="K84">
        <v>119652943.5</v>
      </c>
      <c r="L84">
        <v>118763579.90000001</v>
      </c>
      <c r="M84">
        <v>116986937.7</v>
      </c>
      <c r="N84">
        <v>113824697.59999999</v>
      </c>
      <c r="O84">
        <v>113343085.90000001</v>
      </c>
      <c r="P84">
        <v>113881843.90000001</v>
      </c>
      <c r="Q84">
        <v>114475771.3</v>
      </c>
      <c r="R84">
        <v>115100396.40000001</v>
      </c>
      <c r="S84">
        <v>115747046.5</v>
      </c>
      <c r="T84">
        <v>116208945.09999999</v>
      </c>
      <c r="U84">
        <v>116548406.3</v>
      </c>
      <c r="V84">
        <v>116739062</v>
      </c>
      <c r="W84">
        <v>116760215.7</v>
      </c>
      <c r="X84">
        <v>116594097.2</v>
      </c>
      <c r="Y84">
        <v>116225262.5</v>
      </c>
      <c r="Z84">
        <v>115640471.7</v>
      </c>
      <c r="AA84">
        <v>114828748.3</v>
      </c>
      <c r="AB84">
        <v>113781534.7</v>
      </c>
      <c r="AC84">
        <v>112492919.90000001</v>
      </c>
      <c r="AD84">
        <v>109395834.59999999</v>
      </c>
      <c r="AE84">
        <v>108309545.09999999</v>
      </c>
      <c r="AF84">
        <v>108623139.8</v>
      </c>
      <c r="AG84">
        <v>109967899.40000001</v>
      </c>
      <c r="AH84">
        <v>112065193.90000001</v>
      </c>
      <c r="AI84">
        <v>114719832.09999999</v>
      </c>
      <c r="AJ84">
        <v>117799420.5</v>
      </c>
      <c r="AK84">
        <v>121216605.5</v>
      </c>
      <c r="AL84">
        <v>124917451.90000001</v>
      </c>
      <c r="AM84">
        <v>128868373.2</v>
      </c>
    </row>
    <row r="85" spans="1:39" x14ac:dyDescent="0.25">
      <c r="A85" t="s">
        <v>250</v>
      </c>
      <c r="B85">
        <v>85945794.760000005</v>
      </c>
      <c r="C85">
        <v>88457487.579999998</v>
      </c>
      <c r="D85">
        <v>91957889.969999999</v>
      </c>
      <c r="E85">
        <v>96065001.150000006</v>
      </c>
      <c r="F85">
        <v>99574872.010000005</v>
      </c>
      <c r="G85">
        <v>102293686.09999999</v>
      </c>
      <c r="H85">
        <v>104331166.5</v>
      </c>
      <c r="I85">
        <v>105887639.7</v>
      </c>
      <c r="J85">
        <v>107287979.40000001</v>
      </c>
      <c r="K85">
        <v>108657829.40000001</v>
      </c>
      <c r="L85">
        <v>110012788.5</v>
      </c>
      <c r="M85">
        <v>111357600.8</v>
      </c>
      <c r="N85">
        <v>112696136.8</v>
      </c>
      <c r="O85">
        <v>114578255.5</v>
      </c>
      <c r="P85">
        <v>116801561</v>
      </c>
      <c r="Q85">
        <v>119309643</v>
      </c>
      <c r="R85">
        <v>122039694.5</v>
      </c>
      <c r="S85">
        <v>124939250.2</v>
      </c>
      <c r="T85">
        <v>127974784.40000001</v>
      </c>
      <c r="U85">
        <v>131127245.90000001</v>
      </c>
      <c r="V85">
        <v>134383374.90000001</v>
      </c>
      <c r="W85">
        <v>137733157.69999999</v>
      </c>
      <c r="X85">
        <v>141168937.90000001</v>
      </c>
      <c r="Y85">
        <v>144684653.90000001</v>
      </c>
      <c r="Z85">
        <v>148275301.69999999</v>
      </c>
      <c r="AA85">
        <v>151936620.09999999</v>
      </c>
      <c r="AB85">
        <v>155664930.59999999</v>
      </c>
      <c r="AC85">
        <v>159457092.09999999</v>
      </c>
      <c r="AD85">
        <v>163869828.90000001</v>
      </c>
      <c r="AE85">
        <v>168687175.69999999</v>
      </c>
      <c r="AF85">
        <v>173822750.09999999</v>
      </c>
      <c r="AG85">
        <v>179204513.19999999</v>
      </c>
      <c r="AH85">
        <v>184781470.19999999</v>
      </c>
      <c r="AI85">
        <v>190523308.69999999</v>
      </c>
      <c r="AJ85">
        <v>196415686.09999999</v>
      </c>
      <c r="AK85">
        <v>202456490.30000001</v>
      </c>
      <c r="AL85">
        <v>208651660.40000001</v>
      </c>
      <c r="AM85">
        <v>215013340.09999999</v>
      </c>
    </row>
    <row r="86" spans="1:39" x14ac:dyDescent="0.25">
      <c r="A86" t="s">
        <v>94</v>
      </c>
      <c r="B86">
        <v>8815235.7339999899</v>
      </c>
      <c r="C86">
        <v>9059637.6160000004</v>
      </c>
      <c r="D86">
        <v>9262757.1500000004</v>
      </c>
      <c r="E86">
        <v>9612828.4859999996</v>
      </c>
      <c r="F86">
        <v>9935463.5800000001</v>
      </c>
      <c r="G86">
        <v>10244208.439999999</v>
      </c>
      <c r="H86">
        <v>10505133.789999999</v>
      </c>
      <c r="I86">
        <v>10725556.66</v>
      </c>
      <c r="J86">
        <v>10916547.34</v>
      </c>
      <c r="K86">
        <v>11095069.640000001</v>
      </c>
      <c r="L86">
        <v>11264056.1</v>
      </c>
      <c r="M86">
        <v>11422886.93</v>
      </c>
      <c r="N86">
        <v>11573255.26</v>
      </c>
      <c r="O86">
        <v>11728016.73</v>
      </c>
      <c r="P86">
        <v>11940800.42</v>
      </c>
      <c r="Q86">
        <v>12171041.529999999</v>
      </c>
      <c r="R86">
        <v>12420087.59</v>
      </c>
      <c r="S86">
        <v>12686105.939999999</v>
      </c>
      <c r="T86">
        <v>12965724.279999999</v>
      </c>
      <c r="U86">
        <v>13259022.07</v>
      </c>
      <c r="V86">
        <v>13563261.1</v>
      </c>
      <c r="W86">
        <v>13877866.460000001</v>
      </c>
      <c r="X86">
        <v>14201909.1</v>
      </c>
      <c r="Y86">
        <v>14534565.369999999</v>
      </c>
      <c r="Z86">
        <v>14875132.289999999</v>
      </c>
      <c r="AA86">
        <v>15223014.289999999</v>
      </c>
      <c r="AB86">
        <v>15577711.800000001</v>
      </c>
      <c r="AC86">
        <v>15938815.289999999</v>
      </c>
      <c r="AD86">
        <v>16321425.039999999</v>
      </c>
      <c r="AE86">
        <v>16762052.529999999</v>
      </c>
      <c r="AF86">
        <v>17232693.379999999</v>
      </c>
      <c r="AG86">
        <v>17731084.77</v>
      </c>
      <c r="AH86">
        <v>18254131.16</v>
      </c>
      <c r="AI86">
        <v>18799477.649999999</v>
      </c>
      <c r="AJ86">
        <v>19365626.870000001</v>
      </c>
      <c r="AK86">
        <v>19951856.940000001</v>
      </c>
      <c r="AL86">
        <v>20558146.300000001</v>
      </c>
      <c r="AM86">
        <v>21185125.780000001</v>
      </c>
    </row>
    <row r="87" spans="1:39" x14ac:dyDescent="0.25">
      <c r="A87" t="s">
        <v>95</v>
      </c>
      <c r="B87" s="11">
        <v>66019644.850000001</v>
      </c>
      <c r="C87">
        <v>67818663.170000002</v>
      </c>
      <c r="D87">
        <v>69523543.689999998</v>
      </c>
      <c r="E87">
        <v>72230861.75</v>
      </c>
      <c r="F87">
        <v>74866753.420000002</v>
      </c>
      <c r="G87">
        <v>76783624.390000001</v>
      </c>
      <c r="H87">
        <v>78506969.560000002</v>
      </c>
      <c r="I87">
        <v>80065872.730000004</v>
      </c>
      <c r="J87">
        <v>81498289.239999995</v>
      </c>
      <c r="K87">
        <v>82738743.780000001</v>
      </c>
      <c r="L87">
        <v>83896794.450000003</v>
      </c>
      <c r="M87">
        <v>84987801.790000007</v>
      </c>
      <c r="N87">
        <v>86029385.150000006</v>
      </c>
      <c r="O87">
        <v>87086741.730000004</v>
      </c>
      <c r="P87">
        <v>88792827.939999998</v>
      </c>
      <c r="Q87">
        <v>90565252.590000004</v>
      </c>
      <c r="R87">
        <v>92416176.540000007</v>
      </c>
      <c r="S87">
        <v>94349512.849999994</v>
      </c>
      <c r="T87">
        <v>96334199.299999997</v>
      </c>
      <c r="U87">
        <v>98423903.090000004</v>
      </c>
      <c r="V87">
        <v>100560762</v>
      </c>
      <c r="W87">
        <v>102746474.59999999</v>
      </c>
      <c r="X87">
        <v>104978761.8</v>
      </c>
      <c r="Y87">
        <v>107254772.40000001</v>
      </c>
      <c r="Z87">
        <v>109571671.59999999</v>
      </c>
      <c r="AA87">
        <v>111926874</v>
      </c>
      <c r="AB87">
        <v>114318187.5</v>
      </c>
      <c r="AC87">
        <v>116743927.59999999</v>
      </c>
      <c r="AD87">
        <v>119439339.40000001</v>
      </c>
      <c r="AE87">
        <v>122706430</v>
      </c>
      <c r="AF87">
        <v>126199906.7</v>
      </c>
      <c r="AG87">
        <v>129884023.09999999</v>
      </c>
      <c r="AH87">
        <v>133738663.40000001</v>
      </c>
      <c r="AI87">
        <v>137753199.09999999</v>
      </c>
      <c r="AJ87">
        <v>141923842.30000001</v>
      </c>
      <c r="AK87">
        <v>146252436.30000001</v>
      </c>
      <c r="AL87">
        <v>150745914.19999999</v>
      </c>
      <c r="AM87">
        <v>155416123.5</v>
      </c>
    </row>
    <row r="88" spans="1:39" x14ac:dyDescent="0.25">
      <c r="A88" t="s">
        <v>96</v>
      </c>
      <c r="B88">
        <v>91040039.519999996</v>
      </c>
      <c r="C88">
        <v>93721689.670000002</v>
      </c>
      <c r="D88">
        <v>96493162.140000001</v>
      </c>
      <c r="E88">
        <v>99847905.939999998</v>
      </c>
      <c r="F88">
        <v>103045900.90000001</v>
      </c>
      <c r="G88">
        <v>105973896.2</v>
      </c>
      <c r="H88">
        <v>108639494.09999999</v>
      </c>
      <c r="I88">
        <v>110112738.3</v>
      </c>
      <c r="J88">
        <v>111152442.09999999</v>
      </c>
      <c r="K88">
        <v>111825836.09999999</v>
      </c>
      <c r="L88">
        <v>112349215.3</v>
      </c>
      <c r="M88">
        <v>112756591.2</v>
      </c>
      <c r="N88">
        <v>113071414.3</v>
      </c>
      <c r="O88">
        <v>113640980.2</v>
      </c>
      <c r="P88">
        <v>115369890.7</v>
      </c>
      <c r="Q88">
        <v>117394642.5</v>
      </c>
      <c r="R88">
        <v>119612380.3</v>
      </c>
      <c r="S88">
        <v>121977417.59999999</v>
      </c>
      <c r="T88">
        <v>124472511.90000001</v>
      </c>
      <c r="U88">
        <v>127061493</v>
      </c>
      <c r="V88">
        <v>129733312.7</v>
      </c>
      <c r="W88">
        <v>132478953.5</v>
      </c>
      <c r="X88">
        <v>135289245</v>
      </c>
      <c r="Y88">
        <v>138156785.80000001</v>
      </c>
      <c r="Z88">
        <v>141075575.5</v>
      </c>
      <c r="AA88">
        <v>144040707.69999999</v>
      </c>
      <c r="AB88">
        <v>147048202</v>
      </c>
      <c r="AC88">
        <v>150094945.30000001</v>
      </c>
      <c r="AD88">
        <v>153478986.90000001</v>
      </c>
      <c r="AE88">
        <v>157931357.5</v>
      </c>
      <c r="AF88">
        <v>162762498.19999999</v>
      </c>
      <c r="AG88">
        <v>167882408</v>
      </c>
      <c r="AH88">
        <v>173253937.69999999</v>
      </c>
      <c r="AI88">
        <v>178856215.30000001</v>
      </c>
      <c r="AJ88">
        <v>184678733.40000001</v>
      </c>
      <c r="AK88">
        <v>190719285.5</v>
      </c>
      <c r="AL88">
        <v>196982929.40000001</v>
      </c>
      <c r="AM88">
        <v>203481471.40000001</v>
      </c>
    </row>
    <row r="89" spans="1:39" x14ac:dyDescent="0.25">
      <c r="A89" t="s">
        <v>97</v>
      </c>
      <c r="B89">
        <v>6177550.3959999997</v>
      </c>
      <c r="C89">
        <v>6385636.5279999999</v>
      </c>
      <c r="D89">
        <v>6602012.4349999996</v>
      </c>
      <c r="E89">
        <v>6869413.6960000005</v>
      </c>
      <c r="F89">
        <v>7128804.3109999998</v>
      </c>
      <c r="G89">
        <v>7330060.3720000004</v>
      </c>
      <c r="H89">
        <v>7506675.2999999998</v>
      </c>
      <c r="I89">
        <v>7657397.8660000004</v>
      </c>
      <c r="J89">
        <v>7789707.5609999998</v>
      </c>
      <c r="K89">
        <v>7909969.8099999996</v>
      </c>
      <c r="L89">
        <v>8020057.2359999996</v>
      </c>
      <c r="M89">
        <v>8119434.8669999996</v>
      </c>
      <c r="N89">
        <v>8209094.4390000002</v>
      </c>
      <c r="O89">
        <v>8302192.5070000002</v>
      </c>
      <c r="P89">
        <v>8451983.9910000004</v>
      </c>
      <c r="Q89">
        <v>8608526.0930000003</v>
      </c>
      <c r="R89">
        <v>8775221.3239999898</v>
      </c>
      <c r="S89">
        <v>8952623.1449999996</v>
      </c>
      <c r="T89">
        <v>9138570.8929999899</v>
      </c>
      <c r="U89">
        <v>9337993.5999999996</v>
      </c>
      <c r="V89">
        <v>9543832.1199999899</v>
      </c>
      <c r="W89">
        <v>9755902.2809999995</v>
      </c>
      <c r="X89">
        <v>9973668.9790000003</v>
      </c>
      <c r="Y89">
        <v>10196599.27</v>
      </c>
      <c r="Z89">
        <v>10424212.09</v>
      </c>
      <c r="AA89">
        <v>10656091.210000001</v>
      </c>
      <c r="AB89">
        <v>10891889.449999999</v>
      </c>
      <c r="AC89">
        <v>11131330.66</v>
      </c>
      <c r="AD89">
        <v>11394632.58</v>
      </c>
      <c r="AE89">
        <v>11697944.82</v>
      </c>
      <c r="AF89">
        <v>12023655.119999999</v>
      </c>
      <c r="AG89">
        <v>12370292.98</v>
      </c>
      <c r="AH89">
        <v>12735643.560000001</v>
      </c>
      <c r="AI89">
        <v>13118049.26</v>
      </c>
      <c r="AJ89">
        <v>13516455.09</v>
      </c>
      <c r="AK89">
        <v>13930372.1</v>
      </c>
      <c r="AL89">
        <v>14359847.98</v>
      </c>
      <c r="AM89">
        <v>14805450.02</v>
      </c>
    </row>
    <row r="90" spans="1:39" x14ac:dyDescent="0.25">
      <c r="A90" t="s">
        <v>92</v>
      </c>
      <c r="B90">
        <v>41882012.060000002</v>
      </c>
      <c r="C90">
        <v>43051902.399999999</v>
      </c>
      <c r="D90">
        <v>44305324</v>
      </c>
      <c r="E90">
        <v>45861480.850000001</v>
      </c>
      <c r="F90">
        <v>47405658.079999998</v>
      </c>
      <c r="G90">
        <v>48751686.740000002</v>
      </c>
      <c r="H90">
        <v>49898644.439999998</v>
      </c>
      <c r="I90">
        <v>50862878.890000001</v>
      </c>
      <c r="J90">
        <v>51127911.020000003</v>
      </c>
      <c r="K90">
        <v>50951633.649999999</v>
      </c>
      <c r="L90">
        <v>50651819.840000004</v>
      </c>
      <c r="M90">
        <v>50256009.359999999</v>
      </c>
      <c r="N90">
        <v>49755734.310000002</v>
      </c>
      <c r="O90">
        <v>49372183.399999999</v>
      </c>
      <c r="P90">
        <v>49752234.590000004</v>
      </c>
      <c r="Q90">
        <v>50257485.490000002</v>
      </c>
      <c r="R90">
        <v>50811409.479999997</v>
      </c>
      <c r="S90">
        <v>51397956.109999999</v>
      </c>
      <c r="T90">
        <v>52075817.399999999</v>
      </c>
      <c r="U90">
        <v>52789217.079999998</v>
      </c>
      <c r="V90">
        <v>53519888.719999999</v>
      </c>
      <c r="W90">
        <v>54263582.579999998</v>
      </c>
      <c r="X90">
        <v>55017297.229999997</v>
      </c>
      <c r="Y90">
        <v>55778497.850000001</v>
      </c>
      <c r="Z90">
        <v>56545029.799999997</v>
      </c>
      <c r="AA90">
        <v>57315088.119999997</v>
      </c>
      <c r="AB90">
        <v>58087199.119999997</v>
      </c>
      <c r="AC90">
        <v>58860223.32</v>
      </c>
      <c r="AD90">
        <v>59815416.310000002</v>
      </c>
      <c r="AE90">
        <v>61588635.229999997</v>
      </c>
      <c r="AF90">
        <v>63595654.990000002</v>
      </c>
      <c r="AG90">
        <v>65751894.049999997</v>
      </c>
      <c r="AH90">
        <v>68033849.409999996</v>
      </c>
      <c r="AI90">
        <v>70430118.060000002</v>
      </c>
      <c r="AJ90">
        <v>72934971.840000004</v>
      </c>
      <c r="AK90">
        <v>75546909.030000001</v>
      </c>
      <c r="AL90">
        <v>78268003.079999998</v>
      </c>
      <c r="AM90">
        <v>81103555.189999998</v>
      </c>
    </row>
    <row r="91" spans="1:39" x14ac:dyDescent="0.25">
      <c r="A91" t="s">
        <v>93</v>
      </c>
      <c r="B91" s="11">
        <v>125966805.90000001</v>
      </c>
      <c r="C91">
        <v>127502935.7</v>
      </c>
      <c r="D91">
        <v>124929564.5</v>
      </c>
      <c r="E91">
        <v>126570664.5</v>
      </c>
      <c r="F91">
        <v>128300718.90000001</v>
      </c>
      <c r="G91">
        <v>117582134.2</v>
      </c>
      <c r="H91">
        <v>109081292.40000001</v>
      </c>
      <c r="I91">
        <v>103275580.59999999</v>
      </c>
      <c r="J91">
        <v>99255778.719999999</v>
      </c>
      <c r="K91">
        <v>96162738.590000004</v>
      </c>
      <c r="L91">
        <v>93185756.849999994</v>
      </c>
      <c r="M91">
        <v>89516897.230000004</v>
      </c>
      <c r="N91">
        <v>84390640.230000004</v>
      </c>
      <c r="O91">
        <v>81398405.079999998</v>
      </c>
      <c r="P91">
        <v>78886803.790000007</v>
      </c>
      <c r="Q91">
        <v>76058448.590000004</v>
      </c>
      <c r="R91">
        <v>72916486.650000006</v>
      </c>
      <c r="S91">
        <v>69498972.340000004</v>
      </c>
      <c r="T91">
        <v>67760728.459999904</v>
      </c>
      <c r="U91">
        <v>66146129.979999997</v>
      </c>
      <c r="V91">
        <v>64464960.469999999</v>
      </c>
      <c r="W91">
        <v>62701390.670000002</v>
      </c>
      <c r="X91">
        <v>60857521.009999998</v>
      </c>
      <c r="Y91">
        <v>58940107.609999999</v>
      </c>
      <c r="Z91">
        <v>56958305.420000002</v>
      </c>
      <c r="AA91">
        <v>54922775.82</v>
      </c>
      <c r="AB91">
        <v>52845114.229999997</v>
      </c>
      <c r="AC91">
        <v>50737432.270000003</v>
      </c>
      <c r="AD91">
        <v>48835560.68</v>
      </c>
      <c r="AE91">
        <v>47104242.68</v>
      </c>
      <c r="AF91">
        <v>45366751.920000002</v>
      </c>
      <c r="AG91">
        <v>43619241.159999996</v>
      </c>
      <c r="AH91">
        <v>41858582.909999996</v>
      </c>
      <c r="AI91">
        <v>40083315.57</v>
      </c>
      <c r="AJ91">
        <v>38293814.039999999</v>
      </c>
      <c r="AK91">
        <v>36491820.659999996</v>
      </c>
      <c r="AL91">
        <v>34680147.100000001</v>
      </c>
      <c r="AM91">
        <v>32862578.68</v>
      </c>
    </row>
    <row r="92" spans="1:39" x14ac:dyDescent="0.25">
      <c r="A92" t="s">
        <v>251</v>
      </c>
      <c r="B92">
        <v>85945794.760000005</v>
      </c>
      <c r="C92">
        <v>88457487.579999998</v>
      </c>
      <c r="D92">
        <v>91957889.969999999</v>
      </c>
      <c r="E92">
        <v>96065001.150000006</v>
      </c>
      <c r="F92">
        <v>99574872.010000005</v>
      </c>
      <c r="G92">
        <v>102373654.7</v>
      </c>
      <c r="H92">
        <v>104488815.5</v>
      </c>
      <c r="I92">
        <v>106083328.3</v>
      </c>
      <c r="J92">
        <v>107479355.2</v>
      </c>
      <c r="K92">
        <v>108826114.59999999</v>
      </c>
      <c r="L92">
        <v>110153294.5</v>
      </c>
      <c r="M92">
        <v>111476686.2</v>
      </c>
      <c r="N92">
        <v>112807869.2</v>
      </c>
      <c r="O92">
        <v>114704415.90000001</v>
      </c>
      <c r="P92">
        <v>116953036.90000001</v>
      </c>
      <c r="Q92">
        <v>119491733.90000001</v>
      </c>
      <c r="R92">
        <v>122253551.59999999</v>
      </c>
      <c r="S92">
        <v>125182920.8</v>
      </c>
      <c r="T92">
        <v>128223555.3</v>
      </c>
      <c r="U92">
        <v>131363342.09999999</v>
      </c>
      <c r="V92">
        <v>134598517.69999999</v>
      </c>
      <c r="W92">
        <v>137923738.09999999</v>
      </c>
      <c r="X92">
        <v>141333690.59999999</v>
      </c>
      <c r="Y92">
        <v>144823539.40000001</v>
      </c>
      <c r="Z92">
        <v>148388973.90000001</v>
      </c>
      <c r="AA92">
        <v>152026146.69999999</v>
      </c>
      <c r="AB92">
        <v>155731613.09999999</v>
      </c>
      <c r="AC92">
        <v>159502328.80000001</v>
      </c>
      <c r="AD92">
        <v>163890672.09999999</v>
      </c>
      <c r="AE92">
        <v>168705852.59999999</v>
      </c>
      <c r="AF92">
        <v>173864659.40000001</v>
      </c>
      <c r="AG92">
        <v>179289904.80000001</v>
      </c>
      <c r="AH92">
        <v>184922451.09999999</v>
      </c>
      <c r="AI92">
        <v>190724356.5</v>
      </c>
      <c r="AJ92">
        <v>196675978.80000001</v>
      </c>
      <c r="AK92">
        <v>202771509.59999999</v>
      </c>
      <c r="AL92">
        <v>209015069.19999999</v>
      </c>
      <c r="AM92">
        <v>215418018.09999999</v>
      </c>
    </row>
    <row r="93" spans="1:39" x14ac:dyDescent="0.25">
      <c r="A93" t="s">
        <v>98</v>
      </c>
      <c r="B93" s="11">
        <v>3.4552374029999999</v>
      </c>
      <c r="C93">
        <v>3.6058370239999999</v>
      </c>
      <c r="D93">
        <v>3.7126038779999999</v>
      </c>
      <c r="E93">
        <v>3.831903627</v>
      </c>
      <c r="F93">
        <v>3.9222417539999999</v>
      </c>
      <c r="G93">
        <v>4.1773799909999996</v>
      </c>
      <c r="H93">
        <v>4.3219708060000004</v>
      </c>
      <c r="I93">
        <v>4.3851566609999999</v>
      </c>
      <c r="J93">
        <v>4.4051506099999997</v>
      </c>
      <c r="K93">
        <v>4.3931238500000003</v>
      </c>
      <c r="L93">
        <v>4.3480793950000001</v>
      </c>
      <c r="M93">
        <v>4.2606584239999998</v>
      </c>
      <c r="N93">
        <v>4.1170987510000003</v>
      </c>
      <c r="O93">
        <v>4.17014687</v>
      </c>
      <c r="P93">
        <v>4.2772993509999999</v>
      </c>
      <c r="Q93">
        <v>4.3747062510000001</v>
      </c>
      <c r="R93">
        <v>4.4640968269999997</v>
      </c>
      <c r="S93">
        <v>4.5473772500000003</v>
      </c>
      <c r="T93">
        <v>4.6241142000000002</v>
      </c>
      <c r="U93">
        <v>4.6969491379999999</v>
      </c>
      <c r="V93">
        <v>4.7638174729999996</v>
      </c>
      <c r="W93">
        <v>4.8237828499999997</v>
      </c>
      <c r="X93">
        <v>4.8760096409999996</v>
      </c>
      <c r="Y93">
        <v>4.9197097400000001</v>
      </c>
      <c r="Z93">
        <v>4.9541426160000004</v>
      </c>
      <c r="AA93">
        <v>4.9786225609999999</v>
      </c>
      <c r="AB93">
        <v>4.992530103</v>
      </c>
      <c r="AC93">
        <v>4.9953266330000003</v>
      </c>
      <c r="AD93">
        <v>5.1475410139999997</v>
      </c>
      <c r="AE93">
        <v>5.2761931430000004</v>
      </c>
      <c r="AF93">
        <v>5.3750845529999998</v>
      </c>
      <c r="AG93">
        <v>5.4587346869999998</v>
      </c>
      <c r="AH93">
        <v>5.533613635</v>
      </c>
      <c r="AI93">
        <v>5.6028028750000001</v>
      </c>
      <c r="AJ93">
        <v>5.668169443</v>
      </c>
      <c r="AK93">
        <v>5.7309254139999997</v>
      </c>
      <c r="AL93">
        <v>5.7923854480000001</v>
      </c>
      <c r="AM93">
        <v>5.8533799550000003</v>
      </c>
    </row>
    <row r="94" spans="1:39" x14ac:dyDescent="0.25">
      <c r="A94" t="s">
        <v>99</v>
      </c>
      <c r="B94">
        <v>0.51584152599999999</v>
      </c>
      <c r="C94">
        <v>0.6457330282</v>
      </c>
      <c r="D94">
        <v>0.81226791779999996</v>
      </c>
      <c r="E94">
        <v>1.0252137619999999</v>
      </c>
      <c r="F94">
        <v>1.28250218</v>
      </c>
      <c r="G94">
        <v>1.5801966220000001</v>
      </c>
      <c r="H94">
        <v>1.88182011</v>
      </c>
      <c r="I94">
        <v>2.1968336289999999</v>
      </c>
      <c r="J94">
        <v>2.538858609</v>
      </c>
      <c r="K94">
        <v>2.9126164019999998</v>
      </c>
      <c r="L94">
        <v>3.3162534020000001</v>
      </c>
      <c r="M94">
        <v>3.7386811240000002</v>
      </c>
      <c r="N94">
        <v>4.1572768829999998</v>
      </c>
      <c r="O94">
        <v>4.5618743879999997</v>
      </c>
      <c r="P94">
        <v>5.0365650659999996</v>
      </c>
      <c r="Q94">
        <v>5.5414211660000001</v>
      </c>
      <c r="R94">
        <v>6.0831322590000001</v>
      </c>
      <c r="S94">
        <v>6.6667687960000004</v>
      </c>
      <c r="T94">
        <v>7.1431216949999996</v>
      </c>
      <c r="U94">
        <v>7.6283965690000004</v>
      </c>
      <c r="V94">
        <v>8.1327663950000009</v>
      </c>
      <c r="W94">
        <v>8.6563221250000009</v>
      </c>
      <c r="X94">
        <v>9.1976561869999998</v>
      </c>
      <c r="Y94">
        <v>9.754897132</v>
      </c>
      <c r="Z94">
        <v>10.325812150000001</v>
      </c>
      <c r="AA94">
        <v>10.90781014</v>
      </c>
      <c r="AB94">
        <v>11.49794515</v>
      </c>
      <c r="AC94">
        <v>12.092933459999999</v>
      </c>
      <c r="AD94">
        <v>12.67059774</v>
      </c>
      <c r="AE94">
        <v>13.16014109</v>
      </c>
      <c r="AF94">
        <v>13.58037895</v>
      </c>
      <c r="AG94">
        <v>13.969462330000001</v>
      </c>
      <c r="AH94">
        <v>14.34329258</v>
      </c>
      <c r="AI94">
        <v>14.70943353</v>
      </c>
      <c r="AJ94">
        <v>15.07264296</v>
      </c>
      <c r="AK94">
        <v>15.43605198</v>
      </c>
      <c r="AL94">
        <v>15.80321228</v>
      </c>
      <c r="AM94">
        <v>16.17648226</v>
      </c>
    </row>
    <row r="95" spans="1:39" x14ac:dyDescent="0.25">
      <c r="A95" t="s">
        <v>100</v>
      </c>
      <c r="B95">
        <v>0.74823260869999997</v>
      </c>
      <c r="C95">
        <v>0.75509995620000003</v>
      </c>
      <c r="D95">
        <v>0.7473544526</v>
      </c>
      <c r="E95">
        <v>0.74044226800000001</v>
      </c>
      <c r="F95">
        <v>0.72772596219999997</v>
      </c>
      <c r="G95">
        <v>0.83966576410000004</v>
      </c>
      <c r="H95">
        <v>0.9548034044</v>
      </c>
      <c r="I95">
        <v>1.067195895</v>
      </c>
      <c r="J95">
        <v>1.181716596</v>
      </c>
      <c r="K95">
        <v>1.2994296780000001</v>
      </c>
      <c r="L95">
        <v>1.4184765619999999</v>
      </c>
      <c r="M95">
        <v>1.5334727990000001</v>
      </c>
      <c r="N95">
        <v>1.6353434179999999</v>
      </c>
      <c r="O95">
        <v>1.6375499440000001</v>
      </c>
      <c r="P95">
        <v>1.641342461</v>
      </c>
      <c r="Q95">
        <v>1.638703437</v>
      </c>
      <c r="R95">
        <v>1.6324137329999999</v>
      </c>
      <c r="S95">
        <v>1.6235571440000001</v>
      </c>
      <c r="T95">
        <v>1.646671617</v>
      </c>
      <c r="U95">
        <v>1.672041229</v>
      </c>
      <c r="V95">
        <v>1.695678652</v>
      </c>
      <c r="W95">
        <v>1.716896913</v>
      </c>
      <c r="X95">
        <v>1.735355317</v>
      </c>
      <c r="Y95">
        <v>1.7507628989999999</v>
      </c>
      <c r="Z95">
        <v>1.7628489249999999</v>
      </c>
      <c r="AA95">
        <v>1.771362691</v>
      </c>
      <c r="AB95">
        <v>1.7760776680000001</v>
      </c>
      <c r="AC95">
        <v>1.776797043</v>
      </c>
      <c r="AD95">
        <v>1.8285083609999999</v>
      </c>
      <c r="AE95">
        <v>1.8716040089999999</v>
      </c>
      <c r="AF95">
        <v>1.9039176609999999</v>
      </c>
      <c r="AG95">
        <v>1.9305564989999999</v>
      </c>
      <c r="AH95">
        <v>1.9538348649999999</v>
      </c>
      <c r="AI95">
        <v>1.9748872850000001</v>
      </c>
      <c r="AJ95">
        <v>1.994432311</v>
      </c>
      <c r="AK95">
        <v>2.0129322140000001</v>
      </c>
      <c r="AL95">
        <v>2.030880035</v>
      </c>
      <c r="AM95">
        <v>2.0485892020000001</v>
      </c>
    </row>
    <row r="96" spans="1:39" x14ac:dyDescent="0.25">
      <c r="A96" t="s">
        <v>101</v>
      </c>
      <c r="B96">
        <v>2.4028705899999999E-3</v>
      </c>
      <c r="C96">
        <v>4.6400783000000003E-3</v>
      </c>
      <c r="D96">
        <v>9.3836617499999907E-3</v>
      </c>
      <c r="E96">
        <v>1.9062125700000002E-2</v>
      </c>
      <c r="F96">
        <v>3.8362438200000001E-2</v>
      </c>
      <c r="G96">
        <v>7.06089788E-2</v>
      </c>
      <c r="H96">
        <v>0.12500319500000001</v>
      </c>
      <c r="I96">
        <v>0.21711600319999999</v>
      </c>
      <c r="J96">
        <v>0.37363888839999998</v>
      </c>
      <c r="K96">
        <v>0.63862695030000005</v>
      </c>
      <c r="L96">
        <v>1.0837486629999999</v>
      </c>
      <c r="M96">
        <v>1.821552812</v>
      </c>
      <c r="N96">
        <v>3.020478979</v>
      </c>
      <c r="O96">
        <v>3.2813249259999999</v>
      </c>
      <c r="P96">
        <v>3.4360292389999998</v>
      </c>
      <c r="Q96">
        <v>3.570888074</v>
      </c>
      <c r="R96">
        <v>3.70250017</v>
      </c>
      <c r="S96">
        <v>3.8339092099999998</v>
      </c>
      <c r="T96">
        <v>4.3214831880000002</v>
      </c>
      <c r="U96">
        <v>4.9109555370000004</v>
      </c>
      <c r="V96">
        <v>5.578528049</v>
      </c>
      <c r="W96">
        <v>6.3278113410000003</v>
      </c>
      <c r="X96">
        <v>7.1659251810000004</v>
      </c>
      <c r="Y96">
        <v>8.1006373380000003</v>
      </c>
      <c r="Z96">
        <v>9.1399456140000002</v>
      </c>
      <c r="AA96">
        <v>10.291937600000001</v>
      </c>
      <c r="AB96">
        <v>11.564672209999999</v>
      </c>
      <c r="AC96">
        <v>12.96605606</v>
      </c>
      <c r="AD96">
        <v>13.771669320000001</v>
      </c>
      <c r="AE96">
        <v>14.425016879999999</v>
      </c>
      <c r="AF96">
        <v>15.004112599999999</v>
      </c>
      <c r="AG96">
        <v>15.555820000000001</v>
      </c>
      <c r="AH96">
        <v>16.097907169999999</v>
      </c>
      <c r="AI96">
        <v>16.638815449999999</v>
      </c>
      <c r="AJ96">
        <v>17.184152109999999</v>
      </c>
      <c r="AK96">
        <v>17.73768033</v>
      </c>
      <c r="AL96">
        <v>18.30377481</v>
      </c>
      <c r="AM96">
        <v>18.885517870000001</v>
      </c>
    </row>
    <row r="97" spans="1:39" x14ac:dyDescent="0.25">
      <c r="A97" t="s">
        <v>102</v>
      </c>
      <c r="B97">
        <v>18.786700339999999</v>
      </c>
      <c r="C97">
        <v>24.405403710000002</v>
      </c>
      <c r="D97">
        <v>31.117624639999999</v>
      </c>
      <c r="E97">
        <v>41.477827230000003</v>
      </c>
      <c r="F97">
        <v>55.214972379999999</v>
      </c>
      <c r="G97">
        <v>64.568499860000003</v>
      </c>
      <c r="H97">
        <v>71.680105560000001</v>
      </c>
      <c r="I97">
        <v>77.662727610000005</v>
      </c>
      <c r="J97">
        <v>83.065138309999995</v>
      </c>
      <c r="K97">
        <v>88.099614220000007</v>
      </c>
      <c r="L97">
        <v>92.720289800000003</v>
      </c>
      <c r="M97">
        <v>96.642653580000001</v>
      </c>
      <c r="N97">
        <v>99.39747955</v>
      </c>
      <c r="O97">
        <v>99.095231249999998</v>
      </c>
      <c r="P97">
        <v>98.813669750000003</v>
      </c>
      <c r="Q97">
        <v>98.331280140000004</v>
      </c>
      <c r="R97">
        <v>97.727498530000005</v>
      </c>
      <c r="S97">
        <v>97.022264160000006</v>
      </c>
      <c r="T97">
        <v>98.151945740000002</v>
      </c>
      <c r="U97">
        <v>99.395795070000005</v>
      </c>
      <c r="V97">
        <v>100.5287125</v>
      </c>
      <c r="W97">
        <v>101.50958350000001</v>
      </c>
      <c r="X97">
        <v>102.3186663</v>
      </c>
      <c r="Y97">
        <v>102.9392234</v>
      </c>
      <c r="Z97">
        <v>103.3557205</v>
      </c>
      <c r="AA97">
        <v>103.5539146</v>
      </c>
      <c r="AB97">
        <v>103.5211824</v>
      </c>
      <c r="AC97">
        <v>103.2469001</v>
      </c>
      <c r="AD97">
        <v>55.70877145</v>
      </c>
      <c r="AE97">
        <v>28.014901479999999</v>
      </c>
      <c r="AF97">
        <v>13.92324517</v>
      </c>
      <c r="AG97">
        <v>6.9042000589999999</v>
      </c>
      <c r="AH97">
        <v>3.4259351580000001</v>
      </c>
      <c r="AI97">
        <v>1.7062008390000001</v>
      </c>
      <c r="AJ97">
        <v>0.85656029190000005</v>
      </c>
      <c r="AK97">
        <v>0.43707776920000002</v>
      </c>
      <c r="AL97">
        <v>0.23029392209999999</v>
      </c>
      <c r="AM97">
        <v>0.1282279526</v>
      </c>
    </row>
    <row r="98" spans="1:39" x14ac:dyDescent="0.25">
      <c r="A98" t="s">
        <v>103</v>
      </c>
      <c r="B98">
        <v>11.05650142</v>
      </c>
      <c r="C98">
        <v>12.061594680000001</v>
      </c>
      <c r="D98">
        <v>12.66068765</v>
      </c>
      <c r="E98">
        <v>13.863208090000001</v>
      </c>
      <c r="F98">
        <v>15.167958309999999</v>
      </c>
      <c r="G98">
        <v>16.632048350000002</v>
      </c>
      <c r="H98">
        <v>17.55930841</v>
      </c>
      <c r="I98">
        <v>18.12211842</v>
      </c>
      <c r="J98">
        <v>18.467923590000002</v>
      </c>
      <c r="K98">
        <v>18.66456569</v>
      </c>
      <c r="L98">
        <v>18.71923863</v>
      </c>
      <c r="M98">
        <v>18.593876569999999</v>
      </c>
      <c r="N98">
        <v>18.225497879999999</v>
      </c>
      <c r="O98">
        <v>17.99867923</v>
      </c>
      <c r="P98">
        <v>17.8505985</v>
      </c>
      <c r="Q98">
        <v>17.674875480000001</v>
      </c>
      <c r="R98">
        <v>17.479350709999999</v>
      </c>
      <c r="S98">
        <v>17.267194759999999</v>
      </c>
      <c r="T98">
        <v>16.069659999999999</v>
      </c>
      <c r="U98">
        <v>14.84803391</v>
      </c>
      <c r="V98">
        <v>13.691095000000001</v>
      </c>
      <c r="W98">
        <v>12.60350431</v>
      </c>
      <c r="X98">
        <v>11.58233012</v>
      </c>
      <c r="Y98">
        <v>10.62428412</v>
      </c>
      <c r="Z98">
        <v>9.7263467600000002</v>
      </c>
      <c r="AA98">
        <v>8.8857709660000008</v>
      </c>
      <c r="AB98">
        <v>8.1000356839999998</v>
      </c>
      <c r="AC98">
        <v>7.3668023790000001</v>
      </c>
      <c r="AD98">
        <v>6.268917386</v>
      </c>
      <c r="AE98">
        <v>5.2636688569999999</v>
      </c>
      <c r="AF98">
        <v>4.3904563950000002</v>
      </c>
      <c r="AG98">
        <v>3.6508608310000001</v>
      </c>
      <c r="AH98">
        <v>3.031082644</v>
      </c>
      <c r="AI98">
        <v>2.5144818189999998</v>
      </c>
      <c r="AJ98">
        <v>2.0851981259999999</v>
      </c>
      <c r="AK98">
        <v>1.7291660230000001</v>
      </c>
      <c r="AL98">
        <v>1.434299419</v>
      </c>
      <c r="AM98">
        <v>1.190317928</v>
      </c>
    </row>
    <row r="99" spans="1:39" x14ac:dyDescent="0.25">
      <c r="A99" t="s">
        <v>104</v>
      </c>
      <c r="B99" s="11">
        <v>7.0719006999999997E-5</v>
      </c>
      <c r="C99">
        <v>3.5267295700000003E-4</v>
      </c>
      <c r="D99">
        <v>2.0051799900000001E-3</v>
      </c>
      <c r="E99">
        <v>1.27364479E-2</v>
      </c>
      <c r="F99">
        <v>7.9912212499999996E-2</v>
      </c>
      <c r="G99">
        <v>0.1151554637</v>
      </c>
      <c r="H99">
        <v>0.13686979260000001</v>
      </c>
      <c r="I99">
        <v>0.15587812970000001</v>
      </c>
      <c r="J99">
        <v>0.175379919</v>
      </c>
      <c r="K99">
        <v>0.19588641170000001</v>
      </c>
      <c r="L99">
        <v>0.21719549199999999</v>
      </c>
      <c r="M99">
        <v>0.2384973574</v>
      </c>
      <c r="N99">
        <v>0.25833328309999998</v>
      </c>
      <c r="O99">
        <v>0.25842505240000002</v>
      </c>
      <c r="P99">
        <v>0.25837285840000002</v>
      </c>
      <c r="Q99">
        <v>0.25729975910000003</v>
      </c>
      <c r="R99">
        <v>0.25568208860000002</v>
      </c>
      <c r="S99">
        <v>0.25369546520000003</v>
      </c>
      <c r="T99">
        <v>0.2400301433</v>
      </c>
      <c r="U99">
        <v>0.2258112883</v>
      </c>
      <c r="V99">
        <v>0.21206366839999999</v>
      </c>
      <c r="W99">
        <v>0.19886539180000001</v>
      </c>
      <c r="X99">
        <v>0.18620344120000001</v>
      </c>
      <c r="Y99">
        <v>0.17406053099999999</v>
      </c>
      <c r="Z99">
        <v>0.1624226386</v>
      </c>
      <c r="AA99">
        <v>0.1512788585</v>
      </c>
      <c r="AB99">
        <v>0.14062072380000001</v>
      </c>
      <c r="AC99">
        <v>0.13044162919999999</v>
      </c>
      <c r="AD99">
        <v>0.12980475950000001</v>
      </c>
      <c r="AE99">
        <v>0.1290390095</v>
      </c>
      <c r="AF99">
        <v>0.12756393660000001</v>
      </c>
      <c r="AG99">
        <v>0.1257326319</v>
      </c>
      <c r="AH99">
        <v>0.1237168443</v>
      </c>
      <c r="AI99">
        <v>0.1215992335</v>
      </c>
      <c r="AJ99">
        <v>0.11942763300000001</v>
      </c>
      <c r="AK99">
        <v>0.1172324535</v>
      </c>
      <c r="AL99">
        <v>0.11504301259999999</v>
      </c>
      <c r="AM99">
        <v>0.1128763746</v>
      </c>
    </row>
    <row r="100" spans="1:39" x14ac:dyDescent="0.25">
      <c r="A100" t="s">
        <v>105</v>
      </c>
      <c r="B100">
        <v>1.454606002</v>
      </c>
      <c r="C100">
        <v>1.4467066369999999</v>
      </c>
      <c r="D100">
        <v>1.411791427</v>
      </c>
      <c r="E100">
        <v>1.3803417250000001</v>
      </c>
      <c r="F100">
        <v>1.338702227</v>
      </c>
      <c r="G100">
        <v>1.408429615</v>
      </c>
      <c r="H100">
        <v>1.4461598520000001</v>
      </c>
      <c r="I100">
        <v>1.4571539680000001</v>
      </c>
      <c r="J100">
        <v>1.453925208</v>
      </c>
      <c r="K100">
        <v>1.4403034020000001</v>
      </c>
      <c r="L100">
        <v>1.41612483</v>
      </c>
      <c r="M100">
        <v>1.378542918</v>
      </c>
      <c r="N100">
        <v>1.3233810189999999</v>
      </c>
      <c r="O100">
        <v>1.311365785</v>
      </c>
      <c r="P100">
        <v>1.31379472</v>
      </c>
      <c r="Q100">
        <v>1.3122825410000001</v>
      </c>
      <c r="R100">
        <v>1.3077721040000001</v>
      </c>
      <c r="S100">
        <v>1.3010204139999999</v>
      </c>
      <c r="T100">
        <v>1.3198918019999999</v>
      </c>
      <c r="U100">
        <v>1.3405529679999999</v>
      </c>
      <c r="V100">
        <v>1.3598101010000001</v>
      </c>
      <c r="W100">
        <v>1.3771170180000001</v>
      </c>
      <c r="X100">
        <v>1.39220576</v>
      </c>
      <c r="Y100">
        <v>1.4048486570000001</v>
      </c>
      <c r="Z100">
        <v>1.4148343969999999</v>
      </c>
      <c r="AA100">
        <v>1.421967513</v>
      </c>
      <c r="AB100">
        <v>1.426071356</v>
      </c>
      <c r="AC100">
        <v>1.426992247</v>
      </c>
      <c r="AD100">
        <v>1.4704490029999999</v>
      </c>
      <c r="AE100">
        <v>1.5071538289999999</v>
      </c>
      <c r="AF100">
        <v>1.5353473900000001</v>
      </c>
      <c r="AG100">
        <v>1.5591760960000001</v>
      </c>
      <c r="AH100">
        <v>1.58048699</v>
      </c>
      <c r="AI100">
        <v>1.6001598560000001</v>
      </c>
      <c r="AJ100">
        <v>1.618728527</v>
      </c>
      <c r="AK100">
        <v>1.6365394360000001</v>
      </c>
      <c r="AL100">
        <v>1.653968578</v>
      </c>
      <c r="AM100">
        <v>1.6712536689999999</v>
      </c>
    </row>
    <row r="101" spans="1:39" x14ac:dyDescent="0.25">
      <c r="A101" t="s">
        <v>106</v>
      </c>
      <c r="B101">
        <v>344.32535730000001</v>
      </c>
      <c r="C101">
        <v>344.18392319999998</v>
      </c>
      <c r="D101">
        <v>333.5180325</v>
      </c>
      <c r="E101">
        <v>330.75256180000002</v>
      </c>
      <c r="F101">
        <v>326.97187430000002</v>
      </c>
      <c r="G101">
        <v>349.26297529999999</v>
      </c>
      <c r="H101">
        <v>361.77089219999999</v>
      </c>
      <c r="I101">
        <v>366.11416220000001</v>
      </c>
      <c r="J101">
        <v>365.54339420000002</v>
      </c>
      <c r="K101">
        <v>362.00391430000002</v>
      </c>
      <c r="L101">
        <v>355.79308630000003</v>
      </c>
      <c r="M101">
        <v>346.31909639999998</v>
      </c>
      <c r="N101">
        <v>332.59253109999997</v>
      </c>
      <c r="O101">
        <v>314.98797000000002</v>
      </c>
      <c r="P101">
        <v>299.81568149999998</v>
      </c>
      <c r="Q101">
        <v>285.19466560000001</v>
      </c>
      <c r="R101">
        <v>271.10370849999998</v>
      </c>
      <c r="S101">
        <v>257.51456209999998</v>
      </c>
      <c r="T101">
        <v>253.13242890000001</v>
      </c>
      <c r="U101">
        <v>249.4767415</v>
      </c>
      <c r="V101">
        <v>245.63198600000001</v>
      </c>
      <c r="W101">
        <v>241.47941470000001</v>
      </c>
      <c r="X101">
        <v>236.99015700000001</v>
      </c>
      <c r="Y101">
        <v>232.15130009999999</v>
      </c>
      <c r="Z101">
        <v>226.95741369999999</v>
      </c>
      <c r="AA101">
        <v>221.40921599999999</v>
      </c>
      <c r="AB101">
        <v>215.51319599999999</v>
      </c>
      <c r="AC101">
        <v>209.2814788</v>
      </c>
      <c r="AD101">
        <v>156.96398569999999</v>
      </c>
      <c r="AE101">
        <v>114.0238511</v>
      </c>
      <c r="AF101">
        <v>82.207205130000006</v>
      </c>
      <c r="AG101">
        <v>59.132786459999998</v>
      </c>
      <c r="AH101">
        <v>42.51779226</v>
      </c>
      <c r="AI101">
        <v>30.593941279999999</v>
      </c>
      <c r="AJ101">
        <v>22.05199799</v>
      </c>
      <c r="AK101">
        <v>15.939011259999999</v>
      </c>
      <c r="AL101">
        <v>11.567163239999999</v>
      </c>
      <c r="AM101">
        <v>8.4419557429999994</v>
      </c>
    </row>
    <row r="102" spans="1:39" x14ac:dyDescent="0.25">
      <c r="A102" t="s">
        <v>107</v>
      </c>
      <c r="B102">
        <v>1654.8800980000001</v>
      </c>
      <c r="C102">
        <v>1724.265202</v>
      </c>
      <c r="D102">
        <v>1755.855511</v>
      </c>
      <c r="E102">
        <v>1824.47063</v>
      </c>
      <c r="F102">
        <v>1888.7807780000001</v>
      </c>
      <c r="G102">
        <v>2055.6207060000002</v>
      </c>
      <c r="H102">
        <v>2163.9736670000002</v>
      </c>
      <c r="I102">
        <v>2226.496063</v>
      </c>
      <c r="J102">
        <v>2261.0461789999999</v>
      </c>
      <c r="K102">
        <v>2277.3437469999999</v>
      </c>
      <c r="L102">
        <v>2276.3679670000001</v>
      </c>
      <c r="M102">
        <v>2253.4873590000002</v>
      </c>
      <c r="N102">
        <v>2201.159095</v>
      </c>
      <c r="O102">
        <v>2239.5853670000001</v>
      </c>
      <c r="P102">
        <v>2300.386336</v>
      </c>
      <c r="Q102">
        <v>2361.4544329999999</v>
      </c>
      <c r="R102">
        <v>2422.04232</v>
      </c>
      <c r="S102">
        <v>2481.9520229999998</v>
      </c>
      <c r="T102">
        <v>2508.2445779999998</v>
      </c>
      <c r="U102">
        <v>2528.684049</v>
      </c>
      <c r="V102">
        <v>2545.3685780000001</v>
      </c>
      <c r="W102">
        <v>2558.0882750000001</v>
      </c>
      <c r="X102">
        <v>2566.4364329999999</v>
      </c>
      <c r="Y102">
        <v>2570.024026</v>
      </c>
      <c r="Z102">
        <v>2568.5026379999999</v>
      </c>
      <c r="AA102">
        <v>2561.5700259999999</v>
      </c>
      <c r="AB102">
        <v>2548.9754589999998</v>
      </c>
      <c r="AC102">
        <v>2530.5263359999999</v>
      </c>
      <c r="AD102">
        <v>2654.9276060000002</v>
      </c>
      <c r="AE102">
        <v>2785.1640430000002</v>
      </c>
      <c r="AF102">
        <v>2906.1987340000001</v>
      </c>
      <c r="AG102">
        <v>3022.5644090000001</v>
      </c>
      <c r="AH102">
        <v>3137.3243419999999</v>
      </c>
      <c r="AI102">
        <v>3252.243571</v>
      </c>
      <c r="AJ102">
        <v>3368.434366</v>
      </c>
      <c r="AK102">
        <v>3486.7080369999999</v>
      </c>
      <c r="AL102">
        <v>3607.7900949999998</v>
      </c>
      <c r="AM102">
        <v>3732.2920359999998</v>
      </c>
    </row>
    <row r="103" spans="1:39" x14ac:dyDescent="0.25">
      <c r="A103" t="s">
        <v>108</v>
      </c>
      <c r="B103">
        <v>5.531089014</v>
      </c>
      <c r="C103">
        <v>6.3458964260000004</v>
      </c>
      <c r="D103">
        <v>7.0532667230000001</v>
      </c>
      <c r="E103">
        <v>8.2387811319999997</v>
      </c>
      <c r="F103">
        <v>9.6303776279999997</v>
      </c>
      <c r="G103">
        <v>6.8657607770000002</v>
      </c>
      <c r="H103">
        <v>4.4580736449999998</v>
      </c>
      <c r="I103">
        <v>2.8040991769999999</v>
      </c>
      <c r="J103">
        <v>1.735902598</v>
      </c>
      <c r="K103">
        <v>1.0640883489999999</v>
      </c>
      <c r="L103">
        <v>0.64680691219999997</v>
      </c>
      <c r="M103">
        <v>0.38949324930000001</v>
      </c>
      <c r="N103">
        <v>0.2315512183</v>
      </c>
      <c r="O103">
        <v>0.20506391970000001</v>
      </c>
      <c r="P103">
        <v>0.1906427014</v>
      </c>
      <c r="Q103">
        <v>0.17804427689999999</v>
      </c>
      <c r="R103">
        <v>0.1663611978</v>
      </c>
      <c r="S103">
        <v>0.15544034640000001</v>
      </c>
      <c r="T103">
        <v>0.17202610830000001</v>
      </c>
      <c r="U103">
        <v>0.1936934015</v>
      </c>
      <c r="V103">
        <v>0.21827430889999999</v>
      </c>
      <c r="W103">
        <v>0.24570195340000001</v>
      </c>
      <c r="X103">
        <v>0.27615851590000001</v>
      </c>
      <c r="Y103">
        <v>0.30985602099999998</v>
      </c>
      <c r="Z103">
        <v>0.3470071193</v>
      </c>
      <c r="AA103">
        <v>0.38781806730000001</v>
      </c>
      <c r="AB103">
        <v>0.43248410859999997</v>
      </c>
      <c r="AC103">
        <v>0.48118507939999999</v>
      </c>
      <c r="AD103">
        <v>0.53224389809999995</v>
      </c>
      <c r="AE103">
        <v>0.58580012150000005</v>
      </c>
      <c r="AF103">
        <v>0.64177209960000003</v>
      </c>
      <c r="AG103">
        <v>0.70142616099999999</v>
      </c>
      <c r="AH103">
        <v>0.76561944140000004</v>
      </c>
      <c r="AI103">
        <v>0.83500157190000002</v>
      </c>
      <c r="AJ103">
        <v>0.91014481940000003</v>
      </c>
      <c r="AK103">
        <v>0.99161602390000003</v>
      </c>
      <c r="AL103">
        <v>1.080029664</v>
      </c>
      <c r="AM103">
        <v>1.176041133</v>
      </c>
    </row>
    <row r="104" spans="1:39" x14ac:dyDescent="0.25">
      <c r="A104" t="s">
        <v>109</v>
      </c>
      <c r="B104" s="11">
        <v>127.6313988</v>
      </c>
      <c r="C104">
        <v>122.64112160000001</v>
      </c>
      <c r="D104">
        <v>110.69499450000001</v>
      </c>
      <c r="E104">
        <v>106.1169776</v>
      </c>
      <c r="F104">
        <v>102.10827380000001</v>
      </c>
      <c r="G104">
        <v>54.626516680000002</v>
      </c>
      <c r="H104">
        <v>26.377461199999999</v>
      </c>
      <c r="I104">
        <v>12.342200289999999</v>
      </c>
      <c r="J104">
        <v>5.7060366499999997</v>
      </c>
      <c r="K104">
        <v>2.638908496</v>
      </c>
      <c r="L104">
        <v>1.236753392</v>
      </c>
      <c r="M104">
        <v>0.60134423290000005</v>
      </c>
      <c r="N104">
        <v>0.31561372770000001</v>
      </c>
      <c r="O104">
        <v>0.29283429430000002</v>
      </c>
      <c r="P104">
        <v>0.29020698540000001</v>
      </c>
      <c r="Q104">
        <v>0.28959943170000002</v>
      </c>
      <c r="R104">
        <v>0.28931094359999998</v>
      </c>
      <c r="S104">
        <v>0.28911560860000002</v>
      </c>
      <c r="T104">
        <v>0.29293663209999998</v>
      </c>
      <c r="U104">
        <v>0.29712221259999999</v>
      </c>
      <c r="V104">
        <v>0.30119764249999997</v>
      </c>
      <c r="W104">
        <v>0.30505038220000003</v>
      </c>
      <c r="X104">
        <v>0.30861425809999998</v>
      </c>
      <c r="Y104">
        <v>0.3118356162</v>
      </c>
      <c r="Z104">
        <v>0.31466897999999999</v>
      </c>
      <c r="AA104">
        <v>0.31707615519999999</v>
      </c>
      <c r="AB104">
        <v>0.31902602200000002</v>
      </c>
      <c r="AC104">
        <v>0.32049462309999999</v>
      </c>
      <c r="AD104">
        <v>0.3285752502</v>
      </c>
      <c r="AE104">
        <v>0.33717131350000001</v>
      </c>
      <c r="AF104">
        <v>0.34536201230000002</v>
      </c>
      <c r="AG104">
        <v>0.35347660669999997</v>
      </c>
      <c r="AH104">
        <v>0.36168879050000002</v>
      </c>
      <c r="AI104">
        <v>0.37007450269999997</v>
      </c>
      <c r="AJ104">
        <v>0.37866686220000001</v>
      </c>
      <c r="AK104">
        <v>0.38748502150000003</v>
      </c>
      <c r="AL104">
        <v>0.39655020590000001</v>
      </c>
      <c r="AM104">
        <v>0.4058841514</v>
      </c>
    </row>
    <row r="105" spans="1:39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114</v>
      </c>
      <c r="B109">
        <v>822139.67229999998</v>
      </c>
      <c r="C109">
        <v>1068024.013</v>
      </c>
      <c r="D109">
        <v>1361762.635</v>
      </c>
      <c r="E109">
        <v>1815143.595</v>
      </c>
      <c r="F109">
        <v>2416305.5989999999</v>
      </c>
      <c r="G109">
        <v>2825632.6329999999</v>
      </c>
      <c r="H109">
        <v>3136849.173</v>
      </c>
      <c r="I109">
        <v>3398659.3760000002</v>
      </c>
      <c r="J109">
        <v>3635078.497</v>
      </c>
      <c r="K109">
        <v>3855396.1359999999</v>
      </c>
      <c r="L109">
        <v>4057605.1340000001</v>
      </c>
      <c r="M109">
        <v>4229254.7640000004</v>
      </c>
      <c r="N109">
        <v>4349810.858</v>
      </c>
      <c r="O109">
        <v>4336583.9340000004</v>
      </c>
      <c r="P109">
        <v>4324262.301</v>
      </c>
      <c r="Q109">
        <v>4303152.0719999997</v>
      </c>
      <c r="R109">
        <v>4276729.5130000003</v>
      </c>
      <c r="S109">
        <v>4245867.2</v>
      </c>
      <c r="T109">
        <v>4295304.0789999999</v>
      </c>
      <c r="U109">
        <v>4349737.142</v>
      </c>
      <c r="V109">
        <v>4399315.6260000002</v>
      </c>
      <c r="W109">
        <v>4442240.2920000004</v>
      </c>
      <c r="X109">
        <v>4477647.1960000005</v>
      </c>
      <c r="Y109">
        <v>4504803.8830000004</v>
      </c>
      <c r="Z109">
        <v>4523030.5360000003</v>
      </c>
      <c r="AA109">
        <v>4531703.8660000004</v>
      </c>
      <c r="AB109">
        <v>4530271.4450000003</v>
      </c>
      <c r="AC109">
        <v>4518268.3640000001</v>
      </c>
      <c r="AD109">
        <v>2437923.7910000002</v>
      </c>
      <c r="AE109">
        <v>1225862.8910000001</v>
      </c>
      <c r="AF109">
        <v>609193.60109999997</v>
      </c>
      <c r="AG109">
        <v>302058.2254</v>
      </c>
      <c r="AH109">
        <v>149888.1906</v>
      </c>
      <c r="AI109">
        <v>74644.337910000002</v>
      </c>
      <c r="AJ109">
        <v>37470.572260000001</v>
      </c>
      <c r="AK109">
        <v>19120.094710000001</v>
      </c>
      <c r="AL109">
        <v>10068.63204</v>
      </c>
      <c r="AM109">
        <v>5614.2198719999997</v>
      </c>
    </row>
    <row r="110" spans="1:39" x14ac:dyDescent="0.25">
      <c r="A110" t="s">
        <v>115</v>
      </c>
      <c r="B110">
        <v>483852.31530000002</v>
      </c>
      <c r="C110">
        <v>527836.99750000006</v>
      </c>
      <c r="D110">
        <v>554054.37950000004</v>
      </c>
      <c r="E110">
        <v>606678.8284</v>
      </c>
      <c r="F110">
        <v>663777.03619999997</v>
      </c>
      <c r="G110">
        <v>727848.24029999995</v>
      </c>
      <c r="H110">
        <v>768426.80200000003</v>
      </c>
      <c r="I110">
        <v>793056.37659999996</v>
      </c>
      <c r="J110">
        <v>808189.43039999995</v>
      </c>
      <c r="K110">
        <v>816794.84140000003</v>
      </c>
      <c r="L110">
        <v>819187.42709999997</v>
      </c>
      <c r="M110">
        <v>813701.35889999999</v>
      </c>
      <c r="N110">
        <v>797580.44709999999</v>
      </c>
      <c r="O110">
        <v>787654.45629999996</v>
      </c>
      <c r="P110">
        <v>781174.17850000004</v>
      </c>
      <c r="Q110">
        <v>773484.22400000005</v>
      </c>
      <c r="R110">
        <v>764927.71010000003</v>
      </c>
      <c r="S110">
        <v>755643.38549999997</v>
      </c>
      <c r="T110">
        <v>703237.11820000003</v>
      </c>
      <c r="U110">
        <v>649776.57120000001</v>
      </c>
      <c r="V110">
        <v>599146.85129999998</v>
      </c>
      <c r="W110">
        <v>551551.93359999999</v>
      </c>
      <c r="X110">
        <v>506863.52100000001</v>
      </c>
      <c r="Y110">
        <v>464937.71149999998</v>
      </c>
      <c r="Z110">
        <v>425642.36330000003</v>
      </c>
      <c r="AA110">
        <v>388857.26010000001</v>
      </c>
      <c r="AB110">
        <v>354472.07610000001</v>
      </c>
      <c r="AC110">
        <v>322384.47259999998</v>
      </c>
      <c r="AD110">
        <v>274339.05810000002</v>
      </c>
      <c r="AE110">
        <v>230347.58050000001</v>
      </c>
      <c r="AF110">
        <v>192134.23800000001</v>
      </c>
      <c r="AG110">
        <v>159768.21100000001</v>
      </c>
      <c r="AH110">
        <v>132645.6066</v>
      </c>
      <c r="AI110">
        <v>110038.22719999999</v>
      </c>
      <c r="AJ110">
        <v>91252.001489999995</v>
      </c>
      <c r="AK110">
        <v>75671.397219999999</v>
      </c>
      <c r="AL110">
        <v>62767.515610000002</v>
      </c>
      <c r="AM110">
        <v>52090.469899999996</v>
      </c>
    </row>
    <row r="111" spans="1:39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118</v>
      </c>
      <c r="B113">
        <v>34453082.130000003</v>
      </c>
      <c r="C113">
        <v>34438930.280000001</v>
      </c>
      <c r="D113">
        <v>33371704.760000002</v>
      </c>
      <c r="E113">
        <v>33094992.670000002</v>
      </c>
      <c r="F113">
        <v>32716698.329999998</v>
      </c>
      <c r="G113">
        <v>34947138.57</v>
      </c>
      <c r="H113">
        <v>36198676.619999997</v>
      </c>
      <c r="I113">
        <v>36633262.799999997</v>
      </c>
      <c r="J113">
        <v>36576151.939999998</v>
      </c>
      <c r="K113">
        <v>36221992.740000002</v>
      </c>
      <c r="L113">
        <v>35600539.340000004</v>
      </c>
      <c r="M113">
        <v>34652575.020000003</v>
      </c>
      <c r="N113">
        <v>33279099.399999999</v>
      </c>
      <c r="O113">
        <v>31517592.800000001</v>
      </c>
      <c r="P113">
        <v>29999458.59</v>
      </c>
      <c r="Q113">
        <v>28536484.539999999</v>
      </c>
      <c r="R113">
        <v>27126548</v>
      </c>
      <c r="S113">
        <v>25766822.48</v>
      </c>
      <c r="T113">
        <v>25328347.670000002</v>
      </c>
      <c r="U113">
        <v>24962560.789999999</v>
      </c>
      <c r="V113">
        <v>24577855.82</v>
      </c>
      <c r="W113">
        <v>24162350.890000001</v>
      </c>
      <c r="X113">
        <v>23713157.239999998</v>
      </c>
      <c r="Y113">
        <v>23228982.809999999</v>
      </c>
      <c r="Z113">
        <v>22709284.25</v>
      </c>
      <c r="AA113">
        <v>22154133.41</v>
      </c>
      <c r="AB113">
        <v>21564179.59</v>
      </c>
      <c r="AC113">
        <v>20940636.010000002</v>
      </c>
      <c r="AD113">
        <v>15705764.859999999</v>
      </c>
      <c r="AE113">
        <v>11409187.810000001</v>
      </c>
      <c r="AF113">
        <v>8225624.2599999998</v>
      </c>
      <c r="AG113">
        <v>5916807.1129999999</v>
      </c>
      <c r="AH113">
        <v>4254312.6789999995</v>
      </c>
      <c r="AI113">
        <v>3061212.1069999998</v>
      </c>
      <c r="AJ113">
        <v>2206505.5789999999</v>
      </c>
      <c r="AK113">
        <v>1594841.7169999999</v>
      </c>
      <c r="AL113">
        <v>1157402.5360000001</v>
      </c>
      <c r="AM113">
        <v>844708.38430000003</v>
      </c>
    </row>
    <row r="114" spans="1:39" x14ac:dyDescent="0.25">
      <c r="A114" t="s">
        <v>119</v>
      </c>
      <c r="B114">
        <v>56591382.229999997</v>
      </c>
      <c r="C114">
        <v>58964121.469999999</v>
      </c>
      <c r="D114">
        <v>60044404.710000001</v>
      </c>
      <c r="E114">
        <v>62390813.049999997</v>
      </c>
      <c r="F114">
        <v>64590005.710000001</v>
      </c>
      <c r="G114">
        <v>70295375.030000001</v>
      </c>
      <c r="H114">
        <v>74000685.109999999</v>
      </c>
      <c r="I114">
        <v>76138742.620000005</v>
      </c>
      <c r="J114">
        <v>77320241.379999995</v>
      </c>
      <c r="K114">
        <v>77877563.879999995</v>
      </c>
      <c r="L114">
        <v>77844195.450000003</v>
      </c>
      <c r="M114">
        <v>77061754.959999904</v>
      </c>
      <c r="N114">
        <v>75272302.769999996</v>
      </c>
      <c r="O114">
        <v>76586353.180000007</v>
      </c>
      <c r="P114">
        <v>78665543.609999999</v>
      </c>
      <c r="Q114">
        <v>80753868.959999904</v>
      </c>
      <c r="R114">
        <v>82825772.689999998</v>
      </c>
      <c r="S114">
        <v>84874484.790000007</v>
      </c>
      <c r="T114">
        <v>85773602.519999996</v>
      </c>
      <c r="U114">
        <v>86472564.310000002</v>
      </c>
      <c r="V114">
        <v>87043119.590000004</v>
      </c>
      <c r="W114">
        <v>87478090.790000007</v>
      </c>
      <c r="X114">
        <v>87763569.959999904</v>
      </c>
      <c r="Y114">
        <v>87886253.689999998</v>
      </c>
      <c r="Z114">
        <v>87834227.280000001</v>
      </c>
      <c r="AA114">
        <v>87597155.069999903</v>
      </c>
      <c r="AB114">
        <v>87166462.890000001</v>
      </c>
      <c r="AC114">
        <v>86535564.370000005</v>
      </c>
      <c r="AD114">
        <v>90789673.079999998</v>
      </c>
      <c r="AE114">
        <v>95243325.069999903</v>
      </c>
      <c r="AF114">
        <v>99382308.019999996</v>
      </c>
      <c r="AG114">
        <v>103361626.2</v>
      </c>
      <c r="AH114">
        <v>107286033.3</v>
      </c>
      <c r="AI114">
        <v>111215887.8</v>
      </c>
      <c r="AJ114">
        <v>115189225.59999999</v>
      </c>
      <c r="AK114">
        <v>119233790.90000001</v>
      </c>
      <c r="AL114">
        <v>123374393.59999999</v>
      </c>
      <c r="AM114">
        <v>127631944.90000001</v>
      </c>
    </row>
    <row r="115" spans="1:39" x14ac:dyDescent="0.25">
      <c r="A115" t="s">
        <v>120</v>
      </c>
      <c r="B115">
        <v>1083848.0830000001</v>
      </c>
      <c r="C115">
        <v>1243514.19</v>
      </c>
      <c r="D115">
        <v>1382127.388</v>
      </c>
      <c r="E115">
        <v>1614435.622</v>
      </c>
      <c r="F115">
        <v>1887126.8030000001</v>
      </c>
      <c r="G115">
        <v>1345384.541</v>
      </c>
      <c r="H115">
        <v>873584.67020000005</v>
      </c>
      <c r="I115">
        <v>549479.04630000005</v>
      </c>
      <c r="J115">
        <v>340159.90299999999</v>
      </c>
      <c r="K115">
        <v>208514.11249999999</v>
      </c>
      <c r="L115">
        <v>126745.4618</v>
      </c>
      <c r="M115">
        <v>76323.398579999906</v>
      </c>
      <c r="N115">
        <v>45373.766969999997</v>
      </c>
      <c r="O115">
        <v>40183.43144</v>
      </c>
      <c r="P115">
        <v>37357.51238</v>
      </c>
      <c r="Q115">
        <v>34888.780070000001</v>
      </c>
      <c r="R115">
        <v>32599.414830000002</v>
      </c>
      <c r="S115">
        <v>30459.412420000001</v>
      </c>
      <c r="T115">
        <v>33709.485979999998</v>
      </c>
      <c r="U115">
        <v>37955.314290000002</v>
      </c>
      <c r="V115">
        <v>42772.081700000002</v>
      </c>
      <c r="W115">
        <v>48146.68331</v>
      </c>
      <c r="X115">
        <v>54114.818460000002</v>
      </c>
      <c r="Y115">
        <v>60718.034610000002</v>
      </c>
      <c r="Z115">
        <v>67998.001829999994</v>
      </c>
      <c r="AA115">
        <v>75995.137229999906</v>
      </c>
      <c r="AB115">
        <v>84747.699900000007</v>
      </c>
      <c r="AC115">
        <v>94290.929759999999</v>
      </c>
      <c r="AD115">
        <v>104296.19319999999</v>
      </c>
      <c r="AE115">
        <v>114790.83719999999</v>
      </c>
      <c r="AF115">
        <v>125758.8619</v>
      </c>
      <c r="AG115">
        <v>137448.41159999999</v>
      </c>
      <c r="AH115">
        <v>150027.44690000001</v>
      </c>
      <c r="AI115">
        <v>163623.26670000001</v>
      </c>
      <c r="AJ115">
        <v>178348.0097</v>
      </c>
      <c r="AK115">
        <v>194312.75169999999</v>
      </c>
      <c r="AL115">
        <v>211637.9031</v>
      </c>
      <c r="AM115">
        <v>230451.89180000001</v>
      </c>
    </row>
    <row r="116" spans="1:39" x14ac:dyDescent="0.25">
      <c r="A116" t="s">
        <v>121</v>
      </c>
      <c r="B116">
        <v>32532501.420000002</v>
      </c>
      <c r="C116">
        <v>31260508.780000001</v>
      </c>
      <c r="D116">
        <v>28215510.579999998</v>
      </c>
      <c r="E116">
        <v>27048600.699999999</v>
      </c>
      <c r="F116">
        <v>26026805.379999999</v>
      </c>
      <c r="G116">
        <v>13923838.1</v>
      </c>
      <c r="H116">
        <v>6723153.5439999998</v>
      </c>
      <c r="I116">
        <v>3145984.2119999998</v>
      </c>
      <c r="J116">
        <v>1454642.2320000001</v>
      </c>
      <c r="K116">
        <v>672681.79139999999</v>
      </c>
      <c r="L116">
        <v>315307.11239999998</v>
      </c>
      <c r="M116">
        <v>153328.2034</v>
      </c>
      <c r="N116">
        <v>80530.372189999995</v>
      </c>
      <c r="O116">
        <v>74718.089519999994</v>
      </c>
      <c r="P116">
        <v>74047.718940000006</v>
      </c>
      <c r="Q116">
        <v>73892.698669999998</v>
      </c>
      <c r="R116">
        <v>73819.089529999997</v>
      </c>
      <c r="S116">
        <v>73769.248850000004</v>
      </c>
      <c r="T116">
        <v>74744.201530000006</v>
      </c>
      <c r="U116">
        <v>75812.172680000003</v>
      </c>
      <c r="V116">
        <v>76852.038369999995</v>
      </c>
      <c r="W116">
        <v>77835.083570000003</v>
      </c>
      <c r="X116">
        <v>78744.423779999997</v>
      </c>
      <c r="Y116">
        <v>79566.368910000005</v>
      </c>
      <c r="Z116">
        <v>80289.315409999996</v>
      </c>
      <c r="AA116">
        <v>80903.517850000004</v>
      </c>
      <c r="AB116">
        <v>81401.035810000001</v>
      </c>
      <c r="AC116">
        <v>81775.756500000003</v>
      </c>
      <c r="AD116">
        <v>83837.567679999906</v>
      </c>
      <c r="AE116">
        <v>86030.894870000004</v>
      </c>
      <c r="AF116">
        <v>88120.791389999999</v>
      </c>
      <c r="AG116">
        <v>90191.269480000003</v>
      </c>
      <c r="AH116">
        <v>92286.647970000005</v>
      </c>
      <c r="AI116">
        <v>94426.303079999998</v>
      </c>
      <c r="AJ116">
        <v>96618.685259999998</v>
      </c>
      <c r="AK116">
        <v>98868.681330000007</v>
      </c>
      <c r="AL116">
        <v>101181.7071</v>
      </c>
      <c r="AM116">
        <v>103563.3085</v>
      </c>
    </row>
    <row r="117" spans="1:39" x14ac:dyDescent="0.25">
      <c r="A117" t="s">
        <v>172</v>
      </c>
      <c r="B117">
        <v>80.771904280000001</v>
      </c>
      <c r="C117">
        <v>83.554966859999894</v>
      </c>
      <c r="D117">
        <v>85.37922725</v>
      </c>
      <c r="E117">
        <v>87.06087789</v>
      </c>
      <c r="F117">
        <v>88.072277150000005</v>
      </c>
      <c r="G117">
        <v>94.467792340000003</v>
      </c>
      <c r="H117">
        <v>97.626373169999894</v>
      </c>
      <c r="I117">
        <v>99.083934900000003</v>
      </c>
      <c r="J117">
        <v>99.602841190000007</v>
      </c>
      <c r="K117">
        <v>99.442675410000007</v>
      </c>
      <c r="L117">
        <v>98.593113990000006</v>
      </c>
      <c r="M117">
        <v>96.850089729999894</v>
      </c>
      <c r="N117">
        <v>93.885187549999998</v>
      </c>
      <c r="O117">
        <v>95.922177160000004</v>
      </c>
      <c r="P117">
        <v>98.257042029999994</v>
      </c>
      <c r="Q117">
        <v>100.4530089</v>
      </c>
      <c r="R117">
        <v>102.53843259999999</v>
      </c>
      <c r="S117">
        <v>104.52572170000001</v>
      </c>
      <c r="T117">
        <v>106.3730726</v>
      </c>
      <c r="U117">
        <v>108.10888079999999</v>
      </c>
      <c r="V117">
        <v>109.7027566</v>
      </c>
      <c r="W117">
        <v>111.1339016</v>
      </c>
      <c r="X117">
        <v>112.38214170000001</v>
      </c>
      <c r="Y117">
        <v>113.42791099999999</v>
      </c>
      <c r="Z117">
        <v>114.252516</v>
      </c>
      <c r="AA117">
        <v>114.8384595</v>
      </c>
      <c r="AB117">
        <v>115.1698258</v>
      </c>
      <c r="AC117">
        <v>115.2327164</v>
      </c>
      <c r="AD117">
        <v>119.14389799999999</v>
      </c>
      <c r="AE117">
        <v>122.0525763</v>
      </c>
      <c r="AF117">
        <v>124.2765328</v>
      </c>
      <c r="AG117">
        <v>126.109139</v>
      </c>
      <c r="AH117">
        <v>127.6985087</v>
      </c>
      <c r="AI117">
        <v>129.12928070000001</v>
      </c>
      <c r="AJ117">
        <v>130.4543003</v>
      </c>
      <c r="AK117">
        <v>131.7117135</v>
      </c>
      <c r="AL117">
        <v>132.9322114</v>
      </c>
      <c r="AM117">
        <v>134.13909079999999</v>
      </c>
    </row>
    <row r="118" spans="1:39" x14ac:dyDescent="0.25">
      <c r="A118" t="s">
        <v>173</v>
      </c>
      <c r="B118">
        <v>12.058651169999999</v>
      </c>
      <c r="C118">
        <v>15.24971289</v>
      </c>
      <c r="D118">
        <v>19.04989565</v>
      </c>
      <c r="E118">
        <v>23.747309300000001</v>
      </c>
      <c r="F118">
        <v>29.368487290000001</v>
      </c>
      <c r="G118">
        <v>36.186425380000003</v>
      </c>
      <c r="H118">
        <v>42.958453579999997</v>
      </c>
      <c r="I118">
        <v>50.084609810000003</v>
      </c>
      <c r="J118">
        <v>57.835213359999997</v>
      </c>
      <c r="K118">
        <v>66.330455700000002</v>
      </c>
      <c r="L118">
        <v>75.545105210000003</v>
      </c>
      <c r="M118">
        <v>85.247046229999995</v>
      </c>
      <c r="N118">
        <v>94.928355260000004</v>
      </c>
      <c r="O118">
        <v>104.3485367</v>
      </c>
      <c r="P118">
        <v>115.00043410000001</v>
      </c>
      <c r="Q118">
        <v>126.49320640000001</v>
      </c>
      <c r="R118">
        <v>138.91827559999999</v>
      </c>
      <c r="S118">
        <v>152.35767680000001</v>
      </c>
      <c r="T118">
        <v>163.01716070000001</v>
      </c>
      <c r="U118">
        <v>174.1900905</v>
      </c>
      <c r="V118">
        <v>185.84037259999999</v>
      </c>
      <c r="W118">
        <v>197.9381659</v>
      </c>
      <c r="X118">
        <v>210.44603029999999</v>
      </c>
      <c r="Y118">
        <v>223.3180467</v>
      </c>
      <c r="Z118">
        <v>236.49943780000001</v>
      </c>
      <c r="AA118">
        <v>249.92641029999999</v>
      </c>
      <c r="AB118">
        <v>263.52629539999998</v>
      </c>
      <c r="AC118">
        <v>277.21804700000001</v>
      </c>
      <c r="AD118">
        <v>290.46564260000002</v>
      </c>
      <c r="AE118">
        <v>301.54156269999999</v>
      </c>
      <c r="AF118">
        <v>311.1477203</v>
      </c>
      <c r="AG118">
        <v>319.96414979999997</v>
      </c>
      <c r="AH118">
        <v>328.33550680000002</v>
      </c>
      <c r="AI118">
        <v>336.46045029999999</v>
      </c>
      <c r="AJ118">
        <v>344.46488399999998</v>
      </c>
      <c r="AK118">
        <v>352.4424568</v>
      </c>
      <c r="AL118">
        <v>360.4718163</v>
      </c>
      <c r="AM118">
        <v>368.6155981</v>
      </c>
    </row>
    <row r="119" spans="1:39" x14ac:dyDescent="0.25">
      <c r="A119" t="s">
        <v>174</v>
      </c>
      <c r="B119">
        <v>17.491178099999999</v>
      </c>
      <c r="C119">
        <v>17.504430840000001</v>
      </c>
      <c r="D119">
        <v>17.303937000000001</v>
      </c>
      <c r="E119">
        <v>17.069968920000001</v>
      </c>
      <c r="F119">
        <v>16.705746869999999</v>
      </c>
      <c r="G119">
        <v>19.742142269999999</v>
      </c>
      <c r="H119">
        <v>22.478198729999999</v>
      </c>
      <c r="I119">
        <v>25.135147379999999</v>
      </c>
      <c r="J119">
        <v>27.837726109999998</v>
      </c>
      <c r="K119">
        <v>30.62095072</v>
      </c>
      <c r="L119">
        <v>33.448472850000002</v>
      </c>
      <c r="M119">
        <v>36.200417360000003</v>
      </c>
      <c r="N119">
        <v>38.662903749999998</v>
      </c>
      <c r="O119">
        <v>38.580784080000001</v>
      </c>
      <c r="P119">
        <v>38.598492210000003</v>
      </c>
      <c r="Q119">
        <v>38.541111559999997</v>
      </c>
      <c r="R119">
        <v>38.424001699999998</v>
      </c>
      <c r="S119">
        <v>38.25548612</v>
      </c>
      <c r="T119">
        <v>38.928887039999999</v>
      </c>
      <c r="U119">
        <v>39.561375929999997</v>
      </c>
      <c r="V119">
        <v>40.141841360000001</v>
      </c>
      <c r="W119">
        <v>40.662684259999999</v>
      </c>
      <c r="X119">
        <v>41.11653613</v>
      </c>
      <c r="Y119">
        <v>41.496253000000003</v>
      </c>
      <c r="Z119">
        <v>41.795012059999998</v>
      </c>
      <c r="AA119">
        <v>42.00642998</v>
      </c>
      <c r="AB119">
        <v>42.124703650000001</v>
      </c>
      <c r="AC119">
        <v>42.144769340000003</v>
      </c>
      <c r="AD119">
        <v>43.513754140000003</v>
      </c>
      <c r="AE119">
        <v>44.513174460000002</v>
      </c>
      <c r="AF119">
        <v>45.260319090000003</v>
      </c>
      <c r="AG119">
        <v>45.862942070000003</v>
      </c>
      <c r="AH119">
        <v>46.375439980000003</v>
      </c>
      <c r="AI119">
        <v>46.828884899999998</v>
      </c>
      <c r="AJ119">
        <v>47.242660979999997</v>
      </c>
      <c r="AK119">
        <v>47.630727919999998</v>
      </c>
      <c r="AL119">
        <v>48.004275069999998</v>
      </c>
      <c r="AM119">
        <v>48.37176247</v>
      </c>
    </row>
    <row r="120" spans="1:39" x14ac:dyDescent="0.25">
      <c r="A120" t="s">
        <v>175</v>
      </c>
      <c r="B120">
        <v>5.6171085900000001E-2</v>
      </c>
      <c r="C120">
        <v>0.11535348350000001</v>
      </c>
      <c r="D120">
        <v>0.23400040429999999</v>
      </c>
      <c r="E120">
        <v>0.47368908230000001</v>
      </c>
      <c r="F120">
        <v>0.95129563360000002</v>
      </c>
      <c r="G120">
        <v>1.744912037</v>
      </c>
      <c r="H120">
        <v>3.0836879399999999</v>
      </c>
      <c r="I120">
        <v>5.3520480810000004</v>
      </c>
      <c r="J120">
        <v>9.2002998619999996</v>
      </c>
      <c r="K120">
        <v>15.70784293</v>
      </c>
      <c r="L120">
        <v>26.632002799999999</v>
      </c>
      <c r="M120">
        <v>44.737402600000003</v>
      </c>
      <c r="N120">
        <v>74.161979110000004</v>
      </c>
      <c r="O120">
        <v>77.230100210000003</v>
      </c>
      <c r="P120">
        <v>80.633329829999994</v>
      </c>
      <c r="Q120">
        <v>84.022809039999999</v>
      </c>
      <c r="R120">
        <v>87.418683040000005</v>
      </c>
      <c r="S120">
        <v>90.828909030000005</v>
      </c>
      <c r="T120">
        <v>103.6408924</v>
      </c>
      <c r="U120">
        <v>118.1025643</v>
      </c>
      <c r="V120">
        <v>134.3736189</v>
      </c>
      <c r="W120">
        <v>152.63057879999999</v>
      </c>
      <c r="X120">
        <v>173.05765339999999</v>
      </c>
      <c r="Y120">
        <v>195.8447602</v>
      </c>
      <c r="Z120">
        <v>221.18532630000001</v>
      </c>
      <c r="AA120">
        <v>249.2736736</v>
      </c>
      <c r="AB120">
        <v>280.30205560000002</v>
      </c>
      <c r="AC120">
        <v>314.4574503</v>
      </c>
      <c r="AD120">
        <v>332.35355199999998</v>
      </c>
      <c r="AE120">
        <v>348.03097780000002</v>
      </c>
      <c r="AF120">
        <v>362.24509160000002</v>
      </c>
      <c r="AG120">
        <v>375.75292730000001</v>
      </c>
      <c r="AH120">
        <v>388.941306</v>
      </c>
      <c r="AI120">
        <v>402.03642739999998</v>
      </c>
      <c r="AJ120">
        <v>415.18485579999998</v>
      </c>
      <c r="AK120">
        <v>428.49912010000003</v>
      </c>
      <c r="AL120">
        <v>442.07727949999997</v>
      </c>
      <c r="AM120">
        <v>456.0009574</v>
      </c>
    </row>
    <row r="121" spans="1:39" x14ac:dyDescent="0.25">
      <c r="A121" t="s">
        <v>176</v>
      </c>
      <c r="B121">
        <v>6.4138731550000001</v>
      </c>
      <c r="C121">
        <v>8.5371203199999997</v>
      </c>
      <c r="D121">
        <v>11.22458872</v>
      </c>
      <c r="E121">
        <v>14.72720545</v>
      </c>
      <c r="F121">
        <v>19.169713170000001</v>
      </c>
      <c r="G121">
        <v>21.86363184</v>
      </c>
      <c r="H121">
        <v>24.0252461</v>
      </c>
      <c r="I121">
        <v>25.927824879999999</v>
      </c>
      <c r="J121">
        <v>27.713840709999999</v>
      </c>
      <c r="K121">
        <v>29.421170010000001</v>
      </c>
      <c r="L121">
        <v>31.01672027</v>
      </c>
      <c r="M121">
        <v>32.397497649999998</v>
      </c>
      <c r="N121">
        <v>33.39417109</v>
      </c>
      <c r="O121">
        <v>33.32358911</v>
      </c>
      <c r="P121">
        <v>33.339231359999999</v>
      </c>
      <c r="Q121">
        <v>33.290015750000002</v>
      </c>
      <c r="R121">
        <v>33.189207260000003</v>
      </c>
      <c r="S121">
        <v>33.043993880000002</v>
      </c>
      <c r="T121">
        <v>33.58810081</v>
      </c>
      <c r="U121">
        <v>34.095691309999999</v>
      </c>
      <c r="V121">
        <v>34.557320050000001</v>
      </c>
      <c r="W121">
        <v>34.966604519999997</v>
      </c>
      <c r="X121">
        <v>35.317389079999998</v>
      </c>
      <c r="Y121">
        <v>35.603738669999998</v>
      </c>
      <c r="Z121">
        <v>35.820020409999998</v>
      </c>
      <c r="AA121">
        <v>35.961003300000002</v>
      </c>
      <c r="AB121">
        <v>36.0219764</v>
      </c>
      <c r="AC121">
        <v>35.998881910000001</v>
      </c>
      <c r="AD121">
        <v>18.23966901</v>
      </c>
      <c r="AE121">
        <v>9.1563847850000002</v>
      </c>
      <c r="AF121">
        <v>4.568757926</v>
      </c>
      <c r="AG121">
        <v>2.2718911290000001</v>
      </c>
      <c r="AH121">
        <v>1.127349862</v>
      </c>
      <c r="AI121">
        <v>0.55863682150000005</v>
      </c>
      <c r="AJ121">
        <v>0.27656369040000001</v>
      </c>
      <c r="AK121">
        <v>0.1368337084</v>
      </c>
      <c r="AL121">
        <v>6.76754049E-2</v>
      </c>
      <c r="AM121">
        <v>3.34647764E-2</v>
      </c>
    </row>
    <row r="122" spans="1:39" x14ac:dyDescent="0.25">
      <c r="A122" t="s">
        <v>177</v>
      </c>
      <c r="B122">
        <v>3.774744707</v>
      </c>
      <c r="C122">
        <v>4.1418312640000003</v>
      </c>
      <c r="D122">
        <v>4.4891613809999997</v>
      </c>
      <c r="E122">
        <v>4.8554435380000003</v>
      </c>
      <c r="F122">
        <v>5.2100028309999997</v>
      </c>
      <c r="G122">
        <v>5.6633425730000004</v>
      </c>
      <c r="H122">
        <v>5.9312544349999996</v>
      </c>
      <c r="I122">
        <v>6.100605989</v>
      </c>
      <c r="J122">
        <v>6.2148663119999998</v>
      </c>
      <c r="K122">
        <v>6.2881543960000004</v>
      </c>
      <c r="L122">
        <v>6.318111891</v>
      </c>
      <c r="M122">
        <v>6.2897167659999997</v>
      </c>
      <c r="N122">
        <v>6.1790039429999997</v>
      </c>
      <c r="O122">
        <v>6.1328008140000003</v>
      </c>
      <c r="P122">
        <v>6.102699082</v>
      </c>
      <c r="Q122">
        <v>6.0609354350000002</v>
      </c>
      <c r="R122">
        <v>6.0101016920000001</v>
      </c>
      <c r="S122">
        <v>5.9516414329999998</v>
      </c>
      <c r="T122">
        <v>5.5171245210000004</v>
      </c>
      <c r="U122">
        <v>5.1075185330000004</v>
      </c>
      <c r="V122">
        <v>4.7209958500000004</v>
      </c>
      <c r="W122">
        <v>4.3564239569999996</v>
      </c>
      <c r="X122">
        <v>4.0128079809999999</v>
      </c>
      <c r="Y122">
        <v>3.68925357</v>
      </c>
      <c r="Z122">
        <v>3.3849467670000002</v>
      </c>
      <c r="AA122">
        <v>3.0991380830000002</v>
      </c>
      <c r="AB122">
        <v>2.8311297720000002</v>
      </c>
      <c r="AC122">
        <v>2.5802653150000001</v>
      </c>
      <c r="AD122">
        <v>2.1840715039999998</v>
      </c>
      <c r="AE122">
        <v>1.8316752700000001</v>
      </c>
      <c r="AF122">
        <v>1.526852702</v>
      </c>
      <c r="AG122">
        <v>1.268414089</v>
      </c>
      <c r="AH122">
        <v>1.0514940150000001</v>
      </c>
      <c r="AI122">
        <v>0.8704667653</v>
      </c>
      <c r="AJ122">
        <v>0.71993343799999998</v>
      </c>
      <c r="AK122">
        <v>0.59506557689999995</v>
      </c>
      <c r="AL122">
        <v>0.49167388420000002</v>
      </c>
      <c r="AM122">
        <v>0.40617085079999998</v>
      </c>
    </row>
    <row r="123" spans="1:39" x14ac:dyDescent="0.25">
      <c r="A123" t="s">
        <v>178</v>
      </c>
      <c r="B123">
        <v>1.6531914300000001E-3</v>
      </c>
      <c r="C123">
        <v>1.0264585999999999E-2</v>
      </c>
      <c r="D123">
        <v>6.2954637999999896E-2</v>
      </c>
      <c r="E123">
        <v>0.38530522369999998</v>
      </c>
      <c r="F123">
        <v>2.3395235639999998</v>
      </c>
      <c r="G123">
        <v>2.8181505630000001</v>
      </c>
      <c r="H123">
        <v>3.2706932050000002</v>
      </c>
      <c r="I123">
        <v>3.7279332350000001</v>
      </c>
      <c r="J123">
        <v>4.208514568</v>
      </c>
      <c r="K123">
        <v>4.7186974800000003</v>
      </c>
      <c r="L123">
        <v>5.2539767460000002</v>
      </c>
      <c r="M123">
        <v>5.7960726090000003</v>
      </c>
      <c r="N123">
        <v>6.3099089920000004</v>
      </c>
      <c r="O123">
        <v>6.2966063700000001</v>
      </c>
      <c r="P123">
        <v>6.2995960550000003</v>
      </c>
      <c r="Q123">
        <v>6.2903305239999998</v>
      </c>
      <c r="R123">
        <v>6.2713160840000004</v>
      </c>
      <c r="S123">
        <v>6.2439108020000003</v>
      </c>
      <c r="T123">
        <v>5.8982394989999998</v>
      </c>
      <c r="U123">
        <v>5.5642835570000004</v>
      </c>
      <c r="V123">
        <v>5.2411019359999997</v>
      </c>
      <c r="W123">
        <v>4.9284324770000003</v>
      </c>
      <c r="X123">
        <v>4.6261183289999996</v>
      </c>
      <c r="Y123">
        <v>4.3340762740000001</v>
      </c>
      <c r="Z123">
        <v>4.0522811780000003</v>
      </c>
      <c r="AA123">
        <v>3.7807533119999999</v>
      </c>
      <c r="AB123">
        <v>3.519547872</v>
      </c>
      <c r="AC123">
        <v>3.2687458110000001</v>
      </c>
      <c r="AD123">
        <v>3.2813135880000002</v>
      </c>
      <c r="AE123">
        <v>3.2635740059999998</v>
      </c>
      <c r="AF123">
        <v>3.226310969</v>
      </c>
      <c r="AG123">
        <v>3.1785879970000002</v>
      </c>
      <c r="AH123">
        <v>3.1249572900000002</v>
      </c>
      <c r="AI123">
        <v>3.067987419</v>
      </c>
      <c r="AJ123">
        <v>3.0092469190000002</v>
      </c>
      <c r="AK123">
        <v>2.949812466</v>
      </c>
      <c r="AL123">
        <v>2.8904856560000001</v>
      </c>
      <c r="AM123">
        <v>2.8318257689999999</v>
      </c>
    </row>
    <row r="124" spans="1:39" x14ac:dyDescent="0.25">
      <c r="A124" t="s">
        <v>179</v>
      </c>
      <c r="B124">
        <v>34.003827620000003</v>
      </c>
      <c r="C124">
        <v>33.387930470000001</v>
      </c>
      <c r="D124">
        <v>32.383157650000001</v>
      </c>
      <c r="E124">
        <v>31.342942180000001</v>
      </c>
      <c r="F124">
        <v>30.09578599</v>
      </c>
      <c r="G124">
        <v>32.069748670000003</v>
      </c>
      <c r="H124">
        <v>32.924885340000003</v>
      </c>
      <c r="I124">
        <v>33.197523459999999</v>
      </c>
      <c r="J124">
        <v>33.152745029999998</v>
      </c>
      <c r="K124">
        <v>32.882580519999998</v>
      </c>
      <c r="L124">
        <v>32.38806494</v>
      </c>
      <c r="M124">
        <v>31.607035969999998</v>
      </c>
      <c r="N124">
        <v>30.438703270000001</v>
      </c>
      <c r="O124">
        <v>30.374532039999998</v>
      </c>
      <c r="P124">
        <v>30.38895415</v>
      </c>
      <c r="Q124">
        <v>30.34425766</v>
      </c>
      <c r="R124">
        <v>30.252532899999999</v>
      </c>
      <c r="S124">
        <v>30.120331109999999</v>
      </c>
      <c r="T124">
        <v>30.65266729</v>
      </c>
      <c r="U124">
        <v>31.15286107</v>
      </c>
      <c r="V124">
        <v>31.61215537</v>
      </c>
      <c r="W124">
        <v>32.024556850000003</v>
      </c>
      <c r="X124">
        <v>32.384252099999998</v>
      </c>
      <c r="Y124">
        <v>32.685602979999999</v>
      </c>
      <c r="Z124">
        <v>32.923222729999999</v>
      </c>
      <c r="AA124">
        <v>33.092069340000002</v>
      </c>
      <c r="AB124">
        <v>33.187556489999999</v>
      </c>
      <c r="AC124">
        <v>33.205679150000002</v>
      </c>
      <c r="AD124">
        <v>34.32953303</v>
      </c>
      <c r="AE124">
        <v>35.164347720000002</v>
      </c>
      <c r="AF124">
        <v>35.801750900000002</v>
      </c>
      <c r="AG124">
        <v>36.326304790000002</v>
      </c>
      <c r="AH124">
        <v>36.780701739999998</v>
      </c>
      <c r="AI124">
        <v>37.18933741</v>
      </c>
      <c r="AJ124">
        <v>37.567442669999998</v>
      </c>
      <c r="AK124">
        <v>37.926010050000002</v>
      </c>
      <c r="AL124">
        <v>38.273881609999997</v>
      </c>
      <c r="AM124">
        <v>38.617767319999999</v>
      </c>
    </row>
    <row r="125" spans="1:39" x14ac:dyDescent="0.25">
      <c r="A125" t="s">
        <v>180</v>
      </c>
      <c r="B125">
        <v>103.4266882</v>
      </c>
      <c r="C125">
        <v>102.89487560000001</v>
      </c>
      <c r="D125">
        <v>101.1166968</v>
      </c>
      <c r="E125">
        <v>99.161451470000003</v>
      </c>
      <c r="F125">
        <v>96.47354498</v>
      </c>
      <c r="G125">
        <v>103.42704259999999</v>
      </c>
      <c r="H125">
        <v>106.8313765</v>
      </c>
      <c r="I125">
        <v>108.3717889</v>
      </c>
      <c r="J125">
        <v>108.8844977</v>
      </c>
      <c r="K125">
        <v>108.6546841</v>
      </c>
      <c r="L125">
        <v>107.67219470000001</v>
      </c>
      <c r="M125">
        <v>105.7154195</v>
      </c>
      <c r="N125">
        <v>102.4275339</v>
      </c>
      <c r="O125">
        <v>97.910032729999998</v>
      </c>
      <c r="P125">
        <v>93.834033239999997</v>
      </c>
      <c r="Q125">
        <v>89.752835439999998</v>
      </c>
      <c r="R125">
        <v>85.715711049999996</v>
      </c>
      <c r="S125">
        <v>81.749567200000001</v>
      </c>
      <c r="T125">
        <v>80.95616425</v>
      </c>
      <c r="U125">
        <v>80.063675079999996</v>
      </c>
      <c r="V125">
        <v>79.058327390000002</v>
      </c>
      <c r="W125">
        <v>77.935006169999994</v>
      </c>
      <c r="X125">
        <v>76.690090150000003</v>
      </c>
      <c r="Y125">
        <v>75.321300339999894</v>
      </c>
      <c r="Z125">
        <v>73.82774087</v>
      </c>
      <c r="AA125">
        <v>72.209958599999894</v>
      </c>
      <c r="AB125">
        <v>70.470017499999997</v>
      </c>
      <c r="AC125">
        <v>68.611576790000001</v>
      </c>
      <c r="AD125">
        <v>50.172275079999999</v>
      </c>
      <c r="AE125">
        <v>36.350411399999999</v>
      </c>
      <c r="AF125">
        <v>26.17712199</v>
      </c>
      <c r="AG125">
        <v>18.786666189999998</v>
      </c>
      <c r="AH125">
        <v>13.454246270000001</v>
      </c>
      <c r="AI125">
        <v>9.622073468</v>
      </c>
      <c r="AJ125">
        <v>6.8750003719999997</v>
      </c>
      <c r="AK125">
        <v>4.9091817979999997</v>
      </c>
      <c r="AL125">
        <v>3.50417135</v>
      </c>
      <c r="AM125">
        <v>2.5008108949999999</v>
      </c>
    </row>
    <row r="126" spans="1:39" x14ac:dyDescent="0.25">
      <c r="A126" t="s">
        <v>181</v>
      </c>
      <c r="B126">
        <v>441.494258</v>
      </c>
      <c r="C126">
        <v>459.31709080000002</v>
      </c>
      <c r="D126">
        <v>472.02842320000002</v>
      </c>
      <c r="E126">
        <v>484.07713469999999</v>
      </c>
      <c r="F126">
        <v>492.50012959999998</v>
      </c>
      <c r="G126">
        <v>535.54675120000002</v>
      </c>
      <c r="H126">
        <v>561.08321579999995</v>
      </c>
      <c r="I126">
        <v>577.31104479999999</v>
      </c>
      <c r="J126">
        <v>588.33521910000002</v>
      </c>
      <c r="K126">
        <v>595.4871842</v>
      </c>
      <c r="L126">
        <v>598.53934219999996</v>
      </c>
      <c r="M126">
        <v>596.06365949999997</v>
      </c>
      <c r="N126">
        <v>585.78223219999995</v>
      </c>
      <c r="O126">
        <v>603.41030990000002</v>
      </c>
      <c r="P126">
        <v>623.17779029999997</v>
      </c>
      <c r="Q126">
        <v>642.34125089999998</v>
      </c>
      <c r="R126">
        <v>661.06493320000004</v>
      </c>
      <c r="S126">
        <v>679.41511230000003</v>
      </c>
      <c r="T126">
        <v>687.50738699999999</v>
      </c>
      <c r="U126">
        <v>694.76938410000002</v>
      </c>
      <c r="V126">
        <v>701.02011300000004</v>
      </c>
      <c r="W126">
        <v>706.14377679999996</v>
      </c>
      <c r="X126">
        <v>710.03133530000002</v>
      </c>
      <c r="Y126">
        <v>712.58025080000004</v>
      </c>
      <c r="Z126">
        <v>713.69599089999997</v>
      </c>
      <c r="AA126">
        <v>713.29384960000004</v>
      </c>
      <c r="AB126">
        <v>711.30107980000002</v>
      </c>
      <c r="AC126">
        <v>707.65926030000003</v>
      </c>
      <c r="AD126">
        <v>748.35133029999997</v>
      </c>
      <c r="AE126">
        <v>784.09018419999995</v>
      </c>
      <c r="AF126">
        <v>816.57020609999995</v>
      </c>
      <c r="AG126">
        <v>847.49334780000004</v>
      </c>
      <c r="AH126">
        <v>877.72991139999999</v>
      </c>
      <c r="AI126">
        <v>907.78946940000003</v>
      </c>
      <c r="AJ126">
        <v>938.00282049999998</v>
      </c>
      <c r="AK126">
        <v>968.62456729999997</v>
      </c>
      <c r="AL126">
        <v>999.87715400000002</v>
      </c>
      <c r="AM126">
        <v>1031.946328</v>
      </c>
    </row>
    <row r="127" spans="1:39" x14ac:dyDescent="0.25">
      <c r="A127" t="s">
        <v>182</v>
      </c>
      <c r="B127">
        <v>6.4160809069999996</v>
      </c>
      <c r="C127">
        <v>7.4453753789999997</v>
      </c>
      <c r="D127">
        <v>8.5343679859999995</v>
      </c>
      <c r="E127">
        <v>9.7621843550000005</v>
      </c>
      <c r="F127">
        <v>11.0781695</v>
      </c>
      <c r="G127">
        <v>7.3873229050000004</v>
      </c>
      <c r="H127">
        <v>4.7461887779999996</v>
      </c>
      <c r="I127">
        <v>2.9947159380000001</v>
      </c>
      <c r="J127">
        <v>1.8715380100000001</v>
      </c>
      <c r="K127">
        <v>1.1616472289999999</v>
      </c>
      <c r="L127">
        <v>0.7160157586</v>
      </c>
      <c r="M127">
        <v>0.43727088400000003</v>
      </c>
      <c r="N127">
        <v>0.26352519740000002</v>
      </c>
      <c r="O127">
        <v>0.24820580389999999</v>
      </c>
      <c r="P127">
        <v>0.2343820922</v>
      </c>
      <c r="Q127">
        <v>0.2208978691</v>
      </c>
      <c r="R127">
        <v>0.20786582209999999</v>
      </c>
      <c r="S127">
        <v>0.19533830869999999</v>
      </c>
      <c r="T127">
        <v>0.2223460008</v>
      </c>
      <c r="U127">
        <v>0.2527506954</v>
      </c>
      <c r="V127">
        <v>0.286867863</v>
      </c>
      <c r="W127">
        <v>0.32504559789999998</v>
      </c>
      <c r="X127">
        <v>0.36764477769999998</v>
      </c>
      <c r="Y127">
        <v>0.41503469230000001</v>
      </c>
      <c r="Z127">
        <v>0.46758827120000002</v>
      </c>
      <c r="AA127">
        <v>0.52567650180000003</v>
      </c>
      <c r="AB127">
        <v>0.58966219639999995</v>
      </c>
      <c r="AC127">
        <v>0.65989333959999996</v>
      </c>
      <c r="AD127">
        <v>0.73236019159999999</v>
      </c>
      <c r="AE127">
        <v>0.80529472710000005</v>
      </c>
      <c r="AF127">
        <v>0.88014051280000005</v>
      </c>
      <c r="AG127">
        <v>0.95865959590000005</v>
      </c>
      <c r="AH127">
        <v>1.041978284</v>
      </c>
      <c r="AI127">
        <v>1.1309738250000001</v>
      </c>
      <c r="AJ127">
        <v>1.2264255829999999</v>
      </c>
      <c r="AK127">
        <v>1.3291138410000001</v>
      </c>
      <c r="AL127">
        <v>1.4398690270000001</v>
      </c>
      <c r="AM127">
        <v>1.559563628</v>
      </c>
    </row>
    <row r="128" spans="1:39" x14ac:dyDescent="0.25">
      <c r="A128" t="s">
        <v>183</v>
      </c>
      <c r="B128">
        <v>148.05282879999999</v>
      </c>
      <c r="C128">
        <v>141.70305590000001</v>
      </c>
      <c r="D128">
        <v>133.97066760000001</v>
      </c>
      <c r="E128">
        <v>126.39535119999999</v>
      </c>
      <c r="F128">
        <v>118.3035675</v>
      </c>
      <c r="G128">
        <v>58.674674439999997</v>
      </c>
      <c r="H128">
        <v>28.037700000000001</v>
      </c>
      <c r="I128">
        <v>13.157906049999999</v>
      </c>
      <c r="J128">
        <v>6.1159449739999996</v>
      </c>
      <c r="K128">
        <v>2.8234035030000002</v>
      </c>
      <c r="L128">
        <v>1.294359869</v>
      </c>
      <c r="M128">
        <v>0.58791804459999997</v>
      </c>
      <c r="N128">
        <v>0.26352519740000002</v>
      </c>
      <c r="O128">
        <v>0.2629696306</v>
      </c>
      <c r="P128">
        <v>0.26309449099999999</v>
      </c>
      <c r="Q128">
        <v>0.26270752800000002</v>
      </c>
      <c r="R128">
        <v>0.2619134145</v>
      </c>
      <c r="S128">
        <v>0.26076886830000001</v>
      </c>
      <c r="T128">
        <v>0.26537760589999998</v>
      </c>
      <c r="U128">
        <v>0.26970806850000001</v>
      </c>
      <c r="V128">
        <v>0.27368444089999999</v>
      </c>
      <c r="W128">
        <v>0.27725483550000002</v>
      </c>
      <c r="X128">
        <v>0.28036892219999998</v>
      </c>
      <c r="Y128">
        <v>0.2829778885</v>
      </c>
      <c r="Z128">
        <v>0.2850350981</v>
      </c>
      <c r="AA128">
        <v>0.2864968993</v>
      </c>
      <c r="AB128">
        <v>0.28732358600000002</v>
      </c>
      <c r="AC128">
        <v>0.2874804842</v>
      </c>
      <c r="AD128">
        <v>0.29723802910000002</v>
      </c>
      <c r="AE128">
        <v>0.3044945469</v>
      </c>
      <c r="AF128">
        <v>0.31004283300000002</v>
      </c>
      <c r="AG128">
        <v>0.31461478570000001</v>
      </c>
      <c r="AH128">
        <v>0.3185799164</v>
      </c>
      <c r="AI128">
        <v>0.32214938030000001</v>
      </c>
      <c r="AJ128">
        <v>0.32545501519999998</v>
      </c>
      <c r="AK128">
        <v>0.32859198680000001</v>
      </c>
      <c r="AL128">
        <v>0.33163686279999999</v>
      </c>
      <c r="AM128">
        <v>0.33464776359999998</v>
      </c>
    </row>
    <row r="129" spans="1:39" x14ac:dyDescent="0.25">
      <c r="A129" t="s">
        <v>185</v>
      </c>
      <c r="B129">
        <v>80.771904280000001</v>
      </c>
      <c r="C129">
        <v>83.554966859999894</v>
      </c>
      <c r="D129">
        <v>85.37922725</v>
      </c>
      <c r="E129">
        <v>87.06087789</v>
      </c>
      <c r="F129">
        <v>88.072277150000005</v>
      </c>
      <c r="G129">
        <v>97.324863539999996</v>
      </c>
      <c r="H129">
        <v>102.43758769999999</v>
      </c>
      <c r="I129">
        <v>104.8690582</v>
      </c>
      <c r="J129">
        <v>105.531131</v>
      </c>
      <c r="K129">
        <v>104.786957</v>
      </c>
      <c r="L129">
        <v>102.6305435</v>
      </c>
      <c r="M129">
        <v>98.749514079999997</v>
      </c>
      <c r="N129">
        <v>92.670407339999997</v>
      </c>
      <c r="O129">
        <v>98.007851939999995</v>
      </c>
      <c r="P129">
        <v>103.5213791</v>
      </c>
      <c r="Q129">
        <v>108.5539661</v>
      </c>
      <c r="R129">
        <v>113.01430619999999</v>
      </c>
      <c r="S129">
        <v>116.8201287</v>
      </c>
      <c r="T129">
        <v>120.1333818</v>
      </c>
      <c r="U129">
        <v>123.2873154</v>
      </c>
      <c r="V129">
        <v>126.185498</v>
      </c>
      <c r="W129">
        <v>128.8105836</v>
      </c>
      <c r="X129">
        <v>131.1470563</v>
      </c>
      <c r="Y129">
        <v>133.1826471</v>
      </c>
      <c r="Z129">
        <v>134.90806559999999</v>
      </c>
      <c r="AA129">
        <v>136.31694239999999</v>
      </c>
      <c r="AB129">
        <v>137.40590800000001</v>
      </c>
      <c r="AC129">
        <v>138.1747072</v>
      </c>
      <c r="AD129">
        <v>142.4695116</v>
      </c>
      <c r="AE129">
        <v>146.7055009</v>
      </c>
      <c r="AF129">
        <v>150.6475221</v>
      </c>
      <c r="AG129">
        <v>154.2526149</v>
      </c>
      <c r="AH129">
        <v>157.4669193</v>
      </c>
      <c r="AI129">
        <v>160.2312546</v>
      </c>
      <c r="AJ129">
        <v>162.48130330000001</v>
      </c>
      <c r="AK129">
        <v>164.1483375</v>
      </c>
      <c r="AL129">
        <v>165.1607443</v>
      </c>
      <c r="AM129">
        <v>165.44644510000001</v>
      </c>
    </row>
    <row r="130" spans="1:39" x14ac:dyDescent="0.25">
      <c r="A130" t="s">
        <v>186</v>
      </c>
      <c r="B130">
        <v>12.058651169999999</v>
      </c>
      <c r="C130">
        <v>15.24971289</v>
      </c>
      <c r="D130">
        <v>19.04989565</v>
      </c>
      <c r="E130">
        <v>23.747309300000001</v>
      </c>
      <c r="F130">
        <v>29.368487290000001</v>
      </c>
      <c r="G130">
        <v>38.624946610000002</v>
      </c>
      <c r="H130">
        <v>48.384378599999998</v>
      </c>
      <c r="I130">
        <v>58.95150941</v>
      </c>
      <c r="J130">
        <v>70.604094979999999</v>
      </c>
      <c r="K130">
        <v>83.436919790000005</v>
      </c>
      <c r="L130">
        <v>97.258910369999995</v>
      </c>
      <c r="M130">
        <v>111.3754507</v>
      </c>
      <c r="N130">
        <v>124.3933935</v>
      </c>
      <c r="O130">
        <v>147.17546759999999</v>
      </c>
      <c r="P130">
        <v>173.9093421</v>
      </c>
      <c r="Q130">
        <v>204.0125424</v>
      </c>
      <c r="R130">
        <v>237.60901039999999</v>
      </c>
      <c r="S130">
        <v>274.7675696</v>
      </c>
      <c r="T130">
        <v>302.0818299</v>
      </c>
      <c r="U130">
        <v>331.43044859999998</v>
      </c>
      <c r="V130">
        <v>362.65741639999999</v>
      </c>
      <c r="W130">
        <v>395.77811309999998</v>
      </c>
      <c r="X130">
        <v>430.79621709999998</v>
      </c>
      <c r="Y130">
        <v>467.70723190000001</v>
      </c>
      <c r="Z130">
        <v>506.49768649999999</v>
      </c>
      <c r="AA130">
        <v>547.1450767</v>
      </c>
      <c r="AB130">
        <v>589.6185984</v>
      </c>
      <c r="AC130">
        <v>633.88055440000005</v>
      </c>
      <c r="AD130">
        <v>665.76228219999996</v>
      </c>
      <c r="AE130">
        <v>698.33213260000002</v>
      </c>
      <c r="AF130">
        <v>730.45925420000003</v>
      </c>
      <c r="AG130">
        <v>761.87708829999997</v>
      </c>
      <c r="AH130">
        <v>792.24605459999998</v>
      </c>
      <c r="AI130">
        <v>821.17621689999999</v>
      </c>
      <c r="AJ130">
        <v>848.22466929999996</v>
      </c>
      <c r="AK130">
        <v>872.89573080000002</v>
      </c>
      <c r="AL130">
        <v>894.64571839999996</v>
      </c>
      <c r="AM130">
        <v>912.89340979999997</v>
      </c>
    </row>
    <row r="131" spans="1:39" x14ac:dyDescent="0.25">
      <c r="A131" t="s">
        <v>187</v>
      </c>
      <c r="B131">
        <v>17.491178099999999</v>
      </c>
      <c r="C131">
        <v>17.504430840000001</v>
      </c>
      <c r="D131">
        <v>17.303937000000001</v>
      </c>
      <c r="E131">
        <v>17.069968920000001</v>
      </c>
      <c r="F131">
        <v>16.705746869999999</v>
      </c>
      <c r="G131">
        <v>20.33922097</v>
      </c>
      <c r="H131">
        <v>23.585967400000001</v>
      </c>
      <c r="I131">
        <v>26.602690330000001</v>
      </c>
      <c r="J131">
        <v>29.494607670000001</v>
      </c>
      <c r="K131">
        <v>32.266592150000001</v>
      </c>
      <c r="L131">
        <v>34.818201950000002</v>
      </c>
      <c r="M131">
        <v>36.910380170000003</v>
      </c>
      <c r="N131">
        <v>38.162644620000002</v>
      </c>
      <c r="O131">
        <v>38.310747020000001</v>
      </c>
      <c r="P131">
        <v>38.41069427</v>
      </c>
      <c r="Q131">
        <v>38.232276810000002</v>
      </c>
      <c r="R131">
        <v>37.781591519999999</v>
      </c>
      <c r="S131">
        <v>37.070365150000001</v>
      </c>
      <c r="T131">
        <v>37.456311999999997</v>
      </c>
      <c r="U131">
        <v>37.768682370000001</v>
      </c>
      <c r="V131">
        <v>37.98175354</v>
      </c>
      <c r="W131">
        <v>38.095110759999997</v>
      </c>
      <c r="X131">
        <v>38.109071419999999</v>
      </c>
      <c r="Y131">
        <v>38.02503214</v>
      </c>
      <c r="Z131">
        <v>37.84530324</v>
      </c>
      <c r="AA131">
        <v>37.573014319999999</v>
      </c>
      <c r="AB131">
        <v>37.212061939999998</v>
      </c>
      <c r="AC131">
        <v>36.767068909999999</v>
      </c>
      <c r="AD131">
        <v>36.935684639999998</v>
      </c>
      <c r="AE131">
        <v>37.05649837</v>
      </c>
      <c r="AF131">
        <v>37.074366150000003</v>
      </c>
      <c r="AG131">
        <v>36.986057369999997</v>
      </c>
      <c r="AH131">
        <v>36.786510810000003</v>
      </c>
      <c r="AI131">
        <v>36.470377710000001</v>
      </c>
      <c r="AJ131">
        <v>36.032150590000001</v>
      </c>
      <c r="AK131">
        <v>35.466394510000001</v>
      </c>
      <c r="AL131">
        <v>34.768115000000002</v>
      </c>
      <c r="AM131">
        <v>33.93325462</v>
      </c>
    </row>
    <row r="132" spans="1:39" x14ac:dyDescent="0.25">
      <c r="A132" t="s">
        <v>188</v>
      </c>
      <c r="B132">
        <v>5.6171085900000001E-2</v>
      </c>
      <c r="C132">
        <v>0.11535348350000001</v>
      </c>
      <c r="D132">
        <v>0.23400040429999999</v>
      </c>
      <c r="E132">
        <v>0.47368908230000001</v>
      </c>
      <c r="F132">
        <v>0.95129563360000002</v>
      </c>
      <c r="G132">
        <v>1.9091218029999999</v>
      </c>
      <c r="H132">
        <v>3.6492425740000001</v>
      </c>
      <c r="I132">
        <v>6.7846010330000004</v>
      </c>
      <c r="J132">
        <v>12.399126620000001</v>
      </c>
      <c r="K132">
        <v>22.35894394</v>
      </c>
      <c r="L132">
        <v>39.769876600000003</v>
      </c>
      <c r="M132">
        <v>69.493812469999995</v>
      </c>
      <c r="N132">
        <v>118.4365638</v>
      </c>
      <c r="O132">
        <v>132.81970620000001</v>
      </c>
      <c r="P132">
        <v>148.7608362</v>
      </c>
      <c r="Q132">
        <v>165.40977649999999</v>
      </c>
      <c r="R132">
        <v>182.60212200000001</v>
      </c>
      <c r="S132">
        <v>200.1460367</v>
      </c>
      <c r="T132">
        <v>212.31857959999999</v>
      </c>
      <c r="U132">
        <v>224.76965319999999</v>
      </c>
      <c r="V132">
        <v>237.31419059999999</v>
      </c>
      <c r="W132">
        <v>249.89685650000001</v>
      </c>
      <c r="X132">
        <v>262.45978860000002</v>
      </c>
      <c r="Y132">
        <v>274.94565010000002</v>
      </c>
      <c r="Z132">
        <v>287.29767279999999</v>
      </c>
      <c r="AA132">
        <v>299.4601323</v>
      </c>
      <c r="AB132">
        <v>311.37917570000002</v>
      </c>
      <c r="AC132">
        <v>323.00384639999999</v>
      </c>
      <c r="AD132">
        <v>333.03852540000003</v>
      </c>
      <c r="AE132">
        <v>342.93541449999998</v>
      </c>
      <c r="AF132">
        <v>352.14484010000001</v>
      </c>
      <c r="AG132">
        <v>360.56641330000002</v>
      </c>
      <c r="AH132">
        <v>368.07427419999999</v>
      </c>
      <c r="AI132">
        <v>374.5301331</v>
      </c>
      <c r="AJ132">
        <v>379.78370260000003</v>
      </c>
      <c r="AK132">
        <v>383.67439539999998</v>
      </c>
      <c r="AL132">
        <v>386.03489050000002</v>
      </c>
      <c r="AM132">
        <v>386.69678879999998</v>
      </c>
    </row>
    <row r="133" spans="1:39" x14ac:dyDescent="0.25">
      <c r="A133" t="s">
        <v>189</v>
      </c>
      <c r="B133">
        <v>6.4138731550000001</v>
      </c>
      <c r="C133">
        <v>8.5371203199999997</v>
      </c>
      <c r="D133">
        <v>11.22458872</v>
      </c>
      <c r="E133">
        <v>14.72720545</v>
      </c>
      <c r="F133">
        <v>19.169713179999999</v>
      </c>
      <c r="G133">
        <v>22.524872590000001</v>
      </c>
      <c r="H133">
        <v>25.209256230000001</v>
      </c>
      <c r="I133">
        <v>27.441649170000002</v>
      </c>
      <c r="J133">
        <v>29.3633487</v>
      </c>
      <c r="K133">
        <v>31.002332429999999</v>
      </c>
      <c r="L133">
        <v>32.286868069999997</v>
      </c>
      <c r="M133">
        <v>33.032877569999997</v>
      </c>
      <c r="N133">
        <v>32.962084060000002</v>
      </c>
      <c r="O133">
        <v>35.481209679999999</v>
      </c>
      <c r="P133">
        <v>38.144467200000001</v>
      </c>
      <c r="Q133">
        <v>40.710942430000003</v>
      </c>
      <c r="R133">
        <v>43.138281550000002</v>
      </c>
      <c r="S133">
        <v>45.384865679999997</v>
      </c>
      <c r="T133">
        <v>46.134647880000003</v>
      </c>
      <c r="U133">
        <v>46.800666300000003</v>
      </c>
      <c r="V133">
        <v>47.349262549999999</v>
      </c>
      <c r="W133">
        <v>47.777723680000001</v>
      </c>
      <c r="X133">
        <v>48.084221210000003</v>
      </c>
      <c r="Y133">
        <v>48.268279100000001</v>
      </c>
      <c r="Z133">
        <v>48.330603779999997</v>
      </c>
      <c r="AA133">
        <v>48.272998389999998</v>
      </c>
      <c r="AB133">
        <v>48.098327820000002</v>
      </c>
      <c r="AC133">
        <v>47.81049694</v>
      </c>
      <c r="AD133">
        <v>47.126891919999998</v>
      </c>
      <c r="AE133">
        <v>46.392248250000002</v>
      </c>
      <c r="AF133">
        <v>45.542112529999997</v>
      </c>
      <c r="AG133">
        <v>44.579569739999997</v>
      </c>
      <c r="AH133">
        <v>43.505566369999997</v>
      </c>
      <c r="AI133">
        <v>42.320899249999997</v>
      </c>
      <c r="AJ133">
        <v>41.02638074</v>
      </c>
      <c r="AK133">
        <v>39.623100780000001</v>
      </c>
      <c r="AL133">
        <v>38.112809149999997</v>
      </c>
      <c r="AM133">
        <v>36.49839162</v>
      </c>
    </row>
    <row r="134" spans="1:39" x14ac:dyDescent="0.25">
      <c r="A134" t="s">
        <v>190</v>
      </c>
      <c r="B134">
        <v>3.774744707</v>
      </c>
      <c r="C134">
        <v>4.1418312640000003</v>
      </c>
      <c r="D134">
        <v>4.4891613809999997</v>
      </c>
      <c r="E134">
        <v>4.8554435380000003</v>
      </c>
      <c r="F134">
        <v>5.2100028309999997</v>
      </c>
      <c r="G134">
        <v>5.9028609359999997</v>
      </c>
      <c r="H134">
        <v>6.3699805420000004</v>
      </c>
      <c r="I134">
        <v>6.6859965079999997</v>
      </c>
      <c r="J134">
        <v>6.8982572280000003</v>
      </c>
      <c r="K134">
        <v>7.0227310300000001</v>
      </c>
      <c r="L134">
        <v>7.052051091</v>
      </c>
      <c r="M134">
        <v>6.9568686399999997</v>
      </c>
      <c r="N134">
        <v>6.6936025649999999</v>
      </c>
      <c r="O134">
        <v>6.6520280429999996</v>
      </c>
      <c r="P134">
        <v>6.6023356590000004</v>
      </c>
      <c r="Q134">
        <v>6.5056035879999996</v>
      </c>
      <c r="R134">
        <v>6.3642858059999998</v>
      </c>
      <c r="S134">
        <v>6.1817050839999999</v>
      </c>
      <c r="T134">
        <v>5.8871995119999996</v>
      </c>
      <c r="U134">
        <v>5.5952293869999998</v>
      </c>
      <c r="V134">
        <v>5.3035100399999999</v>
      </c>
      <c r="W134">
        <v>5.0137185009999996</v>
      </c>
      <c r="X134">
        <v>4.7273895919999998</v>
      </c>
      <c r="Y134">
        <v>4.4459537420000004</v>
      </c>
      <c r="Z134">
        <v>4.1707068119999997</v>
      </c>
      <c r="AA134">
        <v>3.9027976240000002</v>
      </c>
      <c r="AB134">
        <v>3.6432254830000002</v>
      </c>
      <c r="AC134">
        <v>3.3928420880000001</v>
      </c>
      <c r="AD134">
        <v>3.9075787399999999</v>
      </c>
      <c r="AE134">
        <v>4.4945157839999998</v>
      </c>
      <c r="AF134">
        <v>5.1552438499999997</v>
      </c>
      <c r="AG134">
        <v>5.8961763410000003</v>
      </c>
      <c r="AH134">
        <v>6.7232300010000001</v>
      </c>
      <c r="AI134">
        <v>7.6416400959999997</v>
      </c>
      <c r="AJ134">
        <v>8.6555256759999999</v>
      </c>
      <c r="AK134">
        <v>9.7673612950000006</v>
      </c>
      <c r="AL134">
        <v>10.97737004</v>
      </c>
      <c r="AM134">
        <v>12.28286338</v>
      </c>
    </row>
    <row r="135" spans="1:39" x14ac:dyDescent="0.25">
      <c r="A135" t="s">
        <v>191</v>
      </c>
      <c r="B135">
        <v>1.6531914300000001E-3</v>
      </c>
      <c r="C135">
        <v>1.0264585999999999E-2</v>
      </c>
      <c r="D135">
        <v>6.2954637999999896E-2</v>
      </c>
      <c r="E135">
        <v>0.38530522369999998</v>
      </c>
      <c r="F135">
        <v>2.3395235639999998</v>
      </c>
      <c r="G135">
        <v>2.9033823299999999</v>
      </c>
      <c r="H135">
        <v>3.4318792280000001</v>
      </c>
      <c r="I135">
        <v>3.945592676</v>
      </c>
      <c r="J135">
        <v>4.4590023470000002</v>
      </c>
      <c r="K135">
        <v>4.972291308</v>
      </c>
      <c r="L135">
        <v>5.4691293139999999</v>
      </c>
      <c r="M135">
        <v>5.9097452199999996</v>
      </c>
      <c r="N135">
        <v>6.2282651089999996</v>
      </c>
      <c r="O135">
        <v>6.2692544809999999</v>
      </c>
      <c r="P135">
        <v>6.3025178930000001</v>
      </c>
      <c r="Q135">
        <v>6.2901172909999996</v>
      </c>
      <c r="R135">
        <v>6.2326893549999998</v>
      </c>
      <c r="S135">
        <v>6.13181084</v>
      </c>
      <c r="T135">
        <v>5.750309906</v>
      </c>
      <c r="U135">
        <v>5.3814885869999998</v>
      </c>
      <c r="V135">
        <v>5.0228470459999999</v>
      </c>
      <c r="W135">
        <v>4.675720418</v>
      </c>
      <c r="X135">
        <v>4.3412221820000001</v>
      </c>
      <c r="Y135">
        <v>4.0202919169999998</v>
      </c>
      <c r="Z135">
        <v>3.7136788200000002</v>
      </c>
      <c r="AA135">
        <v>3.4219427680000001</v>
      </c>
      <c r="AB135">
        <v>3.1454645220000002</v>
      </c>
      <c r="AC135">
        <v>2.8844593129999998</v>
      </c>
      <c r="AD135">
        <v>2.833902835</v>
      </c>
      <c r="AE135">
        <v>2.7805875539999998</v>
      </c>
      <c r="AF135">
        <v>2.7206916539999999</v>
      </c>
      <c r="AG135">
        <v>2.654465117</v>
      </c>
      <c r="AH135">
        <v>2.582028159</v>
      </c>
      <c r="AI135">
        <v>2.5034909870000002</v>
      </c>
      <c r="AJ135">
        <v>2.4189636860000001</v>
      </c>
      <c r="AK135">
        <v>2.3285716160000001</v>
      </c>
      <c r="AL135">
        <v>2.2324775379999999</v>
      </c>
      <c r="AM135">
        <v>2.130908797</v>
      </c>
    </row>
    <row r="136" spans="1:39" x14ac:dyDescent="0.25">
      <c r="A136" t="s">
        <v>192</v>
      </c>
      <c r="B136">
        <v>34.003827620000003</v>
      </c>
      <c r="C136">
        <v>33.387930470000001</v>
      </c>
      <c r="D136">
        <v>32.383157650000001</v>
      </c>
      <c r="E136">
        <v>31.342942180000001</v>
      </c>
      <c r="F136">
        <v>30.09578599</v>
      </c>
      <c r="G136">
        <v>33.039661840000001</v>
      </c>
      <c r="H136">
        <v>34.547486720000002</v>
      </c>
      <c r="I136">
        <v>35.135797009999997</v>
      </c>
      <c r="J136">
        <v>35.12597272</v>
      </c>
      <c r="K136">
        <v>34.649767220000001</v>
      </c>
      <c r="L136">
        <v>33.71436989</v>
      </c>
      <c r="M136">
        <v>32.226913349999997</v>
      </c>
      <c r="N136">
        <v>30.044857029999999</v>
      </c>
      <c r="O136">
        <v>30.268085710000001</v>
      </c>
      <c r="P136">
        <v>30.454336919999999</v>
      </c>
      <c r="Q136">
        <v>30.420041990000001</v>
      </c>
      <c r="R136">
        <v>30.167724379999999</v>
      </c>
      <c r="S136">
        <v>29.704471059999999</v>
      </c>
      <c r="T136">
        <v>30.21992156</v>
      </c>
      <c r="U136">
        <v>30.68128269</v>
      </c>
      <c r="V136">
        <v>31.06633699</v>
      </c>
      <c r="W136">
        <v>31.373114709999999</v>
      </c>
      <c r="X136">
        <v>31.600221220000002</v>
      </c>
      <c r="Y136">
        <v>31.747147170000002</v>
      </c>
      <c r="Z136">
        <v>31.81416025</v>
      </c>
      <c r="AA136">
        <v>31.802251819999999</v>
      </c>
      <c r="AB136">
        <v>31.713116920000001</v>
      </c>
      <c r="AC136">
        <v>31.549142660000001</v>
      </c>
      <c r="AD136">
        <v>39.454090860000001</v>
      </c>
      <c r="AE136">
        <v>49.275109669999999</v>
      </c>
      <c r="AF136">
        <v>61.369740899999996</v>
      </c>
      <c r="AG136">
        <v>76.214205730000003</v>
      </c>
      <c r="AH136">
        <v>94.36345206</v>
      </c>
      <c r="AI136">
        <v>116.4589361</v>
      </c>
      <c r="AJ136">
        <v>143.2320062</v>
      </c>
      <c r="AK136">
        <v>175.50288739999999</v>
      </c>
      <c r="AL136">
        <v>214.17348559999999</v>
      </c>
      <c r="AM136">
        <v>260.21205309999999</v>
      </c>
    </row>
    <row r="137" spans="1:39" x14ac:dyDescent="0.25">
      <c r="A137" t="s">
        <v>193</v>
      </c>
      <c r="B137">
        <v>103.4266882</v>
      </c>
      <c r="C137">
        <v>102.89487560000001</v>
      </c>
      <c r="D137">
        <v>101.1166968</v>
      </c>
      <c r="E137">
        <v>99.161451470000003</v>
      </c>
      <c r="F137">
        <v>96.47354498</v>
      </c>
      <c r="G137">
        <v>73.629339209999998</v>
      </c>
      <c r="H137">
        <v>53.523503040000001</v>
      </c>
      <c r="I137">
        <v>37.843443059999998</v>
      </c>
      <c r="J137">
        <v>26.301587040000001</v>
      </c>
      <c r="K137">
        <v>18.03709855</v>
      </c>
      <c r="L137">
        <v>12.20096457</v>
      </c>
      <c r="M137">
        <v>8.1079412269999995</v>
      </c>
      <c r="N137">
        <v>5.2550249730000003</v>
      </c>
      <c r="O137">
        <v>4.7027741729999999</v>
      </c>
      <c r="P137">
        <v>4.2032269900000001</v>
      </c>
      <c r="Q137">
        <v>3.7295637250000002</v>
      </c>
      <c r="R137">
        <v>3.285528974</v>
      </c>
      <c r="S137">
        <v>2.8737507660000001</v>
      </c>
      <c r="T137">
        <v>2.2216710700000002</v>
      </c>
      <c r="U137">
        <v>1.714032647</v>
      </c>
      <c r="V137">
        <v>1.3188480970000001</v>
      </c>
      <c r="W137">
        <v>1.012095551</v>
      </c>
      <c r="X137">
        <v>0.77466360400000001</v>
      </c>
      <c r="Y137">
        <v>0.59140757769999996</v>
      </c>
      <c r="Z137">
        <v>0.4503620572</v>
      </c>
      <c r="AA137">
        <v>0.34210415799999999</v>
      </c>
      <c r="AB137">
        <v>0.2592379387</v>
      </c>
      <c r="AC137">
        <v>0.1959775587</v>
      </c>
      <c r="AD137">
        <v>0.2085560618</v>
      </c>
      <c r="AE137">
        <v>0.22165134550000001</v>
      </c>
      <c r="AF137">
        <v>0.23491408529999999</v>
      </c>
      <c r="AG137">
        <v>0.24825767930000001</v>
      </c>
      <c r="AH137">
        <v>0.26156677560000002</v>
      </c>
      <c r="AI137">
        <v>0.2747031076</v>
      </c>
      <c r="AJ137">
        <v>0.28750329390000001</v>
      </c>
      <c r="AK137">
        <v>0.29977748450000002</v>
      </c>
      <c r="AL137">
        <v>0.31130955110000003</v>
      </c>
      <c r="AM137">
        <v>0.32185936139999999</v>
      </c>
    </row>
    <row r="138" spans="1:39" x14ac:dyDescent="0.25">
      <c r="A138" t="s">
        <v>194</v>
      </c>
      <c r="B138">
        <v>441.494258</v>
      </c>
      <c r="C138">
        <v>459.31709080000002</v>
      </c>
      <c r="D138">
        <v>472.02842320000002</v>
      </c>
      <c r="E138">
        <v>484.07713469999999</v>
      </c>
      <c r="F138">
        <v>492.50012959999998</v>
      </c>
      <c r="G138">
        <v>554.27800530000002</v>
      </c>
      <c r="H138">
        <v>594.15520070000002</v>
      </c>
      <c r="I138">
        <v>619.47622950000004</v>
      </c>
      <c r="J138">
        <v>634.88430240000002</v>
      </c>
      <c r="K138">
        <v>642.03387580000003</v>
      </c>
      <c r="L138">
        <v>640.41878440000005</v>
      </c>
      <c r="M138">
        <v>627.56558389999998</v>
      </c>
      <c r="N138">
        <v>599.79375770000001</v>
      </c>
      <c r="O138">
        <v>582.12803059999999</v>
      </c>
      <c r="P138">
        <v>564.26675239999997</v>
      </c>
      <c r="Q138">
        <v>542.99631160000001</v>
      </c>
      <c r="R138">
        <v>518.77779499999997</v>
      </c>
      <c r="S138">
        <v>492.11024620000001</v>
      </c>
      <c r="T138">
        <v>482.38870120000001</v>
      </c>
      <c r="U138">
        <v>471.88971989999999</v>
      </c>
      <c r="V138">
        <v>460.38404379999997</v>
      </c>
      <c r="W138">
        <v>447.97219810000001</v>
      </c>
      <c r="X138">
        <v>434.75717429999997</v>
      </c>
      <c r="Y138">
        <v>420.84730439999998</v>
      </c>
      <c r="Z138">
        <v>406.35304530000002</v>
      </c>
      <c r="AA138">
        <v>391.38496370000001</v>
      </c>
      <c r="AB138">
        <v>376.05243339999998</v>
      </c>
      <c r="AC138">
        <v>360.46262960000001</v>
      </c>
      <c r="AD138">
        <v>345.95384610000002</v>
      </c>
      <c r="AE138">
        <v>331.59437930000001</v>
      </c>
      <c r="AF138">
        <v>316.94746939999999</v>
      </c>
      <c r="AG138">
        <v>302.08027290000001</v>
      </c>
      <c r="AH138">
        <v>287.04084189999998</v>
      </c>
      <c r="AI138">
        <v>271.87303250000002</v>
      </c>
      <c r="AJ138">
        <v>256.61782879999998</v>
      </c>
      <c r="AK138">
        <v>241.3150761</v>
      </c>
      <c r="AL138">
        <v>226.00566860000001</v>
      </c>
      <c r="AM138">
        <v>210.733934</v>
      </c>
    </row>
    <row r="139" spans="1:39" x14ac:dyDescent="0.25">
      <c r="A139" t="s">
        <v>195</v>
      </c>
      <c r="B139">
        <v>6.4160809069999996</v>
      </c>
      <c r="C139">
        <v>7.4453753789999997</v>
      </c>
      <c r="D139">
        <v>8.5343679859999995</v>
      </c>
      <c r="E139">
        <v>9.7621843550000005</v>
      </c>
      <c r="F139">
        <v>11.0781695</v>
      </c>
      <c r="G139">
        <v>7.6107441070000004</v>
      </c>
      <c r="H139">
        <v>4.9800900480000001</v>
      </c>
      <c r="I139">
        <v>3.1695656890000001</v>
      </c>
      <c r="J139">
        <v>1.982930614</v>
      </c>
      <c r="K139">
        <v>1.2240768660000001</v>
      </c>
      <c r="L139">
        <v>0.74533690649999995</v>
      </c>
      <c r="M139">
        <v>0.4458466432</v>
      </c>
      <c r="N139">
        <v>0.26011544609999998</v>
      </c>
      <c r="O139">
        <v>0.2461290907</v>
      </c>
      <c r="P139">
        <v>0.23259969019999999</v>
      </c>
      <c r="Q139">
        <v>0.21822363450000001</v>
      </c>
      <c r="R139">
        <v>0.20326683209999999</v>
      </c>
      <c r="S139">
        <v>0.18798698489999999</v>
      </c>
      <c r="T139">
        <v>0.2152960669</v>
      </c>
      <c r="U139">
        <v>0.2460668332</v>
      </c>
      <c r="V139">
        <v>0.28048292089999999</v>
      </c>
      <c r="W139">
        <v>0.31886790939999998</v>
      </c>
      <c r="X139">
        <v>0.3615597726</v>
      </c>
      <c r="Y139">
        <v>0.40891354019999998</v>
      </c>
      <c r="Z139">
        <v>0.46130063760000001</v>
      </c>
      <c r="AA139">
        <v>0.519108652</v>
      </c>
      <c r="AB139">
        <v>0.58274174270000001</v>
      </c>
      <c r="AC139">
        <v>0.65262178410000005</v>
      </c>
      <c r="AD139">
        <v>0.71733518200000002</v>
      </c>
      <c r="AE139">
        <v>0.78743330099999997</v>
      </c>
      <c r="AF139">
        <v>0.86197873999999997</v>
      </c>
      <c r="AG139">
        <v>0.94088009220000002</v>
      </c>
      <c r="AH139">
        <v>1.0239016869999999</v>
      </c>
      <c r="AI139">
        <v>1.1106656580000001</v>
      </c>
      <c r="AJ139">
        <v>1.200623078</v>
      </c>
      <c r="AK139">
        <v>1.293025128</v>
      </c>
      <c r="AL139">
        <v>1.386897899</v>
      </c>
      <c r="AM139">
        <v>1.481024632</v>
      </c>
    </row>
    <row r="140" spans="1:39" x14ac:dyDescent="0.25">
      <c r="A140" t="s">
        <v>196</v>
      </c>
      <c r="B140">
        <v>148.05282879999999</v>
      </c>
      <c r="C140">
        <v>141.70305590000001</v>
      </c>
      <c r="D140">
        <v>133.97066760000001</v>
      </c>
      <c r="E140">
        <v>126.39535119999999</v>
      </c>
      <c r="F140">
        <v>118.3035675</v>
      </c>
      <c r="G140">
        <v>60.449223420000003</v>
      </c>
      <c r="H140">
        <v>29.419451540000001</v>
      </c>
      <c r="I140">
        <v>13.92614472</v>
      </c>
      <c r="J140">
        <v>6.4799616479999997</v>
      </c>
      <c r="K140">
        <v>2.9751398039999999</v>
      </c>
      <c r="L140">
        <v>1.347364453</v>
      </c>
      <c r="M140">
        <v>0.59944829690000001</v>
      </c>
      <c r="N140">
        <v>0.26011544609999998</v>
      </c>
      <c r="O140">
        <v>0.26214675469999998</v>
      </c>
      <c r="P140">
        <v>0.26385918009999998</v>
      </c>
      <c r="Q140">
        <v>0.26366130640000002</v>
      </c>
      <c r="R140">
        <v>0.26157285470000002</v>
      </c>
      <c r="S140">
        <v>0.25765316040000003</v>
      </c>
      <c r="T140">
        <v>0.26289199740000002</v>
      </c>
      <c r="U140">
        <v>0.26768739930000002</v>
      </c>
      <c r="V140">
        <v>0.27184093050000002</v>
      </c>
      <c r="W140">
        <v>0.27532954659999997</v>
      </c>
      <c r="X140">
        <v>0.27813502870000001</v>
      </c>
      <c r="Y140">
        <v>0.28024679409999997</v>
      </c>
      <c r="Z140">
        <v>0.28166105070000003</v>
      </c>
      <c r="AA140">
        <v>0.28238042390000001</v>
      </c>
      <c r="AB140">
        <v>0.28241387200000001</v>
      </c>
      <c r="AC140">
        <v>0.28177667579999999</v>
      </c>
      <c r="AD140">
        <v>0.28916894170000002</v>
      </c>
      <c r="AE140">
        <v>0.29636664950000002</v>
      </c>
      <c r="AF140">
        <v>0.30289921380000001</v>
      </c>
      <c r="AG140">
        <v>0.3086895375</v>
      </c>
      <c r="AH140">
        <v>0.31364034860000001</v>
      </c>
      <c r="AI140">
        <v>0.317645752</v>
      </c>
      <c r="AJ140">
        <v>0.32059181790000002</v>
      </c>
      <c r="AK140">
        <v>0.32235822120000002</v>
      </c>
      <c r="AL140">
        <v>0.3228213989</v>
      </c>
      <c r="AM140">
        <v>0.32185936139999999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7" t="s">
        <v>234</v>
      </c>
      <c r="B2" t="s">
        <v>254</v>
      </c>
      <c r="C2">
        <v>7249503</v>
      </c>
      <c r="D2">
        <v>7329217.6900000004</v>
      </c>
      <c r="E2">
        <v>7411135.9670000002</v>
      </c>
      <c r="F2">
        <v>7495512.6560000004</v>
      </c>
      <c r="G2">
        <v>7580442.1229999997</v>
      </c>
      <c r="H2">
        <v>7663212.4630000005</v>
      </c>
      <c r="I2">
        <v>7742818.4689999996</v>
      </c>
      <c r="J2">
        <v>7818849.5669999998</v>
      </c>
      <c r="K2">
        <v>7890467.4550000001</v>
      </c>
      <c r="L2">
        <v>7957524.1610000003</v>
      </c>
      <c r="M2">
        <v>8020097.6529999999</v>
      </c>
      <c r="N2">
        <v>8078297.9409999996</v>
      </c>
      <c r="O2">
        <v>8132248.6200000001</v>
      </c>
      <c r="P2">
        <v>8182747.1459999997</v>
      </c>
      <c r="Q2">
        <v>8231031.699</v>
      </c>
      <c r="R2">
        <v>8277435.25</v>
      </c>
      <c r="S2">
        <v>8322200.432</v>
      </c>
      <c r="T2">
        <v>8365488.477</v>
      </c>
      <c r="U2">
        <v>8407733.7689999994</v>
      </c>
      <c r="V2">
        <v>8448994.5950000007</v>
      </c>
      <c r="W2">
        <v>8489218.9749999996</v>
      </c>
      <c r="X2">
        <v>8528288.1799999997</v>
      </c>
      <c r="Y2">
        <v>8566060.6459999997</v>
      </c>
      <c r="Z2">
        <v>8602393.9120000005</v>
      </c>
      <c r="AA2">
        <v>8637160.7170000002</v>
      </c>
      <c r="AB2">
        <v>8670244.2479999997</v>
      </c>
      <c r="AC2">
        <v>8701547.8949999996</v>
      </c>
      <c r="AD2">
        <v>8730985.8920000009</v>
      </c>
      <c r="AE2">
        <v>8758708.9340000004</v>
      </c>
      <c r="AF2">
        <v>8785171.7770000007</v>
      </c>
      <c r="AG2">
        <v>8810312.4519999996</v>
      </c>
      <c r="AH2">
        <v>8834017.4499999899</v>
      </c>
      <c r="AI2">
        <v>8856170.3249999899</v>
      </c>
      <c r="AJ2">
        <v>8876662.1860000007</v>
      </c>
      <c r="AK2">
        <v>8895393.2709999997</v>
      </c>
      <c r="AL2">
        <v>8912275.5920000002</v>
      </c>
      <c r="AM2">
        <v>8927219.5460000001</v>
      </c>
      <c r="AN2">
        <v>8940122.4260000009</v>
      </c>
    </row>
    <row r="3" spans="1:40" x14ac:dyDescent="0.25">
      <c r="A3" s="7" t="s">
        <v>234</v>
      </c>
      <c r="B3" t="s">
        <v>255</v>
      </c>
      <c r="C3">
        <v>100707</v>
      </c>
      <c r="D3">
        <v>101809.8006</v>
      </c>
      <c r="E3">
        <v>102910.2518</v>
      </c>
      <c r="F3">
        <v>104014.9798</v>
      </c>
      <c r="G3">
        <v>105124.6026</v>
      </c>
      <c r="H3">
        <v>106219.5662</v>
      </c>
      <c r="I3">
        <v>107296.1124</v>
      </c>
      <c r="J3">
        <v>108348.7553</v>
      </c>
      <c r="K3">
        <v>109351.5048</v>
      </c>
      <c r="L3">
        <v>110299.68180000001</v>
      </c>
      <c r="M3">
        <v>111198.8288</v>
      </c>
      <c r="N3">
        <v>112052.14</v>
      </c>
      <c r="O3">
        <v>112858.4094</v>
      </c>
      <c r="P3">
        <v>113621.65429999999</v>
      </c>
      <c r="Q3">
        <v>114367.63159999999</v>
      </c>
      <c r="R3">
        <v>115092.53350000001</v>
      </c>
      <c r="S3">
        <v>115789.1038</v>
      </c>
      <c r="T3">
        <v>116452.7464</v>
      </c>
      <c r="U3">
        <v>117088.2827</v>
      </c>
      <c r="V3">
        <v>117694.86840000001</v>
      </c>
      <c r="W3">
        <v>118270.8919</v>
      </c>
      <c r="X3">
        <v>118815.07739999999</v>
      </c>
      <c r="Y3">
        <v>119326.7055</v>
      </c>
      <c r="Z3">
        <v>119805.49129999999</v>
      </c>
      <c r="AA3">
        <v>120251.5181</v>
      </c>
      <c r="AB3">
        <v>120665.00079999999</v>
      </c>
      <c r="AC3">
        <v>121046.3438</v>
      </c>
      <c r="AD3">
        <v>121395.986</v>
      </c>
      <c r="AE3">
        <v>121711.7856</v>
      </c>
      <c r="AF3">
        <v>122005.26179999999</v>
      </c>
      <c r="AG3">
        <v>122274.6578</v>
      </c>
      <c r="AH3">
        <v>122517.9569</v>
      </c>
      <c r="AI3">
        <v>122735.2478</v>
      </c>
      <c r="AJ3">
        <v>122927.98420000001</v>
      </c>
      <c r="AK3">
        <v>123098.08289999999</v>
      </c>
      <c r="AL3">
        <v>123247.4188</v>
      </c>
      <c r="AM3">
        <v>123377.5111</v>
      </c>
      <c r="AN3">
        <v>123489.375</v>
      </c>
    </row>
    <row r="4" spans="1:40" x14ac:dyDescent="0.25">
      <c r="A4" s="7" t="s">
        <v>233</v>
      </c>
      <c r="B4" t="s">
        <v>256</v>
      </c>
      <c r="C4">
        <v>1859303</v>
      </c>
      <c r="D4">
        <v>1879899.804</v>
      </c>
      <c r="E4">
        <v>1901544.9620000001</v>
      </c>
      <c r="F4">
        <v>1924218.078</v>
      </c>
      <c r="G4">
        <v>1946999.963</v>
      </c>
      <c r="H4">
        <v>1968912.8659999999</v>
      </c>
      <c r="I4">
        <v>1989547.2309999999</v>
      </c>
      <c r="J4">
        <v>2008813.56</v>
      </c>
      <c r="K4">
        <v>2026712.534</v>
      </c>
      <c r="L4">
        <v>2043288.28</v>
      </c>
      <c r="M4">
        <v>2058583.737</v>
      </c>
      <c r="N4">
        <v>2072670.1189999999</v>
      </c>
      <c r="O4">
        <v>2085646.57</v>
      </c>
      <c r="P4">
        <v>2097921.2220000001</v>
      </c>
      <c r="Q4">
        <v>2109703.0950000002</v>
      </c>
      <c r="R4">
        <v>2121141.844</v>
      </c>
      <c r="S4">
        <v>2132351.7999999998</v>
      </c>
      <c r="T4">
        <v>2143388.9410000001</v>
      </c>
      <c r="U4">
        <v>2154319.517</v>
      </c>
      <c r="V4">
        <v>2165154.1710000001</v>
      </c>
      <c r="W4">
        <v>2175865.7540000002</v>
      </c>
      <c r="X4">
        <v>2186401.9360000002</v>
      </c>
      <c r="Y4">
        <v>2196701.3330000001</v>
      </c>
      <c r="Z4">
        <v>2206702.7390000001</v>
      </c>
      <c r="AA4">
        <v>2216351.1809999999</v>
      </c>
      <c r="AB4">
        <v>2225597.3709999998</v>
      </c>
      <c r="AC4">
        <v>2234400.0970000001</v>
      </c>
      <c r="AD4">
        <v>2242723.35</v>
      </c>
      <c r="AE4">
        <v>2250731.6490000002</v>
      </c>
      <c r="AF4">
        <v>2258475.4240000001</v>
      </c>
      <c r="AG4">
        <v>2265944.034</v>
      </c>
      <c r="AH4">
        <v>2273097.0720000002</v>
      </c>
      <c r="AI4">
        <v>2279872.0520000001</v>
      </c>
      <c r="AJ4">
        <v>2286199.1230000001</v>
      </c>
      <c r="AK4">
        <v>2292011.4619999998</v>
      </c>
      <c r="AL4">
        <v>2297251.787</v>
      </c>
      <c r="AM4">
        <v>2301869.9049999998</v>
      </c>
      <c r="AN4">
        <v>2305819.094</v>
      </c>
    </row>
    <row r="5" spans="1:40" x14ac:dyDescent="0.25">
      <c r="A5" s="7" t="s">
        <v>233</v>
      </c>
      <c r="B5" t="s">
        <v>257</v>
      </c>
      <c r="C5">
        <v>286222</v>
      </c>
      <c r="D5">
        <v>289421.34899999999</v>
      </c>
      <c r="E5">
        <v>292693.48930000002</v>
      </c>
      <c r="F5">
        <v>296039.39429999999</v>
      </c>
      <c r="G5">
        <v>299405.00750000001</v>
      </c>
      <c r="H5">
        <v>302691.7267</v>
      </c>
      <c r="I5">
        <v>305866.73719999997</v>
      </c>
      <c r="J5">
        <v>308912.21580000001</v>
      </c>
      <c r="K5">
        <v>311776.31540000002</v>
      </c>
      <c r="L5">
        <v>314456.38829999999</v>
      </c>
      <c r="M5">
        <v>316967.46519999998</v>
      </c>
      <c r="N5">
        <v>319319.24719999998</v>
      </c>
      <c r="O5">
        <v>321514.03860000003</v>
      </c>
      <c r="P5">
        <v>323585.17320000002</v>
      </c>
      <c r="Q5">
        <v>325595.46950000001</v>
      </c>
      <c r="R5">
        <v>327542.31</v>
      </c>
      <c r="S5">
        <v>329418.63439999998</v>
      </c>
      <c r="T5">
        <v>331220.14939999999</v>
      </c>
      <c r="U5">
        <v>332959.60239999997</v>
      </c>
      <c r="V5">
        <v>334635.72340000002</v>
      </c>
      <c r="W5">
        <v>336244.36749999999</v>
      </c>
      <c r="X5">
        <v>337780.75799999997</v>
      </c>
      <c r="Y5">
        <v>339240.64130000002</v>
      </c>
      <c r="Z5">
        <v>340620.56040000002</v>
      </c>
      <c r="AA5">
        <v>341918.07160000002</v>
      </c>
      <c r="AB5">
        <v>343131.28529999999</v>
      </c>
      <c r="AC5">
        <v>344259.10009999998</v>
      </c>
      <c r="AD5">
        <v>345300.7585</v>
      </c>
      <c r="AE5">
        <v>346264.99489999999</v>
      </c>
      <c r="AF5">
        <v>347180.20909999998</v>
      </c>
      <c r="AG5">
        <v>348041.01260000002</v>
      </c>
      <c r="AH5">
        <v>348841.63140000001</v>
      </c>
      <c r="AI5">
        <v>349579.63459999999</v>
      </c>
      <c r="AJ5">
        <v>350254.61450000003</v>
      </c>
      <c r="AK5">
        <v>350866.9192</v>
      </c>
      <c r="AL5">
        <v>351417.07799999998</v>
      </c>
      <c r="AM5">
        <v>351905.1617</v>
      </c>
      <c r="AN5">
        <v>352330.3676</v>
      </c>
    </row>
    <row r="6" spans="1:40" x14ac:dyDescent="0.25">
      <c r="A6" s="7" t="s">
        <v>233</v>
      </c>
      <c r="B6" t="s">
        <v>258</v>
      </c>
      <c r="C6">
        <v>288023.5</v>
      </c>
      <c r="D6">
        <v>291248.52659999998</v>
      </c>
      <c r="E6">
        <v>294574.81829999998</v>
      </c>
      <c r="F6">
        <v>298028.52169999998</v>
      </c>
      <c r="G6">
        <v>301550.98090000002</v>
      </c>
      <c r="H6">
        <v>304994.94910000003</v>
      </c>
      <c r="I6">
        <v>308288.32770000002</v>
      </c>
      <c r="J6">
        <v>311393.60159999999</v>
      </c>
      <c r="K6">
        <v>314257.17849999998</v>
      </c>
      <c r="L6">
        <v>316898.81969999999</v>
      </c>
      <c r="M6">
        <v>319350.74440000003</v>
      </c>
      <c r="N6">
        <v>321632.93640000001</v>
      </c>
      <c r="O6">
        <v>323753.85600000003</v>
      </c>
      <c r="P6">
        <v>325754.52189999999</v>
      </c>
      <c r="Q6">
        <v>327697.38919999998</v>
      </c>
      <c r="R6">
        <v>329580.91509999998</v>
      </c>
      <c r="S6">
        <v>331401.74920000002</v>
      </c>
      <c r="T6">
        <v>333157.80959999998</v>
      </c>
      <c r="U6">
        <v>334862.20280000003</v>
      </c>
      <c r="V6">
        <v>336512.85879999999</v>
      </c>
      <c r="W6">
        <v>338104.62719999999</v>
      </c>
      <c r="X6">
        <v>339631.6164</v>
      </c>
      <c r="Y6">
        <v>341088.50199999998</v>
      </c>
      <c r="Z6">
        <v>342470.87760000001</v>
      </c>
      <c r="AA6">
        <v>343775.4853</v>
      </c>
      <c r="AB6">
        <v>344999.74089999998</v>
      </c>
      <c r="AC6">
        <v>346141.94620000001</v>
      </c>
      <c r="AD6">
        <v>347200.81630000001</v>
      </c>
      <c r="AE6">
        <v>348187.19439999998</v>
      </c>
      <c r="AF6">
        <v>349131.53879999998</v>
      </c>
      <c r="AG6">
        <v>350030.58779999998</v>
      </c>
      <c r="AH6">
        <v>350880.1299</v>
      </c>
      <c r="AI6">
        <v>351677.13050000003</v>
      </c>
      <c r="AJ6">
        <v>352419.10330000002</v>
      </c>
      <c r="AK6">
        <v>353103.71529999998</v>
      </c>
      <c r="AL6">
        <v>353728.77600000001</v>
      </c>
      <c r="AM6">
        <v>354291.81170000002</v>
      </c>
      <c r="AN6">
        <v>354789.70809999999</v>
      </c>
    </row>
    <row r="7" spans="1:40" x14ac:dyDescent="0.25">
      <c r="A7" s="7" t="s">
        <v>233</v>
      </c>
      <c r="B7" t="s">
        <v>259</v>
      </c>
      <c r="C7">
        <v>71746.000020000007</v>
      </c>
      <c r="D7">
        <v>72561.300440000006</v>
      </c>
      <c r="E7">
        <v>73375.196620000002</v>
      </c>
      <c r="F7">
        <v>74187.360449999906</v>
      </c>
      <c r="G7">
        <v>75020.583989999999</v>
      </c>
      <c r="H7">
        <v>75863.918690000006</v>
      </c>
      <c r="I7">
        <v>76704.688999999998</v>
      </c>
      <c r="J7">
        <v>77533.157560000007</v>
      </c>
      <c r="K7">
        <v>78328.074840000001</v>
      </c>
      <c r="L7">
        <v>79083.026559999998</v>
      </c>
      <c r="M7">
        <v>79804.739130000002</v>
      </c>
      <c r="N7">
        <v>80502.859460000007</v>
      </c>
      <c r="O7">
        <v>81186.869099999996</v>
      </c>
      <c r="P7">
        <v>81814.139349999998</v>
      </c>
      <c r="Q7">
        <v>82412.178950000001</v>
      </c>
      <c r="R7">
        <v>82987.678159999996</v>
      </c>
      <c r="S7">
        <v>83540.1155</v>
      </c>
      <c r="T7">
        <v>84068.404299999995</v>
      </c>
      <c r="U7">
        <v>84583.381590000005</v>
      </c>
      <c r="V7">
        <v>85085.097429999994</v>
      </c>
      <c r="W7">
        <v>85572.680269999997</v>
      </c>
      <c r="X7">
        <v>86045.460449999999</v>
      </c>
      <c r="Y7">
        <v>86503.055970000001</v>
      </c>
      <c r="Z7">
        <v>86945.235390000002</v>
      </c>
      <c r="AA7">
        <v>87371.855280000003</v>
      </c>
      <c r="AB7">
        <v>87782.69601</v>
      </c>
      <c r="AC7">
        <v>88177.522580000004</v>
      </c>
      <c r="AD7">
        <v>88555.995219999997</v>
      </c>
      <c r="AE7">
        <v>88882.567679999906</v>
      </c>
      <c r="AF7">
        <v>89166.427500000005</v>
      </c>
      <c r="AG7">
        <v>89411.770829999994</v>
      </c>
      <c r="AH7">
        <v>89620.318849999996</v>
      </c>
      <c r="AI7">
        <v>89793.63609</v>
      </c>
      <c r="AJ7">
        <v>89933.724409999995</v>
      </c>
      <c r="AK7">
        <v>90042.952390000006</v>
      </c>
      <c r="AL7">
        <v>90123.675140000007</v>
      </c>
      <c r="AM7">
        <v>90178.108789999998</v>
      </c>
      <c r="AN7">
        <v>90208.181800000006</v>
      </c>
    </row>
    <row r="8" spans="1:40" x14ac:dyDescent="0.25">
      <c r="A8" s="7" t="s">
        <v>233</v>
      </c>
      <c r="B8" t="s">
        <v>260</v>
      </c>
      <c r="C8">
        <v>28100</v>
      </c>
      <c r="D8">
        <v>28415.882529999999</v>
      </c>
      <c r="E8">
        <v>28718.732400000001</v>
      </c>
      <c r="F8">
        <v>29010.01873</v>
      </c>
      <c r="G8">
        <v>29303.94916</v>
      </c>
      <c r="H8">
        <v>29602.74481</v>
      </c>
      <c r="I8">
        <v>29908.63998</v>
      </c>
      <c r="J8">
        <v>30219.087739999999</v>
      </c>
      <c r="K8">
        <v>30520.89083</v>
      </c>
      <c r="L8">
        <v>30811.717690000001</v>
      </c>
      <c r="M8">
        <v>31093.287479999999</v>
      </c>
      <c r="N8">
        <v>31365.661230000002</v>
      </c>
      <c r="O8">
        <v>31626.786810000001</v>
      </c>
      <c r="P8">
        <v>31871.799650000001</v>
      </c>
      <c r="Q8">
        <v>32110.14503</v>
      </c>
      <c r="R8">
        <v>32338.2431</v>
      </c>
      <c r="S8">
        <v>32552.769189999999</v>
      </c>
      <c r="T8">
        <v>32752.266619999999</v>
      </c>
      <c r="U8">
        <v>32939.20751</v>
      </c>
      <c r="V8">
        <v>33113.389929999998</v>
      </c>
      <c r="W8">
        <v>33274.611259999998</v>
      </c>
      <c r="X8">
        <v>33422.969100000002</v>
      </c>
      <c r="Y8">
        <v>33558.81151</v>
      </c>
      <c r="Z8">
        <v>33682.622889999999</v>
      </c>
      <c r="AA8">
        <v>33794.961770000002</v>
      </c>
      <c r="AB8">
        <v>33896.377289999997</v>
      </c>
      <c r="AC8">
        <v>33987.425130000003</v>
      </c>
      <c r="AD8">
        <v>34068.631200000003</v>
      </c>
      <c r="AE8">
        <v>34136.976089999996</v>
      </c>
      <c r="AF8">
        <v>34196.613499999999</v>
      </c>
      <c r="AG8">
        <v>34246.260450000002</v>
      </c>
      <c r="AH8">
        <v>34285.828529999999</v>
      </c>
      <c r="AI8">
        <v>34316.5988</v>
      </c>
      <c r="AJ8">
        <v>34340.43017</v>
      </c>
      <c r="AK8">
        <v>34359.198100000001</v>
      </c>
      <c r="AL8">
        <v>34374.518120000001</v>
      </c>
      <c r="AM8">
        <v>34387.667529999999</v>
      </c>
      <c r="AN8">
        <v>34399.586840000004</v>
      </c>
    </row>
    <row r="9" spans="1:40" x14ac:dyDescent="0.25">
      <c r="A9" s="7" t="s">
        <v>233</v>
      </c>
      <c r="B9" t="s">
        <v>261</v>
      </c>
      <c r="C9">
        <v>2093869</v>
      </c>
      <c r="D9">
        <v>2117063.75</v>
      </c>
      <c r="E9">
        <v>2139296.5780000002</v>
      </c>
      <c r="F9">
        <v>2160780.8149999999</v>
      </c>
      <c r="G9">
        <v>2182334.5630000001</v>
      </c>
      <c r="H9">
        <v>2204039.4550000001</v>
      </c>
      <c r="I9">
        <v>2226246.2740000002</v>
      </c>
      <c r="J9">
        <v>2248873.2340000002</v>
      </c>
      <c r="K9">
        <v>2270879.9569999999</v>
      </c>
      <c r="L9">
        <v>2292202.4410000001</v>
      </c>
      <c r="M9">
        <v>2313019.5809999998</v>
      </c>
      <c r="N9">
        <v>2333331.14</v>
      </c>
      <c r="O9">
        <v>2352957.6680000001</v>
      </c>
      <c r="P9">
        <v>2371744.8390000002</v>
      </c>
      <c r="Q9">
        <v>2390397.8470000001</v>
      </c>
      <c r="R9">
        <v>2408485.0839999998</v>
      </c>
      <c r="S9">
        <v>2425673.798</v>
      </c>
      <c r="T9">
        <v>2441805.6159999999</v>
      </c>
      <c r="U9">
        <v>2457044.6460000002</v>
      </c>
      <c r="V9">
        <v>2471327.63</v>
      </c>
      <c r="W9">
        <v>2484618.855</v>
      </c>
      <c r="X9">
        <v>2496916.165</v>
      </c>
      <c r="Y9">
        <v>2508241.034</v>
      </c>
      <c r="Z9">
        <v>2518627.5049999999</v>
      </c>
      <c r="AA9">
        <v>2528116.2760000001</v>
      </c>
      <c r="AB9">
        <v>2536747.7889999999</v>
      </c>
      <c r="AC9">
        <v>2544563.2319999998</v>
      </c>
      <c r="AD9">
        <v>2551601.8280000002</v>
      </c>
      <c r="AE9">
        <v>2557706.0150000001</v>
      </c>
      <c r="AF9">
        <v>2563240.2769999998</v>
      </c>
      <c r="AG9">
        <v>2568018.5010000002</v>
      </c>
      <c r="AH9">
        <v>2571977.2769999998</v>
      </c>
      <c r="AI9">
        <v>2575181.3459999999</v>
      </c>
      <c r="AJ9">
        <v>2577756.1039999998</v>
      </c>
      <c r="AK9">
        <v>2579839.6030000001</v>
      </c>
      <c r="AL9">
        <v>2581558.6230000001</v>
      </c>
      <c r="AM9">
        <v>2583019.4410000001</v>
      </c>
      <c r="AN9">
        <v>2584306.7230000002</v>
      </c>
    </row>
    <row r="10" spans="1:40" x14ac:dyDescent="0.25">
      <c r="A10" s="23" t="s">
        <v>237</v>
      </c>
      <c r="B10" t="s">
        <v>262</v>
      </c>
      <c r="C10">
        <v>52938</v>
      </c>
      <c r="D10">
        <v>53510.401080000003</v>
      </c>
      <c r="E10">
        <v>54041.554219999998</v>
      </c>
      <c r="F10">
        <v>54598.46067</v>
      </c>
      <c r="G10">
        <v>55202.943370000001</v>
      </c>
      <c r="H10">
        <v>55817.054649999998</v>
      </c>
      <c r="I10">
        <v>56414.263760000002</v>
      </c>
      <c r="J10">
        <v>56967.131379999999</v>
      </c>
      <c r="K10">
        <v>57449.816700000003</v>
      </c>
      <c r="L10">
        <v>57859.002849999997</v>
      </c>
      <c r="M10">
        <v>58213.599670000003</v>
      </c>
      <c r="N10">
        <v>58522.15814</v>
      </c>
      <c r="O10">
        <v>58783.089189999999</v>
      </c>
      <c r="P10">
        <v>59021.153209999997</v>
      </c>
      <c r="Q10">
        <v>59292.738810000003</v>
      </c>
      <c r="R10">
        <v>59578.118820000003</v>
      </c>
      <c r="S10">
        <v>59860.885759999997</v>
      </c>
      <c r="T10">
        <v>60131.563309999998</v>
      </c>
      <c r="U10">
        <v>60389.668299999998</v>
      </c>
      <c r="V10">
        <v>60630.839260000001</v>
      </c>
      <c r="W10">
        <v>60851.783409999996</v>
      </c>
      <c r="X10">
        <v>61050.698559999997</v>
      </c>
      <c r="Y10">
        <v>61226.879919999999</v>
      </c>
      <c r="Z10">
        <v>61380.308689999998</v>
      </c>
      <c r="AA10">
        <v>61511.404119999999</v>
      </c>
      <c r="AB10">
        <v>61620.785689999997</v>
      </c>
      <c r="AC10">
        <v>61709.243640000001</v>
      </c>
      <c r="AD10">
        <v>61777.638469999998</v>
      </c>
      <c r="AE10">
        <v>61818.858820000001</v>
      </c>
      <c r="AF10">
        <v>61872.84031</v>
      </c>
      <c r="AG10">
        <v>61936.89617</v>
      </c>
      <c r="AH10">
        <v>62006.872219999997</v>
      </c>
      <c r="AI10">
        <v>62080.466869999997</v>
      </c>
      <c r="AJ10">
        <v>62156.680370000002</v>
      </c>
      <c r="AK10">
        <v>62235.25172</v>
      </c>
      <c r="AL10">
        <v>62316.179479999999</v>
      </c>
      <c r="AM10">
        <v>62399.576399999998</v>
      </c>
      <c r="AN10">
        <v>62485.478690000004</v>
      </c>
    </row>
    <row r="11" spans="1:40" x14ac:dyDescent="0.25">
      <c r="A11" s="7" t="s">
        <v>233</v>
      </c>
      <c r="B11" t="s">
        <v>263</v>
      </c>
      <c r="C11">
        <v>5558098.0020000003</v>
      </c>
      <c r="D11">
        <v>5618266.8470000001</v>
      </c>
      <c r="E11">
        <v>5677259.4529999997</v>
      </c>
      <c r="F11">
        <v>5735856.0999999996</v>
      </c>
      <c r="G11">
        <v>5794970.875</v>
      </c>
      <c r="H11">
        <v>5854030.9539999999</v>
      </c>
      <c r="I11">
        <v>5912370.7019999996</v>
      </c>
      <c r="J11">
        <v>5969781.7989999996</v>
      </c>
      <c r="K11">
        <v>6024899.2170000002</v>
      </c>
      <c r="L11">
        <v>6077331.6960000005</v>
      </c>
      <c r="M11">
        <v>6127627.6919999998</v>
      </c>
      <c r="N11">
        <v>6176537.2589999996</v>
      </c>
      <c r="O11">
        <v>6224854.7149999999</v>
      </c>
      <c r="P11">
        <v>6269277.5429999996</v>
      </c>
      <c r="Q11">
        <v>6312481.1409999998</v>
      </c>
      <c r="R11">
        <v>6354769.9479999999</v>
      </c>
      <c r="S11">
        <v>6395911.4720000001</v>
      </c>
      <c r="T11">
        <v>6435687.3669999996</v>
      </c>
      <c r="U11">
        <v>6475079.8200000003</v>
      </c>
      <c r="V11">
        <v>6513914.5690000001</v>
      </c>
      <c r="W11">
        <v>6552060.7869999995</v>
      </c>
      <c r="X11">
        <v>6589423.7860000003</v>
      </c>
      <c r="Y11">
        <v>6625937.9129999997</v>
      </c>
      <c r="Z11">
        <v>6661553.3820000002</v>
      </c>
      <c r="AA11">
        <v>6696230.3799999999</v>
      </c>
      <c r="AB11">
        <v>6729925.4800000004</v>
      </c>
      <c r="AC11">
        <v>6762595.602</v>
      </c>
      <c r="AD11">
        <v>6794190.4380000001</v>
      </c>
      <c r="AE11">
        <v>6821320.8700000001</v>
      </c>
      <c r="AF11">
        <v>6845182.6540000001</v>
      </c>
      <c r="AG11">
        <v>6866211.0010000002</v>
      </c>
      <c r="AH11">
        <v>6884519.46</v>
      </c>
      <c r="AI11">
        <v>6900150.2580000004</v>
      </c>
      <c r="AJ11">
        <v>6913165.5700000003</v>
      </c>
      <c r="AK11">
        <v>6923658.1749999998</v>
      </c>
      <c r="AL11">
        <v>6931739.3619999997</v>
      </c>
      <c r="AM11">
        <v>6937528.3880000003</v>
      </c>
      <c r="AN11">
        <v>6941139.6009999998</v>
      </c>
    </row>
    <row r="12" spans="1:40" x14ac:dyDescent="0.25">
      <c r="A12" s="7" t="s">
        <v>233</v>
      </c>
      <c r="B12" t="s">
        <v>264</v>
      </c>
      <c r="C12">
        <v>4011081</v>
      </c>
      <c r="D12">
        <v>4055419.023</v>
      </c>
      <c r="E12">
        <v>4099194.699</v>
      </c>
      <c r="F12">
        <v>4142825.9479999999</v>
      </c>
      <c r="G12">
        <v>4186879.9610000001</v>
      </c>
      <c r="H12">
        <v>4230765.1469999999</v>
      </c>
      <c r="I12">
        <v>4274380.2259999998</v>
      </c>
      <c r="J12">
        <v>4317381.1670000004</v>
      </c>
      <c r="K12">
        <v>4358415.9859999996</v>
      </c>
      <c r="L12">
        <v>4397304.273</v>
      </c>
      <c r="M12">
        <v>4434321.3660000004</v>
      </c>
      <c r="N12">
        <v>4469583.7240000004</v>
      </c>
      <c r="O12">
        <v>4502992.0250000004</v>
      </c>
      <c r="P12">
        <v>4534475.1339999996</v>
      </c>
      <c r="Q12">
        <v>4565293.4859999996</v>
      </c>
      <c r="R12">
        <v>4595127.3859999999</v>
      </c>
      <c r="S12">
        <v>4623619.6619999995</v>
      </c>
      <c r="T12">
        <v>4650575.9689999996</v>
      </c>
      <c r="U12">
        <v>4676251.8039999995</v>
      </c>
      <c r="V12">
        <v>4700588.6529999999</v>
      </c>
      <c r="W12">
        <v>4723527.1390000004</v>
      </c>
      <c r="X12">
        <v>4745035.9069999997</v>
      </c>
      <c r="Y12">
        <v>4765111.0020000003</v>
      </c>
      <c r="Z12">
        <v>4783766.49</v>
      </c>
      <c r="AA12">
        <v>4801029.5779999997</v>
      </c>
      <c r="AB12">
        <v>4816930.3159999996</v>
      </c>
      <c r="AC12">
        <v>4831503.8629999999</v>
      </c>
      <c r="AD12">
        <v>4844784.6129999999</v>
      </c>
      <c r="AE12">
        <v>4856522.9440000001</v>
      </c>
      <c r="AF12">
        <v>4867300.7570000002</v>
      </c>
      <c r="AG12">
        <v>4876992.8370000003</v>
      </c>
      <c r="AH12">
        <v>4885534.1720000003</v>
      </c>
      <c r="AI12">
        <v>4892977.318</v>
      </c>
      <c r="AJ12">
        <v>4899436.7139999997</v>
      </c>
      <c r="AK12">
        <v>4905041.7350000003</v>
      </c>
      <c r="AL12">
        <v>4909911.0810000002</v>
      </c>
      <c r="AM12">
        <v>4914140.7989999996</v>
      </c>
      <c r="AN12">
        <v>4917799.7259999998</v>
      </c>
    </row>
    <row r="13" spans="1:40" x14ac:dyDescent="0.25">
      <c r="A13" s="7" t="s">
        <v>235</v>
      </c>
      <c r="B13" t="s">
        <v>265</v>
      </c>
      <c r="C13">
        <v>50441</v>
      </c>
      <c r="D13">
        <v>51026.853750000002</v>
      </c>
      <c r="E13">
        <v>51639.043089999999</v>
      </c>
      <c r="F13">
        <v>52279.233249999997</v>
      </c>
      <c r="G13">
        <v>52944.611440000001</v>
      </c>
      <c r="H13">
        <v>53603.977229999997</v>
      </c>
      <c r="I13">
        <v>54233.088080000001</v>
      </c>
      <c r="J13">
        <v>54815.983229999998</v>
      </c>
      <c r="K13">
        <v>55350.332470000001</v>
      </c>
      <c r="L13">
        <v>55840.282200000001</v>
      </c>
      <c r="M13">
        <v>56291.115030000001</v>
      </c>
      <c r="N13">
        <v>56707.119780000001</v>
      </c>
      <c r="O13">
        <v>57091.512589999998</v>
      </c>
      <c r="P13">
        <v>57448.767809999998</v>
      </c>
      <c r="Q13">
        <v>57787.725749999998</v>
      </c>
      <c r="R13">
        <v>58112.7526</v>
      </c>
      <c r="S13">
        <v>58427.116379999999</v>
      </c>
      <c r="T13">
        <v>58732.682139999997</v>
      </c>
      <c r="U13">
        <v>59032.023869999997</v>
      </c>
      <c r="V13">
        <v>59325.621220000001</v>
      </c>
      <c r="W13">
        <v>59612.878799999999</v>
      </c>
      <c r="X13">
        <v>59892.600019999998</v>
      </c>
      <c r="Y13">
        <v>60163.408130000003</v>
      </c>
      <c r="Z13">
        <v>60423.958960000004</v>
      </c>
      <c r="AA13">
        <v>60673.076260000002</v>
      </c>
      <c r="AB13">
        <v>60909.719850000001</v>
      </c>
      <c r="AC13">
        <v>61133.044609999997</v>
      </c>
      <c r="AD13">
        <v>61342.32344</v>
      </c>
      <c r="AE13">
        <v>61537.96056</v>
      </c>
      <c r="AF13">
        <v>61724.056270000001</v>
      </c>
      <c r="AG13">
        <v>61901.640350000001</v>
      </c>
      <c r="AH13">
        <v>62070.71357</v>
      </c>
      <c r="AI13">
        <v>62230.559860000001</v>
      </c>
      <c r="AJ13">
        <v>62380.074719999997</v>
      </c>
      <c r="AK13">
        <v>62518.033190000002</v>
      </c>
      <c r="AL13">
        <v>62643.278850000002</v>
      </c>
      <c r="AM13">
        <v>62754.711499999998</v>
      </c>
      <c r="AN13">
        <v>62851.233319999999</v>
      </c>
    </row>
    <row r="14" spans="1:40" x14ac:dyDescent="0.25">
      <c r="A14" s="7" t="s">
        <v>235</v>
      </c>
      <c r="B14" t="s">
        <v>266</v>
      </c>
      <c r="C14">
        <v>17000</v>
      </c>
      <c r="D14">
        <v>17323.317129999999</v>
      </c>
      <c r="E14">
        <v>17626.232309999999</v>
      </c>
      <c r="F14">
        <v>17854.523359999999</v>
      </c>
      <c r="G14">
        <v>18124.05373</v>
      </c>
      <c r="H14">
        <v>18464.00635</v>
      </c>
      <c r="I14">
        <v>18873.437030000001</v>
      </c>
      <c r="J14">
        <v>19342.14977</v>
      </c>
      <c r="K14">
        <v>19860.345649999999</v>
      </c>
      <c r="L14">
        <v>20425.395700000001</v>
      </c>
      <c r="M14">
        <v>21036.462169999999</v>
      </c>
      <c r="N14">
        <v>21691.274020000001</v>
      </c>
      <c r="O14">
        <v>22385.932700000001</v>
      </c>
      <c r="P14">
        <v>23025.279259999999</v>
      </c>
      <c r="Q14">
        <v>23582.85656</v>
      </c>
      <c r="R14">
        <v>24057.197970000001</v>
      </c>
      <c r="S14">
        <v>24460.21819</v>
      </c>
      <c r="T14">
        <v>24807.31409</v>
      </c>
      <c r="U14">
        <v>25113.385689999999</v>
      </c>
      <c r="V14">
        <v>25389.83036</v>
      </c>
      <c r="W14">
        <v>25644.9444</v>
      </c>
      <c r="X14">
        <v>25884.45607</v>
      </c>
      <c r="Y14">
        <v>26112.158579999999</v>
      </c>
      <c r="Z14">
        <v>26330.454419999998</v>
      </c>
      <c r="AA14">
        <v>26540.800780000001</v>
      </c>
      <c r="AB14">
        <v>26743.99999</v>
      </c>
      <c r="AC14">
        <v>26940.451539999998</v>
      </c>
      <c r="AD14">
        <v>27130.280890000002</v>
      </c>
      <c r="AE14">
        <v>27253.040779999999</v>
      </c>
      <c r="AF14">
        <v>27305.74366</v>
      </c>
      <c r="AG14">
        <v>27300.44083</v>
      </c>
      <c r="AH14">
        <v>27253.20103</v>
      </c>
      <c r="AI14">
        <v>27178.196090000001</v>
      </c>
      <c r="AJ14">
        <v>27085.98142</v>
      </c>
      <c r="AK14">
        <v>26983.673650000001</v>
      </c>
      <c r="AL14">
        <v>26875.664489999999</v>
      </c>
      <c r="AM14">
        <v>26764.418170000001</v>
      </c>
      <c r="AN14">
        <v>26651.106199999998</v>
      </c>
    </row>
    <row r="15" spans="1:40" x14ac:dyDescent="0.25">
      <c r="A15" s="7" t="s">
        <v>235</v>
      </c>
      <c r="B15" t="s">
        <v>267</v>
      </c>
      <c r="C15">
        <v>37402</v>
      </c>
      <c r="D15">
        <v>36973.412409999997</v>
      </c>
      <c r="E15">
        <v>36333.939469999998</v>
      </c>
      <c r="F15">
        <v>35710.393700000001</v>
      </c>
      <c r="G15">
        <v>35308.757850000002</v>
      </c>
      <c r="H15">
        <v>35153.432540000002</v>
      </c>
      <c r="I15">
        <v>35218.424910000002</v>
      </c>
      <c r="J15">
        <v>35468.763449999999</v>
      </c>
      <c r="K15">
        <v>35866.571689999997</v>
      </c>
      <c r="L15">
        <v>36385.93305</v>
      </c>
      <c r="M15">
        <v>37010.090429999997</v>
      </c>
      <c r="N15">
        <v>37728.266710000004</v>
      </c>
      <c r="O15">
        <v>38535.862099999998</v>
      </c>
      <c r="P15">
        <v>39348.74826</v>
      </c>
      <c r="Q15">
        <v>40132.105329999999</v>
      </c>
      <c r="R15">
        <v>40866.903160000002</v>
      </c>
      <c r="S15">
        <v>41548.80773</v>
      </c>
      <c r="T15">
        <v>42181.09865</v>
      </c>
      <c r="U15">
        <v>42772.545590000002</v>
      </c>
      <c r="V15">
        <v>43331.095179999997</v>
      </c>
      <c r="W15">
        <v>43863.682800000002</v>
      </c>
      <c r="X15">
        <v>44376.078329999997</v>
      </c>
      <c r="Y15">
        <v>44872.973140000002</v>
      </c>
      <c r="Z15">
        <v>45358.113259999998</v>
      </c>
      <c r="AA15">
        <v>45834.482750000003</v>
      </c>
      <c r="AB15">
        <v>46304.407310000002</v>
      </c>
      <c r="AC15">
        <v>46769.735869999997</v>
      </c>
      <c r="AD15">
        <v>47231.908089999997</v>
      </c>
      <c r="AE15">
        <v>47573.745130000003</v>
      </c>
      <c r="AF15">
        <v>47774.962209999998</v>
      </c>
      <c r="AG15">
        <v>47850.082139999999</v>
      </c>
      <c r="AH15">
        <v>47826.081299999998</v>
      </c>
      <c r="AI15">
        <v>47729.654280000002</v>
      </c>
      <c r="AJ15">
        <v>47582.843679999998</v>
      </c>
      <c r="AK15">
        <v>47402.187149999998</v>
      </c>
      <c r="AL15">
        <v>47199.636630000001</v>
      </c>
      <c r="AM15">
        <v>46983.37788</v>
      </c>
      <c r="AN15">
        <v>46758.737450000001</v>
      </c>
    </row>
    <row r="16" spans="1:40" x14ac:dyDescent="0.25">
      <c r="A16" s="7" t="s">
        <v>235</v>
      </c>
      <c r="B16" t="s">
        <v>268</v>
      </c>
      <c r="C16">
        <v>1072343</v>
      </c>
      <c r="D16">
        <v>1084939.203</v>
      </c>
      <c r="E16">
        <v>1097555.402</v>
      </c>
      <c r="F16">
        <v>1110136.925</v>
      </c>
      <c r="G16">
        <v>1122528.8230000001</v>
      </c>
      <c r="H16">
        <v>1134604.071</v>
      </c>
      <c r="I16">
        <v>1146344.1329999999</v>
      </c>
      <c r="J16">
        <v>1157737.42</v>
      </c>
      <c r="K16">
        <v>1168412.203</v>
      </c>
      <c r="L16">
        <v>1178321.2009999999</v>
      </c>
      <c r="M16">
        <v>1187568.8570000001</v>
      </c>
      <c r="N16">
        <v>1196189.6710000001</v>
      </c>
      <c r="O16">
        <v>1204149.676</v>
      </c>
      <c r="P16">
        <v>1211885.0020000001</v>
      </c>
      <c r="Q16">
        <v>1219858.118</v>
      </c>
      <c r="R16">
        <v>1227841.669</v>
      </c>
      <c r="S16">
        <v>1235623.9439999999</v>
      </c>
      <c r="T16">
        <v>1243069.9369999999</v>
      </c>
      <c r="U16">
        <v>1250162.6669999999</v>
      </c>
      <c r="V16">
        <v>1256870.102</v>
      </c>
      <c r="W16">
        <v>1263170.1969999999</v>
      </c>
      <c r="X16">
        <v>1269052.433</v>
      </c>
      <c r="Y16">
        <v>1274515.6059999999</v>
      </c>
      <c r="Z16">
        <v>1279564.2819999999</v>
      </c>
      <c r="AA16">
        <v>1284206.851</v>
      </c>
      <c r="AB16">
        <v>1288452.419</v>
      </c>
      <c r="AC16">
        <v>1292311.206</v>
      </c>
      <c r="AD16">
        <v>1295792.9380000001</v>
      </c>
      <c r="AE16">
        <v>1299320.882</v>
      </c>
      <c r="AF16">
        <v>1303173.17</v>
      </c>
      <c r="AG16">
        <v>1307157.672</v>
      </c>
      <c r="AH16">
        <v>1311087.8640000001</v>
      </c>
      <c r="AI16">
        <v>1314838.9809999999</v>
      </c>
      <c r="AJ16">
        <v>1318340.368</v>
      </c>
      <c r="AK16">
        <v>1321559.162</v>
      </c>
      <c r="AL16">
        <v>1324486.051</v>
      </c>
      <c r="AM16">
        <v>1327124.53</v>
      </c>
      <c r="AN16">
        <v>1329483.05</v>
      </c>
    </row>
    <row r="17" spans="1:40" x14ac:dyDescent="0.25">
      <c r="A17" s="7" t="s">
        <v>235</v>
      </c>
      <c r="B17" t="s">
        <v>269</v>
      </c>
      <c r="C17">
        <v>1078867</v>
      </c>
      <c r="D17">
        <v>1091347.7009999999</v>
      </c>
      <c r="E17">
        <v>1104906.6229999999</v>
      </c>
      <c r="F17">
        <v>1119459.1340000001</v>
      </c>
      <c r="G17">
        <v>1134329.9509999999</v>
      </c>
      <c r="H17">
        <v>1148622.273</v>
      </c>
      <c r="I17">
        <v>1161809.5630000001</v>
      </c>
      <c r="J17">
        <v>1173697.064</v>
      </c>
      <c r="K17">
        <v>1184353.1070000001</v>
      </c>
      <c r="L17">
        <v>1194118.034</v>
      </c>
      <c r="M17">
        <v>1203290.436</v>
      </c>
      <c r="N17">
        <v>1212111.169</v>
      </c>
      <c r="O17">
        <v>1220773.8330000001</v>
      </c>
      <c r="P17">
        <v>1229268.1470000001</v>
      </c>
      <c r="Q17">
        <v>1237538.8430000001</v>
      </c>
      <c r="R17">
        <v>1245615.76</v>
      </c>
      <c r="S17">
        <v>1253537.9080000001</v>
      </c>
      <c r="T17">
        <v>1261322.21</v>
      </c>
      <c r="U17">
        <v>1268994.4339999999</v>
      </c>
      <c r="V17">
        <v>1276563.9469999999</v>
      </c>
      <c r="W17">
        <v>1284019.9069999999</v>
      </c>
      <c r="X17">
        <v>1291336.9350000001</v>
      </c>
      <c r="Y17">
        <v>1298484.0530000001</v>
      </c>
      <c r="Z17">
        <v>1305429.7660000001</v>
      </c>
      <c r="AA17">
        <v>1312145.3899999999</v>
      </c>
      <c r="AB17">
        <v>1318604.649</v>
      </c>
      <c r="AC17">
        <v>1324785.0519999999</v>
      </c>
      <c r="AD17">
        <v>1330666.2709999999</v>
      </c>
      <c r="AE17">
        <v>1336086.584</v>
      </c>
      <c r="AF17">
        <v>1341045.686</v>
      </c>
      <c r="AG17">
        <v>1345608.4410000001</v>
      </c>
      <c r="AH17">
        <v>1349819.666</v>
      </c>
      <c r="AI17">
        <v>1353690.838</v>
      </c>
      <c r="AJ17">
        <v>1357211.3470000001</v>
      </c>
      <c r="AK17">
        <v>1360360.34</v>
      </c>
      <c r="AL17">
        <v>1363115.2039999999</v>
      </c>
      <c r="AM17">
        <v>1365453.236</v>
      </c>
      <c r="AN17">
        <v>1367351.4550000001</v>
      </c>
    </row>
    <row r="18" spans="1:40" x14ac:dyDescent="0.25">
      <c r="A18" s="7" t="s">
        <v>235</v>
      </c>
      <c r="B18" t="s">
        <v>270</v>
      </c>
      <c r="C18">
        <v>24045</v>
      </c>
      <c r="D18">
        <v>24290.66647</v>
      </c>
      <c r="E18">
        <v>24527.090530000001</v>
      </c>
      <c r="F18">
        <v>24793.34504</v>
      </c>
      <c r="G18">
        <v>25086.97435</v>
      </c>
      <c r="H18">
        <v>25392.648669999999</v>
      </c>
      <c r="I18">
        <v>25679.427199999998</v>
      </c>
      <c r="J18">
        <v>25927.928619999999</v>
      </c>
      <c r="K18">
        <v>26122.575339999999</v>
      </c>
      <c r="L18">
        <v>26263.867559999999</v>
      </c>
      <c r="M18">
        <v>26363.767950000001</v>
      </c>
      <c r="N18">
        <v>26429.664089999998</v>
      </c>
      <c r="O18">
        <v>26464.236580000001</v>
      </c>
      <c r="P18">
        <v>26495.357250000001</v>
      </c>
      <c r="Q18">
        <v>26554.286670000001</v>
      </c>
      <c r="R18">
        <v>26631.819090000001</v>
      </c>
      <c r="S18">
        <v>26719.27016</v>
      </c>
      <c r="T18">
        <v>26811.03371</v>
      </c>
      <c r="U18">
        <v>26901.37343</v>
      </c>
      <c r="V18">
        <v>26988.802090000001</v>
      </c>
      <c r="W18">
        <v>27072.150280000002</v>
      </c>
      <c r="X18">
        <v>27150.334800000001</v>
      </c>
      <c r="Y18">
        <v>27222.449850000001</v>
      </c>
      <c r="Z18">
        <v>27287.796699999999</v>
      </c>
      <c r="AA18">
        <v>27345.88796</v>
      </c>
      <c r="AB18">
        <v>27396.39083</v>
      </c>
      <c r="AC18">
        <v>27439.124940000002</v>
      </c>
      <c r="AD18">
        <v>27474.01093</v>
      </c>
      <c r="AE18">
        <v>27506.396690000001</v>
      </c>
      <c r="AF18">
        <v>27556.763180000002</v>
      </c>
      <c r="AG18">
        <v>27621.23792</v>
      </c>
      <c r="AH18">
        <v>27694.674589999999</v>
      </c>
      <c r="AI18">
        <v>27773.07444</v>
      </c>
      <c r="AJ18">
        <v>27853.448560000001</v>
      </c>
      <c r="AK18">
        <v>27933.590919999999</v>
      </c>
      <c r="AL18">
        <v>28011.867330000001</v>
      </c>
      <c r="AM18">
        <v>28087.07776</v>
      </c>
      <c r="AN18">
        <v>28158.26871</v>
      </c>
    </row>
    <row r="19" spans="1:40" x14ac:dyDescent="0.25">
      <c r="A19" s="7" t="s">
        <v>236</v>
      </c>
      <c r="B19" t="s">
        <v>271</v>
      </c>
      <c r="C19">
        <v>30842308</v>
      </c>
      <c r="D19">
        <v>31180966.940000001</v>
      </c>
      <c r="E19">
        <v>31524379.539999999</v>
      </c>
      <c r="F19">
        <v>31875543.449999999</v>
      </c>
      <c r="G19">
        <v>32228919.050000001</v>
      </c>
      <c r="H19">
        <v>32574744.82</v>
      </c>
      <c r="I19">
        <v>32909257.530000001</v>
      </c>
      <c r="J19">
        <v>33230204.289999999</v>
      </c>
      <c r="K19">
        <v>33531189.129999999</v>
      </c>
      <c r="L19">
        <v>33812076.869999997</v>
      </c>
      <c r="M19">
        <v>34075172.039999999</v>
      </c>
      <c r="N19">
        <v>34322081.490000002</v>
      </c>
      <c r="O19">
        <v>34553587.009999998</v>
      </c>
      <c r="P19">
        <v>34773950.490000002</v>
      </c>
      <c r="Q19">
        <v>34991243.789999999</v>
      </c>
      <c r="R19">
        <v>35204364.649999999</v>
      </c>
      <c r="S19">
        <v>35412138.649999999</v>
      </c>
      <c r="T19">
        <v>35613794.719999999</v>
      </c>
      <c r="U19">
        <v>35810438.670000002</v>
      </c>
      <c r="V19">
        <v>36001725.799999997</v>
      </c>
      <c r="W19">
        <v>36186992.799999997</v>
      </c>
      <c r="X19">
        <v>36365487.810000002</v>
      </c>
      <c r="Y19">
        <v>36536511.5</v>
      </c>
      <c r="Z19">
        <v>36699463.799999997</v>
      </c>
      <c r="AA19">
        <v>36853877.219999999</v>
      </c>
      <c r="AB19">
        <v>36999371.960000001</v>
      </c>
      <c r="AC19">
        <v>37135681.229999997</v>
      </c>
      <c r="AD19">
        <v>37262601.960000001</v>
      </c>
      <c r="AE19">
        <v>37380926.710000001</v>
      </c>
      <c r="AF19">
        <v>37494443.210000001</v>
      </c>
      <c r="AG19">
        <v>37601908.469999999</v>
      </c>
      <c r="AH19">
        <v>37702223.920000002</v>
      </c>
      <c r="AI19">
        <v>37794758.100000001</v>
      </c>
      <c r="AJ19">
        <v>37879196.609999999</v>
      </c>
      <c r="AK19">
        <v>37955409.07</v>
      </c>
      <c r="AL19">
        <v>38023379.950000003</v>
      </c>
      <c r="AM19">
        <v>38083125.450000003</v>
      </c>
      <c r="AN19">
        <v>38134631.380000003</v>
      </c>
    </row>
    <row r="20" spans="1:40" x14ac:dyDescent="0.25">
      <c r="A20" s="7" t="s">
        <v>236</v>
      </c>
      <c r="B20" t="s">
        <v>272</v>
      </c>
      <c r="C20">
        <v>2580167.0010000002</v>
      </c>
      <c r="D20">
        <v>2607893.9079999998</v>
      </c>
      <c r="E20">
        <v>2632466.6540000001</v>
      </c>
      <c r="F20">
        <v>2654428.395</v>
      </c>
      <c r="G20">
        <v>2676184.8080000002</v>
      </c>
      <c r="H20">
        <v>2698837.13</v>
      </c>
      <c r="I20">
        <v>2723610.0759999999</v>
      </c>
      <c r="J20">
        <v>2750566.7850000001</v>
      </c>
      <c r="K20">
        <v>2777758.048</v>
      </c>
      <c r="L20">
        <v>2805017.3360000001</v>
      </c>
      <c r="M20">
        <v>2832648.571</v>
      </c>
      <c r="N20">
        <v>2860629.9640000002</v>
      </c>
      <c r="O20">
        <v>2888601.77</v>
      </c>
      <c r="P20">
        <v>2915929.4619999998</v>
      </c>
      <c r="Q20">
        <v>2943759.227</v>
      </c>
      <c r="R20">
        <v>2971149.6979999999</v>
      </c>
      <c r="S20">
        <v>2997365.4950000001</v>
      </c>
      <c r="T20">
        <v>3022032.4369999999</v>
      </c>
      <c r="U20">
        <v>3045410.9449999998</v>
      </c>
      <c r="V20">
        <v>3067350.2069999999</v>
      </c>
      <c r="W20">
        <v>3087767.0090000001</v>
      </c>
      <c r="X20">
        <v>3106653.3420000002</v>
      </c>
      <c r="Y20">
        <v>3124050.696</v>
      </c>
      <c r="Z20">
        <v>3140025.1830000002</v>
      </c>
      <c r="AA20">
        <v>3154653.2650000001</v>
      </c>
      <c r="AB20">
        <v>3168009.909</v>
      </c>
      <c r="AC20">
        <v>3180169.2450000001</v>
      </c>
      <c r="AD20">
        <v>3191202.0580000002</v>
      </c>
      <c r="AE20">
        <v>3200618.0580000002</v>
      </c>
      <c r="AF20">
        <v>3209014.63</v>
      </c>
      <c r="AG20">
        <v>3215968.0469999998</v>
      </c>
      <c r="AH20">
        <v>3221319.7779999999</v>
      </c>
      <c r="AI20">
        <v>3225190.318</v>
      </c>
      <c r="AJ20">
        <v>3227844.1129999999</v>
      </c>
      <c r="AK20">
        <v>3229587.9939999999</v>
      </c>
      <c r="AL20">
        <v>3230716.2170000002</v>
      </c>
      <c r="AM20">
        <v>3231490.23</v>
      </c>
      <c r="AN20">
        <v>3232136.7340000002</v>
      </c>
    </row>
    <row r="21" spans="1:40" x14ac:dyDescent="0.25">
      <c r="A21" s="23" t="s">
        <v>237</v>
      </c>
      <c r="B21" t="s">
        <v>273</v>
      </c>
      <c r="C21">
        <v>37645</v>
      </c>
      <c r="D21">
        <v>37974.278509999996</v>
      </c>
      <c r="E21">
        <v>38282.549740000002</v>
      </c>
      <c r="F21">
        <v>38698.619749999998</v>
      </c>
      <c r="G21">
        <v>39190.331830000003</v>
      </c>
      <c r="H21">
        <v>39660.052089999997</v>
      </c>
      <c r="I21">
        <v>40056.226000000002</v>
      </c>
      <c r="J21">
        <v>40340.485549999998</v>
      </c>
      <c r="K21">
        <v>40521.613010000001</v>
      </c>
      <c r="L21">
        <v>40597.691930000001</v>
      </c>
      <c r="M21">
        <v>40598.364000000001</v>
      </c>
      <c r="N21">
        <v>40538.228289999999</v>
      </c>
      <c r="O21">
        <v>40421.81725</v>
      </c>
      <c r="P21">
        <v>40305.868670000003</v>
      </c>
      <c r="Q21">
        <v>40262.77792</v>
      </c>
      <c r="R21">
        <v>40266.641759999999</v>
      </c>
      <c r="S21">
        <v>40302.025990000002</v>
      </c>
      <c r="T21">
        <v>40357.954279999998</v>
      </c>
      <c r="U21">
        <v>40429.793720000001</v>
      </c>
      <c r="V21">
        <v>40509.832150000002</v>
      </c>
      <c r="W21">
        <v>40591.596149999998</v>
      </c>
      <c r="X21">
        <v>40670.48216</v>
      </c>
      <c r="Y21">
        <v>40743.230389999997</v>
      </c>
      <c r="Z21">
        <v>40807.520940000002</v>
      </c>
      <c r="AA21">
        <v>40861.719449999997</v>
      </c>
      <c r="AB21">
        <v>40904.6417</v>
      </c>
      <c r="AC21">
        <v>40935.468800000002</v>
      </c>
      <c r="AD21">
        <v>40953.622940000001</v>
      </c>
      <c r="AE21">
        <v>40954.379589999997</v>
      </c>
      <c r="AF21">
        <v>40996.804219999998</v>
      </c>
      <c r="AG21">
        <v>41076.826260000002</v>
      </c>
      <c r="AH21">
        <v>41187.634639999997</v>
      </c>
      <c r="AI21">
        <v>41321.048369999997</v>
      </c>
      <c r="AJ21">
        <v>41469.123520000001</v>
      </c>
      <c r="AK21">
        <v>41625.093979999998</v>
      </c>
      <c r="AL21">
        <v>41783.44973</v>
      </c>
      <c r="AM21">
        <v>41939.972099999999</v>
      </c>
      <c r="AN21">
        <v>42091.334410000003</v>
      </c>
    </row>
    <row r="22" spans="1:40" x14ac:dyDescent="0.25">
      <c r="A22" s="23" t="s">
        <v>237</v>
      </c>
      <c r="B22" t="s">
        <v>274</v>
      </c>
      <c r="C22">
        <v>27443.5</v>
      </c>
      <c r="D22">
        <v>27707.128199999999</v>
      </c>
      <c r="E22">
        <v>27896.97493</v>
      </c>
      <c r="F22">
        <v>28131.608380000001</v>
      </c>
      <c r="G22">
        <v>28441.129639999999</v>
      </c>
      <c r="H22">
        <v>28889.273949999999</v>
      </c>
      <c r="I22">
        <v>29334.42439</v>
      </c>
      <c r="J22">
        <v>29711.352439999999</v>
      </c>
      <c r="K22">
        <v>29916.474129999999</v>
      </c>
      <c r="L22">
        <v>29966.85338</v>
      </c>
      <c r="M22">
        <v>29908.309300000001</v>
      </c>
      <c r="N22">
        <v>29763.3851</v>
      </c>
      <c r="O22">
        <v>29536.40366</v>
      </c>
      <c r="P22">
        <v>29347.693810000001</v>
      </c>
      <c r="Q22">
        <v>29298.143410000001</v>
      </c>
      <c r="R22">
        <v>29323.17931</v>
      </c>
      <c r="S22">
        <v>29382.896430000001</v>
      </c>
      <c r="T22">
        <v>29456.09231</v>
      </c>
      <c r="U22">
        <v>29505.067360000001</v>
      </c>
      <c r="V22">
        <v>29534.539079999999</v>
      </c>
      <c r="W22">
        <v>29547.871899999998</v>
      </c>
      <c r="X22">
        <v>29546.509160000001</v>
      </c>
      <c r="Y22">
        <v>29530.957030000001</v>
      </c>
      <c r="Z22">
        <v>29501.35729</v>
      </c>
      <c r="AA22">
        <v>29457.776720000002</v>
      </c>
      <c r="AB22">
        <v>29400.295620000001</v>
      </c>
      <c r="AC22">
        <v>29329.08784</v>
      </c>
      <c r="AD22">
        <v>29244.412489999999</v>
      </c>
      <c r="AE22">
        <v>29195.005069999999</v>
      </c>
      <c r="AF22">
        <v>29246.77533</v>
      </c>
      <c r="AG22">
        <v>29357.3</v>
      </c>
      <c r="AH22">
        <v>29497.7657</v>
      </c>
      <c r="AI22">
        <v>29651.704969999999</v>
      </c>
      <c r="AJ22">
        <v>29809.876459999999</v>
      </c>
      <c r="AK22">
        <v>29967.19613</v>
      </c>
      <c r="AL22">
        <v>30120.823250000001</v>
      </c>
      <c r="AM22">
        <v>30269.262780000001</v>
      </c>
      <c r="AN22">
        <v>30411.594669999999</v>
      </c>
    </row>
    <row r="23" spans="1:40" x14ac:dyDescent="0.25">
      <c r="A23" s="31" t="s">
        <v>440</v>
      </c>
      <c r="B23" t="s">
        <v>275</v>
      </c>
      <c r="C23">
        <v>22745.332849999999</v>
      </c>
      <c r="D23">
        <v>23211.29391</v>
      </c>
      <c r="E23">
        <v>23749.16113</v>
      </c>
      <c r="F23">
        <v>24356.900460000001</v>
      </c>
      <c r="G23">
        <v>24943.942660000001</v>
      </c>
      <c r="H23">
        <v>26192.230350000002</v>
      </c>
      <c r="I23">
        <v>27236.585070000001</v>
      </c>
      <c r="J23">
        <v>27844.95608</v>
      </c>
      <c r="K23">
        <v>28025.425480000002</v>
      </c>
      <c r="L23">
        <v>27845.48992</v>
      </c>
      <c r="M23">
        <v>27361.294529999999</v>
      </c>
      <c r="N23">
        <v>26588.325239999998</v>
      </c>
      <c r="O23">
        <v>25501.942660000001</v>
      </c>
      <c r="P23">
        <v>24962.158520000001</v>
      </c>
      <c r="Q23">
        <v>24733.545900000001</v>
      </c>
      <c r="R23">
        <v>24634.422350000001</v>
      </c>
      <c r="S23">
        <v>24577.94011</v>
      </c>
      <c r="T23">
        <v>24521.858649999998</v>
      </c>
      <c r="U23">
        <v>24440.09074</v>
      </c>
      <c r="V23">
        <v>24324.55386</v>
      </c>
      <c r="W23">
        <v>24169.044539999999</v>
      </c>
      <c r="X23">
        <v>23969.85973</v>
      </c>
      <c r="Y23">
        <v>23724.855500000001</v>
      </c>
      <c r="Z23">
        <v>23432.888350000001</v>
      </c>
      <c r="AA23">
        <v>23093.527839999999</v>
      </c>
      <c r="AB23">
        <v>22706.877909999999</v>
      </c>
      <c r="AC23">
        <v>22273.53066</v>
      </c>
      <c r="AD23">
        <v>21794.522099999998</v>
      </c>
      <c r="AE23">
        <v>21667.786789999998</v>
      </c>
      <c r="AF23">
        <v>21619.211210000001</v>
      </c>
      <c r="AG23">
        <v>21540.883900000001</v>
      </c>
      <c r="AH23">
        <v>21407.261040000001</v>
      </c>
      <c r="AI23">
        <v>21220.676329999998</v>
      </c>
      <c r="AJ23">
        <v>20991.310229999999</v>
      </c>
      <c r="AK23">
        <v>20729.930230000002</v>
      </c>
      <c r="AL23">
        <v>20445.665379999999</v>
      </c>
      <c r="AM23">
        <v>20145.754789999999</v>
      </c>
      <c r="AN23">
        <v>19835.448810000002</v>
      </c>
    </row>
    <row r="24" spans="1:40" x14ac:dyDescent="0.25">
      <c r="A24" s="31" t="s">
        <v>441</v>
      </c>
      <c r="B24" t="s">
        <v>276</v>
      </c>
      <c r="C24">
        <v>2038.237662</v>
      </c>
      <c r="D24">
        <v>2310.4233020000001</v>
      </c>
      <c r="E24">
        <v>2772.0798580000001</v>
      </c>
      <c r="F24">
        <v>3425.3621370000001</v>
      </c>
      <c r="G24">
        <v>4280.4554669999998</v>
      </c>
      <c r="H24">
        <v>5343.335591</v>
      </c>
      <c r="I24">
        <v>6515.0088720000003</v>
      </c>
      <c r="J24">
        <v>7752.2645949999996</v>
      </c>
      <c r="K24">
        <v>9045.0484099999994</v>
      </c>
      <c r="L24">
        <v>10394.64156</v>
      </c>
      <c r="M24">
        <v>11797.85385</v>
      </c>
      <c r="N24">
        <v>13230.958790000001</v>
      </c>
      <c r="O24">
        <v>14636.55004</v>
      </c>
      <c r="P24">
        <v>15958.32331</v>
      </c>
      <c r="Q24">
        <v>17294.301520000001</v>
      </c>
      <c r="R24">
        <v>18661.849320000001</v>
      </c>
      <c r="S24">
        <v>20074.901000000002</v>
      </c>
      <c r="T24">
        <v>21543.628410000001</v>
      </c>
      <c r="U24">
        <v>22792.29147</v>
      </c>
      <c r="V24">
        <v>23917.719270000001</v>
      </c>
      <c r="W24">
        <v>24973.19428</v>
      </c>
      <c r="X24">
        <v>25986.343059999999</v>
      </c>
      <c r="Y24">
        <v>26969.654279999999</v>
      </c>
      <c r="Z24">
        <v>27926.78846</v>
      </c>
      <c r="AA24">
        <v>28856.267919999998</v>
      </c>
      <c r="AB24">
        <v>29753.563239999999</v>
      </c>
      <c r="AC24">
        <v>30612.355609999999</v>
      </c>
      <c r="AD24">
        <v>31425.255990000001</v>
      </c>
      <c r="AE24">
        <v>32157.658370000001</v>
      </c>
      <c r="AF24">
        <v>32702.15972</v>
      </c>
      <c r="AG24">
        <v>33045.638099999996</v>
      </c>
      <c r="AH24">
        <v>33226.653879999998</v>
      </c>
      <c r="AI24">
        <v>33289.002119999997</v>
      </c>
      <c r="AJ24">
        <v>33268.743170000002</v>
      </c>
      <c r="AK24">
        <v>33192.377650000002</v>
      </c>
      <c r="AL24">
        <v>33078.42727</v>
      </c>
      <c r="AM24">
        <v>32939.732340000002</v>
      </c>
      <c r="AN24">
        <v>32784.683449999997</v>
      </c>
    </row>
    <row r="25" spans="1:40" x14ac:dyDescent="0.25">
      <c r="A25" s="31" t="s">
        <v>442</v>
      </c>
      <c r="B25" t="s">
        <v>277</v>
      </c>
      <c r="C25">
        <v>3008.1718519999999</v>
      </c>
      <c r="D25">
        <v>3008.2305419999998</v>
      </c>
      <c r="E25">
        <v>2980.3407430000002</v>
      </c>
      <c r="F25">
        <v>2939.525901</v>
      </c>
      <c r="G25">
        <v>2884.4300720000001</v>
      </c>
      <c r="H25">
        <v>3106.3410479999998</v>
      </c>
      <c r="I25">
        <v>3436.5333179999998</v>
      </c>
      <c r="J25">
        <v>3811.9202620000001</v>
      </c>
      <c r="K25">
        <v>4206.5172490000004</v>
      </c>
      <c r="L25">
        <v>4607.5698039999997</v>
      </c>
      <c r="M25">
        <v>5004.8373789999996</v>
      </c>
      <c r="N25">
        <v>5382.9958559999995</v>
      </c>
      <c r="O25">
        <v>5717.1297080000004</v>
      </c>
      <c r="P25">
        <v>5817.2108319999998</v>
      </c>
      <c r="Q25">
        <v>5796.6677959999997</v>
      </c>
      <c r="R25">
        <v>5707.536247</v>
      </c>
      <c r="S25">
        <v>5580.5741930000004</v>
      </c>
      <c r="T25">
        <v>5433.1475289999998</v>
      </c>
      <c r="U25">
        <v>5339.0986199999998</v>
      </c>
      <c r="V25">
        <v>5268.9785670000001</v>
      </c>
      <c r="W25">
        <v>5207.2530839999999</v>
      </c>
      <c r="X25">
        <v>5145.6939609999999</v>
      </c>
      <c r="Y25">
        <v>5079.8906049999996</v>
      </c>
      <c r="Z25">
        <v>5007.468108</v>
      </c>
      <c r="AA25">
        <v>4927.1654570000001</v>
      </c>
      <c r="AB25">
        <v>4838.3462870000003</v>
      </c>
      <c r="AC25">
        <v>4740.7512239999996</v>
      </c>
      <c r="AD25">
        <v>4634.3624099999997</v>
      </c>
      <c r="AE25">
        <v>4600.4271339999996</v>
      </c>
      <c r="AF25">
        <v>4582.0062610000004</v>
      </c>
      <c r="AG25">
        <v>4556.912405</v>
      </c>
      <c r="AH25">
        <v>4520.1405530000002</v>
      </c>
      <c r="AI25">
        <v>4472.4073589999998</v>
      </c>
      <c r="AJ25">
        <v>4415.9746919999998</v>
      </c>
      <c r="AK25">
        <v>4353.1598459999996</v>
      </c>
      <c r="AL25">
        <v>4285.8955089999999</v>
      </c>
      <c r="AM25">
        <v>4215.6950100000004</v>
      </c>
      <c r="AN25">
        <v>4143.6429179999996</v>
      </c>
    </row>
    <row r="26" spans="1:40" x14ac:dyDescent="0.25">
      <c r="A26" s="31" t="s">
        <v>125</v>
      </c>
      <c r="B26" t="s">
        <v>278</v>
      </c>
      <c r="C26">
        <v>74.41428406</v>
      </c>
      <c r="D26">
        <v>108.40390600000001</v>
      </c>
      <c r="E26">
        <v>190.03579999999999</v>
      </c>
      <c r="F26">
        <v>365.7029794</v>
      </c>
      <c r="G26">
        <v>734.01396499999998</v>
      </c>
      <c r="H26">
        <v>1429.9403629999999</v>
      </c>
      <c r="I26">
        <v>2681.049094</v>
      </c>
      <c r="J26">
        <v>4867.6088300000001</v>
      </c>
      <c r="K26">
        <v>8628.0535579999996</v>
      </c>
      <c r="L26">
        <v>15023.5424</v>
      </c>
      <c r="M26">
        <v>25788.285309999999</v>
      </c>
      <c r="N26">
        <v>43674.75086</v>
      </c>
      <c r="O26">
        <v>72869.432329999996</v>
      </c>
      <c r="P26">
        <v>94409.955040000001</v>
      </c>
      <c r="Q26">
        <v>107346.0278</v>
      </c>
      <c r="R26">
        <v>113975.67</v>
      </c>
      <c r="S26">
        <v>116798.5321</v>
      </c>
      <c r="T26">
        <v>117557.0511</v>
      </c>
      <c r="U26">
        <v>123272.69259999999</v>
      </c>
      <c r="V26">
        <v>132112.99950000001</v>
      </c>
      <c r="W26">
        <v>143207.55559999999</v>
      </c>
      <c r="X26">
        <v>156125.20439999999</v>
      </c>
      <c r="Y26">
        <v>170653.13699999999</v>
      </c>
      <c r="Z26">
        <v>186692.4278</v>
      </c>
      <c r="AA26">
        <v>204203.7482</v>
      </c>
      <c r="AB26">
        <v>223176.70110000001</v>
      </c>
      <c r="AC26">
        <v>243611.94880000001</v>
      </c>
      <c r="AD26">
        <v>265509.7304</v>
      </c>
      <c r="AE26">
        <v>280314.98080000002</v>
      </c>
      <c r="AF26">
        <v>289804.35729999997</v>
      </c>
      <c r="AG26">
        <v>295532.66350000002</v>
      </c>
      <c r="AH26">
        <v>298821.32630000002</v>
      </c>
      <c r="AI26">
        <v>300608.44280000002</v>
      </c>
      <c r="AJ26">
        <v>301508.6557</v>
      </c>
      <c r="AK26">
        <v>301907.43979999999</v>
      </c>
      <c r="AL26">
        <v>302040.57709999999</v>
      </c>
      <c r="AM26">
        <v>302051.62890000001</v>
      </c>
      <c r="AN26">
        <v>302023.04509999999</v>
      </c>
    </row>
    <row r="27" spans="1:40" x14ac:dyDescent="0.25">
      <c r="A27" s="31" t="s">
        <v>443</v>
      </c>
      <c r="B27" t="s">
        <v>279</v>
      </c>
      <c r="C27">
        <v>439.5071974</v>
      </c>
      <c r="D27">
        <v>511.13546839999998</v>
      </c>
      <c r="E27">
        <v>636.98867600000005</v>
      </c>
      <c r="F27">
        <v>822.22212449999995</v>
      </c>
      <c r="G27">
        <v>1075.9753040000001</v>
      </c>
      <c r="H27">
        <v>1317.5753560000001</v>
      </c>
      <c r="I27">
        <v>1523.995388</v>
      </c>
      <c r="J27">
        <v>1691.598692</v>
      </c>
      <c r="K27">
        <v>1826.157819</v>
      </c>
      <c r="L27">
        <v>1934.5983940000001</v>
      </c>
      <c r="M27">
        <v>2021.2187300000001</v>
      </c>
      <c r="N27">
        <v>2085.874542</v>
      </c>
      <c r="O27">
        <v>2123.7633879999998</v>
      </c>
      <c r="P27">
        <v>2110.4227860000001</v>
      </c>
      <c r="Q27">
        <v>2074.4565339999999</v>
      </c>
      <c r="R27">
        <v>2025.847311</v>
      </c>
      <c r="S27">
        <v>1970.4667039999999</v>
      </c>
      <c r="T27">
        <v>1911.6340560000001</v>
      </c>
      <c r="U27">
        <v>1872.6314319999999</v>
      </c>
      <c r="V27">
        <v>1842.7460719999999</v>
      </c>
      <c r="W27">
        <v>1816.345597</v>
      </c>
      <c r="X27">
        <v>1790.450975</v>
      </c>
      <c r="Y27">
        <v>1763.464813</v>
      </c>
      <c r="Z27">
        <v>1734.524523</v>
      </c>
      <c r="AA27">
        <v>1703.168801</v>
      </c>
      <c r="AB27">
        <v>1669.1611419999999</v>
      </c>
      <c r="AC27">
        <v>1632.4004480000001</v>
      </c>
      <c r="AD27">
        <v>1592.872165</v>
      </c>
      <c r="AE27">
        <v>1087.008272</v>
      </c>
      <c r="AF27">
        <v>612.89997760000006</v>
      </c>
      <c r="AG27">
        <v>312.50965020000001</v>
      </c>
      <c r="AH27">
        <v>151.4118522</v>
      </c>
      <c r="AI27">
        <v>71.546934160000006</v>
      </c>
      <c r="AJ27">
        <v>33.499301799999998</v>
      </c>
      <c r="AK27">
        <v>15.69212096</v>
      </c>
      <c r="AL27">
        <v>7.4019399300000002</v>
      </c>
      <c r="AM27">
        <v>3.7073313969999999</v>
      </c>
      <c r="AN27">
        <v>1.794798691</v>
      </c>
    </row>
    <row r="28" spans="1:40" x14ac:dyDescent="0.25">
      <c r="A28" s="31" t="s">
        <v>444</v>
      </c>
      <c r="B28" t="s">
        <v>280</v>
      </c>
      <c r="C28">
        <v>4581.1430389999996</v>
      </c>
      <c r="D28">
        <v>4806.8436170000004</v>
      </c>
      <c r="E28">
        <v>5121.8763129999998</v>
      </c>
      <c r="F28">
        <v>5500.5996450000002</v>
      </c>
      <c r="G28">
        <v>5911.0770490000004</v>
      </c>
      <c r="H28">
        <v>6377.2367119999999</v>
      </c>
      <c r="I28">
        <v>6747.0919739999999</v>
      </c>
      <c r="J28">
        <v>6988.4230189999998</v>
      </c>
      <c r="K28">
        <v>7115.0739960000001</v>
      </c>
      <c r="L28">
        <v>7148.7773219999999</v>
      </c>
      <c r="M28">
        <v>7104.5335619999996</v>
      </c>
      <c r="N28">
        <v>6984.8057209999997</v>
      </c>
      <c r="O28">
        <v>6780.3002409999999</v>
      </c>
      <c r="P28">
        <v>6571.6058370000001</v>
      </c>
      <c r="Q28">
        <v>6375.1213319999997</v>
      </c>
      <c r="R28">
        <v>6181.2745009999999</v>
      </c>
      <c r="S28">
        <v>5986.9544939999996</v>
      </c>
      <c r="T28">
        <v>5791.4991090000003</v>
      </c>
      <c r="U28">
        <v>5408.0726379999996</v>
      </c>
      <c r="V28">
        <v>4954.712399</v>
      </c>
      <c r="W28">
        <v>4491.6381259999998</v>
      </c>
      <c r="X28">
        <v>4046.8859830000001</v>
      </c>
      <c r="Y28">
        <v>3632.0427070000001</v>
      </c>
      <c r="Z28">
        <v>3250.7473100000002</v>
      </c>
      <c r="AA28">
        <v>2902.985506</v>
      </c>
      <c r="AB28">
        <v>2587.1711460000001</v>
      </c>
      <c r="AC28">
        <v>2301.1334440000001</v>
      </c>
      <c r="AD28">
        <v>2042.5640129999999</v>
      </c>
      <c r="AE28">
        <v>1742.6635060000001</v>
      </c>
      <c r="AF28">
        <v>1449.9988739999999</v>
      </c>
      <c r="AG28">
        <v>1187.534846</v>
      </c>
      <c r="AH28">
        <v>963.33300139999994</v>
      </c>
      <c r="AI28">
        <v>777.12507819999996</v>
      </c>
      <c r="AJ28">
        <v>624.97379060000003</v>
      </c>
      <c r="AK28">
        <v>501.81813449999999</v>
      </c>
      <c r="AL28">
        <v>402.67135669999999</v>
      </c>
      <c r="AM28">
        <v>323.09451159999998</v>
      </c>
      <c r="AN28">
        <v>259.32546380000002</v>
      </c>
    </row>
    <row r="29" spans="1:40" x14ac:dyDescent="0.25">
      <c r="A29" s="31" t="s">
        <v>445</v>
      </c>
      <c r="B29" t="s">
        <v>281</v>
      </c>
      <c r="C29">
        <v>0.34929036279999998</v>
      </c>
      <c r="D29">
        <v>0.86342147560000004</v>
      </c>
      <c r="E29">
        <v>3.392917626</v>
      </c>
      <c r="F29">
        <v>17.80297565</v>
      </c>
      <c r="G29">
        <v>107.42880839999999</v>
      </c>
      <c r="H29">
        <v>295.5603863</v>
      </c>
      <c r="I29">
        <v>525.77002860000005</v>
      </c>
      <c r="J29">
        <v>735.82645969999999</v>
      </c>
      <c r="K29">
        <v>903.45954519999998</v>
      </c>
      <c r="L29">
        <v>1032.8006849999999</v>
      </c>
      <c r="M29">
        <v>1134.5095140000001</v>
      </c>
      <c r="N29">
        <v>1216.2125000000001</v>
      </c>
      <c r="O29">
        <v>1280.084241</v>
      </c>
      <c r="P29">
        <v>1276.207834</v>
      </c>
      <c r="Q29">
        <v>1240.6230840000001</v>
      </c>
      <c r="R29">
        <v>1190.7160120000001</v>
      </c>
      <c r="S29">
        <v>1135.857047</v>
      </c>
      <c r="T29">
        <v>1080.6888120000001</v>
      </c>
      <c r="U29">
        <v>999.99304930000005</v>
      </c>
      <c r="V29">
        <v>912.35672929999998</v>
      </c>
      <c r="W29">
        <v>826.52458479999996</v>
      </c>
      <c r="X29">
        <v>746.12561579999999</v>
      </c>
      <c r="Y29">
        <v>672.32601839999995</v>
      </c>
      <c r="Z29">
        <v>605.18735059999995</v>
      </c>
      <c r="AA29">
        <v>544.32196180000005</v>
      </c>
      <c r="AB29">
        <v>489.19437379999999</v>
      </c>
      <c r="AC29">
        <v>439.25401119999998</v>
      </c>
      <c r="AD29">
        <v>393.98748430000001</v>
      </c>
      <c r="AE29">
        <v>368.09678339999999</v>
      </c>
      <c r="AF29">
        <v>349.81134200000002</v>
      </c>
      <c r="AG29">
        <v>334.4163661</v>
      </c>
      <c r="AH29">
        <v>320.17049739999999</v>
      </c>
      <c r="AI29">
        <v>306.46527459999999</v>
      </c>
      <c r="AJ29">
        <v>293.12868850000001</v>
      </c>
      <c r="AK29">
        <v>280.1458404</v>
      </c>
      <c r="AL29">
        <v>267.54806780000001</v>
      </c>
      <c r="AM29">
        <v>255.372728</v>
      </c>
      <c r="AN29">
        <v>243.6453223</v>
      </c>
    </row>
    <row r="30" spans="1:40" x14ac:dyDescent="0.25">
      <c r="A30" s="31" t="s">
        <v>446</v>
      </c>
      <c r="B30" t="s">
        <v>282</v>
      </c>
      <c r="C30">
        <v>3813.5502799999999</v>
      </c>
      <c r="D30">
        <v>3783.998004</v>
      </c>
      <c r="E30">
        <v>3709.0422950000002</v>
      </c>
      <c r="F30">
        <v>3616.4615439999998</v>
      </c>
      <c r="G30">
        <v>3508.1381329999999</v>
      </c>
      <c r="H30">
        <v>3568.4606869999998</v>
      </c>
      <c r="I30">
        <v>3638.2283539999999</v>
      </c>
      <c r="J30">
        <v>3670.472354</v>
      </c>
      <c r="K30">
        <v>3658.2414760000001</v>
      </c>
      <c r="L30">
        <v>3605.9891459999999</v>
      </c>
      <c r="M30">
        <v>3518.6911850000001</v>
      </c>
      <c r="N30">
        <v>3397.277231</v>
      </c>
      <c r="O30">
        <v>3238.310614</v>
      </c>
      <c r="P30">
        <v>3122.5275409999999</v>
      </c>
      <c r="Q30">
        <v>3033.8191619999998</v>
      </c>
      <c r="R30">
        <v>2955.9156790000002</v>
      </c>
      <c r="S30">
        <v>2881.5020720000002</v>
      </c>
      <c r="T30">
        <v>2807.3470889999999</v>
      </c>
      <c r="U30">
        <v>2765.4745349999998</v>
      </c>
      <c r="V30">
        <v>2737.7026740000001</v>
      </c>
      <c r="W30">
        <v>2714.5546250000002</v>
      </c>
      <c r="X30">
        <v>2691.0624440000001</v>
      </c>
      <c r="Y30">
        <v>2664.6066209999999</v>
      </c>
      <c r="Z30">
        <v>2633.8169379999999</v>
      </c>
      <c r="AA30">
        <v>2598.0029420000001</v>
      </c>
      <c r="AB30">
        <v>2556.8513290000001</v>
      </c>
      <c r="AC30">
        <v>2510.2711610000001</v>
      </c>
      <c r="AD30">
        <v>2458.3094879999999</v>
      </c>
      <c r="AE30">
        <v>2445.7236670000002</v>
      </c>
      <c r="AF30">
        <v>2441.7113490000002</v>
      </c>
      <c r="AG30">
        <v>2434.1385850000001</v>
      </c>
      <c r="AH30">
        <v>2420.1429859999998</v>
      </c>
      <c r="AI30">
        <v>2400.0039350000002</v>
      </c>
      <c r="AJ30">
        <v>2374.8861579999998</v>
      </c>
      <c r="AK30">
        <v>2346.0205489999998</v>
      </c>
      <c r="AL30">
        <v>2314.4524540000002</v>
      </c>
      <c r="AM30">
        <v>2281.0128629999999</v>
      </c>
      <c r="AN30">
        <v>2246.3069180000002</v>
      </c>
    </row>
    <row r="31" spans="1:40" x14ac:dyDescent="0.25">
      <c r="A31" s="31" t="s">
        <v>449</v>
      </c>
      <c r="B31" t="s">
        <v>283</v>
      </c>
      <c r="C31">
        <v>13033.75303</v>
      </c>
      <c r="D31">
        <v>12961.30768</v>
      </c>
      <c r="E31">
        <v>12712.92218</v>
      </c>
      <c r="F31">
        <v>12373.785040000001</v>
      </c>
      <c r="G31">
        <v>11956.10673</v>
      </c>
      <c r="H31">
        <v>12091.506789999999</v>
      </c>
      <c r="I31">
        <v>12270.247429999999</v>
      </c>
      <c r="J31">
        <v>12346.04081</v>
      </c>
      <c r="K31">
        <v>12297.656950000001</v>
      </c>
      <c r="L31">
        <v>12136.68809</v>
      </c>
      <c r="M31">
        <v>11874.204680000001</v>
      </c>
      <c r="N31">
        <v>11507.260319999999</v>
      </c>
      <c r="O31">
        <v>11018.437599999999</v>
      </c>
      <c r="P31">
        <v>10407.558870000001</v>
      </c>
      <c r="Q31">
        <v>9777.7870939999902</v>
      </c>
      <c r="R31">
        <v>9151.6798400000007</v>
      </c>
      <c r="S31">
        <v>8542.6640380000008</v>
      </c>
      <c r="T31">
        <v>7957.9626109999999</v>
      </c>
      <c r="U31">
        <v>7553.3421420000004</v>
      </c>
      <c r="V31">
        <v>7234.8196639999996</v>
      </c>
      <c r="W31">
        <v>6956.7228960000002</v>
      </c>
      <c r="X31">
        <v>6696.5260600000001</v>
      </c>
      <c r="Y31">
        <v>6443.1357079999998</v>
      </c>
      <c r="Z31">
        <v>6191.2491129999999</v>
      </c>
      <c r="AA31">
        <v>5938.5450600000004</v>
      </c>
      <c r="AB31">
        <v>5684.2465039999997</v>
      </c>
      <c r="AC31">
        <v>5428.3920840000001</v>
      </c>
      <c r="AD31">
        <v>5171.4509989999997</v>
      </c>
      <c r="AE31">
        <v>4235.1407099999997</v>
      </c>
      <c r="AF31">
        <v>3191.438161</v>
      </c>
      <c r="AG31">
        <v>2297.745253</v>
      </c>
      <c r="AH31">
        <v>1614.6523529999999</v>
      </c>
      <c r="AI31">
        <v>1120.9414420000001</v>
      </c>
      <c r="AJ31">
        <v>774.10421540000004</v>
      </c>
      <c r="AK31">
        <v>533.92154670000002</v>
      </c>
      <c r="AL31">
        <v>368.74253629999998</v>
      </c>
      <c r="AM31">
        <v>255.40231499999999</v>
      </c>
      <c r="AN31">
        <v>177.60504330000001</v>
      </c>
    </row>
    <row r="32" spans="1:40" x14ac:dyDescent="0.25">
      <c r="A32" s="31" t="s">
        <v>450</v>
      </c>
      <c r="B32" t="s">
        <v>284</v>
      </c>
      <c r="C32">
        <v>42001.407169999999</v>
      </c>
      <c r="D32">
        <v>42789.021430000001</v>
      </c>
      <c r="E32">
        <v>43554.935740000001</v>
      </c>
      <c r="F32">
        <v>44295.840349999999</v>
      </c>
      <c r="G32">
        <v>44876.514600000002</v>
      </c>
      <c r="H32">
        <v>46888.022969999998</v>
      </c>
      <c r="I32">
        <v>48759.385649999997</v>
      </c>
      <c r="J32">
        <v>50049.555050000003</v>
      </c>
      <c r="K32">
        <v>50730.411169999999</v>
      </c>
      <c r="L32">
        <v>50874.626340000003</v>
      </c>
      <c r="M32">
        <v>50536.744789999997</v>
      </c>
      <c r="N32">
        <v>49701.820610000002</v>
      </c>
      <c r="O32">
        <v>48283.506450000001</v>
      </c>
      <c r="P32">
        <v>47756.714659999998</v>
      </c>
      <c r="Q32">
        <v>47760.600689999999</v>
      </c>
      <c r="R32">
        <v>47987.011120000003</v>
      </c>
      <c r="S32">
        <v>48286.083460000002</v>
      </c>
      <c r="T32">
        <v>48583.107989999997</v>
      </c>
      <c r="U32">
        <v>48475.018080000002</v>
      </c>
      <c r="V32">
        <v>48116.986510000002</v>
      </c>
      <c r="W32">
        <v>47589.713629999998</v>
      </c>
      <c r="X32">
        <v>46935.896489999999</v>
      </c>
      <c r="Y32">
        <v>46178.174559999999</v>
      </c>
      <c r="Z32">
        <v>45328.82806</v>
      </c>
      <c r="AA32">
        <v>44395.00935</v>
      </c>
      <c r="AB32">
        <v>43381.470730000001</v>
      </c>
      <c r="AC32">
        <v>42292.096210000003</v>
      </c>
      <c r="AD32">
        <v>41130.659079999998</v>
      </c>
      <c r="AE32">
        <v>41251.956839999999</v>
      </c>
      <c r="AF32">
        <v>41846.422270000003</v>
      </c>
      <c r="AG32">
        <v>42560.781499999997</v>
      </c>
      <c r="AH32">
        <v>43262.071510000002</v>
      </c>
      <c r="AI32">
        <v>43905.751459999999</v>
      </c>
      <c r="AJ32">
        <v>44483.033280000003</v>
      </c>
      <c r="AK32">
        <v>44998.499580000003</v>
      </c>
      <c r="AL32">
        <v>45460.73012</v>
      </c>
      <c r="AM32">
        <v>45878.822679999997</v>
      </c>
      <c r="AN32">
        <v>46260.322059999999</v>
      </c>
    </row>
    <row r="33" spans="1:40" x14ac:dyDescent="0.25">
      <c r="A33" s="31" t="s">
        <v>447</v>
      </c>
      <c r="B33" t="s">
        <v>285</v>
      </c>
      <c r="C33">
        <v>404.96020850000002</v>
      </c>
      <c r="D33">
        <v>438.33156270000001</v>
      </c>
      <c r="E33">
        <v>489.96785039999997</v>
      </c>
      <c r="F33">
        <v>556.91216770000005</v>
      </c>
      <c r="G33">
        <v>636.20494789999998</v>
      </c>
      <c r="H33">
        <v>548.98462519999998</v>
      </c>
      <c r="I33">
        <v>400.3515089</v>
      </c>
      <c r="J33">
        <v>264.78633880000001</v>
      </c>
      <c r="K33">
        <v>165.69893970000001</v>
      </c>
      <c r="L33">
        <v>100.4759868</v>
      </c>
      <c r="M33">
        <v>59.83218806</v>
      </c>
      <c r="N33">
        <v>35.275502830000001</v>
      </c>
      <c r="O33">
        <v>20.57407332</v>
      </c>
      <c r="P33">
        <v>15.0479559</v>
      </c>
      <c r="Q33">
        <v>12.4185228</v>
      </c>
      <c r="R33">
        <v>10.904488150000001</v>
      </c>
      <c r="S33">
        <v>9.8783560789999996</v>
      </c>
      <c r="T33">
        <v>9.0841190540000003</v>
      </c>
      <c r="U33">
        <v>9.2777092660000005</v>
      </c>
      <c r="V33">
        <v>9.9944016869999999</v>
      </c>
      <c r="W33">
        <v>11.04972364</v>
      </c>
      <c r="X33">
        <v>12.358229140000001</v>
      </c>
      <c r="Y33">
        <v>13.87653794</v>
      </c>
      <c r="Z33">
        <v>15.581649649999999</v>
      </c>
      <c r="AA33">
        <v>17.461189149999999</v>
      </c>
      <c r="AB33">
        <v>19.50834231</v>
      </c>
      <c r="AC33">
        <v>21.7189789</v>
      </c>
      <c r="AD33">
        <v>24.0898574</v>
      </c>
      <c r="AE33">
        <v>26.534917320000002</v>
      </c>
      <c r="AF33">
        <v>28.971561430000001</v>
      </c>
      <c r="AG33">
        <v>31.372750539999998</v>
      </c>
      <c r="AH33">
        <v>33.75409277</v>
      </c>
      <c r="AI33">
        <v>36.142282170000001</v>
      </c>
      <c r="AJ33">
        <v>38.56387402</v>
      </c>
      <c r="AK33">
        <v>41.041907260000002</v>
      </c>
      <c r="AL33">
        <v>43.59561274</v>
      </c>
      <c r="AM33">
        <v>46.2413472</v>
      </c>
      <c r="AN33">
        <v>48.99268438</v>
      </c>
    </row>
    <row r="34" spans="1:40" x14ac:dyDescent="0.25">
      <c r="A34" s="31" t="s">
        <v>448</v>
      </c>
      <c r="B34" t="s">
        <v>286</v>
      </c>
      <c r="C34">
        <v>6170.1730530000004</v>
      </c>
      <c r="D34">
        <v>6028.9840819999999</v>
      </c>
      <c r="E34">
        <v>5766.1382830000002</v>
      </c>
      <c r="F34">
        <v>5457.1189290000002</v>
      </c>
      <c r="G34">
        <v>5123.9069440000003</v>
      </c>
      <c r="H34">
        <v>3423.0729970000002</v>
      </c>
      <c r="I34">
        <v>1876.0370539999999</v>
      </c>
      <c r="J34">
        <v>919.96517289999997</v>
      </c>
      <c r="K34">
        <v>425.30028650000003</v>
      </c>
      <c r="L34">
        <v>191.4501028</v>
      </c>
      <c r="M34">
        <v>85.933208440000001</v>
      </c>
      <c r="N34">
        <v>39.331949420000001</v>
      </c>
      <c r="O34">
        <v>19.015349700000002</v>
      </c>
      <c r="P34">
        <v>13.15687788</v>
      </c>
      <c r="Q34">
        <v>10.9988116</v>
      </c>
      <c r="R34">
        <v>10.13553417</v>
      </c>
      <c r="S34">
        <v>9.8096786120000008</v>
      </c>
      <c r="T34">
        <v>9.7217204699999904</v>
      </c>
      <c r="U34">
        <v>9.8134680719999903</v>
      </c>
      <c r="V34">
        <v>9.9817254890000005</v>
      </c>
      <c r="W34">
        <v>10.172968210000001</v>
      </c>
      <c r="X34">
        <v>10.35872477</v>
      </c>
      <c r="Y34">
        <v>10.52381821</v>
      </c>
      <c r="Z34">
        <v>10.66037781</v>
      </c>
      <c r="AA34">
        <v>10.76464314</v>
      </c>
      <c r="AB34">
        <v>10.835194810000001</v>
      </c>
      <c r="AC34">
        <v>10.87198834</v>
      </c>
      <c r="AD34">
        <v>10.875799239999999</v>
      </c>
      <c r="AE34">
        <v>10.97147569</v>
      </c>
      <c r="AF34">
        <v>11.078202279999999</v>
      </c>
      <c r="AG34">
        <v>11.16279984</v>
      </c>
      <c r="AH34">
        <v>11.217632249999999</v>
      </c>
      <c r="AI34">
        <v>11.244142030000001</v>
      </c>
      <c r="AJ34">
        <v>11.24649908</v>
      </c>
      <c r="AK34">
        <v>11.22917887</v>
      </c>
      <c r="AL34">
        <v>11.19615598</v>
      </c>
      <c r="AM34">
        <v>11.15076256</v>
      </c>
      <c r="AN34">
        <v>11.095620050000001</v>
      </c>
    </row>
    <row r="35" spans="1:40" x14ac:dyDescent="0.25">
      <c r="A35" s="7" t="s">
        <v>234</v>
      </c>
      <c r="B35" t="s">
        <v>287</v>
      </c>
      <c r="C35">
        <v>7249503</v>
      </c>
      <c r="D35">
        <v>7329217.6900000004</v>
      </c>
      <c r="E35">
        <v>7411135.9670000002</v>
      </c>
      <c r="F35">
        <v>7495512.6560000004</v>
      </c>
      <c r="G35">
        <v>7580442.1229999997</v>
      </c>
      <c r="H35">
        <v>7663219.3739999998</v>
      </c>
      <c r="I35">
        <v>7742795.7139999997</v>
      </c>
      <c r="J35">
        <v>7818776.1770000001</v>
      </c>
      <c r="K35">
        <v>7890350.3499999996</v>
      </c>
      <c r="L35">
        <v>7957445.4910000004</v>
      </c>
      <c r="M35">
        <v>8020215.4840000002</v>
      </c>
      <c r="N35">
        <v>8078855.5619999999</v>
      </c>
      <c r="O35">
        <v>8133606.8619999997</v>
      </c>
      <c r="P35">
        <v>8185310.8969999999</v>
      </c>
      <c r="Q35">
        <v>8235094.3720000004</v>
      </c>
      <c r="R35">
        <v>8283106.6289999997</v>
      </c>
      <c r="S35">
        <v>8329447.9919999996</v>
      </c>
      <c r="T35">
        <v>8374189.6699999999</v>
      </c>
      <c r="U35">
        <v>8417411.9609999899</v>
      </c>
      <c r="V35">
        <v>8459113.3090000004</v>
      </c>
      <c r="W35">
        <v>8499270.1539999899</v>
      </c>
      <c r="X35">
        <v>8537849.8359999899</v>
      </c>
      <c r="Y35">
        <v>8574816.6809999999</v>
      </c>
      <c r="Z35">
        <v>8610130.6070000008</v>
      </c>
      <c r="AA35">
        <v>8643751.2760000005</v>
      </c>
      <c r="AB35">
        <v>8675628.65499999</v>
      </c>
      <c r="AC35">
        <v>8705712.4869999997</v>
      </c>
      <c r="AD35">
        <v>8733945.1070000008</v>
      </c>
      <c r="AE35">
        <v>8760779.2919999994</v>
      </c>
      <c r="AF35">
        <v>8786808.3949999996</v>
      </c>
      <c r="AG35">
        <v>8811960.9409999996</v>
      </c>
      <c r="AH35">
        <v>8836048.9790000003</v>
      </c>
      <c r="AI35">
        <v>8858854.56399999</v>
      </c>
      <c r="AJ35">
        <v>8880158.49599999</v>
      </c>
      <c r="AK35">
        <v>8899760.0940000005</v>
      </c>
      <c r="AL35">
        <v>8917481.7440000009</v>
      </c>
      <c r="AM35">
        <v>8933164.5700000003</v>
      </c>
      <c r="AN35">
        <v>8946660.4600000009</v>
      </c>
    </row>
    <row r="36" spans="1:40" x14ac:dyDescent="0.25">
      <c r="A36" s="7" t="s">
        <v>234</v>
      </c>
      <c r="B36" t="s">
        <v>288</v>
      </c>
      <c r="C36">
        <v>100707</v>
      </c>
      <c r="D36">
        <v>101809.8006</v>
      </c>
      <c r="E36">
        <v>102910.2518</v>
      </c>
      <c r="F36">
        <v>104014.9798</v>
      </c>
      <c r="G36">
        <v>105124.6026</v>
      </c>
      <c r="H36">
        <v>106215.3523</v>
      </c>
      <c r="I36">
        <v>107282.68889999999</v>
      </c>
      <c r="J36">
        <v>108323.0196</v>
      </c>
      <c r="K36">
        <v>109312.686</v>
      </c>
      <c r="L36">
        <v>110248.754</v>
      </c>
      <c r="M36">
        <v>111138.0419</v>
      </c>
      <c r="N36">
        <v>111984.6943</v>
      </c>
      <c r="O36">
        <v>112788.53290000001</v>
      </c>
      <c r="P36">
        <v>113553.0987</v>
      </c>
      <c r="Q36">
        <v>114303.317</v>
      </c>
      <c r="R36">
        <v>115033.5937</v>
      </c>
      <c r="S36">
        <v>115735.09209999999</v>
      </c>
      <c r="T36">
        <v>116402.20540000001</v>
      </c>
      <c r="U36">
        <v>117037.6903</v>
      </c>
      <c r="V36">
        <v>117640.1963</v>
      </c>
      <c r="W36">
        <v>118208.2056</v>
      </c>
      <c r="X36">
        <v>118741.0462</v>
      </c>
      <c r="Y36">
        <v>119238.83869999999</v>
      </c>
      <c r="Z36">
        <v>119702.1385</v>
      </c>
      <c r="AA36">
        <v>120131.73480000001</v>
      </c>
      <c r="AB36">
        <v>120528.3609</v>
      </c>
      <c r="AC36">
        <v>120892.7515</v>
      </c>
      <c r="AD36">
        <v>121225.5126</v>
      </c>
      <c r="AE36">
        <v>121527.39380000001</v>
      </c>
      <c r="AF36">
        <v>121811.89200000001</v>
      </c>
      <c r="AG36">
        <v>122076.91439999999</v>
      </c>
      <c r="AH36">
        <v>122319.1047</v>
      </c>
      <c r="AI36">
        <v>122537.11569999999</v>
      </c>
      <c r="AJ36">
        <v>122731.1498</v>
      </c>
      <c r="AK36">
        <v>122902.17</v>
      </c>
      <c r="AL36">
        <v>123051.3443</v>
      </c>
      <c r="AM36">
        <v>123179.74860000001</v>
      </c>
      <c r="AN36">
        <v>123288.2316</v>
      </c>
    </row>
    <row r="37" spans="1:40" x14ac:dyDescent="0.25">
      <c r="A37" s="7" t="s">
        <v>233</v>
      </c>
      <c r="B37" t="s">
        <v>289</v>
      </c>
      <c r="C37">
        <v>1859303</v>
      </c>
      <c r="D37">
        <v>1879899.804</v>
      </c>
      <c r="E37">
        <v>1901544.9620000001</v>
      </c>
      <c r="F37">
        <v>1924218.078</v>
      </c>
      <c r="G37">
        <v>1946999.963</v>
      </c>
      <c r="H37">
        <v>1968915.9439999999</v>
      </c>
      <c r="I37">
        <v>1989553.2660000001</v>
      </c>
      <c r="J37">
        <v>2008824.1569999999</v>
      </c>
      <c r="K37">
        <v>2026730.7709999999</v>
      </c>
      <c r="L37">
        <v>2043337.0249999999</v>
      </c>
      <c r="M37">
        <v>2058705.38</v>
      </c>
      <c r="N37">
        <v>2072928.4820000001</v>
      </c>
      <c r="O37">
        <v>2086134.689</v>
      </c>
      <c r="P37">
        <v>2098747.2999999998</v>
      </c>
      <c r="Q37">
        <v>2110928.9</v>
      </c>
      <c r="R37">
        <v>2122774.6239999998</v>
      </c>
      <c r="S37">
        <v>2134359.8369999998</v>
      </c>
      <c r="T37">
        <v>2145717.923</v>
      </c>
      <c r="U37">
        <v>2156858.3130000001</v>
      </c>
      <c r="V37">
        <v>2167755.3810000001</v>
      </c>
      <c r="W37">
        <v>2178387.3829999999</v>
      </c>
      <c r="X37">
        <v>2188729.3029999998</v>
      </c>
      <c r="Y37">
        <v>2198754.12</v>
      </c>
      <c r="Z37">
        <v>2208433.7140000002</v>
      </c>
      <c r="AA37">
        <v>2217740.9559999998</v>
      </c>
      <c r="AB37">
        <v>2226647.7439999999</v>
      </c>
      <c r="AC37">
        <v>2235127.42</v>
      </c>
      <c r="AD37">
        <v>2243152.6919999998</v>
      </c>
      <c r="AE37">
        <v>2250941.8709999998</v>
      </c>
      <c r="AF37">
        <v>2258586.469</v>
      </c>
      <c r="AG37">
        <v>2266085.139</v>
      </c>
      <c r="AH37">
        <v>2273383.102</v>
      </c>
      <c r="AI37">
        <v>2280390.7039999999</v>
      </c>
      <c r="AJ37">
        <v>2287005.7039999999</v>
      </c>
      <c r="AK37">
        <v>2293130.7379999999</v>
      </c>
      <c r="AL37">
        <v>2298680.807</v>
      </c>
      <c r="AM37">
        <v>2303583.8360000001</v>
      </c>
      <c r="AN37">
        <v>2307777.7450000001</v>
      </c>
    </row>
    <row r="38" spans="1:40" x14ac:dyDescent="0.25">
      <c r="A38" s="7" t="s">
        <v>233</v>
      </c>
      <c r="B38" t="s">
        <v>290</v>
      </c>
      <c r="C38">
        <v>286222</v>
      </c>
      <c r="D38">
        <v>289421.34899999999</v>
      </c>
      <c r="E38">
        <v>292693.48930000002</v>
      </c>
      <c r="F38">
        <v>296039.39429999999</v>
      </c>
      <c r="G38">
        <v>299405.00750000001</v>
      </c>
      <c r="H38">
        <v>302684.9472</v>
      </c>
      <c r="I38">
        <v>305846.3308</v>
      </c>
      <c r="J38">
        <v>308874.16320000001</v>
      </c>
      <c r="K38">
        <v>311719.57559999998</v>
      </c>
      <c r="L38">
        <v>314383.21799999999</v>
      </c>
      <c r="M38">
        <v>316883.07689999999</v>
      </c>
      <c r="N38">
        <v>319231.44679999998</v>
      </c>
      <c r="O38">
        <v>321433.67910000001</v>
      </c>
      <c r="P38">
        <v>323522.69839999999</v>
      </c>
      <c r="Q38">
        <v>325557.20630000002</v>
      </c>
      <c r="R38">
        <v>327528.76130000001</v>
      </c>
      <c r="S38">
        <v>329425.82669999998</v>
      </c>
      <c r="T38">
        <v>331241.50559999997</v>
      </c>
      <c r="U38">
        <v>332984.1863</v>
      </c>
      <c r="V38">
        <v>334649.42709999997</v>
      </c>
      <c r="W38">
        <v>336233.4362</v>
      </c>
      <c r="X38">
        <v>337734.18440000003</v>
      </c>
      <c r="Y38">
        <v>339150.99209999997</v>
      </c>
      <c r="Z38">
        <v>340483.842</v>
      </c>
      <c r="AA38">
        <v>341733.136</v>
      </c>
      <c r="AB38">
        <v>342899.08590000001</v>
      </c>
      <c r="AC38">
        <v>343981.96590000001</v>
      </c>
      <c r="AD38">
        <v>344981.76880000002</v>
      </c>
      <c r="AE38">
        <v>345913.44079999998</v>
      </c>
      <c r="AF38">
        <v>346809.97519999999</v>
      </c>
      <c r="AG38">
        <v>347666.25319999998</v>
      </c>
      <c r="AH38">
        <v>348473.90960000001</v>
      </c>
      <c r="AI38">
        <v>349226.81910000002</v>
      </c>
      <c r="AJ38">
        <v>349920.70890000003</v>
      </c>
      <c r="AK38">
        <v>350552.56550000003</v>
      </c>
      <c r="AL38">
        <v>351120.10649999999</v>
      </c>
      <c r="AM38">
        <v>351621.34649999999</v>
      </c>
      <c r="AN38">
        <v>352054.23220000003</v>
      </c>
    </row>
    <row r="39" spans="1:40" x14ac:dyDescent="0.25">
      <c r="A39" s="7" t="s">
        <v>233</v>
      </c>
      <c r="B39" t="s">
        <v>291</v>
      </c>
      <c r="C39">
        <v>288023.5</v>
      </c>
      <c r="D39">
        <v>291248.52659999998</v>
      </c>
      <c r="E39">
        <v>294574.81829999998</v>
      </c>
      <c r="F39">
        <v>298028.52169999998</v>
      </c>
      <c r="G39">
        <v>301550.98090000002</v>
      </c>
      <c r="H39">
        <v>304986.47159999999</v>
      </c>
      <c r="I39">
        <v>308264.97749999998</v>
      </c>
      <c r="J39">
        <v>311352.82939999999</v>
      </c>
      <c r="K39">
        <v>314199.11180000001</v>
      </c>
      <c r="L39">
        <v>316826.31430000003</v>
      </c>
      <c r="M39">
        <v>319269.2205</v>
      </c>
      <c r="N39">
        <v>321550.2317</v>
      </c>
      <c r="O39">
        <v>323680.92119999998</v>
      </c>
      <c r="P39">
        <v>325702.31030000001</v>
      </c>
      <c r="Q39">
        <v>327672.10940000002</v>
      </c>
      <c r="R39">
        <v>329582.30729999999</v>
      </c>
      <c r="S39">
        <v>331424.82079999999</v>
      </c>
      <c r="T39">
        <v>333194.94900000002</v>
      </c>
      <c r="U39">
        <v>334900.85399999999</v>
      </c>
      <c r="V39">
        <v>336536.85119999998</v>
      </c>
      <c r="W39">
        <v>338098.94579999999</v>
      </c>
      <c r="X39">
        <v>339584.94589999999</v>
      </c>
      <c r="Y39">
        <v>340993.76890000002</v>
      </c>
      <c r="Z39">
        <v>342324.80709999998</v>
      </c>
      <c r="AA39">
        <v>343577.7905</v>
      </c>
      <c r="AB39">
        <v>344752.2536</v>
      </c>
      <c r="AC39">
        <v>345847.83149999997</v>
      </c>
      <c r="AD39">
        <v>346863.9265</v>
      </c>
      <c r="AE39">
        <v>347818.39520000003</v>
      </c>
      <c r="AF39">
        <v>348745.80579999997</v>
      </c>
      <c r="AG39">
        <v>349642.5563</v>
      </c>
      <c r="AH39">
        <v>350501.37880000001</v>
      </c>
      <c r="AI39">
        <v>351315.27340000001</v>
      </c>
      <c r="AJ39">
        <v>352077.73599999998</v>
      </c>
      <c r="AK39">
        <v>352782.9999</v>
      </c>
      <c r="AL39">
        <v>353426.02020000003</v>
      </c>
      <c r="AM39">
        <v>354002.25640000001</v>
      </c>
      <c r="AN39">
        <v>354507.348</v>
      </c>
    </row>
    <row r="40" spans="1:40" x14ac:dyDescent="0.25">
      <c r="A40" s="7" t="s">
        <v>233</v>
      </c>
      <c r="B40" t="s">
        <v>292</v>
      </c>
      <c r="C40">
        <v>71746.000020000007</v>
      </c>
      <c r="D40">
        <v>72561.300440000006</v>
      </c>
      <c r="E40">
        <v>73375.196620000002</v>
      </c>
      <c r="F40">
        <v>74187.360449999906</v>
      </c>
      <c r="G40">
        <v>75020.583989999999</v>
      </c>
      <c r="H40">
        <v>75868.301609999995</v>
      </c>
      <c r="I40">
        <v>76714.347370000003</v>
      </c>
      <c r="J40">
        <v>77547.756659999999</v>
      </c>
      <c r="K40">
        <v>78348.067710000003</v>
      </c>
      <c r="L40">
        <v>79109.862880000001</v>
      </c>
      <c r="M40">
        <v>79842.168149999998</v>
      </c>
      <c r="N40">
        <v>80558.381450000001</v>
      </c>
      <c r="O40">
        <v>81273.420830000003</v>
      </c>
      <c r="P40">
        <v>81940.183000000005</v>
      </c>
      <c r="Q40">
        <v>82589.257100000003</v>
      </c>
      <c r="R40">
        <v>83226.289069999999</v>
      </c>
      <c r="S40">
        <v>83848.714770000006</v>
      </c>
      <c r="T40">
        <v>84453.590400000001</v>
      </c>
      <c r="U40">
        <v>85026.034459999995</v>
      </c>
      <c r="V40">
        <v>85570.592969999998</v>
      </c>
      <c r="W40">
        <v>86090.017309999996</v>
      </c>
      <c r="X40">
        <v>86585.705520000003</v>
      </c>
      <c r="Y40">
        <v>87058.426670000001</v>
      </c>
      <c r="Z40">
        <v>87508.555590000004</v>
      </c>
      <c r="AA40">
        <v>87936.1976</v>
      </c>
      <c r="AB40">
        <v>88341.135949999996</v>
      </c>
      <c r="AC40">
        <v>88722.976179999998</v>
      </c>
      <c r="AD40">
        <v>89081.125310000003</v>
      </c>
      <c r="AE40">
        <v>89397.136270000003</v>
      </c>
      <c r="AF40">
        <v>89684.560949999999</v>
      </c>
      <c r="AG40">
        <v>89943.871480000002</v>
      </c>
      <c r="AH40">
        <v>90172.575710000005</v>
      </c>
      <c r="AI40">
        <v>90369.072490000006</v>
      </c>
      <c r="AJ40">
        <v>90533.119019999998</v>
      </c>
      <c r="AK40">
        <v>90665.467579999997</v>
      </c>
      <c r="AL40">
        <v>90767.496710000007</v>
      </c>
      <c r="AM40">
        <v>90841.039680000002</v>
      </c>
      <c r="AN40">
        <v>90888.374760000006</v>
      </c>
    </row>
    <row r="41" spans="1:40" x14ac:dyDescent="0.25">
      <c r="A41" s="7" t="s">
        <v>233</v>
      </c>
      <c r="B41" t="s">
        <v>293</v>
      </c>
      <c r="C41">
        <v>28100</v>
      </c>
      <c r="D41">
        <v>28415.882529999999</v>
      </c>
      <c r="E41">
        <v>28718.732400000001</v>
      </c>
      <c r="F41">
        <v>29010.01873</v>
      </c>
      <c r="G41">
        <v>29303.94916</v>
      </c>
      <c r="H41">
        <v>29602.308799999999</v>
      </c>
      <c r="I41">
        <v>29906.920890000001</v>
      </c>
      <c r="J41">
        <v>30215.306659999998</v>
      </c>
      <c r="K41">
        <v>30514.574820000002</v>
      </c>
      <c r="L41">
        <v>30802.64472</v>
      </c>
      <c r="M41">
        <v>31081.505990000001</v>
      </c>
      <c r="N41">
        <v>31351.457989999999</v>
      </c>
      <c r="O41">
        <v>31610.70937</v>
      </c>
      <c r="P41">
        <v>31853.596320000001</v>
      </c>
      <c r="Q41">
        <v>32089.780060000001</v>
      </c>
      <c r="R41">
        <v>32315.605660000001</v>
      </c>
      <c r="S41">
        <v>32527.610240000002</v>
      </c>
      <c r="T41">
        <v>32724.248530000001</v>
      </c>
      <c r="U41">
        <v>32908.039190000003</v>
      </c>
      <c r="V41">
        <v>33078.745009999999</v>
      </c>
      <c r="W41">
        <v>33236.114200000004</v>
      </c>
      <c r="X41">
        <v>33380.292889999997</v>
      </c>
      <c r="Y41">
        <v>33511.72019</v>
      </c>
      <c r="Z41">
        <v>33630.971400000002</v>
      </c>
      <c r="AA41">
        <v>33738.674590000002</v>
      </c>
      <c r="AB41">
        <v>33835.420830000003</v>
      </c>
      <c r="AC41">
        <v>33921.781770000001</v>
      </c>
      <c r="AD41">
        <v>33998.278769999997</v>
      </c>
      <c r="AE41">
        <v>34061.931040000003</v>
      </c>
      <c r="AF41">
        <v>34117.871449999999</v>
      </c>
      <c r="AG41">
        <v>34164.97047</v>
      </c>
      <c r="AH41">
        <v>34202.86419</v>
      </c>
      <c r="AI41">
        <v>34232.495479999998</v>
      </c>
      <c r="AJ41">
        <v>34255.446969999997</v>
      </c>
      <c r="AK41">
        <v>34273.40509</v>
      </c>
      <c r="AL41">
        <v>34287.880980000002</v>
      </c>
      <c r="AM41">
        <v>34300.115890000001</v>
      </c>
      <c r="AN41">
        <v>34311.08094</v>
      </c>
    </row>
    <row r="42" spans="1:40" x14ac:dyDescent="0.25">
      <c r="A42" s="7" t="s">
        <v>233</v>
      </c>
      <c r="B42" t="s">
        <v>294</v>
      </c>
      <c r="C42">
        <v>2093869</v>
      </c>
      <c r="D42">
        <v>2117063.75</v>
      </c>
      <c r="E42">
        <v>2139296.5780000002</v>
      </c>
      <c r="F42">
        <v>2160780.8149999999</v>
      </c>
      <c r="G42">
        <v>2182334.5630000001</v>
      </c>
      <c r="H42">
        <v>2204023.307</v>
      </c>
      <c r="I42">
        <v>2226187.9419999998</v>
      </c>
      <c r="J42">
        <v>2248749.0649999999</v>
      </c>
      <c r="K42">
        <v>2270673.52</v>
      </c>
      <c r="L42">
        <v>2291907.4509999999</v>
      </c>
      <c r="M42">
        <v>2312638.8480000002</v>
      </c>
      <c r="N42">
        <v>2332874.656</v>
      </c>
      <c r="O42">
        <v>2352442.5950000002</v>
      </c>
      <c r="P42">
        <v>2371180.9</v>
      </c>
      <c r="Q42">
        <v>2389787.2560000001</v>
      </c>
      <c r="R42">
        <v>2407817.71</v>
      </c>
      <c r="S42">
        <v>2424930.111</v>
      </c>
      <c r="T42">
        <v>2440961.1290000002</v>
      </c>
      <c r="U42">
        <v>2456071.358</v>
      </c>
      <c r="V42">
        <v>2470195.7769999998</v>
      </c>
      <c r="W42">
        <v>2483302.36</v>
      </c>
      <c r="X42">
        <v>2495397.1660000002</v>
      </c>
      <c r="Y42">
        <v>2506511.0099999998</v>
      </c>
      <c r="Z42">
        <v>2516686.2289999998</v>
      </c>
      <c r="AA42">
        <v>2525969.8110000002</v>
      </c>
      <c r="AB42">
        <v>2534406.3160000001</v>
      </c>
      <c r="AC42">
        <v>2542039.0980000002</v>
      </c>
      <c r="AD42">
        <v>2548907.9950000001</v>
      </c>
      <c r="AE42">
        <v>2554867.6919999998</v>
      </c>
      <c r="AF42">
        <v>2560295.6609999998</v>
      </c>
      <c r="AG42">
        <v>2565003.7680000002</v>
      </c>
      <c r="AH42">
        <v>2568918.1340000001</v>
      </c>
      <c r="AI42">
        <v>2572090.969</v>
      </c>
      <c r="AJ42">
        <v>2574635.9909999999</v>
      </c>
      <c r="AK42">
        <v>2576682.11</v>
      </c>
      <c r="AL42">
        <v>2578349.3020000001</v>
      </c>
      <c r="AM42">
        <v>2579739.6069999998</v>
      </c>
      <c r="AN42">
        <v>2580935.915</v>
      </c>
    </row>
    <row r="43" spans="1:40" x14ac:dyDescent="0.25">
      <c r="A43" s="23" t="s">
        <v>237</v>
      </c>
      <c r="B43" t="s">
        <v>295</v>
      </c>
      <c r="C43">
        <v>52938</v>
      </c>
      <c r="D43">
        <v>53510.401080000003</v>
      </c>
      <c r="E43">
        <v>54041.554219999998</v>
      </c>
      <c r="F43">
        <v>54598.46067</v>
      </c>
      <c r="G43">
        <v>55202.943370000001</v>
      </c>
      <c r="H43">
        <v>55755.502840000001</v>
      </c>
      <c r="I43">
        <v>56259.754690000002</v>
      </c>
      <c r="J43">
        <v>56717.253879999997</v>
      </c>
      <c r="K43">
        <v>57118.912409999997</v>
      </c>
      <c r="L43">
        <v>57462.201390000002</v>
      </c>
      <c r="M43">
        <v>57765.419199999997</v>
      </c>
      <c r="N43">
        <v>58034.613570000001</v>
      </c>
      <c r="O43">
        <v>58265.159449999999</v>
      </c>
      <c r="P43">
        <v>58474.001499999998</v>
      </c>
      <c r="Q43">
        <v>58715.401360000003</v>
      </c>
      <c r="R43">
        <v>58968.054409999997</v>
      </c>
      <c r="S43">
        <v>59214.936780000004</v>
      </c>
      <c r="T43">
        <v>59446.788050000003</v>
      </c>
      <c r="U43">
        <v>59673.987939999999</v>
      </c>
      <c r="V43">
        <v>59890.971610000001</v>
      </c>
      <c r="W43">
        <v>60091.901550000002</v>
      </c>
      <c r="X43">
        <v>60274.036079999998</v>
      </c>
      <c r="Y43">
        <v>60436.496010000003</v>
      </c>
      <c r="Z43">
        <v>60579.347070000003</v>
      </c>
      <c r="AA43">
        <v>60703.131970000002</v>
      </c>
      <c r="AB43">
        <v>60808.552020000003</v>
      </c>
      <c r="AC43">
        <v>60896.415000000001</v>
      </c>
      <c r="AD43">
        <v>60967.536679999997</v>
      </c>
      <c r="AE43">
        <v>61020.315970000003</v>
      </c>
      <c r="AF43">
        <v>61085.834589999999</v>
      </c>
      <c r="AG43">
        <v>61157.054250000001</v>
      </c>
      <c r="AH43">
        <v>61227.957419999999</v>
      </c>
      <c r="AI43">
        <v>61296.072240000001</v>
      </c>
      <c r="AJ43">
        <v>61361.047500000001</v>
      </c>
      <c r="AK43">
        <v>61423.501459999999</v>
      </c>
      <c r="AL43">
        <v>61484.360439999997</v>
      </c>
      <c r="AM43">
        <v>61544.540159999997</v>
      </c>
      <c r="AN43">
        <v>61604.817600000002</v>
      </c>
    </row>
    <row r="44" spans="1:40" x14ac:dyDescent="0.25">
      <c r="A44" s="7" t="s">
        <v>233</v>
      </c>
      <c r="B44" t="s">
        <v>296</v>
      </c>
      <c r="C44">
        <v>5558098.0020000003</v>
      </c>
      <c r="D44">
        <v>5618266.8470000001</v>
      </c>
      <c r="E44">
        <v>5677259.4529999997</v>
      </c>
      <c r="F44">
        <v>5735856.0999999996</v>
      </c>
      <c r="G44">
        <v>5794970.875</v>
      </c>
      <c r="H44">
        <v>5854291.3739999998</v>
      </c>
      <c r="I44">
        <v>5912705.682</v>
      </c>
      <c r="J44">
        <v>5970028.8660000004</v>
      </c>
      <c r="K44">
        <v>6025097.4960000003</v>
      </c>
      <c r="L44">
        <v>6077705.1600000001</v>
      </c>
      <c r="M44">
        <v>6128643.3449999997</v>
      </c>
      <c r="N44">
        <v>6178990.9680000003</v>
      </c>
      <c r="O44">
        <v>6230008.3820000002</v>
      </c>
      <c r="P44">
        <v>6278170.1030000001</v>
      </c>
      <c r="Q44">
        <v>6326434.5300000003</v>
      </c>
      <c r="R44">
        <v>6374857.9029999999</v>
      </c>
      <c r="S44">
        <v>6422937.6770000001</v>
      </c>
      <c r="T44">
        <v>6470238.4939999999</v>
      </c>
      <c r="U44">
        <v>6515122.4019999998</v>
      </c>
      <c r="V44">
        <v>6558173.3059999999</v>
      </c>
      <c r="W44">
        <v>6599553.0199999996</v>
      </c>
      <c r="X44">
        <v>6639304.8020000001</v>
      </c>
      <c r="Y44">
        <v>6677431.3990000002</v>
      </c>
      <c r="Z44">
        <v>6713914.8720000004</v>
      </c>
      <c r="AA44">
        <v>6748724.71</v>
      </c>
      <c r="AB44">
        <v>6781811.716</v>
      </c>
      <c r="AC44">
        <v>6813117.3629999999</v>
      </c>
      <c r="AD44">
        <v>6842570.7400000002</v>
      </c>
      <c r="AE44">
        <v>6868700.2510000002</v>
      </c>
      <c r="AF44">
        <v>6892871.5</v>
      </c>
      <c r="AG44">
        <v>6914988.5060000001</v>
      </c>
      <c r="AH44">
        <v>6934730.6320000002</v>
      </c>
      <c r="AI44">
        <v>6951863.2410000004</v>
      </c>
      <c r="AJ44">
        <v>6966273.8720000004</v>
      </c>
      <c r="AK44">
        <v>6977946.1220000004</v>
      </c>
      <c r="AL44">
        <v>6986933.4749999996</v>
      </c>
      <c r="AM44">
        <v>6993347.5209999997</v>
      </c>
      <c r="AN44">
        <v>6997357.96</v>
      </c>
    </row>
    <row r="45" spans="1:40" x14ac:dyDescent="0.25">
      <c r="A45" s="7" t="s">
        <v>233</v>
      </c>
      <c r="B45" t="s">
        <v>297</v>
      </c>
      <c r="C45">
        <v>4011081</v>
      </c>
      <c r="D45">
        <v>4055419.023</v>
      </c>
      <c r="E45">
        <v>4099194.699</v>
      </c>
      <c r="F45">
        <v>4142825.9479999999</v>
      </c>
      <c r="G45">
        <v>4186879.9610000001</v>
      </c>
      <c r="H45">
        <v>4230563.9759999998</v>
      </c>
      <c r="I45">
        <v>4273761.2640000004</v>
      </c>
      <c r="J45">
        <v>4316219.767</v>
      </c>
      <c r="K45">
        <v>4356689.176</v>
      </c>
      <c r="L45">
        <v>4395050.5870000003</v>
      </c>
      <c r="M45">
        <v>4431627.9840000002</v>
      </c>
      <c r="N45">
        <v>4466577.7989999996</v>
      </c>
      <c r="O45">
        <v>4499846.1940000001</v>
      </c>
      <c r="P45">
        <v>4531288.5480000004</v>
      </c>
      <c r="Q45">
        <v>4562151.341</v>
      </c>
      <c r="R45">
        <v>4592061.5250000004</v>
      </c>
      <c r="S45">
        <v>4620614.33</v>
      </c>
      <c r="T45">
        <v>4647586.3420000002</v>
      </c>
      <c r="U45">
        <v>4673135.6359999999</v>
      </c>
      <c r="V45">
        <v>4697210.6409999998</v>
      </c>
      <c r="W45">
        <v>4719762.6310000001</v>
      </c>
      <c r="X45">
        <v>4740783.8130000001</v>
      </c>
      <c r="Y45">
        <v>4760299.2810000004</v>
      </c>
      <c r="Z45">
        <v>4778350.5089999996</v>
      </c>
      <c r="AA45">
        <v>4794986.5650000004</v>
      </c>
      <c r="AB45">
        <v>4810252.557</v>
      </c>
      <c r="AC45">
        <v>4824192.2170000002</v>
      </c>
      <c r="AD45">
        <v>4836843.1380000003</v>
      </c>
      <c r="AE45">
        <v>4848081.5250000004</v>
      </c>
      <c r="AF45">
        <v>4858562.2039999999</v>
      </c>
      <c r="AG45">
        <v>4868133.9620000003</v>
      </c>
      <c r="AH45">
        <v>4876673.8</v>
      </c>
      <c r="AI45">
        <v>4884178.0020000003</v>
      </c>
      <c r="AJ45">
        <v>4890714.6430000002</v>
      </c>
      <c r="AK45">
        <v>4896378.7630000003</v>
      </c>
      <c r="AL45">
        <v>4901265.4380000001</v>
      </c>
      <c r="AM45">
        <v>4905457.5599999996</v>
      </c>
      <c r="AN45">
        <v>4909021.9510000004</v>
      </c>
    </row>
    <row r="46" spans="1:40" x14ac:dyDescent="0.25">
      <c r="A46" s="7" t="s">
        <v>235</v>
      </c>
      <c r="B46" t="s">
        <v>298</v>
      </c>
      <c r="C46">
        <v>50441</v>
      </c>
      <c r="D46">
        <v>51026.853750000002</v>
      </c>
      <c r="E46">
        <v>51639.043089999999</v>
      </c>
      <c r="F46">
        <v>52279.233249999997</v>
      </c>
      <c r="G46">
        <v>52944.611440000001</v>
      </c>
      <c r="H46">
        <v>53603.399689999998</v>
      </c>
      <c r="I46">
        <v>54232.427519999997</v>
      </c>
      <c r="J46">
        <v>54816.00621</v>
      </c>
      <c r="K46">
        <v>55344.118170000002</v>
      </c>
      <c r="L46">
        <v>55823.872009999999</v>
      </c>
      <c r="M46">
        <v>56264.093849999997</v>
      </c>
      <c r="N46">
        <v>56671.582869999998</v>
      </c>
      <c r="O46">
        <v>57051.212699999996</v>
      </c>
      <c r="P46">
        <v>57407.762000000002</v>
      </c>
      <c r="Q46">
        <v>57748.964180000003</v>
      </c>
      <c r="R46">
        <v>58077.672129999999</v>
      </c>
      <c r="S46">
        <v>58395.949009999997</v>
      </c>
      <c r="T46">
        <v>58704.872499999998</v>
      </c>
      <c r="U46">
        <v>59005.651140000002</v>
      </c>
      <c r="V46">
        <v>59297.640650000001</v>
      </c>
      <c r="W46">
        <v>59580.197119999997</v>
      </c>
      <c r="X46">
        <v>59852.732940000002</v>
      </c>
      <c r="Y46">
        <v>60114.701130000001</v>
      </c>
      <c r="Z46">
        <v>60365.560089999999</v>
      </c>
      <c r="AA46">
        <v>60604.796770000001</v>
      </c>
      <c r="AB46">
        <v>60831.860399999998</v>
      </c>
      <c r="AC46">
        <v>61046.227180000002</v>
      </c>
      <c r="AD46">
        <v>61247.347730000001</v>
      </c>
      <c r="AE46">
        <v>61436.874530000001</v>
      </c>
      <c r="AF46">
        <v>61619.860509999999</v>
      </c>
      <c r="AG46">
        <v>61797.580349999997</v>
      </c>
      <c r="AH46">
        <v>61969.66878</v>
      </c>
      <c r="AI46">
        <v>62134.703849999998</v>
      </c>
      <c r="AJ46">
        <v>62290.733619999999</v>
      </c>
      <c r="AK46">
        <v>62435.728450000002</v>
      </c>
      <c r="AL46">
        <v>62567.813309999998</v>
      </c>
      <c r="AM46">
        <v>62685.331160000002</v>
      </c>
      <c r="AN46">
        <v>62786.811090000003</v>
      </c>
    </row>
    <row r="47" spans="1:40" x14ac:dyDescent="0.25">
      <c r="A47" s="7" t="s">
        <v>235</v>
      </c>
      <c r="B47" t="s">
        <v>299</v>
      </c>
      <c r="C47">
        <v>17000</v>
      </c>
      <c r="D47">
        <v>17323.317129999999</v>
      </c>
      <c r="E47">
        <v>17626.232309999999</v>
      </c>
      <c r="F47">
        <v>17854.523359999999</v>
      </c>
      <c r="G47">
        <v>18124.05373</v>
      </c>
      <c r="H47">
        <v>18466.059430000001</v>
      </c>
      <c r="I47">
        <v>18879.787219999998</v>
      </c>
      <c r="J47">
        <v>19353.780429999999</v>
      </c>
      <c r="K47">
        <v>19876.861789999999</v>
      </c>
      <c r="L47">
        <v>20445.533189999998</v>
      </c>
      <c r="M47">
        <v>21058.674299999999</v>
      </c>
      <c r="N47">
        <v>21714.138129999999</v>
      </c>
      <c r="O47">
        <v>22408.473679999999</v>
      </c>
      <c r="P47">
        <v>23045.754059999999</v>
      </c>
      <c r="Q47">
        <v>23600.105250000001</v>
      </c>
      <c r="R47">
        <v>24070.601500000001</v>
      </c>
      <c r="S47">
        <v>24469.53314</v>
      </c>
      <c r="T47">
        <v>24812.517530000001</v>
      </c>
      <c r="U47">
        <v>25114.19544</v>
      </c>
      <c r="V47">
        <v>25385.426500000001</v>
      </c>
      <c r="W47">
        <v>25634.606169999999</v>
      </c>
      <c r="X47">
        <v>25867.859560000001</v>
      </c>
      <c r="Y47">
        <v>26089.396720000001</v>
      </c>
      <c r="Z47">
        <v>26301.95564</v>
      </c>
      <c r="AA47">
        <v>26507.227050000001</v>
      </c>
      <c r="AB47">
        <v>26706.15567</v>
      </c>
      <c r="AC47">
        <v>26899.21257</v>
      </c>
      <c r="AD47">
        <v>27086.544379999999</v>
      </c>
      <c r="AE47">
        <v>27206.574980000001</v>
      </c>
      <c r="AF47">
        <v>27257.055359999998</v>
      </c>
      <c r="AG47">
        <v>27251.04607</v>
      </c>
      <c r="AH47">
        <v>27205.01079</v>
      </c>
      <c r="AI47">
        <v>27132.934659999999</v>
      </c>
      <c r="AJ47">
        <v>27044.873230000001</v>
      </c>
      <c r="AK47">
        <v>26947.347760000001</v>
      </c>
      <c r="AL47">
        <v>26844.228660000001</v>
      </c>
      <c r="AM47">
        <v>26737.580979999999</v>
      </c>
      <c r="AN47">
        <v>26628.315989999999</v>
      </c>
    </row>
    <row r="48" spans="1:40" x14ac:dyDescent="0.25">
      <c r="A48" s="7" t="s">
        <v>235</v>
      </c>
      <c r="B48" t="s">
        <v>300</v>
      </c>
      <c r="C48">
        <v>37402</v>
      </c>
      <c r="D48">
        <v>36973.412409999997</v>
      </c>
      <c r="E48">
        <v>36333.939469999998</v>
      </c>
      <c r="F48">
        <v>35710.393700000001</v>
      </c>
      <c r="G48">
        <v>35308.757850000002</v>
      </c>
      <c r="H48">
        <v>35149.401210000004</v>
      </c>
      <c r="I48">
        <v>35206.628230000002</v>
      </c>
      <c r="J48">
        <v>35447.003299999997</v>
      </c>
      <c r="K48">
        <v>35833.914770000003</v>
      </c>
      <c r="L48">
        <v>36342.153780000001</v>
      </c>
      <c r="M48">
        <v>36955.091740000003</v>
      </c>
      <c r="N48">
        <v>37661.406779999998</v>
      </c>
      <c r="O48">
        <v>38455.552040000002</v>
      </c>
      <c r="P48">
        <v>39256.765119999996</v>
      </c>
      <c r="Q48">
        <v>40030.712760000002</v>
      </c>
      <c r="R48">
        <v>40757.102059999997</v>
      </c>
      <c r="S48">
        <v>41430.210980000003</v>
      </c>
      <c r="T48">
        <v>42052.16719</v>
      </c>
      <c r="U48">
        <v>42634.804980000001</v>
      </c>
      <c r="V48">
        <v>43184.575530000002</v>
      </c>
      <c r="W48">
        <v>43707.150999999998</v>
      </c>
      <c r="X48">
        <v>44207.62313</v>
      </c>
      <c r="Y48">
        <v>44690.385419999999</v>
      </c>
      <c r="Z48">
        <v>45159.093280000001</v>
      </c>
      <c r="AA48">
        <v>45616.732300000003</v>
      </c>
      <c r="AB48">
        <v>46065.652520000003</v>
      </c>
      <c r="AC48">
        <v>46507.711280000003</v>
      </c>
      <c r="AD48">
        <v>46944.32271</v>
      </c>
      <c r="AE48">
        <v>47263.27895</v>
      </c>
      <c r="AF48">
        <v>47446.061430000002</v>
      </c>
      <c r="AG48">
        <v>47505.59777</v>
      </c>
      <c r="AH48">
        <v>47466.796199999997</v>
      </c>
      <c r="AI48">
        <v>47355.11578</v>
      </c>
      <c r="AJ48">
        <v>47192.077599999997</v>
      </c>
      <c r="AK48">
        <v>46994.281840000003</v>
      </c>
      <c r="AL48">
        <v>46773.81828</v>
      </c>
      <c r="AM48">
        <v>46539.097130000002</v>
      </c>
      <c r="AN48">
        <v>46295.695899999999</v>
      </c>
    </row>
    <row r="49" spans="1:40" x14ac:dyDescent="0.25">
      <c r="A49" s="7" t="s">
        <v>235</v>
      </c>
      <c r="B49" t="s">
        <v>301</v>
      </c>
      <c r="C49">
        <v>1072343</v>
      </c>
      <c r="D49">
        <v>1084939.203</v>
      </c>
      <c r="E49">
        <v>1097555.402</v>
      </c>
      <c r="F49">
        <v>1110136.925</v>
      </c>
      <c r="G49">
        <v>1122528.8230000001</v>
      </c>
      <c r="H49">
        <v>1134494.078</v>
      </c>
      <c r="I49">
        <v>1146049.969</v>
      </c>
      <c r="J49">
        <v>1157237.0330000001</v>
      </c>
      <c r="K49">
        <v>1167727.4240000001</v>
      </c>
      <c r="L49">
        <v>1177483.402</v>
      </c>
      <c r="M49">
        <v>1186615.17</v>
      </c>
      <c r="N49">
        <v>1195155.162</v>
      </c>
      <c r="O49">
        <v>1203066.919</v>
      </c>
      <c r="P49">
        <v>1210747.567</v>
      </c>
      <c r="Q49">
        <v>1218660.6040000001</v>
      </c>
      <c r="R49">
        <v>1226564.42</v>
      </c>
      <c r="S49">
        <v>1234236.469</v>
      </c>
      <c r="T49">
        <v>1241538.203</v>
      </c>
      <c r="U49">
        <v>1248514.9080000001</v>
      </c>
      <c r="V49">
        <v>1255107.818</v>
      </c>
      <c r="W49">
        <v>1261275.007</v>
      </c>
      <c r="X49">
        <v>1267003.081</v>
      </c>
      <c r="Y49">
        <v>1272296.513</v>
      </c>
      <c r="Z49">
        <v>1277168.4650000001</v>
      </c>
      <c r="AA49">
        <v>1281635.7579999999</v>
      </c>
      <c r="AB49">
        <v>1285714.3149999999</v>
      </c>
      <c r="AC49">
        <v>1289419.098</v>
      </c>
      <c r="AD49">
        <v>1292762.547</v>
      </c>
      <c r="AE49">
        <v>1296168.807</v>
      </c>
      <c r="AF49">
        <v>1299916.412</v>
      </c>
      <c r="AG49">
        <v>1303813.5649999999</v>
      </c>
      <c r="AH49">
        <v>1307667.365</v>
      </c>
      <c r="AI49">
        <v>1311346.6740000001</v>
      </c>
      <c r="AJ49">
        <v>1314775.5060000001</v>
      </c>
      <c r="AK49">
        <v>1317916.8470000001</v>
      </c>
      <c r="AL49">
        <v>1320758.085</v>
      </c>
      <c r="AM49">
        <v>1323300.3859999999</v>
      </c>
      <c r="AN49">
        <v>1325551.577</v>
      </c>
    </row>
    <row r="50" spans="1:40" x14ac:dyDescent="0.25">
      <c r="A50" s="7" t="s">
        <v>235</v>
      </c>
      <c r="B50" t="s">
        <v>302</v>
      </c>
      <c r="C50">
        <v>1078867</v>
      </c>
      <c r="D50">
        <v>1091347.7009999999</v>
      </c>
      <c r="E50">
        <v>1104906.6229999999</v>
      </c>
      <c r="F50">
        <v>1119459.1340000001</v>
      </c>
      <c r="G50">
        <v>1134329.9509999999</v>
      </c>
      <c r="H50">
        <v>1148643.07</v>
      </c>
      <c r="I50">
        <v>1161880.3189999999</v>
      </c>
      <c r="J50">
        <v>1173837.1850000001</v>
      </c>
      <c r="K50">
        <v>1184563.578</v>
      </c>
      <c r="L50">
        <v>1194400.743</v>
      </c>
      <c r="M50">
        <v>1203656.1189999999</v>
      </c>
      <c r="N50">
        <v>1212586.209</v>
      </c>
      <c r="O50">
        <v>1221407.8149999999</v>
      </c>
      <c r="P50">
        <v>1230117.9839999999</v>
      </c>
      <c r="Q50">
        <v>1238637.838</v>
      </c>
      <c r="R50">
        <v>1246968.3540000001</v>
      </c>
      <c r="S50">
        <v>1255127.058</v>
      </c>
      <c r="T50">
        <v>1263117.4839999999</v>
      </c>
      <c r="U50">
        <v>1270921.8670000001</v>
      </c>
      <c r="V50">
        <v>1278524.27</v>
      </c>
      <c r="W50">
        <v>1285918.0490000001</v>
      </c>
      <c r="X50">
        <v>1293097.0330000001</v>
      </c>
      <c r="Y50">
        <v>1300053.9509999999</v>
      </c>
      <c r="Z50">
        <v>1306779.767</v>
      </c>
      <c r="AA50">
        <v>1313264.4099999999</v>
      </c>
      <c r="AB50">
        <v>1319495.5530000001</v>
      </c>
      <c r="AC50">
        <v>1325460.1410000001</v>
      </c>
      <c r="AD50">
        <v>1331143.389</v>
      </c>
      <c r="AE50">
        <v>1336409.6680000001</v>
      </c>
      <c r="AF50">
        <v>1341293.064</v>
      </c>
      <c r="AG50">
        <v>1345871.7069999999</v>
      </c>
      <c r="AH50">
        <v>1350184.0830000001</v>
      </c>
      <c r="AI50">
        <v>1354223.2549999999</v>
      </c>
      <c r="AJ50">
        <v>1357954.8359999999</v>
      </c>
      <c r="AK50">
        <v>1361334.8459999999</v>
      </c>
      <c r="AL50">
        <v>1364319.929</v>
      </c>
      <c r="AM50">
        <v>1366871.3030000001</v>
      </c>
      <c r="AN50">
        <v>1368955.0719999999</v>
      </c>
    </row>
    <row r="51" spans="1:40" x14ac:dyDescent="0.25">
      <c r="A51" s="7" t="s">
        <v>235</v>
      </c>
      <c r="B51" t="s">
        <v>303</v>
      </c>
      <c r="C51">
        <v>24045</v>
      </c>
      <c r="D51">
        <v>24290.66647</v>
      </c>
      <c r="E51">
        <v>24527.090530000001</v>
      </c>
      <c r="F51">
        <v>24793.34504</v>
      </c>
      <c r="G51">
        <v>25086.97435</v>
      </c>
      <c r="H51">
        <v>25376.131229999999</v>
      </c>
      <c r="I51">
        <v>25637.375479999999</v>
      </c>
      <c r="J51">
        <v>25858.616999999998</v>
      </c>
      <c r="K51">
        <v>26029.070749999999</v>
      </c>
      <c r="L51">
        <v>26148.756440000001</v>
      </c>
      <c r="M51">
        <v>26229.03557</v>
      </c>
      <c r="N51">
        <v>26275.804459999999</v>
      </c>
      <c r="O51">
        <v>26289.854060000001</v>
      </c>
      <c r="P51">
        <v>26293.403740000002</v>
      </c>
      <c r="Q51">
        <v>26319.439890000001</v>
      </c>
      <c r="R51">
        <v>26359.687870000002</v>
      </c>
      <c r="S51">
        <v>26406.157889999999</v>
      </c>
      <c r="T51">
        <v>26454.033060000002</v>
      </c>
      <c r="U51">
        <v>26510.832610000001</v>
      </c>
      <c r="V51">
        <v>26572.531040000002</v>
      </c>
      <c r="W51">
        <v>26634.51842</v>
      </c>
      <c r="X51">
        <v>26694.0815</v>
      </c>
      <c r="Y51">
        <v>26749.730510000001</v>
      </c>
      <c r="Z51">
        <v>26800.649860000001</v>
      </c>
      <c r="AA51">
        <v>26846.409250000001</v>
      </c>
      <c r="AB51">
        <v>26886.77144</v>
      </c>
      <c r="AC51">
        <v>26921.629580000001</v>
      </c>
      <c r="AD51">
        <v>26950.932219999999</v>
      </c>
      <c r="AE51">
        <v>26976.646260000001</v>
      </c>
      <c r="AF51">
        <v>27016.514910000002</v>
      </c>
      <c r="AG51">
        <v>27066.923869999999</v>
      </c>
      <c r="AH51">
        <v>27123.258809999999</v>
      </c>
      <c r="AI51">
        <v>27182.157360000001</v>
      </c>
      <c r="AJ51">
        <v>27241.240880000001</v>
      </c>
      <c r="AK51">
        <v>27298.805479999999</v>
      </c>
      <c r="AL51">
        <v>27353.614020000001</v>
      </c>
      <c r="AM51">
        <v>27404.750370000002</v>
      </c>
      <c r="AN51">
        <v>27451.510160000002</v>
      </c>
    </row>
    <row r="52" spans="1:40" x14ac:dyDescent="0.25">
      <c r="A52" s="7" t="s">
        <v>236</v>
      </c>
      <c r="B52" t="s">
        <v>304</v>
      </c>
      <c r="C52">
        <v>30842308</v>
      </c>
      <c r="D52">
        <v>31180966.940000001</v>
      </c>
      <c r="E52">
        <v>31524379.539999999</v>
      </c>
      <c r="F52">
        <v>31875543.449999999</v>
      </c>
      <c r="G52">
        <v>32228919.050000001</v>
      </c>
      <c r="H52">
        <v>32573425.719999999</v>
      </c>
      <c r="I52">
        <v>32905816.030000001</v>
      </c>
      <c r="J52">
        <v>33224476.16</v>
      </c>
      <c r="K52">
        <v>33523475.539999999</v>
      </c>
      <c r="L52">
        <v>33802924.649999999</v>
      </c>
      <c r="M52">
        <v>34065373.920000002</v>
      </c>
      <c r="N52">
        <v>34312648.859999999</v>
      </c>
      <c r="O52">
        <v>34545847.219999999</v>
      </c>
      <c r="P52">
        <v>34768908.299999997</v>
      </c>
      <c r="Q52">
        <v>34989504.780000001</v>
      </c>
      <c r="R52">
        <v>35205888.670000002</v>
      </c>
      <c r="S52">
        <v>35416399.159999996</v>
      </c>
      <c r="T52">
        <v>35619999.369999997</v>
      </c>
      <c r="U52">
        <v>35817549.5</v>
      </c>
      <c r="V52">
        <v>36008169.759999998</v>
      </c>
      <c r="W52">
        <v>36191119.469999999</v>
      </c>
      <c r="X52">
        <v>36365929.350000001</v>
      </c>
      <c r="Y52">
        <v>36532315.710000001</v>
      </c>
      <c r="Z52">
        <v>36690093.700000003</v>
      </c>
      <c r="AA52">
        <v>36839145.770000003</v>
      </c>
      <c r="AB52">
        <v>36979353.43</v>
      </c>
      <c r="AC52">
        <v>37110622.329999998</v>
      </c>
      <c r="AD52">
        <v>37232844.509999998</v>
      </c>
      <c r="AE52">
        <v>37347507.18</v>
      </c>
      <c r="AF52">
        <v>37458899.909999996</v>
      </c>
      <c r="AG52">
        <v>37565850.280000001</v>
      </c>
      <c r="AH52">
        <v>37666998.810000002</v>
      </c>
      <c r="AI52">
        <v>37761327.880000003</v>
      </c>
      <c r="AJ52">
        <v>37848106.990000002</v>
      </c>
      <c r="AK52">
        <v>37926833.390000001</v>
      </c>
      <c r="AL52">
        <v>37997173.329999998</v>
      </c>
      <c r="AM52">
        <v>38058907.640000001</v>
      </c>
      <c r="AN52">
        <v>38111883.07</v>
      </c>
    </row>
    <row r="53" spans="1:40" x14ac:dyDescent="0.25">
      <c r="A53" s="7" t="s">
        <v>236</v>
      </c>
      <c r="B53" t="s">
        <v>305</v>
      </c>
      <c r="C53">
        <v>2580167.0010000002</v>
      </c>
      <c r="D53">
        <v>2607893.9079999998</v>
      </c>
      <c r="E53">
        <v>2632466.6540000001</v>
      </c>
      <c r="F53">
        <v>2654428.395</v>
      </c>
      <c r="G53">
        <v>2676184.8080000002</v>
      </c>
      <c r="H53">
        <v>2698850.8769999999</v>
      </c>
      <c r="I53">
        <v>2723656.6669999999</v>
      </c>
      <c r="J53">
        <v>2750664.102</v>
      </c>
      <c r="K53">
        <v>2777920.696</v>
      </c>
      <c r="L53">
        <v>2805254.03</v>
      </c>
      <c r="M53">
        <v>2832964.9419999998</v>
      </c>
      <c r="N53">
        <v>2861032.5320000001</v>
      </c>
      <c r="O53">
        <v>2889101.767</v>
      </c>
      <c r="P53">
        <v>2916525.0809999998</v>
      </c>
      <c r="Q53">
        <v>2944450</v>
      </c>
      <c r="R53">
        <v>2971935.2179999999</v>
      </c>
      <c r="S53">
        <v>2998243.645</v>
      </c>
      <c r="T53">
        <v>3022999.307</v>
      </c>
      <c r="U53">
        <v>3046430.1239999998</v>
      </c>
      <c r="V53">
        <v>3068383.4989999998</v>
      </c>
      <c r="W53">
        <v>3088783.588</v>
      </c>
      <c r="X53">
        <v>3107631.9109999998</v>
      </c>
      <c r="Y53">
        <v>3124978.6159999999</v>
      </c>
      <c r="Z53">
        <v>3140896.469</v>
      </c>
      <c r="AA53">
        <v>3155466.4240000001</v>
      </c>
      <c r="AB53">
        <v>3168766.0750000002</v>
      </c>
      <c r="AC53">
        <v>3180870.77</v>
      </c>
      <c r="AD53">
        <v>3191851.5809999998</v>
      </c>
      <c r="AE53">
        <v>3201234.852</v>
      </c>
      <c r="AF53">
        <v>3209625.912</v>
      </c>
      <c r="AG53">
        <v>3216599.426</v>
      </c>
      <c r="AH53">
        <v>3221990.696</v>
      </c>
      <c r="AI53">
        <v>3225913.1770000001</v>
      </c>
      <c r="AJ53">
        <v>3228625.361</v>
      </c>
      <c r="AK53">
        <v>3230429.5950000002</v>
      </c>
      <c r="AL53">
        <v>3231617.5279999999</v>
      </c>
      <c r="AM53">
        <v>3232449.5210000002</v>
      </c>
      <c r="AN53">
        <v>3233152.6269999999</v>
      </c>
    </row>
    <row r="54" spans="1:40" x14ac:dyDescent="0.25">
      <c r="A54" s="23" t="s">
        <v>237</v>
      </c>
      <c r="B54" t="s">
        <v>306</v>
      </c>
      <c r="C54">
        <v>37645</v>
      </c>
      <c r="D54">
        <v>37974.278509999996</v>
      </c>
      <c r="E54">
        <v>38282.549740000002</v>
      </c>
      <c r="F54">
        <v>38698.619749999998</v>
      </c>
      <c r="G54">
        <v>39190.331830000003</v>
      </c>
      <c r="H54">
        <v>39532.750950000001</v>
      </c>
      <c r="I54">
        <v>39750.49684</v>
      </c>
      <c r="J54">
        <v>39860.03426</v>
      </c>
      <c r="K54">
        <v>39899.256329999997</v>
      </c>
      <c r="L54">
        <v>39864.945460000003</v>
      </c>
      <c r="M54">
        <v>39785.352189999998</v>
      </c>
      <c r="N54">
        <v>39670.231650000002</v>
      </c>
      <c r="O54">
        <v>39518.787129999997</v>
      </c>
      <c r="P54">
        <v>39375.221649999999</v>
      </c>
      <c r="Q54">
        <v>39306.697509999998</v>
      </c>
      <c r="R54">
        <v>39283.272429999997</v>
      </c>
      <c r="S54">
        <v>39287.77723</v>
      </c>
      <c r="T54">
        <v>39309.130490000003</v>
      </c>
      <c r="U54">
        <v>39356.741620000001</v>
      </c>
      <c r="V54">
        <v>39420.129260000002</v>
      </c>
      <c r="W54">
        <v>39489.318420000003</v>
      </c>
      <c r="X54">
        <v>39558.761259999999</v>
      </c>
      <c r="Y54">
        <v>39625.092389999998</v>
      </c>
      <c r="Z54">
        <v>39686.16446</v>
      </c>
      <c r="AA54">
        <v>39740.565499999997</v>
      </c>
      <c r="AB54">
        <v>39787.294410000002</v>
      </c>
      <c r="AC54">
        <v>39825.642769999999</v>
      </c>
      <c r="AD54">
        <v>39855.064010000002</v>
      </c>
      <c r="AE54">
        <v>39886.099240000003</v>
      </c>
      <c r="AF54">
        <v>39959.044679999999</v>
      </c>
      <c r="AG54">
        <v>40062.068859999999</v>
      </c>
      <c r="AH54">
        <v>40185.187689999999</v>
      </c>
      <c r="AI54">
        <v>40320.188410000002</v>
      </c>
      <c r="AJ54">
        <v>40460.482210000002</v>
      </c>
      <c r="AK54">
        <v>40600.972289999998</v>
      </c>
      <c r="AL54">
        <v>40737.824659999998</v>
      </c>
      <c r="AM54">
        <v>40868.197910000003</v>
      </c>
      <c r="AN54">
        <v>40989.98461</v>
      </c>
    </row>
    <row r="55" spans="1:40" x14ac:dyDescent="0.25">
      <c r="A55" s="23" t="s">
        <v>237</v>
      </c>
      <c r="B55" t="s">
        <v>307</v>
      </c>
      <c r="C55">
        <v>27443.5</v>
      </c>
      <c r="D55">
        <v>27707.128199999999</v>
      </c>
      <c r="E55">
        <v>27896.97493</v>
      </c>
      <c r="F55">
        <v>28131.608380000001</v>
      </c>
      <c r="G55">
        <v>28441.129639999999</v>
      </c>
      <c r="H55">
        <v>28937.03184</v>
      </c>
      <c r="I55">
        <v>29444.00877</v>
      </c>
      <c r="J55">
        <v>29872.156220000001</v>
      </c>
      <c r="K55">
        <v>30109.231899999999</v>
      </c>
      <c r="L55">
        <v>30165.321250000001</v>
      </c>
      <c r="M55">
        <v>30082.77693</v>
      </c>
      <c r="N55">
        <v>29878.674620000002</v>
      </c>
      <c r="O55">
        <v>29549.990440000001</v>
      </c>
      <c r="P55">
        <v>29191.90134</v>
      </c>
      <c r="Q55">
        <v>28932.92067</v>
      </c>
      <c r="R55">
        <v>28722.08541</v>
      </c>
      <c r="S55">
        <v>28528.0929</v>
      </c>
      <c r="T55">
        <v>28336.395649999999</v>
      </c>
      <c r="U55">
        <v>28195.556659999998</v>
      </c>
      <c r="V55">
        <v>28084.388569999999</v>
      </c>
      <c r="W55">
        <v>27985.217960000002</v>
      </c>
      <c r="X55">
        <v>27889.13004</v>
      </c>
      <c r="Y55">
        <v>27791.936290000001</v>
      </c>
      <c r="Z55">
        <v>27691.87212</v>
      </c>
      <c r="AA55">
        <v>27588.412670000002</v>
      </c>
      <c r="AB55">
        <v>27481.622149999999</v>
      </c>
      <c r="AC55">
        <v>27371.85944</v>
      </c>
      <c r="AD55">
        <v>27259.584490000001</v>
      </c>
      <c r="AE55">
        <v>27139.337500000001</v>
      </c>
      <c r="AF55">
        <v>27081.936870000001</v>
      </c>
      <c r="AG55">
        <v>27061.046190000001</v>
      </c>
      <c r="AH55">
        <v>27058.361130000001</v>
      </c>
      <c r="AI55">
        <v>27064.095130000002</v>
      </c>
      <c r="AJ55">
        <v>27073.168300000001</v>
      </c>
      <c r="AK55">
        <v>27082.934140000001</v>
      </c>
      <c r="AL55">
        <v>27091.989020000001</v>
      </c>
      <c r="AM55">
        <v>27099.555980000001</v>
      </c>
      <c r="AN55">
        <v>27105.162799999998</v>
      </c>
    </row>
    <row r="56" spans="1:40" x14ac:dyDescent="0.25">
      <c r="A56" s="31" t="s">
        <v>440</v>
      </c>
      <c r="B56" t="s">
        <v>308</v>
      </c>
      <c r="C56">
        <v>22745.332849999999</v>
      </c>
      <c r="D56">
        <v>23211.29391</v>
      </c>
      <c r="E56">
        <v>23749.16113</v>
      </c>
      <c r="F56">
        <v>24356.900460000001</v>
      </c>
      <c r="G56">
        <v>24943.942660000001</v>
      </c>
      <c r="H56">
        <v>26606.646379999998</v>
      </c>
      <c r="I56">
        <v>28164.563470000001</v>
      </c>
      <c r="J56">
        <v>29191.143680000001</v>
      </c>
      <c r="K56">
        <v>29601.94714</v>
      </c>
      <c r="L56">
        <v>29435.0173</v>
      </c>
      <c r="M56">
        <v>28742.49251</v>
      </c>
      <c r="N56">
        <v>27532.123149999999</v>
      </c>
      <c r="O56">
        <v>25763.56119</v>
      </c>
      <c r="P56">
        <v>25347.456709999999</v>
      </c>
      <c r="Q56">
        <v>25591.052660000001</v>
      </c>
      <c r="R56">
        <v>26083.484820000001</v>
      </c>
      <c r="S56">
        <v>26610.118340000001</v>
      </c>
      <c r="T56">
        <v>27051.810310000001</v>
      </c>
      <c r="U56">
        <v>27368.098880000001</v>
      </c>
      <c r="V56">
        <v>27583.67841</v>
      </c>
      <c r="W56">
        <v>27702.646369999999</v>
      </c>
      <c r="X56">
        <v>27728.73112</v>
      </c>
      <c r="Y56">
        <v>27665.580249999999</v>
      </c>
      <c r="Z56">
        <v>27517.12743</v>
      </c>
      <c r="AA56">
        <v>27287.738560000002</v>
      </c>
      <c r="AB56">
        <v>26982.194380000001</v>
      </c>
      <c r="AC56">
        <v>26605.679909999999</v>
      </c>
      <c r="AD56">
        <v>26163.700870000001</v>
      </c>
      <c r="AE56">
        <v>26031.76441</v>
      </c>
      <c r="AF56">
        <v>26045.499390000001</v>
      </c>
      <c r="AG56">
        <v>26096.230350000002</v>
      </c>
      <c r="AH56">
        <v>26125.443800000001</v>
      </c>
      <c r="AI56">
        <v>26099.943149999999</v>
      </c>
      <c r="AJ56">
        <v>25999.814399999999</v>
      </c>
      <c r="AK56">
        <v>25812.15466</v>
      </c>
      <c r="AL56">
        <v>25527.804069999998</v>
      </c>
      <c r="AM56">
        <v>25139.740379999999</v>
      </c>
      <c r="AN56">
        <v>24642.431789999999</v>
      </c>
    </row>
    <row r="57" spans="1:40" x14ac:dyDescent="0.25">
      <c r="A57" s="31" t="s">
        <v>441</v>
      </c>
      <c r="B57" t="s">
        <v>309</v>
      </c>
      <c r="C57">
        <v>2038.237662</v>
      </c>
      <c r="D57">
        <v>2310.4233020000001</v>
      </c>
      <c r="E57">
        <v>2772.0798580000001</v>
      </c>
      <c r="F57">
        <v>3425.3621370000001</v>
      </c>
      <c r="G57">
        <v>4280.4554669999998</v>
      </c>
      <c r="H57">
        <v>5529.7780130000001</v>
      </c>
      <c r="I57">
        <v>7060.3012849999996</v>
      </c>
      <c r="J57">
        <v>8804.8527809999996</v>
      </c>
      <c r="K57">
        <v>10726.72011</v>
      </c>
      <c r="L57">
        <v>12799.88249</v>
      </c>
      <c r="M57">
        <v>14985.859930000001</v>
      </c>
      <c r="N57">
        <v>17198.410479999999</v>
      </c>
      <c r="O57">
        <v>19268.79823</v>
      </c>
      <c r="P57">
        <v>21960.191900000002</v>
      </c>
      <c r="Q57">
        <v>25239.496149999999</v>
      </c>
      <c r="R57">
        <v>29019.17409</v>
      </c>
      <c r="S57">
        <v>33238.106079999998</v>
      </c>
      <c r="T57">
        <v>37844.88379</v>
      </c>
      <c r="U57">
        <v>41823.061269999998</v>
      </c>
      <c r="V57">
        <v>45453.044710000002</v>
      </c>
      <c r="W57">
        <v>48901.257949999999</v>
      </c>
      <c r="X57">
        <v>52266.359080000002</v>
      </c>
      <c r="Y57">
        <v>55602.238080000003</v>
      </c>
      <c r="Z57">
        <v>58935.277970000003</v>
      </c>
      <c r="AA57">
        <v>62275.498319999999</v>
      </c>
      <c r="AB57">
        <v>65623.274829999995</v>
      </c>
      <c r="AC57">
        <v>68973.462950000001</v>
      </c>
      <c r="AD57">
        <v>72317.770940000002</v>
      </c>
      <c r="AE57">
        <v>74814.429610000007</v>
      </c>
      <c r="AF57">
        <v>76829.443039999998</v>
      </c>
      <c r="AG57">
        <v>78496.677259999997</v>
      </c>
      <c r="AH57">
        <v>79881.542650000003</v>
      </c>
      <c r="AI57">
        <v>81007.719570000001</v>
      </c>
      <c r="AJ57">
        <v>81874.487510000006</v>
      </c>
      <c r="AK57">
        <v>82466.602790000004</v>
      </c>
      <c r="AL57">
        <v>82759.996530000004</v>
      </c>
      <c r="AM57">
        <v>82725.376269999906</v>
      </c>
      <c r="AN57">
        <v>82330.926370000001</v>
      </c>
    </row>
    <row r="58" spans="1:40" x14ac:dyDescent="0.25">
      <c r="A58" s="31" t="s">
        <v>442</v>
      </c>
      <c r="B58" t="s">
        <v>310</v>
      </c>
      <c r="C58">
        <v>3008.1718519999999</v>
      </c>
      <c r="D58">
        <v>3008.2305419999998</v>
      </c>
      <c r="E58">
        <v>2980.3407430000002</v>
      </c>
      <c r="F58">
        <v>2939.525901</v>
      </c>
      <c r="G58">
        <v>2884.4300720000001</v>
      </c>
      <c r="H58">
        <v>3155.4980609999998</v>
      </c>
      <c r="I58">
        <v>3553.6529730000002</v>
      </c>
      <c r="J58">
        <v>3996.2837829999999</v>
      </c>
      <c r="K58">
        <v>4443.2639669999999</v>
      </c>
      <c r="L58">
        <v>4870.7389000000003</v>
      </c>
      <c r="M58">
        <v>5257.6459880000002</v>
      </c>
      <c r="N58">
        <v>5574.2133519999998</v>
      </c>
      <c r="O58">
        <v>5775.8314549999996</v>
      </c>
      <c r="P58">
        <v>5819.1926750000002</v>
      </c>
      <c r="Q58">
        <v>5775.4368080000004</v>
      </c>
      <c r="R58">
        <v>5665.6984270000003</v>
      </c>
      <c r="S58">
        <v>5503.9905680000002</v>
      </c>
      <c r="T58">
        <v>5300.3421859999999</v>
      </c>
      <c r="U58">
        <v>5160.2795889999998</v>
      </c>
      <c r="V58">
        <v>5047.9151149999998</v>
      </c>
      <c r="W58">
        <v>4943.6419839999999</v>
      </c>
      <c r="X58">
        <v>4837.9086880000004</v>
      </c>
      <c r="Y58">
        <v>4726.2974620000005</v>
      </c>
      <c r="Z58">
        <v>4607.0875040000001</v>
      </c>
      <c r="AA58">
        <v>4479.9860879999997</v>
      </c>
      <c r="AB58">
        <v>4345.4471880000001</v>
      </c>
      <c r="AC58">
        <v>4204.3123020000003</v>
      </c>
      <c r="AD58">
        <v>4057.6082849999998</v>
      </c>
      <c r="AE58">
        <v>3945.2856630000001</v>
      </c>
      <c r="AF58">
        <v>3849.2137290000001</v>
      </c>
      <c r="AG58">
        <v>3756.8102530000001</v>
      </c>
      <c r="AH58">
        <v>3661.7973710000001</v>
      </c>
      <c r="AI58">
        <v>3561.0244619999999</v>
      </c>
      <c r="AJ58">
        <v>3452.9535729999998</v>
      </c>
      <c r="AK58">
        <v>3336.8850900000002</v>
      </c>
      <c r="AL58">
        <v>3212.5647250000002</v>
      </c>
      <c r="AM58">
        <v>3079.9957439999998</v>
      </c>
      <c r="AN58">
        <v>2939.3635129999998</v>
      </c>
    </row>
    <row r="59" spans="1:40" x14ac:dyDescent="0.25">
      <c r="A59" s="31" t="s">
        <v>125</v>
      </c>
      <c r="B59" t="s">
        <v>311</v>
      </c>
      <c r="C59">
        <v>74.41428406</v>
      </c>
      <c r="D59">
        <v>108.40390600000001</v>
      </c>
      <c r="E59">
        <v>190.0357999</v>
      </c>
      <c r="F59">
        <v>365.7029794</v>
      </c>
      <c r="G59">
        <v>734.01396499999998</v>
      </c>
      <c r="H59">
        <v>1499.3019549999999</v>
      </c>
      <c r="I59">
        <v>3002.500333</v>
      </c>
      <c r="J59">
        <v>5847.4971690000002</v>
      </c>
      <c r="K59">
        <v>11095.806979999999</v>
      </c>
      <c r="L59">
        <v>20584.22265</v>
      </c>
      <c r="M59">
        <v>37409.698519999998</v>
      </c>
      <c r="N59">
        <v>66552.749620000002</v>
      </c>
      <c r="O59">
        <v>115436.0197</v>
      </c>
      <c r="P59">
        <v>158428.06289999999</v>
      </c>
      <c r="Q59">
        <v>192307.6685</v>
      </c>
      <c r="R59">
        <v>218235.01850000001</v>
      </c>
      <c r="S59">
        <v>238436.80319999999</v>
      </c>
      <c r="T59">
        <v>254726.541</v>
      </c>
      <c r="U59">
        <v>264669.48499999999</v>
      </c>
      <c r="V59">
        <v>271060.39809999999</v>
      </c>
      <c r="W59">
        <v>275441.69189999998</v>
      </c>
      <c r="X59">
        <v>278662.18819999998</v>
      </c>
      <c r="Y59">
        <v>281165.065</v>
      </c>
      <c r="Z59">
        <v>283169.52380000002</v>
      </c>
      <c r="AA59">
        <v>284775.234</v>
      </c>
      <c r="AB59">
        <v>286019.72810000001</v>
      </c>
      <c r="AC59">
        <v>286910.09450000001</v>
      </c>
      <c r="AD59">
        <v>287439.65090000001</v>
      </c>
      <c r="AE59">
        <v>287024.49040000001</v>
      </c>
      <c r="AF59">
        <v>286121.34169999999</v>
      </c>
      <c r="AG59">
        <v>284692.79229999997</v>
      </c>
      <c r="AH59">
        <v>282697.12339999998</v>
      </c>
      <c r="AI59">
        <v>280082.76510000002</v>
      </c>
      <c r="AJ59">
        <v>276791.94640000002</v>
      </c>
      <c r="AK59">
        <v>272763.12469999999</v>
      </c>
      <c r="AL59">
        <v>267933.11119999998</v>
      </c>
      <c r="AM59">
        <v>262239.75919999997</v>
      </c>
      <c r="AN59">
        <v>255625.5912</v>
      </c>
    </row>
    <row r="60" spans="1:40" x14ac:dyDescent="0.25">
      <c r="A60" s="31" t="s">
        <v>443</v>
      </c>
      <c r="B60" t="s">
        <v>312</v>
      </c>
      <c r="C60">
        <v>439.5071974</v>
      </c>
      <c r="D60">
        <v>511.13546839999998</v>
      </c>
      <c r="E60">
        <v>636.98867600000005</v>
      </c>
      <c r="F60">
        <v>822.22212449999995</v>
      </c>
      <c r="G60">
        <v>1075.9753040000001</v>
      </c>
      <c r="H60">
        <v>1338.435565</v>
      </c>
      <c r="I60">
        <v>1575.9594239999999</v>
      </c>
      <c r="J60">
        <v>1773.4532349999999</v>
      </c>
      <c r="K60">
        <v>1928.9875050000001</v>
      </c>
      <c r="L60">
        <v>2045.1539720000001</v>
      </c>
      <c r="M60">
        <v>2123.3740429999998</v>
      </c>
      <c r="N60">
        <v>2160.022105</v>
      </c>
      <c r="O60">
        <v>2145.6102470000001</v>
      </c>
      <c r="P60">
        <v>2189.9203379999999</v>
      </c>
      <c r="Q60">
        <v>2266.7237949999999</v>
      </c>
      <c r="R60">
        <v>2354.5724140000002</v>
      </c>
      <c r="S60">
        <v>2441.1076079999998</v>
      </c>
      <c r="T60">
        <v>2518.7400469999998</v>
      </c>
      <c r="U60">
        <v>2545.8086579999999</v>
      </c>
      <c r="V60">
        <v>2543.0121100000001</v>
      </c>
      <c r="W60">
        <v>2521.322846</v>
      </c>
      <c r="X60">
        <v>2486.972933</v>
      </c>
      <c r="Y60">
        <v>2443.5201430000002</v>
      </c>
      <c r="Z60">
        <v>2393.0785529999998</v>
      </c>
      <c r="AA60">
        <v>2337.0001750000001</v>
      </c>
      <c r="AB60">
        <v>2276.2373229999998</v>
      </c>
      <c r="AC60">
        <v>2211.537026</v>
      </c>
      <c r="AD60">
        <v>2143.5378420000002</v>
      </c>
      <c r="AE60">
        <v>2066.1381040000001</v>
      </c>
      <c r="AF60">
        <v>1985.0346589999999</v>
      </c>
      <c r="AG60">
        <v>1901.389801</v>
      </c>
      <c r="AH60">
        <v>1815.9428290000001</v>
      </c>
      <c r="AI60">
        <v>1729.1582149999999</v>
      </c>
      <c r="AJ60">
        <v>1641.352263</v>
      </c>
      <c r="AK60">
        <v>1552.7621690000001</v>
      </c>
      <c r="AL60">
        <v>1463.58627</v>
      </c>
      <c r="AM60">
        <v>1374.0120830000001</v>
      </c>
      <c r="AN60">
        <v>1284.239321</v>
      </c>
    </row>
    <row r="61" spans="1:40" x14ac:dyDescent="0.25">
      <c r="A61" s="31" t="s">
        <v>444</v>
      </c>
      <c r="B61" t="s">
        <v>313</v>
      </c>
      <c r="C61">
        <v>4581.1430389999996</v>
      </c>
      <c r="D61">
        <v>4806.8436170000004</v>
      </c>
      <c r="E61">
        <v>5121.8763129999998</v>
      </c>
      <c r="F61">
        <v>5500.5996450000002</v>
      </c>
      <c r="G61">
        <v>5911.0770490000004</v>
      </c>
      <c r="H61">
        <v>6517.825253</v>
      </c>
      <c r="I61">
        <v>7085.2080660000001</v>
      </c>
      <c r="J61">
        <v>7521.5723449999996</v>
      </c>
      <c r="K61">
        <v>7806.5905050000001</v>
      </c>
      <c r="L61">
        <v>7945.2392399999999</v>
      </c>
      <c r="M61">
        <v>7943.4038799999998</v>
      </c>
      <c r="N61">
        <v>7793.2673320000004</v>
      </c>
      <c r="O61">
        <v>7471.737564</v>
      </c>
      <c r="P61">
        <v>7196.8511509999998</v>
      </c>
      <c r="Q61">
        <v>6947.7605460000004</v>
      </c>
      <c r="R61">
        <v>6690.2898830000004</v>
      </c>
      <c r="S61">
        <v>6410.0901880000001</v>
      </c>
      <c r="T61">
        <v>6103.0701799999997</v>
      </c>
      <c r="U61">
        <v>5732.2849159999996</v>
      </c>
      <c r="V61">
        <v>5340.9154369999997</v>
      </c>
      <c r="W61">
        <v>4949.1781780000001</v>
      </c>
      <c r="X61">
        <v>4567.5418360000003</v>
      </c>
      <c r="Y61">
        <v>4201.3539719999999</v>
      </c>
      <c r="Z61">
        <v>3853.3007200000002</v>
      </c>
      <c r="AA61">
        <v>3524.6586280000001</v>
      </c>
      <c r="AB61">
        <v>3215.9218340000002</v>
      </c>
      <c r="AC61">
        <v>2927.1282390000001</v>
      </c>
      <c r="AD61">
        <v>2658.0252879999998</v>
      </c>
      <c r="AE61">
        <v>2695.0920230000002</v>
      </c>
      <c r="AF61">
        <v>2892.9842119999998</v>
      </c>
      <c r="AG61">
        <v>3193.1641100000002</v>
      </c>
      <c r="AH61">
        <v>3568.597636</v>
      </c>
      <c r="AI61">
        <v>4005.1247790000002</v>
      </c>
      <c r="AJ61">
        <v>4494.4270130000004</v>
      </c>
      <c r="AK61">
        <v>5030.7913040000003</v>
      </c>
      <c r="AL61">
        <v>5609.3333210000001</v>
      </c>
      <c r="AM61">
        <v>6224.8710810000002</v>
      </c>
      <c r="AN61">
        <v>6871.1379809999999</v>
      </c>
    </row>
    <row r="62" spans="1:40" x14ac:dyDescent="0.25">
      <c r="A62" s="31" t="s">
        <v>445</v>
      </c>
      <c r="B62" t="s">
        <v>314</v>
      </c>
      <c r="C62">
        <v>0.34929036279999998</v>
      </c>
      <c r="D62">
        <v>0.86342147690000004</v>
      </c>
      <c r="E62">
        <v>3.392917599</v>
      </c>
      <c r="F62">
        <v>17.802975100000001</v>
      </c>
      <c r="G62">
        <v>107.42880359999999</v>
      </c>
      <c r="H62">
        <v>300.24120119999998</v>
      </c>
      <c r="I62">
        <v>543.7031988</v>
      </c>
      <c r="J62">
        <v>771.4448208</v>
      </c>
      <c r="K62">
        <v>954.35246419999999</v>
      </c>
      <c r="L62">
        <v>1091.8479689999999</v>
      </c>
      <c r="M62">
        <v>1191.8814150000001</v>
      </c>
      <c r="N62">
        <v>1259.4834129999999</v>
      </c>
      <c r="O62">
        <v>1293.2955959999999</v>
      </c>
      <c r="P62">
        <v>1278.507194</v>
      </c>
      <c r="Q62">
        <v>1240.5363440000001</v>
      </c>
      <c r="R62">
        <v>1189.2362209999999</v>
      </c>
      <c r="S62">
        <v>1130.1851509999999</v>
      </c>
      <c r="T62">
        <v>1066.568135</v>
      </c>
      <c r="U62">
        <v>979.05131400000005</v>
      </c>
      <c r="V62">
        <v>885.89403319999997</v>
      </c>
      <c r="W62">
        <v>795.38127799999995</v>
      </c>
      <c r="X62">
        <v>710.99084849999997</v>
      </c>
      <c r="Y62">
        <v>633.86258740000005</v>
      </c>
      <c r="Z62">
        <v>564.07153540000002</v>
      </c>
      <c r="AA62">
        <v>501.24405150000001</v>
      </c>
      <c r="AB62">
        <v>444.84372450000001</v>
      </c>
      <c r="AC62">
        <v>394.30003740000001</v>
      </c>
      <c r="AD62">
        <v>349.06180330000001</v>
      </c>
      <c r="AE62">
        <v>320.36598090000001</v>
      </c>
      <c r="AF62">
        <v>299.60281259999999</v>
      </c>
      <c r="AG62">
        <v>282.6169999</v>
      </c>
      <c r="AH62">
        <v>267.44821610000002</v>
      </c>
      <c r="AI62">
        <v>253.1469487</v>
      </c>
      <c r="AJ62">
        <v>239.25330339999999</v>
      </c>
      <c r="AK62">
        <v>225.55001949999999</v>
      </c>
      <c r="AL62">
        <v>211.94165219999999</v>
      </c>
      <c r="AM62">
        <v>198.39511640000001</v>
      </c>
      <c r="AN62">
        <v>184.9109043</v>
      </c>
    </row>
    <row r="63" spans="1:40" x14ac:dyDescent="0.25">
      <c r="A63" s="31" t="s">
        <v>446</v>
      </c>
      <c r="B63" t="s">
        <v>315</v>
      </c>
      <c r="C63">
        <v>3813.5502799999999</v>
      </c>
      <c r="D63">
        <v>3783.998004</v>
      </c>
      <c r="E63">
        <v>3709.0422950000002</v>
      </c>
      <c r="F63">
        <v>3616.4615439999998</v>
      </c>
      <c r="G63">
        <v>3508.1381329999999</v>
      </c>
      <c r="H63">
        <v>3624.9141770000001</v>
      </c>
      <c r="I63">
        <v>3762.1708140000001</v>
      </c>
      <c r="J63">
        <v>3847.900987</v>
      </c>
      <c r="K63">
        <v>3864.0008969999999</v>
      </c>
      <c r="L63">
        <v>3811.8025630000002</v>
      </c>
      <c r="M63">
        <v>3696.2871049999999</v>
      </c>
      <c r="N63">
        <v>3517.850042</v>
      </c>
      <c r="O63">
        <v>3271.5280739999998</v>
      </c>
      <c r="P63">
        <v>3129.3751769999999</v>
      </c>
      <c r="Q63">
        <v>3036.8518979999999</v>
      </c>
      <c r="R63">
        <v>2957.7536909999999</v>
      </c>
      <c r="S63">
        <v>2874.9281430000001</v>
      </c>
      <c r="T63">
        <v>2780.685943</v>
      </c>
      <c r="U63">
        <v>2728.5476530000001</v>
      </c>
      <c r="V63">
        <v>2694.4466819999998</v>
      </c>
      <c r="W63">
        <v>2665.4401560000001</v>
      </c>
      <c r="X63">
        <v>2635.0898889999999</v>
      </c>
      <c r="Y63">
        <v>2600.295877</v>
      </c>
      <c r="Z63">
        <v>2559.7307390000001</v>
      </c>
      <c r="AA63">
        <v>2513.021921</v>
      </c>
      <c r="AB63">
        <v>2460.3101240000001</v>
      </c>
      <c r="AC63">
        <v>2402.013535</v>
      </c>
      <c r="AD63">
        <v>2338.6944680000001</v>
      </c>
      <c r="AE63">
        <v>2563.4175180000002</v>
      </c>
      <c r="AF63">
        <v>2986.8363290000002</v>
      </c>
      <c r="AG63">
        <v>3585.6264890000002</v>
      </c>
      <c r="AH63">
        <v>4362.0846979999997</v>
      </c>
      <c r="AI63">
        <v>5330.7777230000002</v>
      </c>
      <c r="AJ63">
        <v>6513.6988529999999</v>
      </c>
      <c r="AK63">
        <v>7937.9816920000003</v>
      </c>
      <c r="AL63">
        <v>9634.3375759999999</v>
      </c>
      <c r="AM63">
        <v>11635.531660000001</v>
      </c>
      <c r="AN63">
        <v>13974.584210000001</v>
      </c>
    </row>
    <row r="64" spans="1:40" x14ac:dyDescent="0.25">
      <c r="A64" s="31" t="s">
        <v>449</v>
      </c>
      <c r="B64" t="s">
        <v>316</v>
      </c>
      <c r="C64">
        <v>13033.75303</v>
      </c>
      <c r="D64">
        <v>12961.30768</v>
      </c>
      <c r="E64">
        <v>12712.92218</v>
      </c>
      <c r="F64">
        <v>12373.785040000001</v>
      </c>
      <c r="G64">
        <v>11956.10673</v>
      </c>
      <c r="H64">
        <v>10117.88276</v>
      </c>
      <c r="I64">
        <v>7784.0398619999996</v>
      </c>
      <c r="J64">
        <v>5616.6290559999998</v>
      </c>
      <c r="K64">
        <v>3887.1521269999998</v>
      </c>
      <c r="L64">
        <v>2616.808841</v>
      </c>
      <c r="M64">
        <v>1726.4990459999999</v>
      </c>
      <c r="N64">
        <v>1118.764318</v>
      </c>
      <c r="O64">
        <v>710.50784039999996</v>
      </c>
      <c r="P64">
        <v>528.32201139999995</v>
      </c>
      <c r="Q64">
        <v>426.85446899999999</v>
      </c>
      <c r="R64">
        <v>358.92335809999997</v>
      </c>
      <c r="S64">
        <v>307.04490629999998</v>
      </c>
      <c r="T64">
        <v>264.07048589999999</v>
      </c>
      <c r="U64">
        <v>213.95456100000001</v>
      </c>
      <c r="V64">
        <v>168.1106288</v>
      </c>
      <c r="W64">
        <v>130.1105895</v>
      </c>
      <c r="X64">
        <v>100.0889552</v>
      </c>
      <c r="Y64">
        <v>76.963407720000006</v>
      </c>
      <c r="Z64">
        <v>59.401098769999997</v>
      </c>
      <c r="AA64">
        <v>46.176908580000003</v>
      </c>
      <c r="AB64">
        <v>36.274263859999998</v>
      </c>
      <c r="AC64">
        <v>28.88810788</v>
      </c>
      <c r="AD64">
        <v>23.396079189999998</v>
      </c>
      <c r="AE64">
        <v>21.456347600000001</v>
      </c>
      <c r="AF64">
        <v>20.98604027</v>
      </c>
      <c r="AG64">
        <v>21.193952320000001</v>
      </c>
      <c r="AH64">
        <v>21.725317449999999</v>
      </c>
      <c r="AI64">
        <v>22.40093169</v>
      </c>
      <c r="AJ64">
        <v>23.122648009999999</v>
      </c>
      <c r="AK64">
        <v>23.83299637</v>
      </c>
      <c r="AL64">
        <v>24.495803559999999</v>
      </c>
      <c r="AM64">
        <v>25.086235559999999</v>
      </c>
      <c r="AN64">
        <v>25.58556308</v>
      </c>
    </row>
    <row r="65" spans="1:40" x14ac:dyDescent="0.25">
      <c r="A65" s="31" t="s">
        <v>450</v>
      </c>
      <c r="B65" t="s">
        <v>317</v>
      </c>
      <c r="C65">
        <v>42001.407169999999</v>
      </c>
      <c r="D65">
        <v>42789.021430000001</v>
      </c>
      <c r="E65">
        <v>43554.935740000001</v>
      </c>
      <c r="F65">
        <v>44295.840349999999</v>
      </c>
      <c r="G65">
        <v>44876.514600000002</v>
      </c>
      <c r="H65">
        <v>47744.821689999997</v>
      </c>
      <c r="I65">
        <v>50727.988790000003</v>
      </c>
      <c r="J65">
        <v>53016.994680000003</v>
      </c>
      <c r="K65">
        <v>54394.542419999998</v>
      </c>
      <c r="L65">
        <v>54853.094190000003</v>
      </c>
      <c r="M65">
        <v>54410.345759999997</v>
      </c>
      <c r="N65">
        <v>53003.903359999997</v>
      </c>
      <c r="O65">
        <v>50479.218249999998</v>
      </c>
      <c r="P65">
        <v>47882.126660000002</v>
      </c>
      <c r="Q65">
        <v>45316.805509999998</v>
      </c>
      <c r="R65">
        <v>42681.50404</v>
      </c>
      <c r="S65">
        <v>39951.884489999997</v>
      </c>
      <c r="T65">
        <v>37141.544699999999</v>
      </c>
      <c r="U65">
        <v>35005.856610000003</v>
      </c>
      <c r="V65">
        <v>33198.568879999999</v>
      </c>
      <c r="W65">
        <v>31543.6505</v>
      </c>
      <c r="X65">
        <v>29959.472580000001</v>
      </c>
      <c r="Y65">
        <v>28410.397519999999</v>
      </c>
      <c r="Z65">
        <v>26883.5422</v>
      </c>
      <c r="AA65">
        <v>25377.119309999998</v>
      </c>
      <c r="AB65">
        <v>23894.454229999999</v>
      </c>
      <c r="AC65">
        <v>22440.967420000001</v>
      </c>
      <c r="AD65">
        <v>21022.602610000002</v>
      </c>
      <c r="AE65">
        <v>19681.302009999999</v>
      </c>
      <c r="AF65">
        <v>18410.873510000001</v>
      </c>
      <c r="AG65">
        <v>17191.19456</v>
      </c>
      <c r="AH65">
        <v>16013.747020000001</v>
      </c>
      <c r="AI65">
        <v>14875.11311</v>
      </c>
      <c r="AJ65">
        <v>13774.215749999999</v>
      </c>
      <c r="AK65">
        <v>12710.989449999999</v>
      </c>
      <c r="AL65">
        <v>11685.77007</v>
      </c>
      <c r="AM65">
        <v>10699.05839</v>
      </c>
      <c r="AN65">
        <v>9751.4704280000005</v>
      </c>
    </row>
    <row r="66" spans="1:40" x14ac:dyDescent="0.25">
      <c r="A66" s="31" t="s">
        <v>447</v>
      </c>
      <c r="B66" t="s">
        <v>318</v>
      </c>
      <c r="C66">
        <v>404.96020850000002</v>
      </c>
      <c r="D66">
        <v>438.33156270000001</v>
      </c>
      <c r="E66">
        <v>489.96785039999997</v>
      </c>
      <c r="F66">
        <v>556.91216770000005</v>
      </c>
      <c r="G66">
        <v>636.20494789999998</v>
      </c>
      <c r="H66">
        <v>557.67800130000001</v>
      </c>
      <c r="I66">
        <v>414.01409669999998</v>
      </c>
      <c r="J66">
        <v>277.5804564</v>
      </c>
      <c r="K66">
        <v>174.98369260000001</v>
      </c>
      <c r="L66">
        <v>106.1553759</v>
      </c>
      <c r="M66">
        <v>62.790795129999999</v>
      </c>
      <c r="N66">
        <v>36.419583959999997</v>
      </c>
      <c r="O66">
        <v>20.722453519999998</v>
      </c>
      <c r="P66">
        <v>14.99624249</v>
      </c>
      <c r="Q66">
        <v>12.3129092</v>
      </c>
      <c r="R66">
        <v>10.75909686</v>
      </c>
      <c r="S66">
        <v>9.672681807</v>
      </c>
      <c r="T66">
        <v>8.7893572740000003</v>
      </c>
      <c r="U66">
        <v>8.9494998730000006</v>
      </c>
      <c r="V66">
        <v>9.6535551940000008</v>
      </c>
      <c r="W66">
        <v>10.705079700000001</v>
      </c>
      <c r="X66">
        <v>12.013375290000001</v>
      </c>
      <c r="Y66">
        <v>13.53172882</v>
      </c>
      <c r="Z66">
        <v>15.23473074</v>
      </c>
      <c r="AA66">
        <v>17.10839872</v>
      </c>
      <c r="AB66">
        <v>19.14521564</v>
      </c>
      <c r="AC66">
        <v>21.341418999999998</v>
      </c>
      <c r="AD66">
        <v>23.695397960000001</v>
      </c>
      <c r="AE66">
        <v>25.983368649999999</v>
      </c>
      <c r="AF66">
        <v>28.277581059999999</v>
      </c>
      <c r="AG66">
        <v>30.595338810000001</v>
      </c>
      <c r="AH66">
        <v>32.940713729999999</v>
      </c>
      <c r="AI66">
        <v>35.307476579999999</v>
      </c>
      <c r="AJ66">
        <v>37.681313060000001</v>
      </c>
      <c r="AK66">
        <v>40.040920270000001</v>
      </c>
      <c r="AL66">
        <v>42.35844659</v>
      </c>
      <c r="AM66">
        <v>44.599671639999997</v>
      </c>
      <c r="AN66">
        <v>46.724223899999998</v>
      </c>
    </row>
    <row r="67" spans="1:40" x14ac:dyDescent="0.25">
      <c r="A67" s="31" t="s">
        <v>448</v>
      </c>
      <c r="B67" t="s">
        <v>319</v>
      </c>
      <c r="C67">
        <v>6170.1730530000004</v>
      </c>
      <c r="D67">
        <v>6028.9840819999999</v>
      </c>
      <c r="E67">
        <v>5766.1382830000002</v>
      </c>
      <c r="F67">
        <v>5457.1189290000002</v>
      </c>
      <c r="G67">
        <v>5123.9069440000003</v>
      </c>
      <c r="H67">
        <v>3477.1934240000001</v>
      </c>
      <c r="I67">
        <v>1939.8239759999999</v>
      </c>
      <c r="J67">
        <v>964.22907439999994</v>
      </c>
      <c r="K67">
        <v>448.9664166</v>
      </c>
      <c r="L67">
        <v>202.14423120000001</v>
      </c>
      <c r="M67">
        <v>90.138158590000003</v>
      </c>
      <c r="N67">
        <v>40.772839159999997</v>
      </c>
      <c r="O67">
        <v>19.340008189999999</v>
      </c>
      <c r="P67">
        <v>13.295491289999999</v>
      </c>
      <c r="Q67">
        <v>11.101483719999999</v>
      </c>
      <c r="R67">
        <v>10.22678567</v>
      </c>
      <c r="S67">
        <v>9.8796618269999996</v>
      </c>
      <c r="T67">
        <v>9.7460843609999994</v>
      </c>
      <c r="U67">
        <v>9.8235602550000003</v>
      </c>
      <c r="V67">
        <v>9.991238461</v>
      </c>
      <c r="W67">
        <v>10.185301409999999</v>
      </c>
      <c r="X67">
        <v>10.372282220000001</v>
      </c>
      <c r="Y67">
        <v>10.534755069999999</v>
      </c>
      <c r="Z67">
        <v>10.664183550000001</v>
      </c>
      <c r="AA67">
        <v>10.757084470000001</v>
      </c>
      <c r="AB67">
        <v>10.812874130000001</v>
      </c>
      <c r="AC67">
        <v>10.832657409999999</v>
      </c>
      <c r="AD67">
        <v>10.81850938</v>
      </c>
      <c r="AE67">
        <v>10.877924070000001</v>
      </c>
      <c r="AF67">
        <v>10.96704006</v>
      </c>
      <c r="AG67">
        <v>11.05623203</v>
      </c>
      <c r="AH67">
        <v>11.129697200000001</v>
      </c>
      <c r="AI67">
        <v>11.178918599999999</v>
      </c>
      <c r="AJ67">
        <v>11.199276429999999</v>
      </c>
      <c r="AK67">
        <v>11.188215639999999</v>
      </c>
      <c r="AL67">
        <v>11.14426819</v>
      </c>
      <c r="AM67">
        <v>11.066563289999999</v>
      </c>
      <c r="AN67">
        <v>10.954621210000001</v>
      </c>
    </row>
    <row r="68" spans="1:40" x14ac:dyDescent="0.25">
      <c r="A68" s="7" t="s">
        <v>234</v>
      </c>
      <c r="B68" t="s">
        <v>320</v>
      </c>
      <c r="C68">
        <v>48859.425990000003</v>
      </c>
      <c r="D68">
        <v>50298.937339999997</v>
      </c>
      <c r="E68">
        <v>51781.744319999998</v>
      </c>
      <c r="F68">
        <v>53304.361320000004</v>
      </c>
      <c r="G68">
        <v>54850.81207</v>
      </c>
      <c r="H68">
        <v>56412.343030000004</v>
      </c>
      <c r="I68">
        <v>57990.50548</v>
      </c>
      <c r="J68">
        <v>59588.784699999997</v>
      </c>
      <c r="K68">
        <v>61203.977870000002</v>
      </c>
      <c r="L68">
        <v>62838.989479999997</v>
      </c>
      <c r="M68">
        <v>64496.976490000001</v>
      </c>
      <c r="N68">
        <v>66180.23891</v>
      </c>
      <c r="O68">
        <v>67890.736629999999</v>
      </c>
      <c r="P68">
        <v>69638.632500000007</v>
      </c>
      <c r="Q68">
        <v>71436.780780000001</v>
      </c>
      <c r="R68">
        <v>73287.421419999999</v>
      </c>
      <c r="S68">
        <v>75193.268630000006</v>
      </c>
      <c r="T68">
        <v>77156.684569999998</v>
      </c>
      <c r="U68">
        <v>79183.273520000002</v>
      </c>
      <c r="V68">
        <v>81274.021129999906</v>
      </c>
      <c r="W68">
        <v>83428.922959999996</v>
      </c>
      <c r="X68">
        <v>85647.304340000002</v>
      </c>
      <c r="Y68">
        <v>87928.051340000005</v>
      </c>
      <c r="Z68">
        <v>90269.813599999994</v>
      </c>
      <c r="AA68">
        <v>92671.153690000006</v>
      </c>
      <c r="AB68">
        <v>95130.654169999994</v>
      </c>
      <c r="AC68">
        <v>97647.01165</v>
      </c>
      <c r="AD68">
        <v>100219.11870000001</v>
      </c>
      <c r="AE68">
        <v>102850.295</v>
      </c>
      <c r="AF68">
        <v>105547.45630000001</v>
      </c>
      <c r="AG68">
        <v>108309.32460000001</v>
      </c>
      <c r="AH68">
        <v>111135.5094</v>
      </c>
      <c r="AI68">
        <v>114026.7887</v>
      </c>
      <c r="AJ68">
        <v>116985.23729999999</v>
      </c>
      <c r="AK68">
        <v>120014.37450000001</v>
      </c>
      <c r="AL68">
        <v>123119.50049999999</v>
      </c>
      <c r="AM68">
        <v>126307.8101</v>
      </c>
      <c r="AN68">
        <v>129588.5955</v>
      </c>
    </row>
    <row r="69" spans="1:40" x14ac:dyDescent="0.25">
      <c r="A69" s="7" t="s">
        <v>234</v>
      </c>
      <c r="B69" t="s">
        <v>321</v>
      </c>
      <c r="C69">
        <v>13.242000000000001</v>
      </c>
      <c r="D69">
        <v>13.631955619999999</v>
      </c>
      <c r="E69">
        <v>14.027636080000001</v>
      </c>
      <c r="F69">
        <v>14.42940626</v>
      </c>
      <c r="G69">
        <v>14.83811133</v>
      </c>
      <c r="H69">
        <v>15.25382928</v>
      </c>
      <c r="I69">
        <v>15.678235470000001</v>
      </c>
      <c r="J69">
        <v>16.111992090000001</v>
      </c>
      <c r="K69">
        <v>16.551466019999999</v>
      </c>
      <c r="L69">
        <v>16.997570799999998</v>
      </c>
      <c r="M69">
        <v>17.452542879999999</v>
      </c>
      <c r="N69">
        <v>17.917530230000001</v>
      </c>
      <c r="O69">
        <v>18.392615230000001</v>
      </c>
      <c r="P69">
        <v>18.878920669999999</v>
      </c>
      <c r="Q69">
        <v>19.382399670000002</v>
      </c>
      <c r="R69">
        <v>19.901700730000002</v>
      </c>
      <c r="S69">
        <v>20.435401039999999</v>
      </c>
      <c r="T69">
        <v>20.982936580000001</v>
      </c>
      <c r="U69">
        <v>21.545734679999999</v>
      </c>
      <c r="V69">
        <v>22.123600620000001</v>
      </c>
      <c r="W69">
        <v>22.716130719999999</v>
      </c>
      <c r="X69">
        <v>23.322976409999999</v>
      </c>
      <c r="Y69">
        <v>23.943823299999998</v>
      </c>
      <c r="Z69">
        <v>24.578369129999999</v>
      </c>
      <c r="AA69">
        <v>25.22632385</v>
      </c>
      <c r="AB69">
        <v>25.88742049</v>
      </c>
      <c r="AC69">
        <v>26.56143642</v>
      </c>
      <c r="AD69">
        <v>27.248217090000001</v>
      </c>
      <c r="AE69">
        <v>27.946749350000001</v>
      </c>
      <c r="AF69">
        <v>28.660545169999999</v>
      </c>
      <c r="AG69">
        <v>29.38859957</v>
      </c>
      <c r="AH69">
        <v>30.13048349</v>
      </c>
      <c r="AI69">
        <v>30.886843580000001</v>
      </c>
      <c r="AJ69">
        <v>31.6590493</v>
      </c>
      <c r="AK69">
        <v>32.448960730000003</v>
      </c>
      <c r="AL69">
        <v>33.258895189999997</v>
      </c>
      <c r="AM69">
        <v>34.091664450000003</v>
      </c>
      <c r="AN69">
        <v>34.950649599999998</v>
      </c>
    </row>
    <row r="70" spans="1:40" x14ac:dyDescent="0.25">
      <c r="A70" s="7" t="s">
        <v>233</v>
      </c>
      <c r="B70" t="s">
        <v>322</v>
      </c>
      <c r="C70">
        <v>79196.570370000001</v>
      </c>
      <c r="D70">
        <v>81532.187969999999</v>
      </c>
      <c r="E70">
        <v>83961.792239999995</v>
      </c>
      <c r="F70">
        <v>86474.262560000003</v>
      </c>
      <c r="G70">
        <v>89024.207540000003</v>
      </c>
      <c r="H70">
        <v>91584.275829999999</v>
      </c>
      <c r="I70">
        <v>94151.305739999996</v>
      </c>
      <c r="J70">
        <v>96732.962710000007</v>
      </c>
      <c r="K70">
        <v>99336.15526</v>
      </c>
      <c r="L70">
        <v>101967.1718</v>
      </c>
      <c r="M70">
        <v>104630.21920000001</v>
      </c>
      <c r="N70">
        <v>107330.6146</v>
      </c>
      <c r="O70">
        <v>110075.1758</v>
      </c>
      <c r="P70">
        <v>112887.932</v>
      </c>
      <c r="Q70">
        <v>115783.08990000001</v>
      </c>
      <c r="R70">
        <v>118769.6171</v>
      </c>
      <c r="S70">
        <v>121855.5434</v>
      </c>
      <c r="T70">
        <v>125045.675</v>
      </c>
      <c r="U70">
        <v>128346.3055</v>
      </c>
      <c r="V70">
        <v>131760.0607</v>
      </c>
      <c r="W70">
        <v>135286.92499999999</v>
      </c>
      <c r="X70">
        <v>138925.10200000001</v>
      </c>
      <c r="Y70">
        <v>142671.8285</v>
      </c>
      <c r="Z70">
        <v>146523.93799999999</v>
      </c>
      <c r="AA70">
        <v>150478.1923</v>
      </c>
      <c r="AB70">
        <v>154531.47839999999</v>
      </c>
      <c r="AC70">
        <v>158680.9338</v>
      </c>
      <c r="AD70">
        <v>162924.054</v>
      </c>
      <c r="AE70">
        <v>167273.39790000001</v>
      </c>
      <c r="AF70">
        <v>171735.39350000001</v>
      </c>
      <c r="AG70">
        <v>176310.00889999999</v>
      </c>
      <c r="AH70">
        <v>180996.64420000001</v>
      </c>
      <c r="AI70">
        <v>185794.40239999999</v>
      </c>
      <c r="AJ70">
        <v>190703.6097</v>
      </c>
      <c r="AK70">
        <v>195726.97150000001</v>
      </c>
      <c r="AL70">
        <v>200870.46220000001</v>
      </c>
      <c r="AM70">
        <v>206143.57680000001</v>
      </c>
      <c r="AN70">
        <v>211559.5552</v>
      </c>
    </row>
    <row r="71" spans="1:40" x14ac:dyDescent="0.25">
      <c r="A71" s="7" t="s">
        <v>233</v>
      </c>
      <c r="B71" t="s">
        <v>323</v>
      </c>
      <c r="C71">
        <v>25142.842860000001</v>
      </c>
      <c r="D71">
        <v>25881.06422</v>
      </c>
      <c r="E71">
        <v>26637.841939999998</v>
      </c>
      <c r="F71">
        <v>27412.85988</v>
      </c>
      <c r="G71">
        <v>28202.876250000001</v>
      </c>
      <c r="H71">
        <v>29003.683199999999</v>
      </c>
      <c r="I71">
        <v>29816.51398</v>
      </c>
      <c r="J71">
        <v>30642.575000000001</v>
      </c>
      <c r="K71">
        <v>31477.587070000001</v>
      </c>
      <c r="L71">
        <v>32323.82735</v>
      </c>
      <c r="M71">
        <v>33184.79567</v>
      </c>
      <c r="N71">
        <v>34062.443550000004</v>
      </c>
      <c r="O71">
        <v>34957.545310000001</v>
      </c>
      <c r="P71">
        <v>35873.55629</v>
      </c>
      <c r="Q71">
        <v>36820.577140000001</v>
      </c>
      <c r="R71">
        <v>37797.228649999997</v>
      </c>
      <c r="S71">
        <v>38802.607129999997</v>
      </c>
      <c r="T71">
        <v>39836.649189999996</v>
      </c>
      <c r="U71">
        <v>40901.81278</v>
      </c>
      <c r="V71">
        <v>41998.022649999999</v>
      </c>
      <c r="W71">
        <v>43124.748489999998</v>
      </c>
      <c r="X71">
        <v>44281.336479999998</v>
      </c>
      <c r="Y71">
        <v>45467.058429999997</v>
      </c>
      <c r="Z71">
        <v>46681.153180000001</v>
      </c>
      <c r="AA71">
        <v>47922.867480000001</v>
      </c>
      <c r="AB71">
        <v>49191.494019999998</v>
      </c>
      <c r="AC71">
        <v>50486.410900000003</v>
      </c>
      <c r="AD71">
        <v>51807.124020000003</v>
      </c>
      <c r="AE71">
        <v>53153.589919999999</v>
      </c>
      <c r="AF71">
        <v>54532.02274</v>
      </c>
      <c r="AG71">
        <v>55940.576520000002</v>
      </c>
      <c r="AH71">
        <v>57378.595200000003</v>
      </c>
      <c r="AI71">
        <v>58846.91577</v>
      </c>
      <c r="AJ71">
        <v>60347.401169999997</v>
      </c>
      <c r="AK71">
        <v>61882.770750000003</v>
      </c>
      <c r="AL71">
        <v>63456.647019999997</v>
      </c>
      <c r="AM71">
        <v>65073.66274</v>
      </c>
      <c r="AN71">
        <v>66739.579509999996</v>
      </c>
    </row>
    <row r="72" spans="1:40" x14ac:dyDescent="0.25">
      <c r="A72" s="7" t="s">
        <v>233</v>
      </c>
      <c r="B72" t="s">
        <v>324</v>
      </c>
      <c r="C72">
        <v>38141.076789999999</v>
      </c>
      <c r="D72">
        <v>39257.525569999998</v>
      </c>
      <c r="E72">
        <v>40405.012150000002</v>
      </c>
      <c r="F72">
        <v>41588.842409999997</v>
      </c>
      <c r="G72">
        <v>42808.951059999999</v>
      </c>
      <c r="H72">
        <v>44046.443489999998</v>
      </c>
      <c r="I72">
        <v>45296.580710000002</v>
      </c>
      <c r="J72">
        <v>46559.588380000001</v>
      </c>
      <c r="K72">
        <v>47829.91433</v>
      </c>
      <c r="L72">
        <v>49116.556199999999</v>
      </c>
      <c r="M72">
        <v>50428.635909999997</v>
      </c>
      <c r="N72">
        <v>51771.49512</v>
      </c>
      <c r="O72">
        <v>53148.166590000001</v>
      </c>
      <c r="P72">
        <v>54557.934719999997</v>
      </c>
      <c r="Q72">
        <v>56017.783839999996</v>
      </c>
      <c r="R72">
        <v>57526.266680000001</v>
      </c>
      <c r="S72">
        <v>59083.204570000002</v>
      </c>
      <c r="T72">
        <v>60689.27347</v>
      </c>
      <c r="U72">
        <v>62348.537989999997</v>
      </c>
      <c r="V72">
        <v>64061.110829999998</v>
      </c>
      <c r="W72">
        <v>65826.447020000007</v>
      </c>
      <c r="X72">
        <v>67643.822409999906</v>
      </c>
      <c r="Y72">
        <v>69512.422879999998</v>
      </c>
      <c r="Z72">
        <v>71431.413990000001</v>
      </c>
      <c r="AA72">
        <v>73400.000690000001</v>
      </c>
      <c r="AB72">
        <v>75417.480720000007</v>
      </c>
      <c r="AC72">
        <v>77483.299580000006</v>
      </c>
      <c r="AD72">
        <v>79597.111499999999</v>
      </c>
      <c r="AE72">
        <v>81735.333549999996</v>
      </c>
      <c r="AF72">
        <v>83915.444289999999</v>
      </c>
      <c r="AG72">
        <v>86137.236399999994</v>
      </c>
      <c r="AH72">
        <v>88400.984890000007</v>
      </c>
      <c r="AI72">
        <v>90708.196739999999</v>
      </c>
      <c r="AJ72">
        <v>93061.41433</v>
      </c>
      <c r="AK72">
        <v>95464.273570000005</v>
      </c>
      <c r="AL72">
        <v>97921.748810000005</v>
      </c>
      <c r="AM72">
        <v>100440.33379999999</v>
      </c>
      <c r="AN72">
        <v>103028.2295</v>
      </c>
    </row>
    <row r="73" spans="1:40" x14ac:dyDescent="0.25">
      <c r="A73" s="7" t="s">
        <v>233</v>
      </c>
      <c r="B73" t="s">
        <v>325</v>
      </c>
      <c r="C73">
        <v>7549.8993810000002</v>
      </c>
      <c r="D73">
        <v>7776.3489339999996</v>
      </c>
      <c r="E73">
        <v>8003.8980819999997</v>
      </c>
      <c r="F73">
        <v>8234.3717099999994</v>
      </c>
      <c r="G73">
        <v>8474.4148960000002</v>
      </c>
      <c r="H73">
        <v>8722.8584969999902</v>
      </c>
      <c r="I73">
        <v>8978.9586650000001</v>
      </c>
      <c r="J73">
        <v>9242.3624280000004</v>
      </c>
      <c r="K73">
        <v>9510.9925889999995</v>
      </c>
      <c r="L73">
        <v>9785.266764</v>
      </c>
      <c r="M73">
        <v>10067.37298</v>
      </c>
      <c r="N73">
        <v>10359.55294</v>
      </c>
      <c r="O73">
        <v>10663.91541</v>
      </c>
      <c r="P73">
        <v>10969.05006</v>
      </c>
      <c r="Q73">
        <v>11283.26542</v>
      </c>
      <c r="R73">
        <v>11607.74559</v>
      </c>
      <c r="S73">
        <v>11942.195659999999</v>
      </c>
      <c r="T73">
        <v>12286.407880000001</v>
      </c>
      <c r="U73">
        <v>12642.42741</v>
      </c>
      <c r="V73">
        <v>13010.121220000001</v>
      </c>
      <c r="W73">
        <v>13389.32314</v>
      </c>
      <c r="X73">
        <v>13779.979240000001</v>
      </c>
      <c r="Y73">
        <v>14182.06609</v>
      </c>
      <c r="Z73">
        <v>14595.549279999999</v>
      </c>
      <c r="AA73">
        <v>15020.37277</v>
      </c>
      <c r="AB73">
        <v>15456.46205</v>
      </c>
      <c r="AC73">
        <v>15903.73525</v>
      </c>
      <c r="AD73">
        <v>16362.118049999999</v>
      </c>
      <c r="AE73">
        <v>16820.742890000001</v>
      </c>
      <c r="AF73">
        <v>17283.539379999998</v>
      </c>
      <c r="AG73">
        <v>17751.023000000001</v>
      </c>
      <c r="AH73">
        <v>18223.073939999998</v>
      </c>
      <c r="AI73">
        <v>18699.80459</v>
      </c>
      <c r="AJ73">
        <v>19181.695019999999</v>
      </c>
      <c r="AK73">
        <v>19669.628830000001</v>
      </c>
      <c r="AL73">
        <v>20164.772369999999</v>
      </c>
      <c r="AM73">
        <v>20668.678169999999</v>
      </c>
      <c r="AN73">
        <v>21183.294610000001</v>
      </c>
    </row>
    <row r="74" spans="1:40" x14ac:dyDescent="0.25">
      <c r="A74" s="7" t="s">
        <v>233</v>
      </c>
      <c r="B74" t="s">
        <v>326</v>
      </c>
      <c r="C74">
        <v>10681.6993</v>
      </c>
      <c r="D74">
        <v>10997.907160000001</v>
      </c>
      <c r="E74">
        <v>11308.19097</v>
      </c>
      <c r="F74">
        <v>11617.03743</v>
      </c>
      <c r="G74">
        <v>11937.233679999999</v>
      </c>
      <c r="H74">
        <v>12270.37507</v>
      </c>
      <c r="I74">
        <v>12618.620940000001</v>
      </c>
      <c r="J74">
        <v>12981.78803</v>
      </c>
      <c r="K74">
        <v>13354.139010000001</v>
      </c>
      <c r="L74">
        <v>13737.089330000001</v>
      </c>
      <c r="M74">
        <v>14133.71386</v>
      </c>
      <c r="N74">
        <v>14545.42801</v>
      </c>
      <c r="O74">
        <v>14972.274670000001</v>
      </c>
      <c r="P74">
        <v>15404.85376</v>
      </c>
      <c r="Q74">
        <v>15852.9059</v>
      </c>
      <c r="R74">
        <v>16314.130649999999</v>
      </c>
      <c r="S74">
        <v>16786.696899999999</v>
      </c>
      <c r="T74">
        <v>17270.043310000001</v>
      </c>
      <c r="U74">
        <v>17765.910250000001</v>
      </c>
      <c r="V74">
        <v>18273.849109999999</v>
      </c>
      <c r="W74">
        <v>18793.41531</v>
      </c>
      <c r="X74">
        <v>19324.362430000001</v>
      </c>
      <c r="Y74">
        <v>19866.535240000001</v>
      </c>
      <c r="Z74">
        <v>20419.806860000001</v>
      </c>
      <c r="AA74">
        <v>20984.061610000001</v>
      </c>
      <c r="AB74">
        <v>21559.201669999999</v>
      </c>
      <c r="AC74">
        <v>22145.168440000001</v>
      </c>
      <c r="AD74">
        <v>22741.970140000001</v>
      </c>
      <c r="AE74">
        <v>23339.747909999998</v>
      </c>
      <c r="AF74">
        <v>23944.410070000002</v>
      </c>
      <c r="AG74">
        <v>24554.33022</v>
      </c>
      <c r="AH74">
        <v>25169.457040000001</v>
      </c>
      <c r="AI74">
        <v>25791.28498</v>
      </c>
      <c r="AJ74">
        <v>26422.02319</v>
      </c>
      <c r="AK74">
        <v>27064.236150000001</v>
      </c>
      <c r="AL74">
        <v>27720.705549999999</v>
      </c>
      <c r="AM74">
        <v>28394.545559999999</v>
      </c>
      <c r="AN74">
        <v>29089.291399999998</v>
      </c>
    </row>
    <row r="75" spans="1:40" x14ac:dyDescent="0.25">
      <c r="A75" s="7" t="s">
        <v>233</v>
      </c>
      <c r="B75" t="s">
        <v>327</v>
      </c>
      <c r="C75">
        <v>409061.22110000002</v>
      </c>
      <c r="D75">
        <v>420976.37449999998</v>
      </c>
      <c r="E75">
        <v>432800.35269999999</v>
      </c>
      <c r="F75">
        <v>444618.48190000001</v>
      </c>
      <c r="G75">
        <v>456689.72440000001</v>
      </c>
      <c r="H75">
        <v>469129.67080000002</v>
      </c>
      <c r="I75">
        <v>482081.70899999997</v>
      </c>
      <c r="J75">
        <v>495553.24560000002</v>
      </c>
      <c r="K75">
        <v>509283.53110000002</v>
      </c>
      <c r="L75">
        <v>523337.74729999999</v>
      </c>
      <c r="M75">
        <v>537820.60179999995</v>
      </c>
      <c r="N75">
        <v>552757.87659999996</v>
      </c>
      <c r="O75">
        <v>568118.22400000005</v>
      </c>
      <c r="P75">
        <v>583873.15780000004</v>
      </c>
      <c r="Q75">
        <v>600285.05000000005</v>
      </c>
      <c r="R75">
        <v>617195.68889999995</v>
      </c>
      <c r="S75">
        <v>634513.87329999998</v>
      </c>
      <c r="T75">
        <v>652209.64659999998</v>
      </c>
      <c r="U75">
        <v>670353.28209999995</v>
      </c>
      <c r="V75">
        <v>688911.52080000006</v>
      </c>
      <c r="W75">
        <v>707862.0098</v>
      </c>
      <c r="X75">
        <v>727192.38060000003</v>
      </c>
      <c r="Y75">
        <v>746894.17310000001</v>
      </c>
      <c r="Z75">
        <v>766960.10109999997</v>
      </c>
      <c r="AA75">
        <v>787383.30489999999</v>
      </c>
      <c r="AB75">
        <v>808157.56539999996</v>
      </c>
      <c r="AC75">
        <v>829278.14399999997</v>
      </c>
      <c r="AD75">
        <v>850742.8665</v>
      </c>
      <c r="AE75">
        <v>872465.97259999998</v>
      </c>
      <c r="AF75">
        <v>894609.63569999998</v>
      </c>
      <c r="AG75">
        <v>917059.13760000002</v>
      </c>
      <c r="AH75">
        <v>939788.04700000002</v>
      </c>
      <c r="AI75">
        <v>962840.15150000004</v>
      </c>
      <c r="AJ75">
        <v>986292.72039999999</v>
      </c>
      <c r="AK75">
        <v>1010239.3540000001</v>
      </c>
      <c r="AL75">
        <v>1034785.867</v>
      </c>
      <c r="AM75">
        <v>1060052.0149999999</v>
      </c>
      <c r="AN75">
        <v>1086175.362</v>
      </c>
    </row>
    <row r="76" spans="1:40" x14ac:dyDescent="0.25">
      <c r="A76" s="23" t="s">
        <v>237</v>
      </c>
      <c r="B76" t="s">
        <v>328</v>
      </c>
      <c r="C76">
        <v>307332.288</v>
      </c>
      <c r="D76">
        <v>315916.65100000001</v>
      </c>
      <c r="E76">
        <v>324307.1483</v>
      </c>
      <c r="F76">
        <v>333135.96950000001</v>
      </c>
      <c r="G76">
        <v>342557.54070000001</v>
      </c>
      <c r="H76">
        <v>352263.52130000002</v>
      </c>
      <c r="I76">
        <v>362089.72460000002</v>
      </c>
      <c r="J76">
        <v>371874.56640000001</v>
      </c>
      <c r="K76">
        <v>381469.03720000002</v>
      </c>
      <c r="L76">
        <v>390905.78610000003</v>
      </c>
      <c r="M76">
        <v>400373.45500000002</v>
      </c>
      <c r="N76">
        <v>409925.85690000001</v>
      </c>
      <c r="O76">
        <v>419525.9472</v>
      </c>
      <c r="P76">
        <v>429371.53730000003</v>
      </c>
      <c r="Q76">
        <v>439989.12849999999</v>
      </c>
      <c r="R76">
        <v>451112.93699999998</v>
      </c>
      <c r="S76">
        <v>462601.7513</v>
      </c>
      <c r="T76">
        <v>474405.1545</v>
      </c>
      <c r="U76">
        <v>486551.33799999999</v>
      </c>
      <c r="V76">
        <v>499008.98749999999</v>
      </c>
      <c r="W76">
        <v>511753.09529999999</v>
      </c>
      <c r="X76">
        <v>524768.78989999997</v>
      </c>
      <c r="Y76">
        <v>538045.90469999996</v>
      </c>
      <c r="Z76">
        <v>551576.18909999996</v>
      </c>
      <c r="AA76">
        <v>565352.38069999998</v>
      </c>
      <c r="AB76">
        <v>579368.16899999999</v>
      </c>
      <c r="AC76">
        <v>593618.6827</v>
      </c>
      <c r="AD76">
        <v>608101.19889999996</v>
      </c>
      <c r="AE76">
        <v>622592.95779999997</v>
      </c>
      <c r="AF76">
        <v>637676.1753</v>
      </c>
      <c r="AG76">
        <v>653259.46790000005</v>
      </c>
      <c r="AH76">
        <v>669288.70539999998</v>
      </c>
      <c r="AI76">
        <v>685763.85309999995</v>
      </c>
      <c r="AJ76">
        <v>702712.19819999998</v>
      </c>
      <c r="AK76">
        <v>720177.2023</v>
      </c>
      <c r="AL76">
        <v>738214.11040000001</v>
      </c>
      <c r="AM76">
        <v>756891.66150000005</v>
      </c>
      <c r="AN76">
        <v>776292.60049999994</v>
      </c>
    </row>
    <row r="77" spans="1:40" x14ac:dyDescent="0.25">
      <c r="A77" s="7" t="s">
        <v>233</v>
      </c>
      <c r="B77" t="s">
        <v>329</v>
      </c>
      <c r="C77">
        <v>42242.221010000001</v>
      </c>
      <c r="D77">
        <v>43451.815790000001</v>
      </c>
      <c r="E77">
        <v>44671.158900000002</v>
      </c>
      <c r="F77">
        <v>45905.285170000003</v>
      </c>
      <c r="G77">
        <v>47165.72436</v>
      </c>
      <c r="H77">
        <v>48457.918100000003</v>
      </c>
      <c r="I77">
        <v>49780.56235</v>
      </c>
      <c r="J77">
        <v>51137.164779999999</v>
      </c>
      <c r="K77">
        <v>52516.945460000003</v>
      </c>
      <c r="L77">
        <v>53921.158629999998</v>
      </c>
      <c r="M77">
        <v>55360.468359999999</v>
      </c>
      <c r="N77">
        <v>56846.033069999998</v>
      </c>
      <c r="O77">
        <v>58389.091679999998</v>
      </c>
      <c r="P77">
        <v>59947.230640000002</v>
      </c>
      <c r="Q77">
        <v>61561.242200000001</v>
      </c>
      <c r="R77">
        <v>63233.403830000003</v>
      </c>
      <c r="S77">
        <v>64960.337500000001</v>
      </c>
      <c r="T77">
        <v>66740.315950000004</v>
      </c>
      <c r="U77">
        <v>68588.602920000005</v>
      </c>
      <c r="V77">
        <v>70502.289619999996</v>
      </c>
      <c r="W77">
        <v>72480.477570000003</v>
      </c>
      <c r="X77">
        <v>74523.096449999997</v>
      </c>
      <c r="Y77">
        <v>76630.241080000007</v>
      </c>
      <c r="Z77">
        <v>78801.951660000006</v>
      </c>
      <c r="AA77">
        <v>81038.163860000001</v>
      </c>
      <c r="AB77">
        <v>83338.720610000004</v>
      </c>
      <c r="AC77">
        <v>85703.427599999995</v>
      </c>
      <c r="AD77">
        <v>88132.123389999906</v>
      </c>
      <c r="AE77">
        <v>90563.839619999999</v>
      </c>
      <c r="AF77">
        <v>93026.18677</v>
      </c>
      <c r="AG77">
        <v>95524.733600000007</v>
      </c>
      <c r="AH77">
        <v>98058.579849999995</v>
      </c>
      <c r="AI77">
        <v>100626.9627</v>
      </c>
      <c r="AJ77">
        <v>103231.0818</v>
      </c>
      <c r="AK77">
        <v>105874.2133</v>
      </c>
      <c r="AL77">
        <v>108561.65549999999</v>
      </c>
      <c r="AM77">
        <v>111300.8642</v>
      </c>
      <c r="AN77">
        <v>114101.58440000001</v>
      </c>
    </row>
    <row r="78" spans="1:40" x14ac:dyDescent="0.25">
      <c r="A78" s="7" t="s">
        <v>233</v>
      </c>
      <c r="B78" t="s">
        <v>330</v>
      </c>
      <c r="C78">
        <v>176930.23329999999</v>
      </c>
      <c r="D78">
        <v>182096.25289999999</v>
      </c>
      <c r="E78">
        <v>187300.42939999999</v>
      </c>
      <c r="F78">
        <v>192572.3426</v>
      </c>
      <c r="G78">
        <v>197968.9601</v>
      </c>
      <c r="H78">
        <v>203495.4633</v>
      </c>
      <c r="I78">
        <v>209174.26019999999</v>
      </c>
      <c r="J78">
        <v>215004.8695</v>
      </c>
      <c r="K78">
        <v>220919.27189999999</v>
      </c>
      <c r="L78">
        <v>226934.2334</v>
      </c>
      <c r="M78">
        <v>233086.39859999999</v>
      </c>
      <c r="N78">
        <v>239392.37</v>
      </c>
      <c r="O78">
        <v>245852.17730000001</v>
      </c>
      <c r="P78">
        <v>252448.6005</v>
      </c>
      <c r="Q78">
        <v>259291.9173</v>
      </c>
      <c r="R78">
        <v>266349.95980000001</v>
      </c>
      <c r="S78">
        <v>273598.55469999998</v>
      </c>
      <c r="T78">
        <v>281029.11070000002</v>
      </c>
      <c r="U78">
        <v>288665.60029999999</v>
      </c>
      <c r="V78">
        <v>296501.5416</v>
      </c>
      <c r="W78">
        <v>304530.53619999997</v>
      </c>
      <c r="X78">
        <v>312748.0465</v>
      </c>
      <c r="Y78">
        <v>321150.27899999998</v>
      </c>
      <c r="Z78">
        <v>329733.64750000002</v>
      </c>
      <c r="AA78">
        <v>338494.69390000001</v>
      </c>
      <c r="AB78">
        <v>347430.22690000001</v>
      </c>
      <c r="AC78">
        <v>356537.6177</v>
      </c>
      <c r="AD78">
        <v>365815.1605</v>
      </c>
      <c r="AE78">
        <v>375222.05070000002</v>
      </c>
      <c r="AF78">
        <v>384822.39880000002</v>
      </c>
      <c r="AG78">
        <v>394592.94160000002</v>
      </c>
      <c r="AH78">
        <v>404527.46240000002</v>
      </c>
      <c r="AI78">
        <v>414637.98019999999</v>
      </c>
      <c r="AJ78">
        <v>424946.91320000001</v>
      </c>
      <c r="AK78">
        <v>435483.39779999998</v>
      </c>
      <c r="AL78">
        <v>446282.22379999998</v>
      </c>
      <c r="AM78">
        <v>457384.82169999997</v>
      </c>
      <c r="AN78">
        <v>468840.3112</v>
      </c>
    </row>
    <row r="79" spans="1:40" x14ac:dyDescent="0.25">
      <c r="A79" s="7" t="s">
        <v>235</v>
      </c>
      <c r="B79" t="s">
        <v>331</v>
      </c>
      <c r="C79">
        <v>11991.614</v>
      </c>
      <c r="D79">
        <v>12354.420529999999</v>
      </c>
      <c r="E79">
        <v>12727.196</v>
      </c>
      <c r="F79">
        <v>13112.26692</v>
      </c>
      <c r="G79">
        <v>13513.0514</v>
      </c>
      <c r="H79">
        <v>13922.056979999999</v>
      </c>
      <c r="I79">
        <v>14333.95299</v>
      </c>
      <c r="J79">
        <v>14746.2845</v>
      </c>
      <c r="K79">
        <v>15160.31062</v>
      </c>
      <c r="L79">
        <v>15579.185390000001</v>
      </c>
      <c r="M79">
        <v>16005.912179999999</v>
      </c>
      <c r="N79">
        <v>16442.765810000001</v>
      </c>
      <c r="O79">
        <v>16891.63682</v>
      </c>
      <c r="P79">
        <v>17349.877939999998</v>
      </c>
      <c r="Q79">
        <v>17822.25476</v>
      </c>
      <c r="R79">
        <v>18310.019260000001</v>
      </c>
      <c r="S79">
        <v>18814.350340000001</v>
      </c>
      <c r="T79">
        <v>19336.04061</v>
      </c>
      <c r="U79">
        <v>19876.25274</v>
      </c>
      <c r="V79">
        <v>20435.331699999999</v>
      </c>
      <c r="W79">
        <v>21013.25027</v>
      </c>
      <c r="X79">
        <v>21609.77882</v>
      </c>
      <c r="Y79">
        <v>22224.579590000001</v>
      </c>
      <c r="Z79">
        <v>22857.271280000001</v>
      </c>
      <c r="AA79">
        <v>23507.468959999998</v>
      </c>
      <c r="AB79">
        <v>24174.80976</v>
      </c>
      <c r="AC79">
        <v>24858.972269999998</v>
      </c>
      <c r="AD79">
        <v>25559.69513</v>
      </c>
      <c r="AE79">
        <v>26270.199270000001</v>
      </c>
      <c r="AF79">
        <v>26994.563450000001</v>
      </c>
      <c r="AG79">
        <v>27733.140149999999</v>
      </c>
      <c r="AH79">
        <v>28486.06911</v>
      </c>
      <c r="AI79">
        <v>29253.43045</v>
      </c>
      <c r="AJ79">
        <v>30035.445039999999</v>
      </c>
      <c r="AK79">
        <v>30832.646560000001</v>
      </c>
      <c r="AL79">
        <v>31646.035019999999</v>
      </c>
      <c r="AM79">
        <v>32477.136689999999</v>
      </c>
      <c r="AN79">
        <v>33328.056579999997</v>
      </c>
    </row>
    <row r="80" spans="1:40" x14ac:dyDescent="0.25">
      <c r="A80" s="7" t="s">
        <v>235</v>
      </c>
      <c r="B80" t="s">
        <v>332</v>
      </c>
      <c r="C80">
        <v>16126.348</v>
      </c>
      <c r="D80">
        <v>16774.461920000002</v>
      </c>
      <c r="E80">
        <v>17379.741389999999</v>
      </c>
      <c r="F80">
        <v>17893.7111</v>
      </c>
      <c r="G80">
        <v>18492.521130000001</v>
      </c>
      <c r="H80">
        <v>19204.266769999998</v>
      </c>
      <c r="I80">
        <v>20021.921979999999</v>
      </c>
      <c r="J80">
        <v>20936.303980000001</v>
      </c>
      <c r="K80">
        <v>21943.991010000002</v>
      </c>
      <c r="L80">
        <v>23053.976750000002</v>
      </c>
      <c r="M80">
        <v>24277.013640000001</v>
      </c>
      <c r="N80">
        <v>25621.11447</v>
      </c>
      <c r="O80">
        <v>27092.18175</v>
      </c>
      <c r="P80">
        <v>28540.882409999998</v>
      </c>
      <c r="Q80">
        <v>29948.003659999998</v>
      </c>
      <c r="R80">
        <v>31320.21099</v>
      </c>
      <c r="S80">
        <v>32674.506109999998</v>
      </c>
      <c r="T80">
        <v>34027.23302</v>
      </c>
      <c r="U80">
        <v>35392.187870000002</v>
      </c>
      <c r="V80">
        <v>36778.082190000001</v>
      </c>
      <c r="W80">
        <v>38190.506759999997</v>
      </c>
      <c r="X80">
        <v>39632.861879999997</v>
      </c>
      <c r="Y80">
        <v>41106.988550000002</v>
      </c>
      <c r="Z80">
        <v>42613.658819999997</v>
      </c>
      <c r="AA80">
        <v>44152.938139999998</v>
      </c>
      <c r="AB80">
        <v>45724.447390000001</v>
      </c>
      <c r="AC80">
        <v>47327.556349999999</v>
      </c>
      <c r="AD80">
        <v>48961.530050000001</v>
      </c>
      <c r="AE80">
        <v>50468.37298</v>
      </c>
      <c r="AF80">
        <v>51853.387029999998</v>
      </c>
      <c r="AG80">
        <v>53143.008779999996</v>
      </c>
      <c r="AH80">
        <v>54365.07314</v>
      </c>
      <c r="AI80">
        <v>55541.010459999998</v>
      </c>
      <c r="AJ80">
        <v>56685.744720000002</v>
      </c>
      <c r="AK80">
        <v>57809.660250000001</v>
      </c>
      <c r="AL80">
        <v>58920.412060000002</v>
      </c>
      <c r="AM80">
        <v>60024.400549999998</v>
      </c>
      <c r="AN80">
        <v>61127.737679999998</v>
      </c>
    </row>
    <row r="81" spans="1:40" x14ac:dyDescent="0.25">
      <c r="A81" s="7" t="s">
        <v>235</v>
      </c>
      <c r="B81" t="s">
        <v>333</v>
      </c>
      <c r="C81">
        <v>721.67200000000003</v>
      </c>
      <c r="D81">
        <v>721.15428750000001</v>
      </c>
      <c r="E81">
        <v>717.90694069999995</v>
      </c>
      <c r="F81">
        <v>716.10127590000002</v>
      </c>
      <c r="G81">
        <v>719.7889179</v>
      </c>
      <c r="H81">
        <v>728.75178040000003</v>
      </c>
      <c r="I81">
        <v>742.19249520000005</v>
      </c>
      <c r="J81">
        <v>759.53698940000004</v>
      </c>
      <c r="K81">
        <v>780.27390939999998</v>
      </c>
      <c r="L81">
        <v>804.26095499999997</v>
      </c>
      <c r="M81">
        <v>831.55365849999998</v>
      </c>
      <c r="N81">
        <v>862.30645270000002</v>
      </c>
      <c r="O81">
        <v>896.80603229999997</v>
      </c>
      <c r="P81">
        <v>932.7319731</v>
      </c>
      <c r="Q81">
        <v>969.5883695</v>
      </c>
      <c r="R81">
        <v>1007.159233</v>
      </c>
      <c r="S81">
        <v>1045.5043069999999</v>
      </c>
      <c r="T81">
        <v>1084.7773669999999</v>
      </c>
      <c r="U81">
        <v>1125.2252080000001</v>
      </c>
      <c r="V81">
        <v>1167.0218709999999</v>
      </c>
      <c r="W81">
        <v>1210.3066630000001</v>
      </c>
      <c r="X81">
        <v>1255.1958609999999</v>
      </c>
      <c r="Y81">
        <v>1301.7881339999999</v>
      </c>
      <c r="Z81">
        <v>1350.1691740000001</v>
      </c>
      <c r="AA81">
        <v>1400.4157250000001</v>
      </c>
      <c r="AB81">
        <v>1452.5991079999999</v>
      </c>
      <c r="AC81">
        <v>1506.788423</v>
      </c>
      <c r="AD81">
        <v>1563.0534729999999</v>
      </c>
      <c r="AE81">
        <v>1616.0338670000001</v>
      </c>
      <c r="AF81">
        <v>1665.2409479999999</v>
      </c>
      <c r="AG81">
        <v>1711.290608</v>
      </c>
      <c r="AH81">
        <v>1755.0169310000001</v>
      </c>
      <c r="AI81">
        <v>1797.1254280000001</v>
      </c>
      <c r="AJ81">
        <v>1838.1589919999999</v>
      </c>
      <c r="AK81">
        <v>1878.5302160000001</v>
      </c>
      <c r="AL81">
        <v>1918.5817830000001</v>
      </c>
      <c r="AM81">
        <v>1958.6123990000001</v>
      </c>
      <c r="AN81">
        <v>1998.902196</v>
      </c>
    </row>
    <row r="82" spans="1:40" x14ac:dyDescent="0.25">
      <c r="A82" s="7" t="s">
        <v>235</v>
      </c>
      <c r="B82" t="s">
        <v>334</v>
      </c>
      <c r="C82">
        <v>48595.165000000001</v>
      </c>
      <c r="D82">
        <v>50070.16676</v>
      </c>
      <c r="E82">
        <v>51542.735430000001</v>
      </c>
      <c r="F82">
        <v>53027.610240000002</v>
      </c>
      <c r="G82">
        <v>54549.954360000003</v>
      </c>
      <c r="H82">
        <v>56103.331030000001</v>
      </c>
      <c r="I82">
        <v>57695.248359999998</v>
      </c>
      <c r="J82">
        <v>59337.053489999998</v>
      </c>
      <c r="K82">
        <v>61014.103739999999</v>
      </c>
      <c r="L82">
        <v>62737.659599999999</v>
      </c>
      <c r="M82">
        <v>64527.271560000001</v>
      </c>
      <c r="N82">
        <v>66394.723849999995</v>
      </c>
      <c r="O82">
        <v>68346.596120000002</v>
      </c>
      <c r="P82">
        <v>70350.923179999998</v>
      </c>
      <c r="Q82">
        <v>72459.875079999998</v>
      </c>
      <c r="R82">
        <v>74657.429059999995</v>
      </c>
      <c r="S82">
        <v>76932.550940000001</v>
      </c>
      <c r="T82">
        <v>79280.641709999996</v>
      </c>
      <c r="U82">
        <v>81704.956460000001</v>
      </c>
      <c r="V82">
        <v>84205.160459999999</v>
      </c>
      <c r="W82">
        <v>86780.644419999997</v>
      </c>
      <c r="X82">
        <v>89431.048129999996</v>
      </c>
      <c r="Y82">
        <v>92156.094140000001</v>
      </c>
      <c r="Z82">
        <v>94955.491129999995</v>
      </c>
      <c r="AA82">
        <v>97828.923030000005</v>
      </c>
      <c r="AB82">
        <v>100776.09</v>
      </c>
      <c r="AC82">
        <v>103796.79580000001</v>
      </c>
      <c r="AD82">
        <v>106891.0594</v>
      </c>
      <c r="AE82">
        <v>110017.852</v>
      </c>
      <c r="AF82">
        <v>113226.7824</v>
      </c>
      <c r="AG82">
        <v>116499.23820000001</v>
      </c>
      <c r="AH82">
        <v>119820.9235</v>
      </c>
      <c r="AI82">
        <v>123185.4368</v>
      </c>
      <c r="AJ82">
        <v>126591.8881</v>
      </c>
      <c r="AK82">
        <v>130043.2506</v>
      </c>
      <c r="AL82">
        <v>133545.62049999999</v>
      </c>
      <c r="AM82">
        <v>137107.98629999999</v>
      </c>
      <c r="AN82">
        <v>140742.19279999999</v>
      </c>
    </row>
    <row r="83" spans="1:40" x14ac:dyDescent="0.25">
      <c r="A83" s="7" t="s">
        <v>235</v>
      </c>
      <c r="B83" t="s">
        <v>335</v>
      </c>
      <c r="C83">
        <v>81173.289000000004</v>
      </c>
      <c r="D83">
        <v>83601.354049999994</v>
      </c>
      <c r="E83">
        <v>86161.488859999998</v>
      </c>
      <c r="F83">
        <v>88841.91274</v>
      </c>
      <c r="G83">
        <v>91595.48792</v>
      </c>
      <c r="H83">
        <v>94355.058749999997</v>
      </c>
      <c r="I83">
        <v>97089.051170000006</v>
      </c>
      <c r="J83">
        <v>99798.035449999996</v>
      </c>
      <c r="K83">
        <v>102501.3363</v>
      </c>
      <c r="L83">
        <v>105245.5576</v>
      </c>
      <c r="M83">
        <v>108067.70170000001</v>
      </c>
      <c r="N83">
        <v>110998.25840000001</v>
      </c>
      <c r="O83">
        <v>114065.31819999999</v>
      </c>
      <c r="P83">
        <v>117240.1629</v>
      </c>
      <c r="Q83">
        <v>120528.8805</v>
      </c>
      <c r="R83">
        <v>123940.7451</v>
      </c>
      <c r="S83">
        <v>127485.2496</v>
      </c>
      <c r="T83">
        <v>131168.0129</v>
      </c>
      <c r="U83">
        <v>134995.54269999999</v>
      </c>
      <c r="V83">
        <v>138972.03080000001</v>
      </c>
      <c r="W83">
        <v>143098.83730000001</v>
      </c>
      <c r="X83">
        <v>147375.37349999999</v>
      </c>
      <c r="Y83">
        <v>151799.96419999999</v>
      </c>
      <c r="Z83">
        <v>156370.4154</v>
      </c>
      <c r="AA83">
        <v>161084.33670000001</v>
      </c>
      <c r="AB83">
        <v>165939.32819999999</v>
      </c>
      <c r="AC83">
        <v>170933.10550000001</v>
      </c>
      <c r="AD83">
        <v>176063.6102</v>
      </c>
      <c r="AE83">
        <v>181253.77059999999</v>
      </c>
      <c r="AF83">
        <v>186516.38029999999</v>
      </c>
      <c r="AG83">
        <v>191862.05160000001</v>
      </c>
      <c r="AH83">
        <v>197295.89019999999</v>
      </c>
      <c r="AI83">
        <v>202817.77619999999</v>
      </c>
      <c r="AJ83">
        <v>208426.2127</v>
      </c>
      <c r="AK83">
        <v>214121.0275</v>
      </c>
      <c r="AL83">
        <v>219905.19380000001</v>
      </c>
      <c r="AM83">
        <v>225785.4167</v>
      </c>
      <c r="AN83">
        <v>231772.5595</v>
      </c>
    </row>
    <row r="84" spans="1:40" x14ac:dyDescent="0.25">
      <c r="A84" s="7" t="s">
        <v>235</v>
      </c>
      <c r="B84" t="s">
        <v>336</v>
      </c>
      <c r="C84">
        <v>11688.45991</v>
      </c>
      <c r="D84">
        <v>12019.35375</v>
      </c>
      <c r="E84">
        <v>12351.713239999999</v>
      </c>
      <c r="F84">
        <v>12710.568600000001</v>
      </c>
      <c r="G84">
        <v>13090.85577</v>
      </c>
      <c r="H84">
        <v>13484.52641</v>
      </c>
      <c r="I84">
        <v>13872.922430000001</v>
      </c>
      <c r="J84">
        <v>14246.92109</v>
      </c>
      <c r="K84">
        <v>14598.724</v>
      </c>
      <c r="L84">
        <v>14930.80481</v>
      </c>
      <c r="M84">
        <v>15251.7374</v>
      </c>
      <c r="N84">
        <v>15564.68446</v>
      </c>
      <c r="O84">
        <v>15869.24942</v>
      </c>
      <c r="P84">
        <v>16186.50735</v>
      </c>
      <c r="Q84">
        <v>16538.704590000001</v>
      </c>
      <c r="R84">
        <v>16914.438099999999</v>
      </c>
      <c r="S84">
        <v>17307.410250000001</v>
      </c>
      <c r="T84">
        <v>17715.22219</v>
      </c>
      <c r="U84">
        <v>18134.816439999999</v>
      </c>
      <c r="V84">
        <v>18566.616819999999</v>
      </c>
      <c r="W84">
        <v>19010.512640000001</v>
      </c>
      <c r="X84">
        <v>19466.026409999999</v>
      </c>
      <c r="Y84">
        <v>19932.570059999998</v>
      </c>
      <c r="Z84">
        <v>20409.556329999999</v>
      </c>
      <c r="AA84">
        <v>20896.43921</v>
      </c>
      <c r="AB84">
        <v>21392.731179999999</v>
      </c>
      <c r="AC84">
        <v>21898.01714</v>
      </c>
      <c r="AD84">
        <v>22411.970519999999</v>
      </c>
      <c r="AE84">
        <v>22940.507989999998</v>
      </c>
      <c r="AF84">
        <v>23506.145280000001</v>
      </c>
      <c r="AG84">
        <v>24102.1872</v>
      </c>
      <c r="AH84">
        <v>24723.808420000001</v>
      </c>
      <c r="AI84">
        <v>25368.863160000001</v>
      </c>
      <c r="AJ84">
        <v>26036.556</v>
      </c>
      <c r="AK84">
        <v>26726.920569999998</v>
      </c>
      <c r="AL84">
        <v>27440.64371</v>
      </c>
      <c r="AM84">
        <v>28179.070820000001</v>
      </c>
      <c r="AN84">
        <v>28944.14372</v>
      </c>
    </row>
    <row r="85" spans="1:40" x14ac:dyDescent="0.25">
      <c r="A85" s="7" t="s">
        <v>236</v>
      </c>
      <c r="B85" t="s">
        <v>337</v>
      </c>
      <c r="C85">
        <v>1680793.5220000001</v>
      </c>
      <c r="D85">
        <v>1730235.784</v>
      </c>
      <c r="E85">
        <v>1780948.213</v>
      </c>
      <c r="F85">
        <v>1832953.169</v>
      </c>
      <c r="G85">
        <v>1885823.301</v>
      </c>
      <c r="H85">
        <v>1939301.889</v>
      </c>
      <c r="I85">
        <v>1993433.916</v>
      </c>
      <c r="J85">
        <v>2048282.7490000001</v>
      </c>
      <c r="K85">
        <v>2103525.4980000001</v>
      </c>
      <c r="L85">
        <v>2159354.3420000002</v>
      </c>
      <c r="M85">
        <v>2216057.1329999999</v>
      </c>
      <c r="N85">
        <v>2273792.3790000002</v>
      </c>
      <c r="O85">
        <v>2332635.5589999999</v>
      </c>
      <c r="P85">
        <v>2393049.0610000002</v>
      </c>
      <c r="Q85">
        <v>2455752.08</v>
      </c>
      <c r="R85">
        <v>2520571.2340000002</v>
      </c>
      <c r="S85">
        <v>2587437.7790000001</v>
      </c>
      <c r="T85">
        <v>2656350.7570000002</v>
      </c>
      <c r="U85">
        <v>2727465.8050000002</v>
      </c>
      <c r="V85">
        <v>2800779.51</v>
      </c>
      <c r="W85">
        <v>2876257.003</v>
      </c>
      <c r="X85">
        <v>2953850.98</v>
      </c>
      <c r="Y85">
        <v>3033506.4109999998</v>
      </c>
      <c r="Z85">
        <v>3115164.7570000002</v>
      </c>
      <c r="AA85">
        <v>3198767.5580000002</v>
      </c>
      <c r="AB85">
        <v>3284259.2889999999</v>
      </c>
      <c r="AC85">
        <v>3371590.21</v>
      </c>
      <c r="AD85">
        <v>3460719.173</v>
      </c>
      <c r="AE85">
        <v>3551818.7429999998</v>
      </c>
      <c r="AF85">
        <v>3645340.7110000001</v>
      </c>
      <c r="AG85">
        <v>3741062.773</v>
      </c>
      <c r="AH85">
        <v>3838883.4019999998</v>
      </c>
      <c r="AI85">
        <v>3938811.7039999999</v>
      </c>
      <c r="AJ85">
        <v>4040930.585</v>
      </c>
      <c r="AK85">
        <v>4145384.7760000001</v>
      </c>
      <c r="AL85">
        <v>4252386</v>
      </c>
      <c r="AM85">
        <v>4362218.2589999996</v>
      </c>
      <c r="AN85">
        <v>4475245.6179999998</v>
      </c>
    </row>
    <row r="86" spans="1:40" x14ac:dyDescent="0.25">
      <c r="A86" s="7" t="s">
        <v>236</v>
      </c>
      <c r="B86" t="s">
        <v>338</v>
      </c>
      <c r="C86">
        <v>358724.96600000001</v>
      </c>
      <c r="D86">
        <v>369136.73320000002</v>
      </c>
      <c r="E86">
        <v>379166.33179999999</v>
      </c>
      <c r="F86">
        <v>388933.0673</v>
      </c>
      <c r="G86">
        <v>398886.78100000002</v>
      </c>
      <c r="H86">
        <v>409249.24660000001</v>
      </c>
      <c r="I86">
        <v>420257.64559999999</v>
      </c>
      <c r="J86">
        <v>431928.61119999998</v>
      </c>
      <c r="K86">
        <v>443902.80650000001</v>
      </c>
      <c r="L86">
        <v>456260.38449999999</v>
      </c>
      <c r="M86">
        <v>469138.61969999998</v>
      </c>
      <c r="N86">
        <v>482570.75870000001</v>
      </c>
      <c r="O86">
        <v>496512.76400000002</v>
      </c>
      <c r="P86">
        <v>510883.4681</v>
      </c>
      <c r="Q86">
        <v>526003.8861</v>
      </c>
      <c r="R86">
        <v>541646.05039999995</v>
      </c>
      <c r="S86">
        <v>557674.87879999995</v>
      </c>
      <c r="T86">
        <v>574042.71039999998</v>
      </c>
      <c r="U86">
        <v>590835.21790000005</v>
      </c>
      <c r="V86">
        <v>608005.45479999995</v>
      </c>
      <c r="W86">
        <v>625524.72770000005</v>
      </c>
      <c r="X86">
        <v>643379.92839999998</v>
      </c>
      <c r="Y86">
        <v>661564.09750000003</v>
      </c>
      <c r="Z86">
        <v>680071.68610000005</v>
      </c>
      <c r="AA86">
        <v>698896.87650000001</v>
      </c>
      <c r="AB86">
        <v>718033.47149999999</v>
      </c>
      <c r="AC86">
        <v>737475.87340000004</v>
      </c>
      <c r="AD86">
        <v>757220.44019999995</v>
      </c>
      <c r="AE86">
        <v>777111.14240000001</v>
      </c>
      <c r="AF86">
        <v>797336.4057</v>
      </c>
      <c r="AG86">
        <v>817711.13580000005</v>
      </c>
      <c r="AH86">
        <v>838172.73250000004</v>
      </c>
      <c r="AI86">
        <v>858757.49210000003</v>
      </c>
      <c r="AJ86">
        <v>879547.83730000001</v>
      </c>
      <c r="AK86">
        <v>900645.82400000002</v>
      </c>
      <c r="AL86">
        <v>922164.7193</v>
      </c>
      <c r="AM86">
        <v>944230.34270000004</v>
      </c>
      <c r="AN86">
        <v>966985.91200000001</v>
      </c>
    </row>
    <row r="87" spans="1:40" x14ac:dyDescent="0.25">
      <c r="A87" s="23" t="s">
        <v>237</v>
      </c>
      <c r="B87" t="s">
        <v>339</v>
      </c>
      <c r="C87">
        <v>15853.983050000001</v>
      </c>
      <c r="D87">
        <v>16218.149719999999</v>
      </c>
      <c r="E87">
        <v>16537.1054</v>
      </c>
      <c r="F87">
        <v>16890.10181</v>
      </c>
      <c r="G87">
        <v>17346.709340000001</v>
      </c>
      <c r="H87">
        <v>17854.50302</v>
      </c>
      <c r="I87">
        <v>18396.72406</v>
      </c>
      <c r="J87">
        <v>18963.178680000001</v>
      </c>
      <c r="K87">
        <v>19571.1158</v>
      </c>
      <c r="L87">
        <v>20226.110430000001</v>
      </c>
      <c r="M87">
        <v>20955.602940000001</v>
      </c>
      <c r="N87">
        <v>21776.950540000002</v>
      </c>
      <c r="O87">
        <v>22703.920460000001</v>
      </c>
      <c r="P87">
        <v>23621.577590000001</v>
      </c>
      <c r="Q87">
        <v>24597.025529999999</v>
      </c>
      <c r="R87">
        <v>25615.506270000002</v>
      </c>
      <c r="S87">
        <v>26677.41994</v>
      </c>
      <c r="T87">
        <v>27786.648570000001</v>
      </c>
      <c r="U87">
        <v>28950.05125</v>
      </c>
      <c r="V87">
        <v>30169.743869999998</v>
      </c>
      <c r="W87">
        <v>31447.506700000002</v>
      </c>
      <c r="X87">
        <v>32785.583599999998</v>
      </c>
      <c r="Y87">
        <v>34186.288310000004</v>
      </c>
      <c r="Z87">
        <v>35651.914620000003</v>
      </c>
      <c r="AA87">
        <v>37184.760219999996</v>
      </c>
      <c r="AB87">
        <v>38787.184079999999</v>
      </c>
      <c r="AC87">
        <v>40461.674559999999</v>
      </c>
      <c r="AD87">
        <v>42210.92641</v>
      </c>
      <c r="AE87">
        <v>43783.722249999999</v>
      </c>
      <c r="AF87">
        <v>45296.071100000001</v>
      </c>
      <c r="AG87">
        <v>46755.976779999997</v>
      </c>
      <c r="AH87">
        <v>48170.834649999997</v>
      </c>
      <c r="AI87">
        <v>49545.563869999998</v>
      </c>
      <c r="AJ87">
        <v>50883.32288</v>
      </c>
      <c r="AK87">
        <v>52186.764289999999</v>
      </c>
      <c r="AL87">
        <v>53458.484850000001</v>
      </c>
      <c r="AM87">
        <v>54701.690159999998</v>
      </c>
      <c r="AN87">
        <v>55920.127610000003</v>
      </c>
    </row>
    <row r="88" spans="1:40" x14ac:dyDescent="0.25">
      <c r="A88" s="23" t="s">
        <v>237</v>
      </c>
      <c r="B88" t="s">
        <v>340</v>
      </c>
      <c r="C88">
        <v>51842.487480000003</v>
      </c>
      <c r="D88">
        <v>53183.981319999999</v>
      </c>
      <c r="E88">
        <v>54298.824910000003</v>
      </c>
      <c r="F88">
        <v>55525.267639999998</v>
      </c>
      <c r="G88">
        <v>57033.24826</v>
      </c>
      <c r="H88">
        <v>58986.42742</v>
      </c>
      <c r="I88">
        <v>60982.43275</v>
      </c>
      <c r="J88">
        <v>62898.114549999998</v>
      </c>
      <c r="K88">
        <v>64484.14127</v>
      </c>
      <c r="L88">
        <v>65832.217130000005</v>
      </c>
      <c r="M88">
        <v>67065.242840000006</v>
      </c>
      <c r="N88">
        <v>68210.742920000004</v>
      </c>
      <c r="O88">
        <v>69245.677559999996</v>
      </c>
      <c r="P88">
        <v>70457.106610000003</v>
      </c>
      <c r="Q88">
        <v>72128.557050000003</v>
      </c>
      <c r="R88">
        <v>74010.365560000006</v>
      </c>
      <c r="S88">
        <v>76003.992190000004</v>
      </c>
      <c r="T88">
        <v>78081.354919999998</v>
      </c>
      <c r="U88">
        <v>80139.173939999906</v>
      </c>
      <c r="V88">
        <v>82224.692779999998</v>
      </c>
      <c r="W88">
        <v>84357.57402</v>
      </c>
      <c r="X88">
        <v>86542.608439999996</v>
      </c>
      <c r="Y88">
        <v>88779.587719999996</v>
      </c>
      <c r="Z88">
        <v>91066.851410000003</v>
      </c>
      <c r="AA88">
        <v>93402.436589999998</v>
      </c>
      <c r="AB88">
        <v>95784.478889999999</v>
      </c>
      <c r="AC88">
        <v>98211.405150000006</v>
      </c>
      <c r="AD88">
        <v>100682.087</v>
      </c>
      <c r="AE88">
        <v>103210.9452</v>
      </c>
      <c r="AF88">
        <v>106129.2893</v>
      </c>
      <c r="AG88">
        <v>109225.6332</v>
      </c>
      <c r="AH88">
        <v>112408.7779</v>
      </c>
      <c r="AI88">
        <v>115652.1537</v>
      </c>
      <c r="AJ88">
        <v>118951.588</v>
      </c>
      <c r="AK88">
        <v>122311.0289</v>
      </c>
      <c r="AL88">
        <v>125737.36259999999</v>
      </c>
      <c r="AM88">
        <v>129240.08960000001</v>
      </c>
      <c r="AN88">
        <v>132830.1635</v>
      </c>
    </row>
    <row r="89" spans="1:40" x14ac:dyDescent="0.25">
      <c r="A89" s="31" t="s">
        <v>440</v>
      </c>
      <c r="B89" t="s">
        <v>341</v>
      </c>
      <c r="C89">
        <v>10768.83088</v>
      </c>
      <c r="D89">
        <v>11096.23618</v>
      </c>
      <c r="E89">
        <v>11342.189640000001</v>
      </c>
      <c r="F89">
        <v>11540.389150000001</v>
      </c>
      <c r="G89">
        <v>11664.740949999999</v>
      </c>
      <c r="H89">
        <v>12264.9288</v>
      </c>
      <c r="I89">
        <v>12754.85974</v>
      </c>
      <c r="J89">
        <v>13059.01526</v>
      </c>
      <c r="K89">
        <v>13219.223120000001</v>
      </c>
      <c r="L89">
        <v>13270.43872</v>
      </c>
      <c r="M89">
        <v>13220.848040000001</v>
      </c>
      <c r="N89">
        <v>13050.052960000001</v>
      </c>
      <c r="O89">
        <v>12715.962320000001</v>
      </c>
      <c r="P89">
        <v>12783.076279999999</v>
      </c>
      <c r="Q89">
        <v>13019.08491</v>
      </c>
      <c r="R89">
        <v>13303.392889999999</v>
      </c>
      <c r="S89">
        <v>13600.756100000001</v>
      </c>
      <c r="T89">
        <v>13900.83418</v>
      </c>
      <c r="U89">
        <v>14195.477510000001</v>
      </c>
      <c r="V89">
        <v>14484.188120000001</v>
      </c>
      <c r="W89">
        <v>14763.230229999999</v>
      </c>
      <c r="X89">
        <v>15028.54415</v>
      </c>
      <c r="Y89">
        <v>15275.888440000001</v>
      </c>
      <c r="Z89">
        <v>15500.863310000001</v>
      </c>
      <c r="AA89">
        <v>15698.955889999999</v>
      </c>
      <c r="AB89">
        <v>15865.60687</v>
      </c>
      <c r="AC89">
        <v>15996.298510000001</v>
      </c>
      <c r="AD89">
        <v>16086.66101</v>
      </c>
      <c r="AE89">
        <v>16535.566770000001</v>
      </c>
      <c r="AF89">
        <v>17025.206429999998</v>
      </c>
      <c r="AG89">
        <v>17470.48775</v>
      </c>
      <c r="AH89">
        <v>17870.250680000001</v>
      </c>
      <c r="AI89">
        <v>18236.84143</v>
      </c>
      <c r="AJ89">
        <v>18581.089309999999</v>
      </c>
      <c r="AK89">
        <v>18910.629990000001</v>
      </c>
      <c r="AL89">
        <v>19230.811870000001</v>
      </c>
      <c r="AM89">
        <v>19545.81911</v>
      </c>
      <c r="AN89">
        <v>19858.888900000002</v>
      </c>
    </row>
    <row r="90" spans="1:40" x14ac:dyDescent="0.25">
      <c r="A90" s="31" t="s">
        <v>441</v>
      </c>
      <c r="B90" t="s">
        <v>342</v>
      </c>
      <c r="C90">
        <v>752.27429700000005</v>
      </c>
      <c r="D90">
        <v>944.27853140000002</v>
      </c>
      <c r="E90">
        <v>1174.068614</v>
      </c>
      <c r="F90">
        <v>1461.3249679999999</v>
      </c>
      <c r="G90">
        <v>1813.233555</v>
      </c>
      <c r="H90">
        <v>2260.0771060000002</v>
      </c>
      <c r="I90">
        <v>2734.0519599999998</v>
      </c>
      <c r="J90">
        <v>3264.4244560000002</v>
      </c>
      <c r="K90">
        <v>3874.70129</v>
      </c>
      <c r="L90">
        <v>4580.6692620000003</v>
      </c>
      <c r="M90">
        <v>5389.5574550000001</v>
      </c>
      <c r="N90">
        <v>6292.4212950000001</v>
      </c>
      <c r="O90">
        <v>7255.9394570000004</v>
      </c>
      <c r="P90">
        <v>8257.4171229999902</v>
      </c>
      <c r="Q90">
        <v>9424.4993849999901</v>
      </c>
      <c r="R90">
        <v>10731.710429999999</v>
      </c>
      <c r="S90">
        <v>12195.01923</v>
      </c>
      <c r="T90">
        <v>13830.077429999999</v>
      </c>
      <c r="U90">
        <v>15289.02203</v>
      </c>
      <c r="V90">
        <v>16854.89702</v>
      </c>
      <c r="W90">
        <v>18525.974979999999</v>
      </c>
      <c r="X90">
        <v>20300.446189999999</v>
      </c>
      <c r="Y90">
        <v>22174.9133</v>
      </c>
      <c r="Z90">
        <v>24144.17366</v>
      </c>
      <c r="AA90">
        <v>26201.064890000001</v>
      </c>
      <c r="AB90">
        <v>28336.347440000001</v>
      </c>
      <c r="AC90">
        <v>30538.643319999999</v>
      </c>
      <c r="AD90">
        <v>32794.4378</v>
      </c>
      <c r="AE90">
        <v>35035.315340000001</v>
      </c>
      <c r="AF90">
        <v>37050.303469999999</v>
      </c>
      <c r="AG90">
        <v>38889.480819999997</v>
      </c>
      <c r="AH90">
        <v>40621.354330000002</v>
      </c>
      <c r="AI90">
        <v>42279.981339999998</v>
      </c>
      <c r="AJ90">
        <v>43884.79004</v>
      </c>
      <c r="AK90">
        <v>45448.305849999997</v>
      </c>
      <c r="AL90">
        <v>46979.923970000003</v>
      </c>
      <c r="AM90">
        <v>48488.318469999998</v>
      </c>
      <c r="AN90">
        <v>49980.684549999998</v>
      </c>
    </row>
    <row r="91" spans="1:40" x14ac:dyDescent="0.25">
      <c r="A91" s="31" t="s">
        <v>442</v>
      </c>
      <c r="B91" t="s">
        <v>343</v>
      </c>
      <c r="C91">
        <v>638.72549089999995</v>
      </c>
      <c r="D91">
        <v>642.28709519999995</v>
      </c>
      <c r="E91">
        <v>634.83318080000004</v>
      </c>
      <c r="F91">
        <v>622.14413039999999</v>
      </c>
      <c r="G91">
        <v>604.40925530000004</v>
      </c>
      <c r="H91">
        <v>668.44733240000005</v>
      </c>
      <c r="I91">
        <v>755.63392699999997</v>
      </c>
      <c r="J91">
        <v>852.46700810000004</v>
      </c>
      <c r="K91">
        <v>958.0918471</v>
      </c>
      <c r="L91">
        <v>1073.90446</v>
      </c>
      <c r="M91">
        <v>1200.398091</v>
      </c>
      <c r="N91">
        <v>1335.320952</v>
      </c>
      <c r="O91">
        <v>1472.3581240000001</v>
      </c>
      <c r="P91">
        <v>1545.4032079999999</v>
      </c>
      <c r="Q91">
        <v>1598.6833220000001</v>
      </c>
      <c r="R91">
        <v>1642.999272</v>
      </c>
      <c r="S91">
        <v>1681.752518</v>
      </c>
      <c r="T91">
        <v>1715.9315389999999</v>
      </c>
      <c r="U91">
        <v>1774.0916420000001</v>
      </c>
      <c r="V91">
        <v>1839.7649650000001</v>
      </c>
      <c r="W91">
        <v>1906.6875150000001</v>
      </c>
      <c r="X91">
        <v>1972.3494430000001</v>
      </c>
      <c r="Y91">
        <v>2035.3813500000001</v>
      </c>
      <c r="Z91">
        <v>2094.7484450000002</v>
      </c>
      <c r="AA91">
        <v>2149.5094089999998</v>
      </c>
      <c r="AB91">
        <v>2198.7535229999999</v>
      </c>
      <c r="AC91">
        <v>2241.595742</v>
      </c>
      <c r="AD91">
        <v>2277.1914550000001</v>
      </c>
      <c r="AE91">
        <v>2360.142816</v>
      </c>
      <c r="AF91">
        <v>2447.0250129999999</v>
      </c>
      <c r="AG91">
        <v>2525.82555</v>
      </c>
      <c r="AH91">
        <v>2596.191092</v>
      </c>
      <c r="AI91">
        <v>2659.7131599999998</v>
      </c>
      <c r="AJ91">
        <v>2717.8188679999998</v>
      </c>
      <c r="AK91">
        <v>2771.5218770000001</v>
      </c>
      <c r="AL91">
        <v>2821.5408640000001</v>
      </c>
      <c r="AM91">
        <v>2868.4535040000001</v>
      </c>
      <c r="AN91">
        <v>2912.7203039999999</v>
      </c>
    </row>
    <row r="92" spans="1:40" x14ac:dyDescent="0.25">
      <c r="A92" s="31" t="s">
        <v>125</v>
      </c>
      <c r="B92" t="s">
        <v>344</v>
      </c>
      <c r="C92">
        <v>4.3678165160000004</v>
      </c>
      <c r="D92">
        <v>8.821115764</v>
      </c>
      <c r="E92">
        <v>17.799009269999999</v>
      </c>
      <c r="F92">
        <v>36.256621619999997</v>
      </c>
      <c r="G92">
        <v>74.233940090000004</v>
      </c>
      <c r="H92">
        <v>141.68559279999999</v>
      </c>
      <c r="I92">
        <v>263.85055890000001</v>
      </c>
      <c r="J92">
        <v>485.85139859999998</v>
      </c>
      <c r="K92">
        <v>889.20228980000002</v>
      </c>
      <c r="L92">
        <v>1618.7123759999999</v>
      </c>
      <c r="M92">
        <v>2927.1827680000001</v>
      </c>
      <c r="N92">
        <v>5241.7278900000001</v>
      </c>
      <c r="O92">
        <v>9252.2661100000005</v>
      </c>
      <c r="P92">
        <v>10239.98321</v>
      </c>
      <c r="Q92">
        <v>11257.69745</v>
      </c>
      <c r="R92">
        <v>12263.754870000001</v>
      </c>
      <c r="S92">
        <v>13263.187120000001</v>
      </c>
      <c r="T92">
        <v>14257.16912</v>
      </c>
      <c r="U92">
        <v>16762.26454</v>
      </c>
      <c r="V92">
        <v>19657.96961</v>
      </c>
      <c r="W92">
        <v>22991.310030000001</v>
      </c>
      <c r="X92">
        <v>26814.204119999999</v>
      </c>
      <c r="Y92">
        <v>31181.804800000002</v>
      </c>
      <c r="Z92">
        <v>36151.986640000003</v>
      </c>
      <c r="AA92">
        <v>41784.711710000003</v>
      </c>
      <c r="AB92">
        <v>48141.220119999998</v>
      </c>
      <c r="AC92">
        <v>55283.068039999998</v>
      </c>
      <c r="AD92">
        <v>63271.009789999996</v>
      </c>
      <c r="AE92">
        <v>68156.471969999999</v>
      </c>
      <c r="AF92">
        <v>72590.164300000004</v>
      </c>
      <c r="AG92">
        <v>76662.723490000004</v>
      </c>
      <c r="AH92">
        <v>80506.219530000002</v>
      </c>
      <c r="AI92">
        <v>84188.064559999999</v>
      </c>
      <c r="AJ92">
        <v>87748.041859999998</v>
      </c>
      <c r="AK92">
        <v>91212.784</v>
      </c>
      <c r="AL92">
        <v>94602.976290000006</v>
      </c>
      <c r="AM92">
        <v>97938.002900000007</v>
      </c>
      <c r="AN92">
        <v>101234.3521</v>
      </c>
    </row>
    <row r="93" spans="1:40" x14ac:dyDescent="0.25">
      <c r="A93" s="31" t="s">
        <v>443</v>
      </c>
      <c r="B93" t="s">
        <v>345</v>
      </c>
      <c r="C93">
        <v>288.43088970000002</v>
      </c>
      <c r="D93">
        <v>354.88078990000002</v>
      </c>
      <c r="E93">
        <v>460.27770029999999</v>
      </c>
      <c r="F93">
        <v>609.04946540000003</v>
      </c>
      <c r="G93">
        <v>812.11788979999994</v>
      </c>
      <c r="H93">
        <v>999.87297230000001</v>
      </c>
      <c r="I93">
        <v>1172.760219</v>
      </c>
      <c r="J93">
        <v>1340.0044949999999</v>
      </c>
      <c r="K93">
        <v>1509.443984</v>
      </c>
      <c r="L93">
        <v>1684.8417609999999</v>
      </c>
      <c r="M93">
        <v>1865.686162</v>
      </c>
      <c r="N93">
        <v>2046.1517100000001</v>
      </c>
      <c r="O93">
        <v>2214.2200939999998</v>
      </c>
      <c r="P93">
        <v>2327.9181939999999</v>
      </c>
      <c r="Q93">
        <v>2424.443565</v>
      </c>
      <c r="R93">
        <v>2508.5076720000002</v>
      </c>
      <c r="S93">
        <v>2581.4603889999999</v>
      </c>
      <c r="T93">
        <v>2643.6059100000002</v>
      </c>
      <c r="U93">
        <v>2736.5132359999998</v>
      </c>
      <c r="V93">
        <v>2835.9770250000001</v>
      </c>
      <c r="W93">
        <v>2932.6454549999999</v>
      </c>
      <c r="X93">
        <v>3022.7432399999998</v>
      </c>
      <c r="Y93">
        <v>3104.2637960000002</v>
      </c>
      <c r="Z93">
        <v>3175.7923000000001</v>
      </c>
      <c r="AA93">
        <v>3236.1539269999998</v>
      </c>
      <c r="AB93">
        <v>3284.321312</v>
      </c>
      <c r="AC93">
        <v>3319.4038559999999</v>
      </c>
      <c r="AD93">
        <v>3340.6625560000002</v>
      </c>
      <c r="AE93">
        <v>2084.2650819999999</v>
      </c>
      <c r="AF93">
        <v>1082.43806</v>
      </c>
      <c r="AG93">
        <v>517.64783890000001</v>
      </c>
      <c r="AH93">
        <v>235.52043509999999</v>
      </c>
      <c r="AI93">
        <v>103.1336132</v>
      </c>
      <c r="AJ93">
        <v>43.709292810000001</v>
      </c>
      <c r="AK93">
        <v>18.02233798</v>
      </c>
      <c r="AL93">
        <v>7.2884178329999996</v>
      </c>
      <c r="AM93">
        <v>2.932815524</v>
      </c>
      <c r="AN93">
        <v>1.2028797950000001</v>
      </c>
    </row>
    <row r="94" spans="1:40" x14ac:dyDescent="0.25">
      <c r="A94" s="31" t="s">
        <v>444</v>
      </c>
      <c r="B94" t="s">
        <v>346</v>
      </c>
      <c r="C94">
        <v>514.10128280000004</v>
      </c>
      <c r="D94">
        <v>549.7243575</v>
      </c>
      <c r="E94">
        <v>590.02545929999997</v>
      </c>
      <c r="F94">
        <v>633.14070679999998</v>
      </c>
      <c r="G94">
        <v>676.71533269999998</v>
      </c>
      <c r="H94">
        <v>732.74545680000006</v>
      </c>
      <c r="I94">
        <v>778.98430540000004</v>
      </c>
      <c r="J94">
        <v>814.33267130000002</v>
      </c>
      <c r="K94">
        <v>842.01953830000002</v>
      </c>
      <c r="L94">
        <v>864.10139170000002</v>
      </c>
      <c r="M94">
        <v>880.72503099999994</v>
      </c>
      <c r="N94">
        <v>890.01875849999999</v>
      </c>
      <c r="O94">
        <v>888.40718149999998</v>
      </c>
      <c r="P94">
        <v>888.73712379999995</v>
      </c>
      <c r="Q94">
        <v>891.386391</v>
      </c>
      <c r="R94">
        <v>893.23357929999997</v>
      </c>
      <c r="S94">
        <v>893.44563059999996</v>
      </c>
      <c r="T94">
        <v>891.84176190000005</v>
      </c>
      <c r="U94">
        <v>849.00200080000002</v>
      </c>
      <c r="V94">
        <v>793.06280730000003</v>
      </c>
      <c r="W94">
        <v>733.79673779999996</v>
      </c>
      <c r="X94">
        <v>674.40816519999998</v>
      </c>
      <c r="Y94">
        <v>616.15834710000001</v>
      </c>
      <c r="Z94">
        <v>559.7128864</v>
      </c>
      <c r="AA94">
        <v>505.52311250000002</v>
      </c>
      <c r="AB94">
        <v>453.9327126</v>
      </c>
      <c r="AC94">
        <v>405.20808410000001</v>
      </c>
      <c r="AD94">
        <v>359.5481886</v>
      </c>
      <c r="AE94">
        <v>301.63775529999998</v>
      </c>
      <c r="AF94">
        <v>245.77469669999999</v>
      </c>
      <c r="AG94">
        <v>196.616117</v>
      </c>
      <c r="AH94">
        <v>155.21131080000001</v>
      </c>
      <c r="AI94">
        <v>121.20303490000001</v>
      </c>
      <c r="AJ94">
        <v>93.745150100000004</v>
      </c>
      <c r="AK94">
        <v>71.871911740000002</v>
      </c>
      <c r="AL94">
        <v>54.647311700000003</v>
      </c>
      <c r="AM94">
        <v>41.22464952</v>
      </c>
      <c r="AN94">
        <v>30.865775899999999</v>
      </c>
    </row>
    <row r="95" spans="1:40" x14ac:dyDescent="0.25">
      <c r="A95" s="31" t="s">
        <v>445</v>
      </c>
      <c r="B95" t="s">
        <v>347</v>
      </c>
      <c r="C95">
        <v>0.22515454670000001</v>
      </c>
      <c r="D95">
        <v>0.81301318789999999</v>
      </c>
      <c r="E95">
        <v>4.6222599549999996</v>
      </c>
      <c r="F95">
        <v>31.369383710000001</v>
      </c>
      <c r="G95">
        <v>225.1199134</v>
      </c>
      <c r="H95">
        <v>525.12741019999999</v>
      </c>
      <c r="I95">
        <v>815.07836780000002</v>
      </c>
      <c r="J95">
        <v>1090.1784359999999</v>
      </c>
      <c r="K95">
        <v>1370.6687830000001</v>
      </c>
      <c r="L95">
        <v>1669.8828739999999</v>
      </c>
      <c r="M95">
        <v>1992.3761689999999</v>
      </c>
      <c r="N95">
        <v>2334.0478429999998</v>
      </c>
      <c r="O95">
        <v>2680.931705</v>
      </c>
      <c r="P95">
        <v>2866.11474</v>
      </c>
      <c r="Q95">
        <v>2983.204252</v>
      </c>
      <c r="R95">
        <v>3060.42722</v>
      </c>
      <c r="S95">
        <v>3108.560833</v>
      </c>
      <c r="T95">
        <v>3132.5044560000001</v>
      </c>
      <c r="U95">
        <v>3024.4381659999999</v>
      </c>
      <c r="V95">
        <v>2864.1921050000001</v>
      </c>
      <c r="W95">
        <v>2682.165027</v>
      </c>
      <c r="X95">
        <v>2490.4315320000001</v>
      </c>
      <c r="Y95">
        <v>2295.1984739999998</v>
      </c>
      <c r="Z95">
        <v>2100.5459230000001</v>
      </c>
      <c r="AA95">
        <v>1909.543799</v>
      </c>
      <c r="AB95">
        <v>1724.6044420000001</v>
      </c>
      <c r="AC95">
        <v>1547.6169420000001</v>
      </c>
      <c r="AD95">
        <v>1380.0195389999999</v>
      </c>
      <c r="AE95">
        <v>1293.4660409999999</v>
      </c>
      <c r="AF95">
        <v>1224.5095209999999</v>
      </c>
      <c r="AG95">
        <v>1157.475416</v>
      </c>
      <c r="AH95">
        <v>1090.606603</v>
      </c>
      <c r="AI95">
        <v>1024.7112689999999</v>
      </c>
      <c r="AJ95">
        <v>960.70209969999996</v>
      </c>
      <c r="AK95">
        <v>899.20630010000002</v>
      </c>
      <c r="AL95">
        <v>840.59945089999997</v>
      </c>
      <c r="AM95">
        <v>785.09160199999997</v>
      </c>
      <c r="AN95">
        <v>732.76824899999997</v>
      </c>
    </row>
    <row r="96" spans="1:40" x14ac:dyDescent="0.25">
      <c r="A96" s="31" t="s">
        <v>446</v>
      </c>
      <c r="B96" t="s">
        <v>348</v>
      </c>
      <c r="C96">
        <v>2605.7253879999998</v>
      </c>
      <c r="D96">
        <v>2591.2531730000001</v>
      </c>
      <c r="E96">
        <v>2523.3079250000001</v>
      </c>
      <c r="F96">
        <v>2432.5842710000002</v>
      </c>
      <c r="G96">
        <v>2322.2501990000001</v>
      </c>
      <c r="H96">
        <v>2373.5745360000001</v>
      </c>
      <c r="I96">
        <v>2421.4879890000002</v>
      </c>
      <c r="J96">
        <v>2438.4298549999999</v>
      </c>
      <c r="K96">
        <v>2429.3284490000001</v>
      </c>
      <c r="L96">
        <v>2400.4549809999999</v>
      </c>
      <c r="M96">
        <v>2353.857164</v>
      </c>
      <c r="N96">
        <v>2286.7440630000001</v>
      </c>
      <c r="O96">
        <v>2192.86274</v>
      </c>
      <c r="P96">
        <v>2143.6660539999998</v>
      </c>
      <c r="Q96">
        <v>2113.6053999999999</v>
      </c>
      <c r="R96">
        <v>2086.832946</v>
      </c>
      <c r="S96">
        <v>2059.058802</v>
      </c>
      <c r="T96">
        <v>2029.252933</v>
      </c>
      <c r="U96">
        <v>2029.76638</v>
      </c>
      <c r="V96">
        <v>2039.470057</v>
      </c>
      <c r="W96">
        <v>2050.982978</v>
      </c>
      <c r="X96">
        <v>2061.764631</v>
      </c>
      <c r="Y96">
        <v>2070.724968</v>
      </c>
      <c r="Z96">
        <v>2077.2085029999998</v>
      </c>
      <c r="AA96">
        <v>2080.6918860000001</v>
      </c>
      <c r="AB96">
        <v>2080.6977400000001</v>
      </c>
      <c r="AC96">
        <v>2076.7753240000002</v>
      </c>
      <c r="AD96">
        <v>2068.502579</v>
      </c>
      <c r="AE96">
        <v>2106.6725740000002</v>
      </c>
      <c r="AF96">
        <v>2150.0665210000002</v>
      </c>
      <c r="AG96">
        <v>2188.0178299999998</v>
      </c>
      <c r="AH96">
        <v>2220.6109849999998</v>
      </c>
      <c r="AI96">
        <v>2249.571551</v>
      </c>
      <c r="AJ96">
        <v>2276.3739070000001</v>
      </c>
      <c r="AK96">
        <v>2302.053676</v>
      </c>
      <c r="AL96">
        <v>2327.3368639999999</v>
      </c>
      <c r="AM96">
        <v>2352.7880930000001</v>
      </c>
      <c r="AN96">
        <v>2378.8438649999998</v>
      </c>
    </row>
    <row r="97" spans="1:40" x14ac:dyDescent="0.25">
      <c r="A97" s="31" t="s">
        <v>449</v>
      </c>
      <c r="B97" t="s">
        <v>349</v>
      </c>
      <c r="C97">
        <v>2831.6670730000001</v>
      </c>
      <c r="D97">
        <v>2831.5636370000002</v>
      </c>
      <c r="E97">
        <v>2759.9414729999999</v>
      </c>
      <c r="F97">
        <v>2652.6481370000001</v>
      </c>
      <c r="G97">
        <v>2521.099463</v>
      </c>
      <c r="H97">
        <v>2565.2591040000002</v>
      </c>
      <c r="I97">
        <v>2611.4711870000001</v>
      </c>
      <c r="J97">
        <v>2631.7035810000002</v>
      </c>
      <c r="K97">
        <v>2630.5132570000001</v>
      </c>
      <c r="L97">
        <v>2613.6289609999999</v>
      </c>
      <c r="M97">
        <v>2582.3313750000002</v>
      </c>
      <c r="N97">
        <v>2532.5484449999999</v>
      </c>
      <c r="O97">
        <v>2456.1094560000001</v>
      </c>
      <c r="P97">
        <v>2347.808356</v>
      </c>
      <c r="Q97">
        <v>2236.3330310000001</v>
      </c>
      <c r="R97">
        <v>2122.4806239999998</v>
      </c>
      <c r="S97">
        <v>2007.4664519999999</v>
      </c>
      <c r="T97">
        <v>1892.4366150000001</v>
      </c>
      <c r="U97">
        <v>1827.2603180000001</v>
      </c>
      <c r="V97">
        <v>1776.4493150000001</v>
      </c>
      <c r="W97">
        <v>1728.690337</v>
      </c>
      <c r="X97">
        <v>1680.6371790000001</v>
      </c>
      <c r="Y97">
        <v>1631.2703469999999</v>
      </c>
      <c r="Z97">
        <v>1580.2694610000001</v>
      </c>
      <c r="AA97">
        <v>1527.5403839999999</v>
      </c>
      <c r="AB97">
        <v>1473.079135</v>
      </c>
      <c r="AC97">
        <v>1416.9342899999999</v>
      </c>
      <c r="AD97">
        <v>1359.197921</v>
      </c>
      <c r="AE97">
        <v>1065.272874</v>
      </c>
      <c r="AF97">
        <v>769.43651139999997</v>
      </c>
      <c r="AG97">
        <v>534.25589709999997</v>
      </c>
      <c r="AH97">
        <v>361.8731836</v>
      </c>
      <c r="AI97">
        <v>240.44616790000001</v>
      </c>
      <c r="AJ97">
        <v>157.12370079999999</v>
      </c>
      <c r="AK97">
        <v>101.1374565</v>
      </c>
      <c r="AL97">
        <v>64.212564749999999</v>
      </c>
      <c r="AM97">
        <v>40.273214009999997</v>
      </c>
      <c r="AN97">
        <v>24.997361009999999</v>
      </c>
    </row>
    <row r="98" spans="1:40" x14ac:dyDescent="0.25">
      <c r="A98" s="31" t="s">
        <v>450</v>
      </c>
      <c r="B98" t="s">
        <v>350</v>
      </c>
      <c r="C98">
        <v>11781.592780000001</v>
      </c>
      <c r="D98">
        <v>12131.304770000001</v>
      </c>
      <c r="E98">
        <v>12192.898709999999</v>
      </c>
      <c r="F98">
        <v>12137.85529</v>
      </c>
      <c r="G98">
        <v>11972.10979</v>
      </c>
      <c r="H98">
        <v>12731.59259</v>
      </c>
      <c r="I98">
        <v>13165.096299999999</v>
      </c>
      <c r="J98">
        <v>13454.288769999999</v>
      </c>
      <c r="K98">
        <v>13678.7606</v>
      </c>
      <c r="L98">
        <v>13857.559370000001</v>
      </c>
      <c r="M98">
        <v>13977.769979999999</v>
      </c>
      <c r="N98">
        <v>13996.435289999999</v>
      </c>
      <c r="O98">
        <v>13848.82732</v>
      </c>
      <c r="P98">
        <v>14351.875889999999</v>
      </c>
      <c r="Q98">
        <v>14937.47848</v>
      </c>
      <c r="R98">
        <v>15531.368619999999</v>
      </c>
      <c r="S98">
        <v>16136.33527</v>
      </c>
      <c r="T98">
        <v>16753.186989999998</v>
      </c>
      <c r="U98">
        <v>17134.121299999999</v>
      </c>
      <c r="V98">
        <v>17501.803479999999</v>
      </c>
      <c r="W98">
        <v>17850.578409999998</v>
      </c>
      <c r="X98">
        <v>18176.225930000001</v>
      </c>
      <c r="Y98">
        <v>18474.382020000001</v>
      </c>
      <c r="Z98">
        <v>18740.550500000001</v>
      </c>
      <c r="AA98">
        <v>18970.176800000001</v>
      </c>
      <c r="AB98">
        <v>19158.740679999999</v>
      </c>
      <c r="AC98">
        <v>19301.865559999998</v>
      </c>
      <c r="AD98">
        <v>19395.441180000002</v>
      </c>
      <c r="AE98">
        <v>20686.712920000002</v>
      </c>
      <c r="AF98">
        <v>21881.866440000002</v>
      </c>
      <c r="AG98">
        <v>23014.581160000002</v>
      </c>
      <c r="AH98">
        <v>24128.908920000002</v>
      </c>
      <c r="AI98">
        <v>25248.423930000001</v>
      </c>
      <c r="AJ98">
        <v>26387.88881</v>
      </c>
      <c r="AK98">
        <v>27557.789990000001</v>
      </c>
      <c r="AL98">
        <v>28766.572510000002</v>
      </c>
      <c r="AM98">
        <v>30022.138790000001</v>
      </c>
      <c r="AN98">
        <v>31331.428220000002</v>
      </c>
    </row>
    <row r="99" spans="1:40" x14ac:dyDescent="0.25">
      <c r="A99" s="31" t="s">
        <v>447</v>
      </c>
      <c r="B99" t="s">
        <v>351</v>
      </c>
      <c r="C99">
        <v>474.12527679999999</v>
      </c>
      <c r="D99">
        <v>530.34221530000002</v>
      </c>
      <c r="E99">
        <v>604.33803339999997</v>
      </c>
      <c r="F99">
        <v>692.88140190000001</v>
      </c>
      <c r="G99">
        <v>794.49593089999996</v>
      </c>
      <c r="H99">
        <v>631.65051900000003</v>
      </c>
      <c r="I99">
        <v>429.18060100000002</v>
      </c>
      <c r="J99">
        <v>270.6623343</v>
      </c>
      <c r="K99">
        <v>163.35360209999999</v>
      </c>
      <c r="L99">
        <v>95.416501370000006</v>
      </c>
      <c r="M99">
        <v>54.132536600000002</v>
      </c>
      <c r="N99">
        <v>29.82326187</v>
      </c>
      <c r="O99">
        <v>15.92124696</v>
      </c>
      <c r="P99">
        <v>11.27263419</v>
      </c>
      <c r="Q99">
        <v>8.7596749470000006</v>
      </c>
      <c r="R99">
        <v>6.9881391370000001</v>
      </c>
      <c r="S99">
        <v>5.6106034200000003</v>
      </c>
      <c r="T99">
        <v>4.5069482980000002</v>
      </c>
      <c r="U99">
        <v>4.1225328450000003</v>
      </c>
      <c r="V99">
        <v>3.9519424970000001</v>
      </c>
      <c r="W99">
        <v>3.860955347</v>
      </c>
      <c r="X99">
        <v>3.8116382689999999</v>
      </c>
      <c r="Y99">
        <v>3.7921391459999998</v>
      </c>
      <c r="Z99">
        <v>3.7983364719999999</v>
      </c>
      <c r="AA99">
        <v>3.828661264</v>
      </c>
      <c r="AB99">
        <v>3.8825778620000002</v>
      </c>
      <c r="AC99">
        <v>3.960122175</v>
      </c>
      <c r="AD99">
        <v>4.0617561059999998</v>
      </c>
      <c r="AE99">
        <v>4.170786219</v>
      </c>
      <c r="AF99">
        <v>4.278667972</v>
      </c>
      <c r="AG99">
        <v>4.3896194639999999</v>
      </c>
      <c r="AH99">
        <v>4.5126207139999996</v>
      </c>
      <c r="AI99">
        <v>4.6551032589999997</v>
      </c>
      <c r="AJ99">
        <v>4.8229063649999997</v>
      </c>
      <c r="AK99">
        <v>5.0211207719999997</v>
      </c>
      <c r="AL99">
        <v>5.25479992</v>
      </c>
      <c r="AM99">
        <v>5.5295061189999997</v>
      </c>
      <c r="AN99">
        <v>5.8515743279999999</v>
      </c>
    </row>
    <row r="100" spans="1:40" x14ac:dyDescent="0.25">
      <c r="A100" s="31" t="s">
        <v>448</v>
      </c>
      <c r="B100" t="s">
        <v>352</v>
      </c>
      <c r="C100">
        <v>5981.2326210000001</v>
      </c>
      <c r="D100">
        <v>5859.4821860000002</v>
      </c>
      <c r="E100">
        <v>5550.8570719999998</v>
      </c>
      <c r="F100">
        <v>5173.1056749999998</v>
      </c>
      <c r="G100">
        <v>4759.9363739999999</v>
      </c>
      <c r="H100">
        <v>2799.5508169999998</v>
      </c>
      <c r="I100">
        <v>1358.942884</v>
      </c>
      <c r="J100">
        <v>600.78355729999998</v>
      </c>
      <c r="K100">
        <v>251.04042659999999</v>
      </c>
      <c r="L100">
        <v>100.88137620000001</v>
      </c>
      <c r="M100">
        <v>39.560221730000002</v>
      </c>
      <c r="N100">
        <v>15.473351389999999</v>
      </c>
      <c r="O100">
        <v>6.2663057709999999</v>
      </c>
      <c r="P100">
        <v>3.8791807490000001</v>
      </c>
      <c r="Q100">
        <v>2.7619869700000002</v>
      </c>
      <c r="R100">
        <v>2.0524519290000001</v>
      </c>
      <c r="S100">
        <v>1.5462331970000001</v>
      </c>
      <c r="T100">
        <v>1.170767855</v>
      </c>
      <c r="U100">
        <v>0.89815782860000004</v>
      </c>
      <c r="V100">
        <v>0.69278663650000005</v>
      </c>
      <c r="W100">
        <v>0.53586432890000002</v>
      </c>
      <c r="X100">
        <v>0.41527221180000001</v>
      </c>
      <c r="Y100">
        <v>0.32231539679999999</v>
      </c>
      <c r="Z100">
        <v>0.25050582770000002</v>
      </c>
      <c r="AA100">
        <v>0.19493239230000001</v>
      </c>
      <c r="AB100">
        <v>0.1518547837</v>
      </c>
      <c r="AC100">
        <v>0.11841437639999999</v>
      </c>
      <c r="AD100">
        <v>9.2420618999999996E-2</v>
      </c>
      <c r="AE100">
        <v>7.3293426199999998E-2</v>
      </c>
      <c r="AF100">
        <v>5.8326544600000002E-2</v>
      </c>
      <c r="AG100">
        <v>4.6430310699999998E-2</v>
      </c>
      <c r="AH100">
        <v>3.6976227E-2</v>
      </c>
      <c r="AI100">
        <v>2.9477049299999999E-2</v>
      </c>
      <c r="AJ100">
        <v>2.35342238E-2</v>
      </c>
      <c r="AK100">
        <v>1.88244851E-2</v>
      </c>
      <c r="AL100">
        <v>1.50891377E-2</v>
      </c>
      <c r="AM100">
        <v>1.21230609E-2</v>
      </c>
      <c r="AN100">
        <v>9.7642477600000006E-3</v>
      </c>
    </row>
    <row r="101" spans="1:40" x14ac:dyDescent="0.25">
      <c r="A101" s="7" t="s">
        <v>234</v>
      </c>
      <c r="B101" t="s">
        <v>353</v>
      </c>
      <c r="C101">
        <v>48859.425990000003</v>
      </c>
      <c r="D101">
        <v>50298.937339999997</v>
      </c>
      <c r="E101">
        <v>51781.744319999998</v>
      </c>
      <c r="F101">
        <v>53304.361320000004</v>
      </c>
      <c r="G101">
        <v>54850.81207</v>
      </c>
      <c r="H101">
        <v>56412.197829999997</v>
      </c>
      <c r="I101">
        <v>57989.647019999997</v>
      </c>
      <c r="J101">
        <v>59586.831530000003</v>
      </c>
      <c r="K101">
        <v>61200.832629999997</v>
      </c>
      <c r="L101">
        <v>62835.355349999998</v>
      </c>
      <c r="M101">
        <v>64494.311269999998</v>
      </c>
      <c r="N101">
        <v>66180.847559999995</v>
      </c>
      <c r="O101">
        <v>67898.137210000001</v>
      </c>
      <c r="P101">
        <v>69656.941319999998</v>
      </c>
      <c r="Q101">
        <v>71468.996840000007</v>
      </c>
      <c r="R101">
        <v>73334.903980000003</v>
      </c>
      <c r="S101">
        <v>75256.307279999906</v>
      </c>
      <c r="T101">
        <v>77234.964250000005</v>
      </c>
      <c r="U101">
        <v>79273.061929999996</v>
      </c>
      <c r="V101">
        <v>81371.06482</v>
      </c>
      <c r="W101">
        <v>83529.074229999998</v>
      </c>
      <c r="X101">
        <v>85746.956690000006</v>
      </c>
      <c r="Y101">
        <v>88024.276209999996</v>
      </c>
      <c r="Z101">
        <v>90360.339470000006</v>
      </c>
      <c r="AA101">
        <v>92754.272800000006</v>
      </c>
      <c r="AB101">
        <v>95205.098769999997</v>
      </c>
      <c r="AC101">
        <v>97711.822809999998</v>
      </c>
      <c r="AD101">
        <v>100273.5221</v>
      </c>
      <c r="AE101">
        <v>102897.4446</v>
      </c>
      <c r="AF101">
        <v>105592.1489</v>
      </c>
      <c r="AG101">
        <v>108356.33470000001</v>
      </c>
      <c r="AH101">
        <v>111188.99800000001</v>
      </c>
      <c r="AI101">
        <v>114090.04519999999</v>
      </c>
      <c r="AJ101">
        <v>117060.5197</v>
      </c>
      <c r="AK101">
        <v>120102.9446</v>
      </c>
      <c r="AL101">
        <v>123221.6223</v>
      </c>
      <c r="AM101">
        <v>126422.8944</v>
      </c>
      <c r="AN101">
        <v>129715.4091</v>
      </c>
    </row>
    <row r="102" spans="1:40" x14ac:dyDescent="0.25">
      <c r="A102" s="7" t="s">
        <v>234</v>
      </c>
      <c r="B102" t="s">
        <v>354</v>
      </c>
      <c r="C102">
        <v>13.242000000000001</v>
      </c>
      <c r="D102">
        <v>13.631955619999999</v>
      </c>
      <c r="E102">
        <v>14.027636080000001</v>
      </c>
      <c r="F102">
        <v>14.42940626</v>
      </c>
      <c r="G102">
        <v>14.83811133</v>
      </c>
      <c r="H102">
        <v>15.25294149</v>
      </c>
      <c r="I102">
        <v>15.67552618</v>
      </c>
      <c r="J102">
        <v>16.106903079999999</v>
      </c>
      <c r="K102">
        <v>16.543823769999999</v>
      </c>
      <c r="L102">
        <v>16.987455180000001</v>
      </c>
      <c r="M102">
        <v>17.44022322</v>
      </c>
      <c r="N102">
        <v>17.90342352</v>
      </c>
      <c r="O102">
        <v>18.377320959999999</v>
      </c>
      <c r="P102">
        <v>18.862915560000001</v>
      </c>
      <c r="Q102">
        <v>19.366062209999999</v>
      </c>
      <c r="R102">
        <v>19.8851166</v>
      </c>
      <c r="S102">
        <v>20.418414779999999</v>
      </c>
      <c r="T102">
        <v>20.96525608</v>
      </c>
      <c r="U102">
        <v>21.526874599999999</v>
      </c>
      <c r="V102">
        <v>22.102940709999999</v>
      </c>
      <c r="W102">
        <v>22.693003109999999</v>
      </c>
      <c r="X102">
        <v>23.296765709999999</v>
      </c>
      <c r="Y102">
        <v>23.914014460000001</v>
      </c>
      <c r="Z102">
        <v>24.544553499999999</v>
      </c>
      <c r="AA102">
        <v>25.188183420000001</v>
      </c>
      <c r="AB102">
        <v>25.844703920000001</v>
      </c>
      <c r="AC102">
        <v>26.513933869999999</v>
      </c>
      <c r="AD102">
        <v>27.195737139999999</v>
      </c>
      <c r="AE102">
        <v>27.889710399999998</v>
      </c>
      <c r="AF102">
        <v>28.599858059999999</v>
      </c>
      <c r="AG102">
        <v>29.325126430000001</v>
      </c>
      <c r="AH102">
        <v>30.064804980000002</v>
      </c>
      <c r="AI102">
        <v>30.819260539999998</v>
      </c>
      <c r="AJ102">
        <v>31.589624329999999</v>
      </c>
      <c r="AK102">
        <v>32.377567730000003</v>
      </c>
      <c r="AL102">
        <v>33.185248850000001</v>
      </c>
      <c r="AM102">
        <v>34.01535612</v>
      </c>
      <c r="AN102">
        <v>34.871196310000002</v>
      </c>
    </row>
    <row r="103" spans="1:40" x14ac:dyDescent="0.25">
      <c r="A103" s="7" t="s">
        <v>233</v>
      </c>
      <c r="B103" t="s">
        <v>355</v>
      </c>
      <c r="C103">
        <v>79196.570370000001</v>
      </c>
      <c r="D103">
        <v>81532.187969999999</v>
      </c>
      <c r="E103">
        <v>83961.792239999995</v>
      </c>
      <c r="F103">
        <v>86474.262560000003</v>
      </c>
      <c r="G103">
        <v>89024.207540000003</v>
      </c>
      <c r="H103">
        <v>91584.834069999997</v>
      </c>
      <c r="I103">
        <v>94152.570630000002</v>
      </c>
      <c r="J103">
        <v>96735.019629999995</v>
      </c>
      <c r="K103">
        <v>99339.192540000004</v>
      </c>
      <c r="L103">
        <v>101972.7222</v>
      </c>
      <c r="M103">
        <v>104641.1476</v>
      </c>
      <c r="N103">
        <v>107351.2908</v>
      </c>
      <c r="O103">
        <v>110112.0868</v>
      </c>
      <c r="P103">
        <v>112947.6704</v>
      </c>
      <c r="Q103">
        <v>115869.882</v>
      </c>
      <c r="R103">
        <v>118884.69100000001</v>
      </c>
      <c r="S103">
        <v>121998.1787</v>
      </c>
      <c r="T103">
        <v>125214.1156</v>
      </c>
      <c r="U103">
        <v>128534.3517</v>
      </c>
      <c r="V103">
        <v>131959.22039999999</v>
      </c>
      <c r="W103">
        <v>135488.9921</v>
      </c>
      <c r="X103">
        <v>139123.35449999999</v>
      </c>
      <c r="Y103">
        <v>142861.29029999999</v>
      </c>
      <c r="Z103">
        <v>146701.2634</v>
      </c>
      <c r="AA103">
        <v>150641.4143</v>
      </c>
      <c r="AB103">
        <v>154679.7176</v>
      </c>
      <c r="AC103">
        <v>158814.114</v>
      </c>
      <c r="AD103">
        <v>163042.6464</v>
      </c>
      <c r="AE103">
        <v>167382.2194</v>
      </c>
      <c r="AF103">
        <v>171843.29389999999</v>
      </c>
      <c r="AG103">
        <v>176427.3113</v>
      </c>
      <c r="AH103">
        <v>181133.02249999999</v>
      </c>
      <c r="AI103">
        <v>185957.8596</v>
      </c>
      <c r="AJ103">
        <v>190900.07389999999</v>
      </c>
      <c r="AK103">
        <v>195960.36979999999</v>
      </c>
      <c r="AL103">
        <v>201142.80220000001</v>
      </c>
      <c r="AM103">
        <v>206455.23439999999</v>
      </c>
      <c r="AN103">
        <v>211909.65359999999</v>
      </c>
    </row>
    <row r="104" spans="1:40" x14ac:dyDescent="0.25">
      <c r="A104" s="7" t="s">
        <v>233</v>
      </c>
      <c r="B104" t="s">
        <v>356</v>
      </c>
      <c r="C104">
        <v>25142.842860000001</v>
      </c>
      <c r="D104">
        <v>25881.06422</v>
      </c>
      <c r="E104">
        <v>26637.841939999998</v>
      </c>
      <c r="F104">
        <v>27412.85988</v>
      </c>
      <c r="G104">
        <v>28202.876250000001</v>
      </c>
      <c r="H104">
        <v>29003.2222</v>
      </c>
      <c r="I104">
        <v>29815.103279999999</v>
      </c>
      <c r="J104">
        <v>30639.915499999999</v>
      </c>
      <c r="K104">
        <v>31473.614079999999</v>
      </c>
      <c r="L104">
        <v>32318.789529999998</v>
      </c>
      <c r="M104">
        <v>33179.298519999997</v>
      </c>
      <c r="N104">
        <v>34057.454310000001</v>
      </c>
      <c r="O104">
        <v>34954.501300000004</v>
      </c>
      <c r="P104">
        <v>35873.449370000002</v>
      </c>
      <c r="Q104">
        <v>36824.219590000001</v>
      </c>
      <c r="R104">
        <v>37804.811150000001</v>
      </c>
      <c r="S104">
        <v>38813.842600000004</v>
      </c>
      <c r="T104">
        <v>39850.995089999997</v>
      </c>
      <c r="U104">
        <v>40917.913930000002</v>
      </c>
      <c r="V104">
        <v>42014.13607</v>
      </c>
      <c r="W104">
        <v>43139.115489999996</v>
      </c>
      <c r="X104">
        <v>44292.491049999997</v>
      </c>
      <c r="Y104">
        <v>45473.910980000001</v>
      </c>
      <c r="Z104">
        <v>46682.970329999996</v>
      </c>
      <c r="AA104">
        <v>47919.214180000003</v>
      </c>
      <c r="AB104">
        <v>49182.166490000003</v>
      </c>
      <c r="AC104">
        <v>50471.372089999997</v>
      </c>
      <c r="AD104">
        <v>51786.446750000003</v>
      </c>
      <c r="AE104">
        <v>53128.183319999996</v>
      </c>
      <c r="AF104">
        <v>54503.864170000001</v>
      </c>
      <c r="AG104">
        <v>55911.998809999997</v>
      </c>
      <c r="AH104">
        <v>57351.676579999999</v>
      </c>
      <c r="AI104">
        <v>58823.263209999997</v>
      </c>
      <c r="AJ104">
        <v>60328.110480000003</v>
      </c>
      <c r="AK104">
        <v>61868.468520000002</v>
      </c>
      <c r="AL104">
        <v>63447.547769999997</v>
      </c>
      <c r="AM104">
        <v>65069.639470000002</v>
      </c>
      <c r="AN104">
        <v>66740.264139999999</v>
      </c>
    </row>
    <row r="105" spans="1:40" x14ac:dyDescent="0.25">
      <c r="A105" s="7" t="s">
        <v>233</v>
      </c>
      <c r="B105" t="s">
        <v>357</v>
      </c>
      <c r="C105">
        <v>38141.076789999999</v>
      </c>
      <c r="D105">
        <v>39257.525569999998</v>
      </c>
      <c r="E105">
        <v>40405.012150000002</v>
      </c>
      <c r="F105">
        <v>41588.842409999997</v>
      </c>
      <c r="G105">
        <v>42808.951059999999</v>
      </c>
      <c r="H105">
        <v>44045.010329999997</v>
      </c>
      <c r="I105">
        <v>45292.964019999999</v>
      </c>
      <c r="J105">
        <v>46553.613420000001</v>
      </c>
      <c r="K105">
        <v>47821.682180000003</v>
      </c>
      <c r="L105">
        <v>49106.486060000003</v>
      </c>
      <c r="M105">
        <v>50417.579700000002</v>
      </c>
      <c r="N105">
        <v>51760.768859999996</v>
      </c>
      <c r="O105">
        <v>53139.745949999997</v>
      </c>
      <c r="P105">
        <v>54553.500569999997</v>
      </c>
      <c r="Q105">
        <v>56018.376450000003</v>
      </c>
      <c r="R105">
        <v>57531.818639999998</v>
      </c>
      <c r="S105">
        <v>59092.901360000003</v>
      </c>
      <c r="T105">
        <v>60701.924930000001</v>
      </c>
      <c r="U105">
        <v>62362.191980000003</v>
      </c>
      <c r="V105">
        <v>64072.786220000002</v>
      </c>
      <c r="W105">
        <v>65833.218689999994</v>
      </c>
      <c r="X105">
        <v>67643.371740000002</v>
      </c>
      <c r="Y105">
        <v>69503.108569999997</v>
      </c>
      <c r="Z105">
        <v>71412.186050000004</v>
      </c>
      <c r="AA105">
        <v>73370.280939999997</v>
      </c>
      <c r="AB105">
        <v>75377.047179999994</v>
      </c>
      <c r="AC105">
        <v>77432.184659999999</v>
      </c>
      <c r="AD105">
        <v>79535.515839999905</v>
      </c>
      <c r="AE105">
        <v>81664.960550000003</v>
      </c>
      <c r="AF105">
        <v>83839.209449999995</v>
      </c>
      <c r="AG105">
        <v>86058.399650000007</v>
      </c>
      <c r="AH105">
        <v>88322.364879999906</v>
      </c>
      <c r="AI105">
        <v>90631.906359999906</v>
      </c>
      <c r="AJ105">
        <v>92988.793860000005</v>
      </c>
      <c r="AK105">
        <v>95395.95134</v>
      </c>
      <c r="AL105">
        <v>97857.698369999998</v>
      </c>
      <c r="AM105">
        <v>100379.97930000001</v>
      </c>
      <c r="AN105">
        <v>102970.59</v>
      </c>
    </row>
    <row r="106" spans="1:40" x14ac:dyDescent="0.25">
      <c r="A106" s="7" t="s">
        <v>233</v>
      </c>
      <c r="B106" t="s">
        <v>358</v>
      </c>
      <c r="C106">
        <v>7549.8993810000002</v>
      </c>
      <c r="D106">
        <v>7776.3489339999996</v>
      </c>
      <c r="E106">
        <v>8003.8980819999997</v>
      </c>
      <c r="F106">
        <v>8234.3717099999994</v>
      </c>
      <c r="G106">
        <v>8474.4148960000002</v>
      </c>
      <c r="H106">
        <v>8724.0349380000007</v>
      </c>
      <c r="I106">
        <v>8981.7417110000006</v>
      </c>
      <c r="J106">
        <v>9246.828211</v>
      </c>
      <c r="K106">
        <v>9517.3294499999902</v>
      </c>
      <c r="L106">
        <v>9793.78983899999</v>
      </c>
      <c r="M106">
        <v>10078.846729999999</v>
      </c>
      <c r="N106">
        <v>10375.46722</v>
      </c>
      <c r="O106">
        <v>10686.78845</v>
      </c>
      <c r="P106">
        <v>10999.647269999999</v>
      </c>
      <c r="Q106">
        <v>11323.724819999999</v>
      </c>
      <c r="R106">
        <v>11660.310160000001</v>
      </c>
      <c r="S106">
        <v>12008.94529</v>
      </c>
      <c r="T106">
        <v>12369.32368</v>
      </c>
      <c r="U106">
        <v>12738.07497</v>
      </c>
      <c r="V106">
        <v>13116.97494</v>
      </c>
      <c r="W106">
        <v>13506.605089999999</v>
      </c>
      <c r="X106">
        <v>13907.10072</v>
      </c>
      <c r="Y106">
        <v>14318.433870000001</v>
      </c>
      <c r="Z106">
        <v>14740.49309</v>
      </c>
      <c r="AA106">
        <v>15173.105320000001</v>
      </c>
      <c r="AB106">
        <v>15616.04876</v>
      </c>
      <c r="AC106">
        <v>16069.069949999999</v>
      </c>
      <c r="AD106">
        <v>16531.904780000001</v>
      </c>
      <c r="AE106">
        <v>16997.364689999999</v>
      </c>
      <c r="AF106">
        <v>17470.207859999999</v>
      </c>
      <c r="AG106">
        <v>17950.197629999999</v>
      </c>
      <c r="AH106">
        <v>18436.472539999999</v>
      </c>
      <c r="AI106">
        <v>18928.658289999999</v>
      </c>
      <c r="AJ106">
        <v>19426.929639999998</v>
      </c>
      <c r="AK106">
        <v>19931.91547</v>
      </c>
      <c r="AL106">
        <v>20444.672460000002</v>
      </c>
      <c r="AM106">
        <v>20966.73531</v>
      </c>
      <c r="AN106">
        <v>21500.215219999998</v>
      </c>
    </row>
    <row r="107" spans="1:40" x14ac:dyDescent="0.25">
      <c r="A107" s="7" t="s">
        <v>233</v>
      </c>
      <c r="B107" t="s">
        <v>359</v>
      </c>
      <c r="C107">
        <v>10681.6993</v>
      </c>
      <c r="D107">
        <v>10997.907160000001</v>
      </c>
      <c r="E107">
        <v>11308.19097</v>
      </c>
      <c r="F107">
        <v>11617.03743</v>
      </c>
      <c r="G107">
        <v>11937.233679999999</v>
      </c>
      <c r="H107">
        <v>12270.505929999999</v>
      </c>
      <c r="I107">
        <v>12618.73834</v>
      </c>
      <c r="J107">
        <v>12981.65857</v>
      </c>
      <c r="K107">
        <v>13353.62391</v>
      </c>
      <c r="L107">
        <v>13736.09989</v>
      </c>
      <c r="M107">
        <v>14132.30942</v>
      </c>
      <c r="N107">
        <v>14543.834489999999</v>
      </c>
      <c r="O107">
        <v>14970.91619</v>
      </c>
      <c r="P107">
        <v>15402.96378</v>
      </c>
      <c r="Q107">
        <v>15850.343290000001</v>
      </c>
      <c r="R107">
        <v>16310.84556</v>
      </c>
      <c r="S107">
        <v>16782.583449999998</v>
      </c>
      <c r="T107">
        <v>17264.96702</v>
      </c>
      <c r="U107">
        <v>17759.513559999999</v>
      </c>
      <c r="V107">
        <v>18265.92496</v>
      </c>
      <c r="W107">
        <v>18783.707539999999</v>
      </c>
      <c r="X107">
        <v>19312.639490000001</v>
      </c>
      <c r="Y107">
        <v>19852.617559999999</v>
      </c>
      <c r="Z107">
        <v>20403.567360000001</v>
      </c>
      <c r="AA107">
        <v>20965.41605</v>
      </c>
      <c r="AB107">
        <v>21538.096819999999</v>
      </c>
      <c r="AC107">
        <v>22121.571199999998</v>
      </c>
      <c r="AD107">
        <v>22715.858649999998</v>
      </c>
      <c r="AE107">
        <v>23310.630410000002</v>
      </c>
      <c r="AF107">
        <v>23912.887849999999</v>
      </c>
      <c r="AG107">
        <v>24521.436030000001</v>
      </c>
      <c r="AH107">
        <v>25136.128570000001</v>
      </c>
      <c r="AI107">
        <v>25758.2657</v>
      </c>
      <c r="AJ107">
        <v>26389.91547</v>
      </c>
      <c r="AK107">
        <v>27033.535909999999</v>
      </c>
      <c r="AL107">
        <v>27691.886729999998</v>
      </c>
      <c r="AM107">
        <v>28368.08653</v>
      </c>
      <c r="AN107">
        <v>29065.72565</v>
      </c>
    </row>
    <row r="108" spans="1:40" x14ac:dyDescent="0.25">
      <c r="A108" s="7" t="s">
        <v>233</v>
      </c>
      <c r="B108" t="s">
        <v>360</v>
      </c>
      <c r="C108">
        <v>409061.22110000002</v>
      </c>
      <c r="D108">
        <v>420976.37449999998</v>
      </c>
      <c r="E108">
        <v>432800.35269999999</v>
      </c>
      <c r="F108">
        <v>444618.48190000001</v>
      </c>
      <c r="G108">
        <v>456689.72440000001</v>
      </c>
      <c r="H108">
        <v>469130.73109999998</v>
      </c>
      <c r="I108">
        <v>482081.59570000001</v>
      </c>
      <c r="J108">
        <v>495548.342</v>
      </c>
      <c r="K108">
        <v>509270.43890000001</v>
      </c>
      <c r="L108">
        <v>523314.69059999997</v>
      </c>
      <c r="M108">
        <v>537787.84889999998</v>
      </c>
      <c r="N108">
        <v>552717.71290000004</v>
      </c>
      <c r="O108">
        <v>568075.40280000004</v>
      </c>
      <c r="P108">
        <v>583827.94550000003</v>
      </c>
      <c r="Q108">
        <v>600238.11329999997</v>
      </c>
      <c r="R108">
        <v>617144.76040000003</v>
      </c>
      <c r="S108">
        <v>634454.20970000001</v>
      </c>
      <c r="T108">
        <v>652135.12040000001</v>
      </c>
      <c r="U108">
        <v>670254.02850000001</v>
      </c>
      <c r="V108">
        <v>688777.02590000001</v>
      </c>
      <c r="W108">
        <v>707682.07299999997</v>
      </c>
      <c r="X108">
        <v>726958.5392</v>
      </c>
      <c r="Y108">
        <v>746600.04429999995</v>
      </c>
      <c r="Z108">
        <v>766601.17749999999</v>
      </c>
      <c r="AA108">
        <v>786956.56570000004</v>
      </c>
      <c r="AB108">
        <v>807661.06259999995</v>
      </c>
      <c r="AC108">
        <v>828710.62890000001</v>
      </c>
      <c r="AD108">
        <v>850103.47759999998</v>
      </c>
      <c r="AE108">
        <v>871756.74650000001</v>
      </c>
      <c r="AF108">
        <v>893840.61910000001</v>
      </c>
      <c r="AG108">
        <v>916242.14639999997</v>
      </c>
      <c r="AH108">
        <v>938932.52969999996</v>
      </c>
      <c r="AI108">
        <v>961952.05759999994</v>
      </c>
      <c r="AJ108">
        <v>985374.52309999999</v>
      </c>
      <c r="AK108">
        <v>1009290.535</v>
      </c>
      <c r="AL108">
        <v>1033803.405</v>
      </c>
      <c r="AM108">
        <v>1059030.899</v>
      </c>
      <c r="AN108">
        <v>1085109.2479999999</v>
      </c>
    </row>
    <row r="109" spans="1:40" x14ac:dyDescent="0.25">
      <c r="A109" s="23" t="s">
        <v>237</v>
      </c>
      <c r="B109" t="s">
        <v>361</v>
      </c>
      <c r="C109">
        <v>307332.288</v>
      </c>
      <c r="D109">
        <v>315916.65100000001</v>
      </c>
      <c r="E109">
        <v>324307.1483</v>
      </c>
      <c r="F109">
        <v>333135.96950000001</v>
      </c>
      <c r="G109">
        <v>342557.54070000001</v>
      </c>
      <c r="H109">
        <v>351753.61090000003</v>
      </c>
      <c r="I109">
        <v>360871.99949999998</v>
      </c>
      <c r="J109">
        <v>369966.7782</v>
      </c>
      <c r="K109">
        <v>378979.14659999998</v>
      </c>
      <c r="L109">
        <v>387910.3688</v>
      </c>
      <c r="M109">
        <v>396935.60279999999</v>
      </c>
      <c r="N109">
        <v>406090.54840000003</v>
      </c>
      <c r="O109">
        <v>415320.28600000002</v>
      </c>
      <c r="P109">
        <v>424763.63030000002</v>
      </c>
      <c r="Q109">
        <v>434942.85969999997</v>
      </c>
      <c r="R109">
        <v>445585.41979999997</v>
      </c>
      <c r="S109">
        <v>456547.85190000001</v>
      </c>
      <c r="T109">
        <v>467782.2267</v>
      </c>
      <c r="U109">
        <v>479435.87569999998</v>
      </c>
      <c r="V109">
        <v>491447.80129999999</v>
      </c>
      <c r="W109">
        <v>503762.78950000001</v>
      </c>
      <c r="X109">
        <v>516360.72529999999</v>
      </c>
      <c r="Y109">
        <v>529234.34140000003</v>
      </c>
      <c r="Z109">
        <v>542379.90110000002</v>
      </c>
      <c r="AA109">
        <v>555794.56090000004</v>
      </c>
      <c r="AB109">
        <v>569476.01410000003</v>
      </c>
      <c r="AC109">
        <v>583422.96140000003</v>
      </c>
      <c r="AD109">
        <v>597635.83270000003</v>
      </c>
      <c r="AE109">
        <v>611963.62659999996</v>
      </c>
      <c r="AF109">
        <v>626863.56770000001</v>
      </c>
      <c r="AG109">
        <v>642204.56810000003</v>
      </c>
      <c r="AH109">
        <v>657921.50820000004</v>
      </c>
      <c r="AI109">
        <v>674017.08319999999</v>
      </c>
      <c r="AJ109">
        <v>690525.09629999998</v>
      </c>
      <c r="AK109">
        <v>707494.39740000002</v>
      </c>
      <c r="AL109">
        <v>724984.56530000002</v>
      </c>
      <c r="AM109">
        <v>743066.3861</v>
      </c>
      <c r="AN109">
        <v>761824.09450000001</v>
      </c>
    </row>
    <row r="110" spans="1:40" x14ac:dyDescent="0.25">
      <c r="A110" s="7" t="s">
        <v>233</v>
      </c>
      <c r="B110" t="s">
        <v>362</v>
      </c>
      <c r="C110">
        <v>42242.221010000001</v>
      </c>
      <c r="D110">
        <v>43451.815790000001</v>
      </c>
      <c r="E110">
        <v>44671.158900000002</v>
      </c>
      <c r="F110">
        <v>45905.285170000003</v>
      </c>
      <c r="G110">
        <v>47165.72436</v>
      </c>
      <c r="H110">
        <v>48461.304580000004</v>
      </c>
      <c r="I110">
        <v>49785.324209999999</v>
      </c>
      <c r="J110">
        <v>51141.913589999996</v>
      </c>
      <c r="K110">
        <v>52522.585709999999</v>
      </c>
      <c r="L110">
        <v>53930.408360000001</v>
      </c>
      <c r="M110">
        <v>55378.65769</v>
      </c>
      <c r="N110">
        <v>56882.304700000001</v>
      </c>
      <c r="O110">
        <v>58458.303950000001</v>
      </c>
      <c r="P110">
        <v>60061.414980000001</v>
      </c>
      <c r="Q110">
        <v>61737.339720000004</v>
      </c>
      <c r="R110">
        <v>63485.966220000002</v>
      </c>
      <c r="S110">
        <v>65301.919820000003</v>
      </c>
      <c r="T110">
        <v>67182.319109999997</v>
      </c>
      <c r="U110">
        <v>69106.904330000005</v>
      </c>
      <c r="V110">
        <v>71088.192899999995</v>
      </c>
      <c r="W110">
        <v>73128.665179999996</v>
      </c>
      <c r="X110">
        <v>75228.399359999996</v>
      </c>
      <c r="Y110">
        <v>77386.805229999998</v>
      </c>
      <c r="Z110">
        <v>79602.956969999999</v>
      </c>
      <c r="AA110">
        <v>81875.651729999998</v>
      </c>
      <c r="AB110">
        <v>84203.443979999996</v>
      </c>
      <c r="AC110">
        <v>86584.71918</v>
      </c>
      <c r="AD110">
        <v>89017.792079999999</v>
      </c>
      <c r="AE110">
        <v>91474.221380000003</v>
      </c>
      <c r="AF110">
        <v>93980.727599999998</v>
      </c>
      <c r="AG110">
        <v>96532.522039999996</v>
      </c>
      <c r="AH110">
        <v>99122.712759999995</v>
      </c>
      <c r="AI110">
        <v>101747.67049999999</v>
      </c>
      <c r="AJ110">
        <v>104406.9446</v>
      </c>
      <c r="AK110">
        <v>107102.6673</v>
      </c>
      <c r="AL110">
        <v>109839.4368</v>
      </c>
      <c r="AM110">
        <v>112624.6354</v>
      </c>
      <c r="AN110">
        <v>115469.01420000001</v>
      </c>
    </row>
    <row r="111" spans="1:40" x14ac:dyDescent="0.25">
      <c r="A111" s="7" t="s">
        <v>233</v>
      </c>
      <c r="B111" t="s">
        <v>363</v>
      </c>
      <c r="C111">
        <v>176930.23329999999</v>
      </c>
      <c r="D111">
        <v>182096.25289999999</v>
      </c>
      <c r="E111">
        <v>187300.42939999999</v>
      </c>
      <c r="F111">
        <v>192572.3426</v>
      </c>
      <c r="G111">
        <v>197968.9601</v>
      </c>
      <c r="H111">
        <v>203486.04730000001</v>
      </c>
      <c r="I111">
        <v>209145.47690000001</v>
      </c>
      <c r="J111">
        <v>214951.30540000001</v>
      </c>
      <c r="K111">
        <v>220840.39420000001</v>
      </c>
      <c r="L111">
        <v>226831.75520000001</v>
      </c>
      <c r="M111">
        <v>232964.73689999999</v>
      </c>
      <c r="N111">
        <v>239258.7758</v>
      </c>
      <c r="O111">
        <v>245717.5968</v>
      </c>
      <c r="P111">
        <v>252314.12640000001</v>
      </c>
      <c r="Q111">
        <v>259162.35550000001</v>
      </c>
      <c r="R111">
        <v>266227.86379999999</v>
      </c>
      <c r="S111">
        <v>273483.9399</v>
      </c>
      <c r="T111">
        <v>280920.65999999997</v>
      </c>
      <c r="U111">
        <v>288552.03399999999</v>
      </c>
      <c r="V111">
        <v>296374.56530000002</v>
      </c>
      <c r="W111">
        <v>304382.24099999998</v>
      </c>
      <c r="X111">
        <v>312571.52500000002</v>
      </c>
      <c r="Y111">
        <v>320939.96659999999</v>
      </c>
      <c r="Z111">
        <v>329485.27120000002</v>
      </c>
      <c r="AA111">
        <v>338205.01689999999</v>
      </c>
      <c r="AB111">
        <v>347096.7328</v>
      </c>
      <c r="AC111">
        <v>356158.20449999999</v>
      </c>
      <c r="AD111">
        <v>365387.87589999998</v>
      </c>
      <c r="AE111">
        <v>374754.52649999998</v>
      </c>
      <c r="AF111">
        <v>384330.21460000001</v>
      </c>
      <c r="AG111">
        <v>394091.13459999999</v>
      </c>
      <c r="AH111">
        <v>404027.2034</v>
      </c>
      <c r="AI111">
        <v>414146.71610000002</v>
      </c>
      <c r="AJ111">
        <v>424469.17469999997</v>
      </c>
      <c r="AK111">
        <v>435021.37819999998</v>
      </c>
      <c r="AL111">
        <v>445836.56199999998</v>
      </c>
      <c r="AM111">
        <v>456955.11009999999</v>
      </c>
      <c r="AN111">
        <v>468425.95270000002</v>
      </c>
    </row>
    <row r="112" spans="1:40" x14ac:dyDescent="0.25">
      <c r="A112" s="7" t="s">
        <v>235</v>
      </c>
      <c r="B112" t="s">
        <v>364</v>
      </c>
      <c r="C112">
        <v>11991.614</v>
      </c>
      <c r="D112">
        <v>12354.420529999999</v>
      </c>
      <c r="E112">
        <v>12727.196</v>
      </c>
      <c r="F112">
        <v>13112.26692</v>
      </c>
      <c r="G112">
        <v>13513.0514</v>
      </c>
      <c r="H112">
        <v>13921.53952</v>
      </c>
      <c r="I112">
        <v>14333.066940000001</v>
      </c>
      <c r="J112">
        <v>14745.26312</v>
      </c>
      <c r="K112">
        <v>15156.57041</v>
      </c>
      <c r="L112">
        <v>15571.524439999999</v>
      </c>
      <c r="M112">
        <v>15994.349099999999</v>
      </c>
      <c r="N112">
        <v>16428.013889999998</v>
      </c>
      <c r="O112">
        <v>16874.83727</v>
      </c>
      <c r="P112">
        <v>17332.157200000001</v>
      </c>
      <c r="Q112">
        <v>17804.350310000002</v>
      </c>
      <c r="R112">
        <v>18292.194510000001</v>
      </c>
      <c r="S112">
        <v>18796.554769999999</v>
      </c>
      <c r="T112">
        <v>19318.046770000001</v>
      </c>
      <c r="U112">
        <v>19857.688429999998</v>
      </c>
      <c r="V112">
        <v>20415.27938</v>
      </c>
      <c r="W112">
        <v>20990.702440000001</v>
      </c>
      <c r="X112">
        <v>21583.902849999999</v>
      </c>
      <c r="Y112">
        <v>22194.782370000001</v>
      </c>
      <c r="Z112">
        <v>22823.1872</v>
      </c>
      <c r="AA112">
        <v>23468.92367</v>
      </c>
      <c r="AB112">
        <v>24131.778869999998</v>
      </c>
      <c r="AC112">
        <v>24811.541990000002</v>
      </c>
      <c r="AD112">
        <v>25508.027409999999</v>
      </c>
      <c r="AE112">
        <v>26215.10857</v>
      </c>
      <c r="AF112">
        <v>26937.0733</v>
      </c>
      <c r="AG112">
        <v>27674.446899999999</v>
      </c>
      <c r="AH112">
        <v>28427.310310000001</v>
      </c>
      <c r="AI112">
        <v>29195.549040000002</v>
      </c>
      <c r="AJ112">
        <v>29979.11189</v>
      </c>
      <c r="AK112">
        <v>30778.253000000001</v>
      </c>
      <c r="AL112">
        <v>31593.691350000001</v>
      </c>
      <c r="AM112">
        <v>32426.707310000002</v>
      </c>
      <c r="AN112">
        <v>33279.212769999998</v>
      </c>
    </row>
    <row r="113" spans="1:40" x14ac:dyDescent="0.25">
      <c r="A113" s="7" t="s">
        <v>235</v>
      </c>
      <c r="B113" t="s">
        <v>365</v>
      </c>
      <c r="C113">
        <v>16126.348</v>
      </c>
      <c r="D113">
        <v>16774.461920000002</v>
      </c>
      <c r="E113">
        <v>17379.741389999999</v>
      </c>
      <c r="F113">
        <v>17893.7111</v>
      </c>
      <c r="G113">
        <v>18492.521130000001</v>
      </c>
      <c r="H113">
        <v>19206.845720000001</v>
      </c>
      <c r="I113">
        <v>20029.830150000002</v>
      </c>
      <c r="J113">
        <v>20950.504840000001</v>
      </c>
      <c r="K113">
        <v>21963.808830000002</v>
      </c>
      <c r="L113">
        <v>23077.867719999998</v>
      </c>
      <c r="M113">
        <v>24303.312150000002</v>
      </c>
      <c r="N113">
        <v>25648.410960000001</v>
      </c>
      <c r="O113">
        <v>27119.64806</v>
      </c>
      <c r="P113">
        <v>28566.21154</v>
      </c>
      <c r="Q113">
        <v>29969.791290000001</v>
      </c>
      <c r="R113">
        <v>31337.66606</v>
      </c>
      <c r="S113">
        <v>32687.16705</v>
      </c>
      <c r="T113">
        <v>34034.784359999998</v>
      </c>
      <c r="U113">
        <v>35394.017480000002</v>
      </c>
      <c r="V113">
        <v>36772.414069999999</v>
      </c>
      <c r="W113">
        <v>38175.680059999999</v>
      </c>
      <c r="X113">
        <v>39607.829510000003</v>
      </c>
      <c r="Y113">
        <v>41071.302750000003</v>
      </c>
      <c r="Z113">
        <v>42567.352489999997</v>
      </c>
      <c r="AA113">
        <v>44096.414660000002</v>
      </c>
      <c r="AB113">
        <v>45658.398119999998</v>
      </c>
      <c r="AC113">
        <v>47252.902220000004</v>
      </c>
      <c r="AD113">
        <v>48879.381260000002</v>
      </c>
      <c r="AE113">
        <v>50377.334049999998</v>
      </c>
      <c r="AF113">
        <v>51753.995880000002</v>
      </c>
      <c r="AG113">
        <v>53038.38409</v>
      </c>
      <c r="AH113">
        <v>54259.318910000002</v>
      </c>
      <c r="AI113">
        <v>55437.941460000002</v>
      </c>
      <c r="AJ113">
        <v>56588.279629999997</v>
      </c>
      <c r="AK113">
        <v>57719.638220000001</v>
      </c>
      <c r="AL113">
        <v>58838.73717</v>
      </c>
      <c r="AM113">
        <v>59951.230389999997</v>
      </c>
      <c r="AN113">
        <v>61062.7048</v>
      </c>
    </row>
    <row r="114" spans="1:40" x14ac:dyDescent="0.25">
      <c r="A114" s="7" t="s">
        <v>235</v>
      </c>
      <c r="B114" t="s">
        <v>366</v>
      </c>
      <c r="C114">
        <v>721.67200000000003</v>
      </c>
      <c r="D114">
        <v>721.15428750000001</v>
      </c>
      <c r="E114">
        <v>717.90694069999995</v>
      </c>
      <c r="F114">
        <v>716.10127590000002</v>
      </c>
      <c r="G114">
        <v>719.7889179</v>
      </c>
      <c r="H114">
        <v>728.63690919999999</v>
      </c>
      <c r="I114">
        <v>741.87040869999998</v>
      </c>
      <c r="J114">
        <v>758.95839339999998</v>
      </c>
      <c r="K114">
        <v>779.41635499999995</v>
      </c>
      <c r="L114">
        <v>803.11176969999997</v>
      </c>
      <c r="M114">
        <v>830.0963577</v>
      </c>
      <c r="N114">
        <v>860.50385840000001</v>
      </c>
      <c r="O114">
        <v>894.59079489999999</v>
      </c>
      <c r="P114">
        <v>930.14334989999998</v>
      </c>
      <c r="Q114">
        <v>966.6687518</v>
      </c>
      <c r="R114">
        <v>1003.905649</v>
      </c>
      <c r="S114">
        <v>1041.8739740000001</v>
      </c>
      <c r="T114">
        <v>1080.6967460000001</v>
      </c>
      <c r="U114">
        <v>1120.736412</v>
      </c>
      <c r="V114">
        <v>1162.1017959999999</v>
      </c>
      <c r="W114">
        <v>1204.8877769999999</v>
      </c>
      <c r="X114">
        <v>1249.189378</v>
      </c>
      <c r="Y114">
        <v>1295.0937570000001</v>
      </c>
      <c r="Z114">
        <v>1342.6784729999999</v>
      </c>
      <c r="AA114">
        <v>1392.012655</v>
      </c>
      <c r="AB114">
        <v>1443.1591570000001</v>
      </c>
      <c r="AC114">
        <v>1496.177044</v>
      </c>
      <c r="AD114">
        <v>1551.124116</v>
      </c>
      <c r="AE114">
        <v>1602.8612860000001</v>
      </c>
      <c r="AF114">
        <v>1650.951763</v>
      </c>
      <c r="AG114">
        <v>1695.9264800000001</v>
      </c>
      <c r="AH114">
        <v>1738.5353640000001</v>
      </c>
      <c r="AI114">
        <v>1779.4456299999999</v>
      </c>
      <c r="AJ114">
        <v>1819.189214</v>
      </c>
      <c r="AK114">
        <v>1858.187543</v>
      </c>
      <c r="AL114">
        <v>1896.7880970000001</v>
      </c>
      <c r="AM114">
        <v>1935.2956059999999</v>
      </c>
      <c r="AN114">
        <v>1973.9961639999999</v>
      </c>
    </row>
    <row r="115" spans="1:40" x14ac:dyDescent="0.25">
      <c r="A115" s="7" t="s">
        <v>235</v>
      </c>
      <c r="B115" t="s">
        <v>367</v>
      </c>
      <c r="C115">
        <v>48595.165000000001</v>
      </c>
      <c r="D115">
        <v>50070.16676</v>
      </c>
      <c r="E115">
        <v>51542.735430000001</v>
      </c>
      <c r="F115">
        <v>53027.610240000002</v>
      </c>
      <c r="G115">
        <v>54549.954360000003</v>
      </c>
      <c r="H115">
        <v>56095.253270000001</v>
      </c>
      <c r="I115">
        <v>57674.632949999999</v>
      </c>
      <c r="J115">
        <v>59302.798390000004</v>
      </c>
      <c r="K115">
        <v>60967.523090000002</v>
      </c>
      <c r="L115">
        <v>62680.0671</v>
      </c>
      <c r="M115">
        <v>64460.261339999997</v>
      </c>
      <c r="N115">
        <v>66319.775070000003</v>
      </c>
      <c r="O115">
        <v>68265.140719999996</v>
      </c>
      <c r="P115">
        <v>70261.665739999997</v>
      </c>
      <c r="Q115">
        <v>72362.059609999997</v>
      </c>
      <c r="R115">
        <v>74549.250939999998</v>
      </c>
      <c r="S115">
        <v>76811.417499999996</v>
      </c>
      <c r="T115">
        <v>79143.686369999996</v>
      </c>
      <c r="U115">
        <v>81555.495089999997</v>
      </c>
      <c r="V115">
        <v>84043.203089999995</v>
      </c>
      <c r="W115">
        <v>86604.201530000006</v>
      </c>
      <c r="X115">
        <v>89237.900169999906</v>
      </c>
      <c r="Y115">
        <v>91944.434479999996</v>
      </c>
      <c r="Z115">
        <v>94724.095490000007</v>
      </c>
      <c r="AA115">
        <v>97577.136759999994</v>
      </c>
      <c r="AB115">
        <v>100503.7478</v>
      </c>
      <c r="AC115">
        <v>103504.12059999999</v>
      </c>
      <c r="AD115">
        <v>106578.5598</v>
      </c>
      <c r="AE115">
        <v>109686.6081</v>
      </c>
      <c r="AF115">
        <v>112876.98910000001</v>
      </c>
      <c r="AG115">
        <v>116131.1795</v>
      </c>
      <c r="AH115">
        <v>119434.4077</v>
      </c>
      <c r="AI115">
        <v>122779.94899999999</v>
      </c>
      <c r="AJ115">
        <v>126166.6945</v>
      </c>
      <c r="AK115">
        <v>129597.42329999999</v>
      </c>
      <c r="AL115">
        <v>133078.01319999999</v>
      </c>
      <c r="AM115">
        <v>136617.21799999999</v>
      </c>
      <c r="AN115">
        <v>140226.76130000001</v>
      </c>
    </row>
    <row r="116" spans="1:40" x14ac:dyDescent="0.25">
      <c r="A116" s="7" t="s">
        <v>235</v>
      </c>
      <c r="B116" t="s">
        <v>368</v>
      </c>
      <c r="C116">
        <v>81173.289000000004</v>
      </c>
      <c r="D116">
        <v>83601.354049999994</v>
      </c>
      <c r="E116">
        <v>86161.488859999998</v>
      </c>
      <c r="F116">
        <v>88841.91274</v>
      </c>
      <c r="G116">
        <v>91595.48792</v>
      </c>
      <c r="H116">
        <v>94355.669030000005</v>
      </c>
      <c r="I116">
        <v>97093.017460000003</v>
      </c>
      <c r="J116">
        <v>99807.078179999997</v>
      </c>
      <c r="K116">
        <v>102515.43120000001</v>
      </c>
      <c r="L116">
        <v>105265.1488</v>
      </c>
      <c r="M116">
        <v>108094.7044</v>
      </c>
      <c r="N116">
        <v>111036.65029999999</v>
      </c>
      <c r="O116">
        <v>114121.9834</v>
      </c>
      <c r="P116">
        <v>117322.7029</v>
      </c>
      <c r="Q116">
        <v>120642.23269999999</v>
      </c>
      <c r="R116">
        <v>124086.7954</v>
      </c>
      <c r="S116">
        <v>127663.9201</v>
      </c>
      <c r="T116">
        <v>131378.0667</v>
      </c>
      <c r="U116">
        <v>135231.02960000001</v>
      </c>
      <c r="V116">
        <v>139223.30900000001</v>
      </c>
      <c r="W116">
        <v>143356.29999999999</v>
      </c>
      <c r="X116">
        <v>147631.09479999999</v>
      </c>
      <c r="Y116">
        <v>152048.0257</v>
      </c>
      <c r="Z116">
        <v>156606.7611</v>
      </c>
      <c r="AA116">
        <v>161306.4754</v>
      </c>
      <c r="AB116">
        <v>166146.00030000001</v>
      </c>
      <c r="AC116">
        <v>171123.96230000001</v>
      </c>
      <c r="AD116">
        <v>176238.92720000001</v>
      </c>
      <c r="AE116">
        <v>181419.23300000001</v>
      </c>
      <c r="AF116">
        <v>186682.01670000001</v>
      </c>
      <c r="AG116">
        <v>192040.08549999999</v>
      </c>
      <c r="AH116">
        <v>197498.1998</v>
      </c>
      <c r="AI116">
        <v>203054.4265</v>
      </c>
      <c r="AJ116">
        <v>208704.71340000001</v>
      </c>
      <c r="AK116">
        <v>214446.3229</v>
      </c>
      <c r="AL116">
        <v>220279.72169999999</v>
      </c>
      <c r="AM116">
        <v>226209.52710000001</v>
      </c>
      <c r="AN116">
        <v>232245.05439999999</v>
      </c>
    </row>
    <row r="117" spans="1:40" x14ac:dyDescent="0.25">
      <c r="A117" s="7" t="s">
        <v>235</v>
      </c>
      <c r="B117" t="s">
        <v>369</v>
      </c>
      <c r="C117">
        <v>11688.45991</v>
      </c>
      <c r="D117">
        <v>12019.35375</v>
      </c>
      <c r="E117">
        <v>12351.713239999999</v>
      </c>
      <c r="F117">
        <v>12710.568600000001</v>
      </c>
      <c r="G117">
        <v>13090.85577</v>
      </c>
      <c r="H117">
        <v>13472.76244</v>
      </c>
      <c r="I117">
        <v>13844.24375</v>
      </c>
      <c r="J117">
        <v>14200.8254</v>
      </c>
      <c r="K117">
        <v>14537.098599999999</v>
      </c>
      <c r="L117">
        <v>14854.32495</v>
      </c>
      <c r="M117">
        <v>15160.485979999999</v>
      </c>
      <c r="N117">
        <v>15457.69168</v>
      </c>
      <c r="O117">
        <v>15744.262189999999</v>
      </c>
      <c r="P117">
        <v>16036.92722</v>
      </c>
      <c r="Q117">
        <v>16359.80574</v>
      </c>
      <c r="R117">
        <v>16702.014910000002</v>
      </c>
      <c r="S117">
        <v>17057.42339</v>
      </c>
      <c r="T117">
        <v>17423.890889999999</v>
      </c>
      <c r="U117">
        <v>17810.034500000002</v>
      </c>
      <c r="V117">
        <v>18212.49583</v>
      </c>
      <c r="W117">
        <v>18628.065139999999</v>
      </c>
      <c r="X117">
        <v>19055.444360000001</v>
      </c>
      <c r="Y117">
        <v>19494.088210000002</v>
      </c>
      <c r="Z117">
        <v>19943.683369999999</v>
      </c>
      <c r="AA117">
        <v>20403.992740000002</v>
      </c>
      <c r="AB117">
        <v>20874.819660000001</v>
      </c>
      <c r="AC117">
        <v>21356.00776</v>
      </c>
      <c r="AD117">
        <v>21847.451949999999</v>
      </c>
      <c r="AE117">
        <v>22351.311519999999</v>
      </c>
      <c r="AF117">
        <v>22887.338879999999</v>
      </c>
      <c r="AG117">
        <v>23449.62126</v>
      </c>
      <c r="AH117">
        <v>24033.9</v>
      </c>
      <c r="AI117">
        <v>24638.477350000001</v>
      </c>
      <c r="AJ117">
        <v>25262.903760000001</v>
      </c>
      <c r="AK117">
        <v>25907.430390000001</v>
      </c>
      <c r="AL117">
        <v>26572.868539999999</v>
      </c>
      <c r="AM117">
        <v>27260.57978</v>
      </c>
      <c r="AN117">
        <v>27972.507020000001</v>
      </c>
    </row>
    <row r="118" spans="1:40" x14ac:dyDescent="0.25">
      <c r="A118" s="7" t="s">
        <v>236</v>
      </c>
      <c r="B118" t="s">
        <v>370</v>
      </c>
      <c r="C118">
        <v>1680793.5220000001</v>
      </c>
      <c r="D118">
        <v>1730235.784</v>
      </c>
      <c r="E118">
        <v>1780948.213</v>
      </c>
      <c r="F118">
        <v>1832953.169</v>
      </c>
      <c r="G118">
        <v>1885823.301</v>
      </c>
      <c r="H118">
        <v>1939191.4080000001</v>
      </c>
      <c r="I118">
        <v>1993152.49</v>
      </c>
      <c r="J118">
        <v>2047814.06</v>
      </c>
      <c r="K118">
        <v>2102880.8629999999</v>
      </c>
      <c r="L118">
        <v>2158559.747</v>
      </c>
      <c r="M118">
        <v>2215158.0060000001</v>
      </c>
      <c r="N118">
        <v>2272851.926</v>
      </c>
      <c r="O118">
        <v>2331742.8769999999</v>
      </c>
      <c r="P118">
        <v>2392262.838</v>
      </c>
      <c r="Q118">
        <v>2455108.5350000001</v>
      </c>
      <c r="R118">
        <v>2520062.2749999999</v>
      </c>
      <c r="S118">
        <v>2587025.5180000002</v>
      </c>
      <c r="T118">
        <v>2655983.2009999999</v>
      </c>
      <c r="U118">
        <v>2727106.7760000001</v>
      </c>
      <c r="V118">
        <v>2800333.375</v>
      </c>
      <c r="W118">
        <v>2875610.7560000001</v>
      </c>
      <c r="X118">
        <v>2952906.04</v>
      </c>
      <c r="Y118">
        <v>3032188.3760000002</v>
      </c>
      <c r="Z118">
        <v>3113423.665</v>
      </c>
      <c r="AA118">
        <v>3196574.56</v>
      </c>
      <c r="AB118">
        <v>3281602.1749999998</v>
      </c>
      <c r="AC118">
        <v>3368468.8339999998</v>
      </c>
      <c r="AD118">
        <v>3457141.2570000002</v>
      </c>
      <c r="AE118">
        <v>3547839.6230000001</v>
      </c>
      <c r="AF118">
        <v>3641069.7319999998</v>
      </c>
      <c r="AG118">
        <v>3736631.7719999999</v>
      </c>
      <c r="AH118">
        <v>3834411.6159999999</v>
      </c>
      <c r="AI118">
        <v>3934392.9169999999</v>
      </c>
      <c r="AJ118">
        <v>4036628.0789999999</v>
      </c>
      <c r="AK118">
        <v>4141232.5690000001</v>
      </c>
      <c r="AL118">
        <v>4248389.9879999999</v>
      </c>
      <c r="AM118">
        <v>4358360.5669999998</v>
      </c>
      <c r="AN118">
        <v>4471491.1960000005</v>
      </c>
    </row>
    <row r="119" spans="1:40" x14ac:dyDescent="0.25">
      <c r="A119" s="7" t="s">
        <v>236</v>
      </c>
      <c r="B119" t="s">
        <v>371</v>
      </c>
      <c r="C119">
        <v>358724.96600000001</v>
      </c>
      <c r="D119">
        <v>369136.73320000002</v>
      </c>
      <c r="E119">
        <v>379166.33179999999</v>
      </c>
      <c r="F119">
        <v>388933.0673</v>
      </c>
      <c r="G119">
        <v>398886.78100000002</v>
      </c>
      <c r="H119">
        <v>409249.94520000002</v>
      </c>
      <c r="I119">
        <v>420259.96759999997</v>
      </c>
      <c r="J119">
        <v>431932.52269999997</v>
      </c>
      <c r="K119">
        <v>443907.69189999998</v>
      </c>
      <c r="L119">
        <v>456265.35310000001</v>
      </c>
      <c r="M119">
        <v>469142.92849999998</v>
      </c>
      <c r="N119">
        <v>482573.81160000002</v>
      </c>
      <c r="O119">
        <v>496513.80339999998</v>
      </c>
      <c r="P119">
        <v>510878.49300000002</v>
      </c>
      <c r="Q119">
        <v>525990.25109999999</v>
      </c>
      <c r="R119">
        <v>541622.41969999997</v>
      </c>
      <c r="S119">
        <v>557640.71600000001</v>
      </c>
      <c r="T119">
        <v>573998.04240000003</v>
      </c>
      <c r="U119">
        <v>590783.50959999999</v>
      </c>
      <c r="V119">
        <v>607949.8835</v>
      </c>
      <c r="W119">
        <v>625468.01159999997</v>
      </c>
      <c r="X119">
        <v>643324.49829999998</v>
      </c>
      <c r="Y119">
        <v>661512.23109999998</v>
      </c>
      <c r="Z119">
        <v>680025.63329999999</v>
      </c>
      <c r="AA119">
        <v>698858.96620000002</v>
      </c>
      <c r="AB119">
        <v>718006.19409999996</v>
      </c>
      <c r="AC119">
        <v>737461.93770000001</v>
      </c>
      <c r="AD119">
        <v>757222.80619999999</v>
      </c>
      <c r="AE119">
        <v>777126.94889999996</v>
      </c>
      <c r="AF119">
        <v>797362.76470000006</v>
      </c>
      <c r="AG119">
        <v>817748.06469999999</v>
      </c>
      <c r="AH119">
        <v>838222.15870000003</v>
      </c>
      <c r="AI119">
        <v>858822.25399999996</v>
      </c>
      <c r="AJ119">
        <v>879631.23430000001</v>
      </c>
      <c r="AK119">
        <v>900751.25950000004</v>
      </c>
      <c r="AL119">
        <v>922295.72180000006</v>
      </c>
      <c r="AM119">
        <v>944390.40209999995</v>
      </c>
      <c r="AN119">
        <v>967178.35400000005</v>
      </c>
    </row>
    <row r="120" spans="1:40" x14ac:dyDescent="0.25">
      <c r="A120" s="23" t="s">
        <v>237</v>
      </c>
      <c r="B120" t="s">
        <v>372</v>
      </c>
      <c r="C120">
        <v>15853.983050000001</v>
      </c>
      <c r="D120">
        <v>16218.149719999999</v>
      </c>
      <c r="E120">
        <v>16537.1054</v>
      </c>
      <c r="F120">
        <v>16890.10181</v>
      </c>
      <c r="G120">
        <v>17346.709340000001</v>
      </c>
      <c r="H120">
        <v>17778.18692</v>
      </c>
      <c r="I120">
        <v>18221.71486</v>
      </c>
      <c r="J120">
        <v>18694.348160000001</v>
      </c>
      <c r="K120">
        <v>19223.30658</v>
      </c>
      <c r="L120">
        <v>19808.200359999999</v>
      </c>
      <c r="M120">
        <v>20474.632320000001</v>
      </c>
      <c r="N120">
        <v>21237.244900000002</v>
      </c>
      <c r="O120">
        <v>22107.206529999999</v>
      </c>
      <c r="P120">
        <v>22966.239399999999</v>
      </c>
      <c r="Q120">
        <v>23879.289400000001</v>
      </c>
      <c r="R120">
        <v>24829.67671</v>
      </c>
      <c r="S120">
        <v>25816.936809999999</v>
      </c>
      <c r="T120">
        <v>26844.852640000001</v>
      </c>
      <c r="U120">
        <v>27934.616529999999</v>
      </c>
      <c r="V120">
        <v>29084.028190000001</v>
      </c>
      <c r="W120">
        <v>30291.3789</v>
      </c>
      <c r="X120">
        <v>31558.63897</v>
      </c>
      <c r="Y120">
        <v>32888.595170000001</v>
      </c>
      <c r="Z120">
        <v>34284.181400000001</v>
      </c>
      <c r="AA120">
        <v>35748.36479</v>
      </c>
      <c r="AB120">
        <v>37284.171300000002</v>
      </c>
      <c r="AC120">
        <v>38894.744480000001</v>
      </c>
      <c r="AD120">
        <v>40583.415789999999</v>
      </c>
      <c r="AE120">
        <v>42129.568420000003</v>
      </c>
      <c r="AF120">
        <v>43618.913460000003</v>
      </c>
      <c r="AG120">
        <v>45050.600200000001</v>
      </c>
      <c r="AH120">
        <v>46428.923719999999</v>
      </c>
      <c r="AI120">
        <v>47758.885970000003</v>
      </c>
      <c r="AJ120">
        <v>49044.735789999999</v>
      </c>
      <c r="AK120">
        <v>50290.166019999997</v>
      </c>
      <c r="AL120">
        <v>51498.736830000002</v>
      </c>
      <c r="AM120">
        <v>52674.228799999997</v>
      </c>
      <c r="AN120">
        <v>53820.911780000002</v>
      </c>
    </row>
    <row r="121" spans="1:40" x14ac:dyDescent="0.25">
      <c r="A121" s="23" t="s">
        <v>237</v>
      </c>
      <c r="B121" t="s">
        <v>373</v>
      </c>
      <c r="C121">
        <v>51842.487480000003</v>
      </c>
      <c r="D121">
        <v>53183.981319999999</v>
      </c>
      <c r="E121">
        <v>54298.824910000003</v>
      </c>
      <c r="F121">
        <v>55525.267639999998</v>
      </c>
      <c r="G121">
        <v>57033.24826</v>
      </c>
      <c r="H121">
        <v>59117.766049999998</v>
      </c>
      <c r="I121">
        <v>61269.589740000003</v>
      </c>
      <c r="J121">
        <v>63306.622369999997</v>
      </c>
      <c r="K121">
        <v>64968.185599999997</v>
      </c>
      <c r="L121">
        <v>66331.435219999999</v>
      </c>
      <c r="M121">
        <v>67509.38394</v>
      </c>
      <c r="N121">
        <v>68508.755850000001</v>
      </c>
      <c r="O121">
        <v>69277.369019999998</v>
      </c>
      <c r="P121">
        <v>70014.197889999996</v>
      </c>
      <c r="Q121">
        <v>71089.147570000001</v>
      </c>
      <c r="R121">
        <v>72276.60166</v>
      </c>
      <c r="S121">
        <v>73487.317899999995</v>
      </c>
      <c r="T121">
        <v>74700.540330000003</v>
      </c>
      <c r="U121">
        <v>76112.959279999995</v>
      </c>
      <c r="V121">
        <v>77641.734970000005</v>
      </c>
      <c r="W121">
        <v>79237.326639999999</v>
      </c>
      <c r="X121">
        <v>80886.178199999995</v>
      </c>
      <c r="Y121">
        <v>82586.611560000005</v>
      </c>
      <c r="Z121">
        <v>84340.454580000005</v>
      </c>
      <c r="AA121">
        <v>86150.592480000007</v>
      </c>
      <c r="AB121">
        <v>88020.329880000005</v>
      </c>
      <c r="AC121">
        <v>89953.271420000005</v>
      </c>
      <c r="AD121">
        <v>91953.34994</v>
      </c>
      <c r="AE121">
        <v>93803.921860000002</v>
      </c>
      <c r="AF121">
        <v>95874.608659999998</v>
      </c>
      <c r="AG121">
        <v>98031.469570000001</v>
      </c>
      <c r="AH121">
        <v>100217.95</v>
      </c>
      <c r="AI121">
        <v>102423.5341</v>
      </c>
      <c r="AJ121">
        <v>104652.1991</v>
      </c>
      <c r="AK121">
        <v>106911.7539</v>
      </c>
      <c r="AL121">
        <v>109211.1532</v>
      </c>
      <c r="AM121">
        <v>111560.19899999999</v>
      </c>
      <c r="AN121">
        <v>113969.86380000001</v>
      </c>
    </row>
    <row r="122" spans="1:40" x14ac:dyDescent="0.25">
      <c r="A122" s="31" t="s">
        <v>440</v>
      </c>
      <c r="B122" t="s">
        <v>374</v>
      </c>
      <c r="C122">
        <v>10768.83088</v>
      </c>
      <c r="D122">
        <v>11096.23618</v>
      </c>
      <c r="E122">
        <v>11342.189640000001</v>
      </c>
      <c r="F122">
        <v>11540.389150000001</v>
      </c>
      <c r="G122">
        <v>11664.740949999999</v>
      </c>
      <c r="H122">
        <v>12524.528910000001</v>
      </c>
      <c r="I122">
        <v>13296.295959999999</v>
      </c>
      <c r="J122">
        <v>13807.064710000001</v>
      </c>
      <c r="K122">
        <v>14073.9272</v>
      </c>
      <c r="L122">
        <v>14129.0964</v>
      </c>
      <c r="M122">
        <v>13976.80977</v>
      </c>
      <c r="N122">
        <v>13580.79717</v>
      </c>
      <c r="O122">
        <v>12875.388489999999</v>
      </c>
      <c r="P122">
        <v>13133.043390000001</v>
      </c>
      <c r="Q122">
        <v>13737.59397</v>
      </c>
      <c r="R122">
        <v>14430.99108</v>
      </c>
      <c r="S122">
        <v>15122.88019</v>
      </c>
      <c r="T122">
        <v>15773.91727</v>
      </c>
      <c r="U122">
        <v>16381.871800000001</v>
      </c>
      <c r="V122">
        <v>16976.677309999999</v>
      </c>
      <c r="W122">
        <v>17557.384020000001</v>
      </c>
      <c r="X122">
        <v>18119.946209999998</v>
      </c>
      <c r="Y122">
        <v>18659.29535</v>
      </c>
      <c r="Z122">
        <v>19170.071449999999</v>
      </c>
      <c r="AA122">
        <v>19646.910240000001</v>
      </c>
      <c r="AB122">
        <v>20084.593789999999</v>
      </c>
      <c r="AC122">
        <v>20478.171119999999</v>
      </c>
      <c r="AD122">
        <v>20823.074619999999</v>
      </c>
      <c r="AE122">
        <v>21522.486639999999</v>
      </c>
      <c r="AF122">
        <v>22359.798480000001</v>
      </c>
      <c r="AG122">
        <v>23231.554510000002</v>
      </c>
      <c r="AH122">
        <v>24097.54852</v>
      </c>
      <c r="AI122">
        <v>24935.710230000001</v>
      </c>
      <c r="AJ122">
        <v>25728.1891</v>
      </c>
      <c r="AK122">
        <v>26456.998960000001</v>
      </c>
      <c r="AL122">
        <v>27102.721300000001</v>
      </c>
      <c r="AM122">
        <v>27644.31277</v>
      </c>
      <c r="AN122">
        <v>28059.436600000001</v>
      </c>
    </row>
    <row r="123" spans="1:40" x14ac:dyDescent="0.25">
      <c r="A123" s="31" t="s">
        <v>441</v>
      </c>
      <c r="B123" t="s">
        <v>375</v>
      </c>
      <c r="C123">
        <v>752.27429700000005</v>
      </c>
      <c r="D123">
        <v>944.27853140000002</v>
      </c>
      <c r="E123">
        <v>1174.068614</v>
      </c>
      <c r="F123">
        <v>1461.3249679999999</v>
      </c>
      <c r="G123">
        <v>1813.233555</v>
      </c>
      <c r="H123">
        <v>2412.7229659999998</v>
      </c>
      <c r="I123">
        <v>3085.6915979999999</v>
      </c>
      <c r="J123">
        <v>3862.1526290000002</v>
      </c>
      <c r="K123">
        <v>4772.905538</v>
      </c>
      <c r="L123">
        <v>5838.7686359999998</v>
      </c>
      <c r="M123">
        <v>7061.9108500000002</v>
      </c>
      <c r="N123">
        <v>8402.8572729999996</v>
      </c>
      <c r="O123">
        <v>9756.4372299999995</v>
      </c>
      <c r="P123">
        <v>11987.77326</v>
      </c>
      <c r="Q123">
        <v>14734.8078</v>
      </c>
      <c r="R123">
        <v>17989.784599999999</v>
      </c>
      <c r="S123">
        <v>21807.074929999999</v>
      </c>
      <c r="T123">
        <v>26235.90019</v>
      </c>
      <c r="U123">
        <v>29984.252120000001</v>
      </c>
      <c r="V123">
        <v>34129.2497</v>
      </c>
      <c r="W123">
        <v>38667.929759999999</v>
      </c>
      <c r="X123">
        <v>43613.684609999997</v>
      </c>
      <c r="Y123">
        <v>48976.800719999999</v>
      </c>
      <c r="Z123">
        <v>54764.795810000003</v>
      </c>
      <c r="AA123">
        <v>60982.214489999998</v>
      </c>
      <c r="AB123">
        <v>67630.479940000005</v>
      </c>
      <c r="AC123">
        <v>74707.859689999997</v>
      </c>
      <c r="AD123">
        <v>82209.543959999995</v>
      </c>
      <c r="AE123">
        <v>88253.002420000004</v>
      </c>
      <c r="AF123">
        <v>94467.867559999999</v>
      </c>
      <c r="AG123">
        <v>100666.238</v>
      </c>
      <c r="AH123">
        <v>106788.7791</v>
      </c>
      <c r="AI123">
        <v>112763.42849999999</v>
      </c>
      <c r="AJ123">
        <v>118508.533</v>
      </c>
      <c r="AK123">
        <v>123932.5043</v>
      </c>
      <c r="AL123">
        <v>128934.00410000001</v>
      </c>
      <c r="AM123">
        <v>133403.00159999999</v>
      </c>
      <c r="AN123">
        <v>137222.93119999999</v>
      </c>
    </row>
    <row r="124" spans="1:40" x14ac:dyDescent="0.25">
      <c r="A124" s="31" t="s">
        <v>442</v>
      </c>
      <c r="B124" t="s">
        <v>376</v>
      </c>
      <c r="C124">
        <v>638.72549089999995</v>
      </c>
      <c r="D124">
        <v>642.28709519999995</v>
      </c>
      <c r="E124">
        <v>634.83318080000004</v>
      </c>
      <c r="F124">
        <v>622.14413039999999</v>
      </c>
      <c r="G124">
        <v>604.40925530000004</v>
      </c>
      <c r="H124">
        <v>682.59763420000002</v>
      </c>
      <c r="I124">
        <v>787.71255269999995</v>
      </c>
      <c r="J124">
        <v>901.28500120000001</v>
      </c>
      <c r="K124">
        <v>1019.968319</v>
      </c>
      <c r="L124">
        <v>1143.1903620000001</v>
      </c>
      <c r="M124">
        <v>1268.598675</v>
      </c>
      <c r="N124">
        <v>1388.827961</v>
      </c>
      <c r="O124">
        <v>1489.549184</v>
      </c>
      <c r="P124">
        <v>1554.6008440000001</v>
      </c>
      <c r="Q124">
        <v>1606.773913</v>
      </c>
      <c r="R124">
        <v>1646.192591</v>
      </c>
      <c r="S124">
        <v>1671.8094289999999</v>
      </c>
      <c r="T124">
        <v>1682.589369</v>
      </c>
      <c r="U124">
        <v>1721.0550820000001</v>
      </c>
      <c r="V124">
        <v>1766.390226</v>
      </c>
      <c r="W124">
        <v>1810.2586209999999</v>
      </c>
      <c r="X124">
        <v>1849.6481900000001</v>
      </c>
      <c r="Y124">
        <v>1883.232291</v>
      </c>
      <c r="Z124">
        <v>1910.2676289999999</v>
      </c>
      <c r="AA124">
        <v>1930.2609</v>
      </c>
      <c r="AB124">
        <v>1942.8712069999999</v>
      </c>
      <c r="AC124">
        <v>1947.8846370000001</v>
      </c>
      <c r="AD124">
        <v>1945.2094050000001</v>
      </c>
      <c r="AE124">
        <v>1960.6125930000001</v>
      </c>
      <c r="AF124">
        <v>1979.7369819999999</v>
      </c>
      <c r="AG124">
        <v>1995.191088</v>
      </c>
      <c r="AH124">
        <v>2004.294075</v>
      </c>
      <c r="AI124">
        <v>2005.7944869999999</v>
      </c>
      <c r="AJ124">
        <v>1998.891173</v>
      </c>
      <c r="AK124">
        <v>1982.9465170000001</v>
      </c>
      <c r="AL124">
        <v>1957.4141179999999</v>
      </c>
      <c r="AM124">
        <v>1921.8385940000001</v>
      </c>
      <c r="AN124">
        <v>1875.8835710000001</v>
      </c>
    </row>
    <row r="125" spans="1:40" x14ac:dyDescent="0.25">
      <c r="A125" s="31" t="s">
        <v>125</v>
      </c>
      <c r="B125" t="s">
        <v>377</v>
      </c>
      <c r="C125">
        <v>4.3678165160000004</v>
      </c>
      <c r="D125">
        <v>8.8211157660000001</v>
      </c>
      <c r="E125">
        <v>17.799009250000001</v>
      </c>
      <c r="F125">
        <v>36.256621619999997</v>
      </c>
      <c r="G125">
        <v>74.23394012</v>
      </c>
      <c r="H125">
        <v>155.0649161</v>
      </c>
      <c r="I125">
        <v>312.91278670000003</v>
      </c>
      <c r="J125">
        <v>618.70418389999998</v>
      </c>
      <c r="K125">
        <v>1206.629326</v>
      </c>
      <c r="L125">
        <v>2324.7040670000001</v>
      </c>
      <c r="M125">
        <v>4417.8606760000002</v>
      </c>
      <c r="N125">
        <v>8241.1791219999996</v>
      </c>
      <c r="O125">
        <v>14972.538699999999</v>
      </c>
      <c r="P125">
        <v>17857.089029999999</v>
      </c>
      <c r="Q125">
        <v>21096.545969999999</v>
      </c>
      <c r="R125">
        <v>24585.89906</v>
      </c>
      <c r="S125">
        <v>28303.65883</v>
      </c>
      <c r="T125">
        <v>32215.099200000001</v>
      </c>
      <c r="U125">
        <v>35354.672070000001</v>
      </c>
      <c r="V125">
        <v>38572.296909999997</v>
      </c>
      <c r="W125">
        <v>41828.733899999999</v>
      </c>
      <c r="X125">
        <v>45105.647290000001</v>
      </c>
      <c r="Y125">
        <v>48382.766909999998</v>
      </c>
      <c r="Z125">
        <v>51639.052329999999</v>
      </c>
      <c r="AA125">
        <v>54853.116520000003</v>
      </c>
      <c r="AB125">
        <v>58003.615270000002</v>
      </c>
      <c r="AC125">
        <v>61069.662369999998</v>
      </c>
      <c r="AD125">
        <v>64031.23846</v>
      </c>
      <c r="AE125">
        <v>66619.523579999906</v>
      </c>
      <c r="AF125">
        <v>69129.208280000006</v>
      </c>
      <c r="AG125">
        <v>71426.421189999906</v>
      </c>
      <c r="AH125">
        <v>73482.084180000005</v>
      </c>
      <c r="AI125">
        <v>75262.694069999998</v>
      </c>
      <c r="AJ125">
        <v>76733.223540000006</v>
      </c>
      <c r="AK125">
        <v>77857.427259999997</v>
      </c>
      <c r="AL125">
        <v>78598.459619999994</v>
      </c>
      <c r="AM125">
        <v>78919.933749999997</v>
      </c>
      <c r="AN125">
        <v>78787.457070000004</v>
      </c>
    </row>
    <row r="126" spans="1:40" x14ac:dyDescent="0.25">
      <c r="A126" s="31" t="s">
        <v>443</v>
      </c>
      <c r="B126" t="s">
        <v>378</v>
      </c>
      <c r="C126">
        <v>288.43088970000002</v>
      </c>
      <c r="D126">
        <v>354.88078990000002</v>
      </c>
      <c r="E126">
        <v>460.27770029999999</v>
      </c>
      <c r="F126">
        <v>609.04946540000003</v>
      </c>
      <c r="G126">
        <v>812.11788979999994</v>
      </c>
      <c r="H126">
        <v>1021.071982</v>
      </c>
      <c r="I126">
        <v>1222.558532</v>
      </c>
      <c r="J126">
        <v>1416.5388359999999</v>
      </c>
      <c r="K126">
        <v>1606.1873189999999</v>
      </c>
      <c r="L126">
        <v>1791.851437</v>
      </c>
      <c r="M126">
        <v>1968.6082019999999</v>
      </c>
      <c r="N126">
        <v>2123.3277360000002</v>
      </c>
      <c r="O126">
        <v>2233.3851749999999</v>
      </c>
      <c r="P126">
        <v>2449.9549120000001</v>
      </c>
      <c r="Q126">
        <v>2723.4903359999998</v>
      </c>
      <c r="R126">
        <v>3023.373501</v>
      </c>
      <c r="S126">
        <v>3335.514932</v>
      </c>
      <c r="T126">
        <v>3650.8026709999999</v>
      </c>
      <c r="U126">
        <v>3886.3186329999999</v>
      </c>
      <c r="V126">
        <v>4085.4085660000001</v>
      </c>
      <c r="W126">
        <v>4260.8554990000002</v>
      </c>
      <c r="X126">
        <v>4415.2718189999996</v>
      </c>
      <c r="Y126">
        <v>4548.2155140000004</v>
      </c>
      <c r="Z126">
        <v>4658.5468330000003</v>
      </c>
      <c r="AA126">
        <v>4745.197776</v>
      </c>
      <c r="AB126">
        <v>4807.4214570000004</v>
      </c>
      <c r="AC126">
        <v>4844.8698860000004</v>
      </c>
      <c r="AD126">
        <v>4857.6109159999996</v>
      </c>
      <c r="AE126">
        <v>4824.2945179999997</v>
      </c>
      <c r="AF126">
        <v>4764.0279499999997</v>
      </c>
      <c r="AG126">
        <v>4678.3561</v>
      </c>
      <c r="AH126">
        <v>4568.6502689999998</v>
      </c>
      <c r="AI126">
        <v>4436.3479109999998</v>
      </c>
      <c r="AJ126">
        <v>4283.01026</v>
      </c>
      <c r="AK126">
        <v>4110.330027</v>
      </c>
      <c r="AL126">
        <v>3920.1323200000002</v>
      </c>
      <c r="AM126">
        <v>3714.3846090000002</v>
      </c>
      <c r="AN126">
        <v>3495.2159630000001</v>
      </c>
    </row>
    <row r="127" spans="1:40" x14ac:dyDescent="0.25">
      <c r="A127" s="31" t="s">
        <v>444</v>
      </c>
      <c r="B127" t="s">
        <v>379</v>
      </c>
      <c r="C127">
        <v>514.10128280000004</v>
      </c>
      <c r="D127">
        <v>549.7243575</v>
      </c>
      <c r="E127">
        <v>590.02545929999997</v>
      </c>
      <c r="F127">
        <v>633.14070679999998</v>
      </c>
      <c r="G127">
        <v>676.71533269999998</v>
      </c>
      <c r="H127">
        <v>754.37430540000003</v>
      </c>
      <c r="I127">
        <v>827.85983620000002</v>
      </c>
      <c r="J127">
        <v>888.66083930000002</v>
      </c>
      <c r="K127">
        <v>937.42559779999999</v>
      </c>
      <c r="L127">
        <v>975.14645919999998</v>
      </c>
      <c r="M127">
        <v>1000.71863</v>
      </c>
      <c r="N127">
        <v>1009.818563</v>
      </c>
      <c r="O127">
        <v>995.21909389999996</v>
      </c>
      <c r="P127">
        <v>993.78246490000004</v>
      </c>
      <c r="Q127">
        <v>995.84155569999996</v>
      </c>
      <c r="R127">
        <v>993.33436259999996</v>
      </c>
      <c r="S127">
        <v>983.59989800000005</v>
      </c>
      <c r="T127">
        <v>965.85591899999997</v>
      </c>
      <c r="U127">
        <v>931.76910859999998</v>
      </c>
      <c r="V127">
        <v>890.90610619999995</v>
      </c>
      <c r="W127">
        <v>846.32622089999995</v>
      </c>
      <c r="X127">
        <v>799.35860849999995</v>
      </c>
      <c r="Y127">
        <v>750.8276548</v>
      </c>
      <c r="Z127">
        <v>701.40249630000005</v>
      </c>
      <c r="AA127">
        <v>651.68793410000001</v>
      </c>
      <c r="AB127">
        <v>602.24171779999995</v>
      </c>
      <c r="AC127">
        <v>553.57274170000005</v>
      </c>
      <c r="AD127">
        <v>506.135559</v>
      </c>
      <c r="AE127">
        <v>534.86092710000003</v>
      </c>
      <c r="AF127">
        <v>594.90711239999996</v>
      </c>
      <c r="AG127">
        <v>674.05825130000005</v>
      </c>
      <c r="AH127">
        <v>770.15514059999998</v>
      </c>
      <c r="AI127">
        <v>884.29530769999997</v>
      </c>
      <c r="AJ127">
        <v>1018.8510690000001</v>
      </c>
      <c r="AK127">
        <v>1176.803848</v>
      </c>
      <c r="AL127">
        <v>1361.4629890000001</v>
      </c>
      <c r="AM127">
        <v>1576.273056</v>
      </c>
      <c r="AN127">
        <v>1824.6047289999999</v>
      </c>
    </row>
    <row r="128" spans="1:40" x14ac:dyDescent="0.25">
      <c r="A128" s="31" t="s">
        <v>445</v>
      </c>
      <c r="B128" t="s">
        <v>380</v>
      </c>
      <c r="C128">
        <v>0.22515454670000001</v>
      </c>
      <c r="D128">
        <v>0.81301318789999999</v>
      </c>
      <c r="E128">
        <v>4.6222599549999996</v>
      </c>
      <c r="F128">
        <v>31.369383710000001</v>
      </c>
      <c r="G128">
        <v>225.1199134</v>
      </c>
      <c r="H128">
        <v>536.25408400000003</v>
      </c>
      <c r="I128">
        <v>849.14111370000001</v>
      </c>
      <c r="J128">
        <v>1150.390641</v>
      </c>
      <c r="K128">
        <v>1453.8552480000001</v>
      </c>
      <c r="L128">
        <v>1767.6305</v>
      </c>
      <c r="M128">
        <v>2089.529771</v>
      </c>
      <c r="N128">
        <v>2404.5663380000001</v>
      </c>
      <c r="O128">
        <v>2682.3308010000001</v>
      </c>
      <c r="P128">
        <v>2853.6834739999999</v>
      </c>
      <c r="Q128">
        <v>2973.1856469999998</v>
      </c>
      <c r="R128">
        <v>3048.0359830000002</v>
      </c>
      <c r="S128">
        <v>3080.2070440000002</v>
      </c>
      <c r="T128">
        <v>3071.0685749999998</v>
      </c>
      <c r="U128">
        <v>2937.3238839999999</v>
      </c>
      <c r="V128">
        <v>2755.2682199999999</v>
      </c>
      <c r="W128">
        <v>2553.1989749999998</v>
      </c>
      <c r="X128">
        <v>2343.2267569999999</v>
      </c>
      <c r="Y128">
        <v>2132.1158310000001</v>
      </c>
      <c r="Z128">
        <v>1924.5123189999999</v>
      </c>
      <c r="AA128">
        <v>1723.9001370000001</v>
      </c>
      <c r="AB128">
        <v>1532.9113789999999</v>
      </c>
      <c r="AC128">
        <v>1353.463219</v>
      </c>
      <c r="AD128">
        <v>1186.8520120000001</v>
      </c>
      <c r="AE128">
        <v>1086.6818189999999</v>
      </c>
      <c r="AF128">
        <v>1007.81768</v>
      </c>
      <c r="AG128">
        <v>936.05806140000004</v>
      </c>
      <c r="AH128">
        <v>867.62489919999996</v>
      </c>
      <c r="AI128">
        <v>801.57210699999996</v>
      </c>
      <c r="AJ128">
        <v>737.72542920000001</v>
      </c>
      <c r="AK128">
        <v>676.11232619999998</v>
      </c>
      <c r="AL128">
        <v>616.80647959999999</v>
      </c>
      <c r="AM128">
        <v>559.88913590000004</v>
      </c>
      <c r="AN128">
        <v>505.44300670000001</v>
      </c>
    </row>
    <row r="129" spans="1:40" x14ac:dyDescent="0.25">
      <c r="A129" s="31" t="s">
        <v>446</v>
      </c>
      <c r="B129" t="s">
        <v>381</v>
      </c>
      <c r="C129">
        <v>2605.7253879999998</v>
      </c>
      <c r="D129">
        <v>2591.2531730000001</v>
      </c>
      <c r="E129">
        <v>2523.3079250000001</v>
      </c>
      <c r="F129">
        <v>2432.5842710000002</v>
      </c>
      <c r="G129">
        <v>2322.2501990000001</v>
      </c>
      <c r="H129">
        <v>2423.8070339999999</v>
      </c>
      <c r="I129">
        <v>2524.2765589999999</v>
      </c>
      <c r="J129">
        <v>2578.1388350000002</v>
      </c>
      <c r="K129">
        <v>2586.5005940000001</v>
      </c>
      <c r="L129">
        <v>2555.9873990000001</v>
      </c>
      <c r="M129">
        <v>2488.8067890000002</v>
      </c>
      <c r="N129">
        <v>2380.2673629999999</v>
      </c>
      <c r="O129">
        <v>2221.036243</v>
      </c>
      <c r="P129">
        <v>2164.9823929999998</v>
      </c>
      <c r="Q129">
        <v>2140.61976</v>
      </c>
      <c r="R129">
        <v>2115.525987</v>
      </c>
      <c r="S129">
        <v>2079.865636</v>
      </c>
      <c r="T129">
        <v>2030.827546</v>
      </c>
      <c r="U129">
        <v>2023.352392</v>
      </c>
      <c r="V129">
        <v>2027.6542910000001</v>
      </c>
      <c r="W129">
        <v>2032.8283719999999</v>
      </c>
      <c r="X129">
        <v>2035.4230709999999</v>
      </c>
      <c r="Y129">
        <v>2034.2398129999999</v>
      </c>
      <c r="Z129">
        <v>2028.792944</v>
      </c>
      <c r="AA129">
        <v>2018.8476920000001</v>
      </c>
      <c r="AB129">
        <v>2004.2817359999999</v>
      </c>
      <c r="AC129">
        <v>1985.045077</v>
      </c>
      <c r="AD129">
        <v>1961.1495110000001</v>
      </c>
      <c r="AE129">
        <v>2271.5065679999998</v>
      </c>
      <c r="AF129">
        <v>2788.7123160000001</v>
      </c>
      <c r="AG129">
        <v>3503.7217049999999</v>
      </c>
      <c r="AH129">
        <v>4455.9907629999998</v>
      </c>
      <c r="AI129">
        <v>5714.9772139999995</v>
      </c>
      <c r="AJ129">
        <v>7379.0327370000005</v>
      </c>
      <c r="AK129">
        <v>9580.2804400000005</v>
      </c>
      <c r="AL129">
        <v>12492.335069999999</v>
      </c>
      <c r="AM129">
        <v>16339.50315</v>
      </c>
      <c r="AN129">
        <v>21406.322909999999</v>
      </c>
    </row>
    <row r="130" spans="1:40" x14ac:dyDescent="0.25">
      <c r="A130" s="31" t="s">
        <v>449</v>
      </c>
      <c r="B130" t="s">
        <v>382</v>
      </c>
      <c r="C130">
        <v>2831.6670730000001</v>
      </c>
      <c r="D130">
        <v>2831.5636370000002</v>
      </c>
      <c r="E130">
        <v>2759.9414729999999</v>
      </c>
      <c r="F130">
        <v>2652.6481370000001</v>
      </c>
      <c r="G130">
        <v>2521.099463</v>
      </c>
      <c r="H130">
        <v>2022.4921039999999</v>
      </c>
      <c r="I130">
        <v>1474.509595</v>
      </c>
      <c r="J130">
        <v>1014.574261</v>
      </c>
      <c r="K130">
        <v>670.72594379999998</v>
      </c>
      <c r="L130">
        <v>429.24818140000002</v>
      </c>
      <c r="M130">
        <v>266.41962089999998</v>
      </c>
      <c r="N130">
        <v>159.96234050000001</v>
      </c>
      <c r="O130">
        <v>92.358641939999998</v>
      </c>
      <c r="P130">
        <v>64.917975200000001</v>
      </c>
      <c r="Q130">
        <v>48.488174039999997</v>
      </c>
      <c r="R130">
        <v>36.602107429999997</v>
      </c>
      <c r="S130">
        <v>27.501463179999998</v>
      </c>
      <c r="T130">
        <v>20.472096619999999</v>
      </c>
      <c r="U130">
        <v>13.941627929999999</v>
      </c>
      <c r="V130">
        <v>9.1652771009999903</v>
      </c>
      <c r="W130">
        <v>5.9235718359999998</v>
      </c>
      <c r="X130">
        <v>3.788523128</v>
      </c>
      <c r="Y130">
        <v>2.4057735299999998</v>
      </c>
      <c r="Z130">
        <v>1.5209647500000001</v>
      </c>
      <c r="AA130">
        <v>0.96009698899999996</v>
      </c>
      <c r="AB130">
        <v>0.60708557090000004</v>
      </c>
      <c r="AC130">
        <v>0.38589093610000003</v>
      </c>
      <c r="AD130">
        <v>0.24748376850000001</v>
      </c>
      <c r="AE130">
        <v>0.18476280689999999</v>
      </c>
      <c r="AF130">
        <v>0.1451866289</v>
      </c>
      <c r="AG130">
        <v>0.11602124279999999</v>
      </c>
      <c r="AH130">
        <v>9.3303839E-2</v>
      </c>
      <c r="AI130">
        <v>7.5263041099999997E-2</v>
      </c>
      <c r="AJ130">
        <v>6.0824668300000002E-2</v>
      </c>
      <c r="AK130">
        <v>4.92216714E-2</v>
      </c>
      <c r="AL130">
        <v>3.9869774900000002E-2</v>
      </c>
      <c r="AM130">
        <v>3.23135487E-2</v>
      </c>
      <c r="AN130">
        <v>2.6194834899999998E-2</v>
      </c>
    </row>
    <row r="131" spans="1:40" x14ac:dyDescent="0.25">
      <c r="A131" s="31" t="s">
        <v>450</v>
      </c>
      <c r="B131" t="s">
        <v>383</v>
      </c>
      <c r="C131">
        <v>11781.592780000001</v>
      </c>
      <c r="D131">
        <v>12131.304770000001</v>
      </c>
      <c r="E131">
        <v>12192.898709999999</v>
      </c>
      <c r="F131">
        <v>12137.85529</v>
      </c>
      <c r="G131">
        <v>11972.10979</v>
      </c>
      <c r="H131">
        <v>13177.48696</v>
      </c>
      <c r="I131">
        <v>13955.42499</v>
      </c>
      <c r="J131">
        <v>14474.171259999999</v>
      </c>
      <c r="K131">
        <v>14826.68059</v>
      </c>
      <c r="L131">
        <v>15036.019829999999</v>
      </c>
      <c r="M131">
        <v>15078.647419999999</v>
      </c>
      <c r="N131">
        <v>14880.08857</v>
      </c>
      <c r="O131">
        <v>14332.87305</v>
      </c>
      <c r="P131">
        <v>13994.25675</v>
      </c>
      <c r="Q131">
        <v>13647.00556</v>
      </c>
      <c r="R131">
        <v>13200.884609999999</v>
      </c>
      <c r="S131">
        <v>12663.749400000001</v>
      </c>
      <c r="T131">
        <v>12046.06235</v>
      </c>
      <c r="U131">
        <v>11822.71457</v>
      </c>
      <c r="V131">
        <v>11575.12651</v>
      </c>
      <c r="W131">
        <v>11296.625840000001</v>
      </c>
      <c r="X131">
        <v>10989.55358</v>
      </c>
      <c r="Y131">
        <v>10656.44672</v>
      </c>
      <c r="Z131">
        <v>10300.136769999999</v>
      </c>
      <c r="AA131">
        <v>9923.6580150000009</v>
      </c>
      <c r="AB131">
        <v>9530.1782409999996</v>
      </c>
      <c r="AC131">
        <v>9122.945264</v>
      </c>
      <c r="AD131">
        <v>8705.2403720000002</v>
      </c>
      <c r="AE131">
        <v>8301.2088270000004</v>
      </c>
      <c r="AF131">
        <v>7895.8039500000004</v>
      </c>
      <c r="AG131">
        <v>7478.4638930000001</v>
      </c>
      <c r="AH131">
        <v>7052.9423409999999</v>
      </c>
      <c r="AI131">
        <v>6622.4560279999996</v>
      </c>
      <c r="AJ131">
        <v>6189.931689</v>
      </c>
      <c r="AK131">
        <v>5758.0051629999998</v>
      </c>
      <c r="AL131">
        <v>5329.0728660000004</v>
      </c>
      <c r="AM131">
        <v>4905.3668260000004</v>
      </c>
      <c r="AN131">
        <v>4489.0318079999997</v>
      </c>
    </row>
    <row r="132" spans="1:40" x14ac:dyDescent="0.25">
      <c r="A132" s="31" t="s">
        <v>447</v>
      </c>
      <c r="B132" t="s">
        <v>384</v>
      </c>
      <c r="C132">
        <v>474.12527679999999</v>
      </c>
      <c r="D132">
        <v>530.34221530000002</v>
      </c>
      <c r="E132">
        <v>604.33803339999997</v>
      </c>
      <c r="F132">
        <v>692.88140190000001</v>
      </c>
      <c r="G132">
        <v>794.49593089999996</v>
      </c>
      <c r="H132">
        <v>644.98402169999997</v>
      </c>
      <c r="I132">
        <v>447.33127380000002</v>
      </c>
      <c r="J132">
        <v>286.09300789999998</v>
      </c>
      <c r="K132">
        <v>173.85575040000001</v>
      </c>
      <c r="L132">
        <v>101.55044340000001</v>
      </c>
      <c r="M132">
        <v>57.205713090000003</v>
      </c>
      <c r="N132">
        <v>31.028075019999999</v>
      </c>
      <c r="O132">
        <v>16.124260150000001</v>
      </c>
      <c r="P132">
        <v>11.346460990000001</v>
      </c>
      <c r="Q132">
        <v>8.801450054</v>
      </c>
      <c r="R132">
        <v>6.9927981340000001</v>
      </c>
      <c r="S132">
        <v>5.5649726340000001</v>
      </c>
      <c r="T132">
        <v>4.4056508729999999</v>
      </c>
      <c r="U132">
        <v>4.0217497790000003</v>
      </c>
      <c r="V132">
        <v>3.8624632700000001</v>
      </c>
      <c r="W132">
        <v>3.7827431659999999</v>
      </c>
      <c r="X132">
        <v>3.7422725140000002</v>
      </c>
      <c r="Y132">
        <v>3.7288904700000001</v>
      </c>
      <c r="Z132">
        <v>3.7387280540000001</v>
      </c>
      <c r="AA132">
        <v>3.7706160099999999</v>
      </c>
      <c r="AB132">
        <v>3.8244589549999999</v>
      </c>
      <c r="AC132">
        <v>3.900760419</v>
      </c>
      <c r="AD132">
        <v>4.0004942679999997</v>
      </c>
      <c r="AE132">
        <v>4.0779782239999998</v>
      </c>
      <c r="AF132">
        <v>4.1648204599999996</v>
      </c>
      <c r="AG132">
        <v>4.2674203449999997</v>
      </c>
      <c r="AH132">
        <v>4.3878116650000001</v>
      </c>
      <c r="AI132">
        <v>4.5266479899999998</v>
      </c>
      <c r="AJ132">
        <v>4.6840585219999999</v>
      </c>
      <c r="AK132">
        <v>4.8598381990000004</v>
      </c>
      <c r="AL132">
        <v>5.0534238409999999</v>
      </c>
      <c r="AM132">
        <v>5.2637997890000001</v>
      </c>
      <c r="AN132">
        <v>5.4893794619999996</v>
      </c>
    </row>
    <row r="133" spans="1:40" x14ac:dyDescent="0.25">
      <c r="A133" s="31" t="s">
        <v>448</v>
      </c>
      <c r="B133" t="s">
        <v>385</v>
      </c>
      <c r="C133">
        <v>5981.2326210000001</v>
      </c>
      <c r="D133">
        <v>5859.4821860000002</v>
      </c>
      <c r="E133">
        <v>5550.8570719999998</v>
      </c>
      <c r="F133">
        <v>5173.1056749999998</v>
      </c>
      <c r="G133">
        <v>4759.9363739999999</v>
      </c>
      <c r="H133">
        <v>2858.5598679999998</v>
      </c>
      <c r="I133">
        <v>1416.300168</v>
      </c>
      <c r="J133">
        <v>634.91070749999994</v>
      </c>
      <c r="K133">
        <v>267.04883799999999</v>
      </c>
      <c r="L133">
        <v>107.2458343</v>
      </c>
      <c r="M133">
        <v>41.718074459999997</v>
      </c>
      <c r="N133">
        <v>16.059001970000001</v>
      </c>
      <c r="O133">
        <v>6.3599532090000004</v>
      </c>
      <c r="P133">
        <v>3.9263004640000001</v>
      </c>
      <c r="Q133">
        <v>2.8010579409999998</v>
      </c>
      <c r="R133">
        <v>2.083484603</v>
      </c>
      <c r="S133">
        <v>1.5664584450000001</v>
      </c>
      <c r="T133">
        <v>1.1793679989999999</v>
      </c>
      <c r="U133">
        <v>0.90387887479999995</v>
      </c>
      <c r="V133">
        <v>0.69742469630000004</v>
      </c>
      <c r="W133">
        <v>0.53957569220000001</v>
      </c>
      <c r="X133">
        <v>0.41805210259999998</v>
      </c>
      <c r="Y133">
        <v>0.3242304976</v>
      </c>
      <c r="Z133">
        <v>0.25168585119999998</v>
      </c>
      <c r="AA133">
        <v>0.19553233219999999</v>
      </c>
      <c r="AB133">
        <v>0.15202702979999999</v>
      </c>
      <c r="AC133">
        <v>0.11829341779999999</v>
      </c>
      <c r="AD133">
        <v>9.2116754800000006E-2</v>
      </c>
      <c r="AE133">
        <v>7.2725030199999999E-2</v>
      </c>
      <c r="AF133">
        <v>5.7763431599999998E-2</v>
      </c>
      <c r="AG133">
        <v>4.5999730000000003E-2</v>
      </c>
      <c r="AH133">
        <v>3.6685705999999998E-2</v>
      </c>
      <c r="AI133">
        <v>2.9287632599999999E-2</v>
      </c>
      <c r="AJ133">
        <v>2.33996684E-2</v>
      </c>
      <c r="AK133">
        <v>1.87062032E-2</v>
      </c>
      <c r="AL133">
        <v>1.49597907E-2</v>
      </c>
      <c r="AM133">
        <v>1.1965734800000001E-2</v>
      </c>
      <c r="AN133">
        <v>9.5705089399999999E-3</v>
      </c>
    </row>
    <row r="134" spans="1:40" x14ac:dyDescent="0.25">
      <c r="A134" s="7" t="s">
        <v>234</v>
      </c>
      <c r="B134" t="s">
        <v>386</v>
      </c>
      <c r="C134">
        <v>351724.27600000001</v>
      </c>
      <c r="D134">
        <v>362137.98820000002</v>
      </c>
      <c r="E134">
        <v>372998.07510000002</v>
      </c>
      <c r="F134">
        <v>384184.34789999999</v>
      </c>
      <c r="G134">
        <v>395390.07089999999</v>
      </c>
      <c r="H134">
        <v>406591.89529999997</v>
      </c>
      <c r="I134">
        <v>417817.15970000002</v>
      </c>
      <c r="J134">
        <v>429120.95130000002</v>
      </c>
      <c r="K134">
        <v>440565.2047</v>
      </c>
      <c r="L134">
        <v>452139.3432</v>
      </c>
      <c r="M134">
        <v>463841.82569999999</v>
      </c>
      <c r="N134">
        <v>475704.97450000001</v>
      </c>
      <c r="O134">
        <v>487772.2574</v>
      </c>
      <c r="P134">
        <v>500241.53470000002</v>
      </c>
      <c r="Q134">
        <v>513088.73200000002</v>
      </c>
      <c r="R134">
        <v>526416.83129999996</v>
      </c>
      <c r="S134">
        <v>540273.49470000004</v>
      </c>
      <c r="T134">
        <v>554671.20200000005</v>
      </c>
      <c r="U134">
        <v>569626.67290000001</v>
      </c>
      <c r="V134">
        <v>585145.37289999996</v>
      </c>
      <c r="W134">
        <v>601215.62569999998</v>
      </c>
      <c r="X134">
        <v>617818.83230000001</v>
      </c>
      <c r="Y134">
        <v>634934.51489999995</v>
      </c>
      <c r="Z134">
        <v>652542.55929999996</v>
      </c>
      <c r="AA134">
        <v>670624.26240000001</v>
      </c>
      <c r="AB134">
        <v>689162.99540000001</v>
      </c>
      <c r="AC134">
        <v>708144.52709999995</v>
      </c>
      <c r="AD134">
        <v>727557.41020000004</v>
      </c>
      <c r="AE134">
        <v>747550.73739999998</v>
      </c>
      <c r="AF134">
        <v>768067.4767</v>
      </c>
      <c r="AG134">
        <v>789131.69290000002</v>
      </c>
      <c r="AH134">
        <v>810737.38100000005</v>
      </c>
      <c r="AI134">
        <v>832872.2389</v>
      </c>
      <c r="AJ134">
        <v>855534.02729999996</v>
      </c>
      <c r="AK134">
        <v>878734.04220000003</v>
      </c>
      <c r="AL134">
        <v>902500.33219999995</v>
      </c>
      <c r="AM134">
        <v>926875.46180000005</v>
      </c>
      <c r="AN134">
        <v>951917.39</v>
      </c>
    </row>
    <row r="135" spans="1:40" x14ac:dyDescent="0.25">
      <c r="A135" s="7" t="s">
        <v>234</v>
      </c>
      <c r="B135" t="s">
        <v>387</v>
      </c>
      <c r="C135">
        <v>2722.3989999999999</v>
      </c>
      <c r="D135">
        <v>2803.0800589999999</v>
      </c>
      <c r="E135">
        <v>2888.0512020000001</v>
      </c>
      <c r="F135">
        <v>2975.995801</v>
      </c>
      <c r="G135">
        <v>3063.6472939999999</v>
      </c>
      <c r="H135">
        <v>3150.5708300000001</v>
      </c>
      <c r="I135">
        <v>3237.0562920000002</v>
      </c>
      <c r="J135">
        <v>3323.799004</v>
      </c>
      <c r="K135">
        <v>3411.6585409999998</v>
      </c>
      <c r="L135">
        <v>3500.7304869999998</v>
      </c>
      <c r="M135">
        <v>3591.0228539999998</v>
      </c>
      <c r="N135">
        <v>3682.8186390000001</v>
      </c>
      <c r="O135">
        <v>3776.531845</v>
      </c>
      <c r="P135">
        <v>3873.9108000000001</v>
      </c>
      <c r="Q135">
        <v>3974.4446990000001</v>
      </c>
      <c r="R135">
        <v>4078.7956949999998</v>
      </c>
      <c r="S135">
        <v>4187.2883089999996</v>
      </c>
      <c r="T135">
        <v>4299.9561039999999</v>
      </c>
      <c r="U135">
        <v>4416.848986</v>
      </c>
      <c r="V135">
        <v>4537.963675</v>
      </c>
      <c r="W135">
        <v>4663.1758890000001</v>
      </c>
      <c r="X135">
        <v>4792.3092880000004</v>
      </c>
      <c r="Y135">
        <v>4925.1819770000002</v>
      </c>
      <c r="Z135">
        <v>5061.6288080000004</v>
      </c>
      <c r="AA135">
        <v>5201.5093539999998</v>
      </c>
      <c r="AB135">
        <v>5344.7101430000002</v>
      </c>
      <c r="AC135">
        <v>5491.1432750000004</v>
      </c>
      <c r="AD135">
        <v>5640.7460520000004</v>
      </c>
      <c r="AE135">
        <v>5794.9754750000002</v>
      </c>
      <c r="AF135">
        <v>5953.3447260000003</v>
      </c>
      <c r="AG135">
        <v>6116.0737419999996</v>
      </c>
      <c r="AH135">
        <v>6283.1426600000004</v>
      </c>
      <c r="AI135">
        <v>6454.4351669999996</v>
      </c>
      <c r="AJ135">
        <v>6629.898741</v>
      </c>
      <c r="AK135">
        <v>6809.599937</v>
      </c>
      <c r="AL135">
        <v>6993.7615310000001</v>
      </c>
      <c r="AM135">
        <v>7182.739705</v>
      </c>
      <c r="AN135">
        <v>7377.0224850000004</v>
      </c>
    </row>
    <row r="136" spans="1:40" x14ac:dyDescent="0.25">
      <c r="A136" s="7" t="s">
        <v>233</v>
      </c>
      <c r="B136" t="s">
        <v>388</v>
      </c>
      <c r="C136">
        <v>2566195.5090000001</v>
      </c>
      <c r="D136">
        <v>2642484.1310000001</v>
      </c>
      <c r="E136">
        <v>2722438.6209999998</v>
      </c>
      <c r="F136">
        <v>2804997.469</v>
      </c>
      <c r="G136">
        <v>2887170.2829999998</v>
      </c>
      <c r="H136">
        <v>2968709.0279999999</v>
      </c>
      <c r="I136">
        <v>3049942.5830000001</v>
      </c>
      <c r="J136">
        <v>3131542.2450000001</v>
      </c>
      <c r="K136">
        <v>3214191.4550000001</v>
      </c>
      <c r="L136">
        <v>3297973.7039999999</v>
      </c>
      <c r="M136">
        <v>3382940.091</v>
      </c>
      <c r="N136">
        <v>3469360.3169999998</v>
      </c>
      <c r="O136">
        <v>3557593.7489999998</v>
      </c>
      <c r="P136">
        <v>3649317.878</v>
      </c>
      <c r="Q136">
        <v>3744119.4139999999</v>
      </c>
      <c r="R136">
        <v>3842553.0129999998</v>
      </c>
      <c r="S136">
        <v>3944881.01</v>
      </c>
      <c r="T136">
        <v>4051146.2370000002</v>
      </c>
      <c r="U136">
        <v>4161454.1710000001</v>
      </c>
      <c r="V136">
        <v>4275819.0760000004</v>
      </c>
      <c r="W136">
        <v>4394141.2889999999</v>
      </c>
      <c r="X136">
        <v>4516273.8789999997</v>
      </c>
      <c r="Y136">
        <v>4642060.9220000003</v>
      </c>
      <c r="Z136">
        <v>4771355.1370000001</v>
      </c>
      <c r="AA136">
        <v>4904025.22</v>
      </c>
      <c r="AB136">
        <v>5039959.0750000002</v>
      </c>
      <c r="AC136">
        <v>5179064.78</v>
      </c>
      <c r="AD136">
        <v>5321271.8360000001</v>
      </c>
      <c r="AE136">
        <v>5467906.284</v>
      </c>
      <c r="AF136">
        <v>5618516.5480000004</v>
      </c>
      <c r="AG136">
        <v>5773239.1770000001</v>
      </c>
      <c r="AH136">
        <v>5932005.0250000004</v>
      </c>
      <c r="AI136">
        <v>6094686.6569999997</v>
      </c>
      <c r="AJ136">
        <v>6261228.9330000002</v>
      </c>
      <c r="AK136">
        <v>6431684.7879999997</v>
      </c>
      <c r="AL136">
        <v>6606246.5120000001</v>
      </c>
      <c r="AM136">
        <v>6785225.0420000004</v>
      </c>
      <c r="AN136">
        <v>6969052.2719999999</v>
      </c>
    </row>
    <row r="137" spans="1:40" x14ac:dyDescent="0.25">
      <c r="A137" s="7" t="s">
        <v>233</v>
      </c>
      <c r="B137" t="s">
        <v>389</v>
      </c>
      <c r="C137">
        <v>109752.948</v>
      </c>
      <c r="D137">
        <v>113028.34819999999</v>
      </c>
      <c r="E137">
        <v>116471.111</v>
      </c>
      <c r="F137">
        <v>120023.8878</v>
      </c>
      <c r="G137">
        <v>123544.99310000001</v>
      </c>
      <c r="H137">
        <v>127024.1764</v>
      </c>
      <c r="I137">
        <v>130478.7536</v>
      </c>
      <c r="J137">
        <v>133943.11120000001</v>
      </c>
      <c r="K137">
        <v>137454.2959</v>
      </c>
      <c r="L137">
        <v>141018.2935</v>
      </c>
      <c r="M137">
        <v>144637.68900000001</v>
      </c>
      <c r="N137">
        <v>148325.3406</v>
      </c>
      <c r="O137">
        <v>152098.81899999999</v>
      </c>
      <c r="P137">
        <v>156035.43109999999</v>
      </c>
      <c r="Q137">
        <v>160111.68229999999</v>
      </c>
      <c r="R137">
        <v>164351.8559</v>
      </c>
      <c r="S137">
        <v>168767.0336</v>
      </c>
      <c r="T137">
        <v>173357.71580000001</v>
      </c>
      <c r="U137">
        <v>178126.43429999999</v>
      </c>
      <c r="V137">
        <v>183072.86739999999</v>
      </c>
      <c r="W137">
        <v>188192.00940000001</v>
      </c>
      <c r="X137">
        <v>193476.88740000001</v>
      </c>
      <c r="Y137">
        <v>198920.27119999999</v>
      </c>
      <c r="Z137">
        <v>204515.4602</v>
      </c>
      <c r="AA137">
        <v>210256.57810000001</v>
      </c>
      <c r="AB137">
        <v>216138.66639999999</v>
      </c>
      <c r="AC137">
        <v>222157.68</v>
      </c>
      <c r="AD137">
        <v>228310.50330000001</v>
      </c>
      <c r="AE137">
        <v>234657.37400000001</v>
      </c>
      <c r="AF137">
        <v>241175.38070000001</v>
      </c>
      <c r="AG137">
        <v>247870.82199999999</v>
      </c>
      <c r="AH137">
        <v>254739.84839999999</v>
      </c>
      <c r="AI137">
        <v>261774.89910000001</v>
      </c>
      <c r="AJ137">
        <v>268971.30800000002</v>
      </c>
      <c r="AK137">
        <v>276329.38909999997</v>
      </c>
      <c r="AL137">
        <v>283856.05930000002</v>
      </c>
      <c r="AM137">
        <v>291563.8198</v>
      </c>
      <c r="AN137">
        <v>299470.73950000003</v>
      </c>
    </row>
    <row r="138" spans="1:40" x14ac:dyDescent="0.25">
      <c r="A138" s="7" t="s">
        <v>233</v>
      </c>
      <c r="B138" t="s">
        <v>390</v>
      </c>
      <c r="C138">
        <v>612403.68160000001</v>
      </c>
      <c r="D138">
        <v>630927.40300000005</v>
      </c>
      <c r="E138">
        <v>650720.00109999999</v>
      </c>
      <c r="F138">
        <v>671420.44409999996</v>
      </c>
      <c r="G138">
        <v>691763.47679999995</v>
      </c>
      <c r="H138">
        <v>711481.36239999998</v>
      </c>
      <c r="I138">
        <v>730678.87439999997</v>
      </c>
      <c r="J138">
        <v>749606.84219999996</v>
      </c>
      <c r="K138">
        <v>768563.43229999999</v>
      </c>
      <c r="L138">
        <v>787738.85010000004</v>
      </c>
      <c r="M138">
        <v>807195.89850000001</v>
      </c>
      <c r="N138">
        <v>827019.51549999998</v>
      </c>
      <c r="O138">
        <v>847307.57909999997</v>
      </c>
      <c r="P138">
        <v>868617.17150000005</v>
      </c>
      <c r="Q138">
        <v>890785.36069999996</v>
      </c>
      <c r="R138">
        <v>913940.11840000004</v>
      </c>
      <c r="S138">
        <v>938123.64350000001</v>
      </c>
      <c r="T138">
        <v>963318.31039999996</v>
      </c>
      <c r="U138">
        <v>989525.97549999994</v>
      </c>
      <c r="V138">
        <v>1016728.37</v>
      </c>
      <c r="W138">
        <v>1044886.7070000001</v>
      </c>
      <c r="X138">
        <v>1073955.4820000001</v>
      </c>
      <c r="Y138">
        <v>1103890.274</v>
      </c>
      <c r="Z138">
        <v>1134650.9820000001</v>
      </c>
      <c r="AA138">
        <v>1166202.808</v>
      </c>
      <c r="AB138">
        <v>1198516.4099999999</v>
      </c>
      <c r="AC138">
        <v>1231567.7109999999</v>
      </c>
      <c r="AD138">
        <v>1265337.8940000001</v>
      </c>
      <c r="AE138">
        <v>1300493.307</v>
      </c>
      <c r="AF138">
        <v>1336802.3759999999</v>
      </c>
      <c r="AG138">
        <v>1374244.956</v>
      </c>
      <c r="AH138">
        <v>1412750.7220000001</v>
      </c>
      <c r="AI138">
        <v>1452241.361</v>
      </c>
      <c r="AJ138">
        <v>1492666.8189999999</v>
      </c>
      <c r="AK138">
        <v>1534014.4140000001</v>
      </c>
      <c r="AL138">
        <v>1576314.156</v>
      </c>
      <c r="AM138">
        <v>1619631.317</v>
      </c>
      <c r="AN138">
        <v>1664064.699</v>
      </c>
    </row>
    <row r="139" spans="1:40" x14ac:dyDescent="0.25">
      <c r="A139" s="7" t="s">
        <v>233</v>
      </c>
      <c r="B139" t="s">
        <v>391</v>
      </c>
      <c r="C139">
        <v>468.495</v>
      </c>
      <c r="D139">
        <v>481.90431519999998</v>
      </c>
      <c r="E139">
        <v>496.14695660000001</v>
      </c>
      <c r="F139">
        <v>510.90684149999998</v>
      </c>
      <c r="G139">
        <v>525.29567180000004</v>
      </c>
      <c r="H139">
        <v>539.44830639999998</v>
      </c>
      <c r="I139">
        <v>553.51785949999999</v>
      </c>
      <c r="J139">
        <v>567.69566750000001</v>
      </c>
      <c r="K139">
        <v>582.14258489999997</v>
      </c>
      <c r="L139">
        <v>596.85218610000004</v>
      </c>
      <c r="M139">
        <v>611.78198469999995</v>
      </c>
      <c r="N139">
        <v>626.93805269999996</v>
      </c>
      <c r="O139">
        <v>642.35940600000004</v>
      </c>
      <c r="P139">
        <v>658.72273770000004</v>
      </c>
      <c r="Q139">
        <v>675.7439425</v>
      </c>
      <c r="R139">
        <v>693.45968700000003</v>
      </c>
      <c r="S139">
        <v>711.89268270000002</v>
      </c>
      <c r="T139">
        <v>731.03754270000002</v>
      </c>
      <c r="U139">
        <v>750.8983763</v>
      </c>
      <c r="V139">
        <v>771.47819059999995</v>
      </c>
      <c r="W139">
        <v>792.76101270000004</v>
      </c>
      <c r="X139">
        <v>814.72052029999998</v>
      </c>
      <c r="Y139">
        <v>837.32809099999997</v>
      </c>
      <c r="Z139">
        <v>860.55694589999996</v>
      </c>
      <c r="AA139">
        <v>884.38383369999997</v>
      </c>
      <c r="AB139">
        <v>908.78956489999996</v>
      </c>
      <c r="AC139">
        <v>933.75895679999996</v>
      </c>
      <c r="AD139">
        <v>959.28079360000004</v>
      </c>
      <c r="AE139">
        <v>985.77262169999995</v>
      </c>
      <c r="AF139">
        <v>1013.075057</v>
      </c>
      <c r="AG139">
        <v>1041.194074</v>
      </c>
      <c r="AH139">
        <v>1070.1018529999999</v>
      </c>
      <c r="AI139">
        <v>1099.7571439999999</v>
      </c>
      <c r="AJ139">
        <v>1130.1327650000001</v>
      </c>
      <c r="AK139">
        <v>1161.2218800000001</v>
      </c>
      <c r="AL139">
        <v>1193.0494550000001</v>
      </c>
      <c r="AM139">
        <v>1225.664158</v>
      </c>
      <c r="AN139">
        <v>1259.1387609999999</v>
      </c>
    </row>
    <row r="140" spans="1:40" x14ac:dyDescent="0.25">
      <c r="A140" s="7" t="s">
        <v>233</v>
      </c>
      <c r="B140" t="s">
        <v>392</v>
      </c>
      <c r="C140">
        <v>1083169.416</v>
      </c>
      <c r="D140">
        <v>1115498.8840000001</v>
      </c>
      <c r="E140">
        <v>1149434.5079999999</v>
      </c>
      <c r="F140">
        <v>1184401.548</v>
      </c>
      <c r="G140">
        <v>1219101.699</v>
      </c>
      <c r="H140">
        <v>1253354.828</v>
      </c>
      <c r="I140">
        <v>1287326.68</v>
      </c>
      <c r="J140">
        <v>1321399.807</v>
      </c>
      <c r="K140">
        <v>1356009.8670000001</v>
      </c>
      <c r="L140">
        <v>1391230.8389999999</v>
      </c>
      <c r="M140">
        <v>1427103.8640000001</v>
      </c>
      <c r="N140">
        <v>1463781.3160000001</v>
      </c>
      <c r="O140">
        <v>1501465.3459999999</v>
      </c>
      <c r="P140">
        <v>1540818.811</v>
      </c>
      <c r="Q140">
        <v>1581643.3030000001</v>
      </c>
      <c r="R140">
        <v>1624204.952</v>
      </c>
      <c r="S140">
        <v>1668612.84</v>
      </c>
      <c r="T140">
        <v>1714856.348</v>
      </c>
      <c r="U140">
        <v>1762935.2990000001</v>
      </c>
      <c r="V140">
        <v>1812842.875</v>
      </c>
      <c r="W140">
        <v>1864521.909</v>
      </c>
      <c r="X140">
        <v>1917894.5589999999</v>
      </c>
      <c r="Y140">
        <v>1972881.4210000001</v>
      </c>
      <c r="Z140">
        <v>2029410.1610000001</v>
      </c>
      <c r="AA140">
        <v>2087418.3840000001</v>
      </c>
      <c r="AB140">
        <v>2146854.0460000001</v>
      </c>
      <c r="AC140">
        <v>2207674.9040000001</v>
      </c>
      <c r="AD140">
        <v>2269848.2510000002</v>
      </c>
      <c r="AE140">
        <v>2333871.341</v>
      </c>
      <c r="AF140">
        <v>2399519.2969999998</v>
      </c>
      <c r="AG140">
        <v>2466852.4750000001</v>
      </c>
      <c r="AH140">
        <v>2535815.628</v>
      </c>
      <c r="AI140">
        <v>2606312.3259999999</v>
      </c>
      <c r="AJ140">
        <v>2678278.9890000001</v>
      </c>
      <c r="AK140">
        <v>2751709.9419999998</v>
      </c>
      <c r="AL140">
        <v>2826671.969</v>
      </c>
      <c r="AM140">
        <v>2903293.1979999999</v>
      </c>
      <c r="AN140">
        <v>2981760.4279999998</v>
      </c>
    </row>
    <row r="141" spans="1:40" x14ac:dyDescent="0.25">
      <c r="A141" s="7" t="s">
        <v>233</v>
      </c>
      <c r="B141" t="s">
        <v>393</v>
      </c>
      <c r="C141">
        <v>861000.34299999999</v>
      </c>
      <c r="D141">
        <v>886669.70880000002</v>
      </c>
      <c r="E141">
        <v>913638.21120000002</v>
      </c>
      <c r="F141">
        <v>941422.49800000002</v>
      </c>
      <c r="G141">
        <v>968915.2855</v>
      </c>
      <c r="H141">
        <v>996048.32990000001</v>
      </c>
      <c r="I141">
        <v>1022978.77</v>
      </c>
      <c r="J141">
        <v>1050001.4669999999</v>
      </c>
      <c r="K141">
        <v>1077433.1839999999</v>
      </c>
      <c r="L141">
        <v>1105321.0930000001</v>
      </c>
      <c r="M141">
        <v>1133678.6340000001</v>
      </c>
      <c r="N141">
        <v>1162604.2279999999</v>
      </c>
      <c r="O141">
        <v>1192237.605</v>
      </c>
      <c r="P141">
        <v>1223203.828</v>
      </c>
      <c r="Q141">
        <v>1255297.906</v>
      </c>
      <c r="R141">
        <v>1288713.074</v>
      </c>
      <c r="S141">
        <v>1323535.7760000001</v>
      </c>
      <c r="T141">
        <v>1359764.5049999999</v>
      </c>
      <c r="U141">
        <v>1397410.4350000001</v>
      </c>
      <c r="V141">
        <v>1436468.798</v>
      </c>
      <c r="W141">
        <v>1476896.6359999999</v>
      </c>
      <c r="X141">
        <v>1518634.929</v>
      </c>
      <c r="Y141">
        <v>1561623.183</v>
      </c>
      <c r="Z141">
        <v>1605806.1370000001</v>
      </c>
      <c r="AA141">
        <v>1651136.108</v>
      </c>
      <c r="AB141">
        <v>1697573.483</v>
      </c>
      <c r="AC141">
        <v>1745086.388</v>
      </c>
      <c r="AD141">
        <v>1793650.5619999999</v>
      </c>
      <c r="AE141">
        <v>1843725.0530000001</v>
      </c>
      <c r="AF141">
        <v>1895127.777</v>
      </c>
      <c r="AG141">
        <v>1947910.149</v>
      </c>
      <c r="AH141">
        <v>2002037.5730000001</v>
      </c>
      <c r="AI141">
        <v>2057443.2860000001</v>
      </c>
      <c r="AJ141">
        <v>2114084.2579999999</v>
      </c>
      <c r="AK141">
        <v>2171959.2450000001</v>
      </c>
      <c r="AL141">
        <v>2231122.3659999999</v>
      </c>
      <c r="AM141">
        <v>2291673.9640000002</v>
      </c>
      <c r="AN141">
        <v>2353759.7119999998</v>
      </c>
    </row>
    <row r="142" spans="1:40" x14ac:dyDescent="0.25">
      <c r="A142" s="7" t="s">
        <v>235</v>
      </c>
      <c r="B142" t="s">
        <v>394</v>
      </c>
      <c r="C142">
        <v>138827.01699999999</v>
      </c>
      <c r="D142">
        <v>142922.94080000001</v>
      </c>
      <c r="E142">
        <v>147345.72820000001</v>
      </c>
      <c r="F142">
        <v>152050.82279999999</v>
      </c>
      <c r="G142">
        <v>156740.97889999999</v>
      </c>
      <c r="H142">
        <v>161297.45989999999</v>
      </c>
      <c r="I142">
        <v>165691.93799999999</v>
      </c>
      <c r="J142">
        <v>169949.00320000001</v>
      </c>
      <c r="K142">
        <v>174177.97320000001</v>
      </c>
      <c r="L142">
        <v>178420.96220000001</v>
      </c>
      <c r="M142">
        <v>182698.20480000001</v>
      </c>
      <c r="N142">
        <v>187033.71179999999</v>
      </c>
      <c r="O142">
        <v>191452.11970000001</v>
      </c>
      <c r="P142">
        <v>196121.34710000001</v>
      </c>
      <c r="Q142">
        <v>201014.9264</v>
      </c>
      <c r="R142">
        <v>206156.65280000001</v>
      </c>
      <c r="S142">
        <v>211549.29860000001</v>
      </c>
      <c r="T142">
        <v>217183.74100000001</v>
      </c>
      <c r="U142">
        <v>223055.84049999999</v>
      </c>
      <c r="V142">
        <v>229159.41390000001</v>
      </c>
      <c r="W142">
        <v>235484.03169999999</v>
      </c>
      <c r="X142">
        <v>242018.1011</v>
      </c>
      <c r="Y142">
        <v>248750.5673</v>
      </c>
      <c r="Z142">
        <v>255671.5527</v>
      </c>
      <c r="AA142">
        <v>262772.51329999999</v>
      </c>
      <c r="AB142">
        <v>270046.2268</v>
      </c>
      <c r="AC142">
        <v>277486.73109999998</v>
      </c>
      <c r="AD142">
        <v>285089.30859999999</v>
      </c>
      <c r="AE142">
        <v>293007.15710000001</v>
      </c>
      <c r="AF142">
        <v>301202.13329999999</v>
      </c>
      <c r="AG142">
        <v>309668.89929999999</v>
      </c>
      <c r="AH142">
        <v>318389.39600000001</v>
      </c>
      <c r="AI142">
        <v>327344.1874</v>
      </c>
      <c r="AJ142">
        <v>336520.27159999998</v>
      </c>
      <c r="AK142">
        <v>345912.99459999998</v>
      </c>
      <c r="AL142">
        <v>355527.22779999999</v>
      </c>
      <c r="AM142">
        <v>365375.90659999999</v>
      </c>
      <c r="AN142">
        <v>375479.76860000001</v>
      </c>
    </row>
    <row r="143" spans="1:40" x14ac:dyDescent="0.25">
      <c r="A143" s="7" t="s">
        <v>235</v>
      </c>
      <c r="B143" t="s">
        <v>395</v>
      </c>
      <c r="C143">
        <v>3577.69</v>
      </c>
      <c r="D143">
        <v>3677.0819630000001</v>
      </c>
      <c r="E143">
        <v>3788.8923150000001</v>
      </c>
      <c r="F143">
        <v>3912.9151529999999</v>
      </c>
      <c r="G143">
        <v>4033.3136709999999</v>
      </c>
      <c r="H143">
        <v>4146.6071760000004</v>
      </c>
      <c r="I143">
        <v>4253.9143999999997</v>
      </c>
      <c r="J143">
        <v>4357.6876030000003</v>
      </c>
      <c r="K143">
        <v>4460.6421179999998</v>
      </c>
      <c r="L143">
        <v>4564.8005300000004</v>
      </c>
      <c r="M143">
        <v>4670.7800049999996</v>
      </c>
      <c r="N143">
        <v>4779.1333919999997</v>
      </c>
      <c r="O143">
        <v>4890.422697</v>
      </c>
      <c r="P143">
        <v>5013.206306</v>
      </c>
      <c r="Q143">
        <v>5145.6492969999999</v>
      </c>
      <c r="R143">
        <v>5286.1833539999998</v>
      </c>
      <c r="S143">
        <v>5433.0377280000002</v>
      </c>
      <c r="T143">
        <v>5584.914299</v>
      </c>
      <c r="U143">
        <v>5741.3067460000002</v>
      </c>
      <c r="V143">
        <v>5902.1340019999998</v>
      </c>
      <c r="W143">
        <v>6067.4134480000002</v>
      </c>
      <c r="X143">
        <v>6237.1807239999998</v>
      </c>
      <c r="Y143">
        <v>6411.4520169999996</v>
      </c>
      <c r="Z143">
        <v>6590.2096670000001</v>
      </c>
      <c r="AA143">
        <v>6773.4038110000001</v>
      </c>
      <c r="AB143">
        <v>6960.962689</v>
      </c>
      <c r="AC143">
        <v>7152.805112</v>
      </c>
      <c r="AD143">
        <v>7348.8530989999999</v>
      </c>
      <c r="AE143">
        <v>7556.656027</v>
      </c>
      <c r="AF143">
        <v>7773.9324859999997</v>
      </c>
      <c r="AG143">
        <v>7998.620844</v>
      </c>
      <c r="AH143">
        <v>8228.8821900000003</v>
      </c>
      <c r="AI143">
        <v>8463.6102470000005</v>
      </c>
      <c r="AJ143">
        <v>8702.4363109999995</v>
      </c>
      <c r="AK143">
        <v>8945.5080749999997</v>
      </c>
      <c r="AL143">
        <v>9193.3149219999996</v>
      </c>
      <c r="AM143">
        <v>9446.5259160000005</v>
      </c>
      <c r="AN143">
        <v>9705.9295920000004</v>
      </c>
    </row>
    <row r="144" spans="1:40" x14ac:dyDescent="0.25">
      <c r="A144" s="7" t="s">
        <v>235</v>
      </c>
      <c r="B144" t="s">
        <v>396</v>
      </c>
      <c r="C144">
        <v>12425.123</v>
      </c>
      <c r="D144">
        <v>12853.28499</v>
      </c>
      <c r="E144">
        <v>13296.10073</v>
      </c>
      <c r="F144">
        <v>13727.411190000001</v>
      </c>
      <c r="G144">
        <v>14121.705169999999</v>
      </c>
      <c r="H144">
        <v>14487.45276</v>
      </c>
      <c r="I144">
        <v>14839.65309</v>
      </c>
      <c r="J144">
        <v>15191.121230000001</v>
      </c>
      <c r="K144">
        <v>15551.31057</v>
      </c>
      <c r="L144">
        <v>15922.844859999999</v>
      </c>
      <c r="M144">
        <v>16305.954170000001</v>
      </c>
      <c r="N144">
        <v>16700.987099999998</v>
      </c>
      <c r="O144">
        <v>17108.290509999999</v>
      </c>
      <c r="P144">
        <v>17542.991839999999</v>
      </c>
      <c r="Q144">
        <v>18002.85397</v>
      </c>
      <c r="R144">
        <v>18487.692190000002</v>
      </c>
      <c r="S144">
        <v>18995.243160000002</v>
      </c>
      <c r="T144">
        <v>19522.80199</v>
      </c>
      <c r="U144">
        <v>20068.827809999999</v>
      </c>
      <c r="V144">
        <v>20632.416850000001</v>
      </c>
      <c r="W144">
        <v>21212.780630000001</v>
      </c>
      <c r="X144">
        <v>21809.28254</v>
      </c>
      <c r="Y144">
        <v>22421.426739999999</v>
      </c>
      <c r="Z144">
        <v>23048.81998</v>
      </c>
      <c r="AA144">
        <v>23691.13781</v>
      </c>
      <c r="AB144">
        <v>24348.108080000002</v>
      </c>
      <c r="AC144">
        <v>25019.50506</v>
      </c>
      <c r="AD144">
        <v>25705.157620000002</v>
      </c>
      <c r="AE144">
        <v>26427.228739999999</v>
      </c>
      <c r="AF144">
        <v>27180.91877</v>
      </c>
      <c r="AG144">
        <v>27959.571209999998</v>
      </c>
      <c r="AH144">
        <v>28756.500069999998</v>
      </c>
      <c r="AI144">
        <v>29567.44067</v>
      </c>
      <c r="AJ144">
        <v>30390.873210000002</v>
      </c>
      <c r="AK144">
        <v>31227.37126</v>
      </c>
      <c r="AL144">
        <v>32078.8999</v>
      </c>
      <c r="AM144">
        <v>32948.21211</v>
      </c>
      <c r="AN144">
        <v>33838.556140000001</v>
      </c>
    </row>
    <row r="145" spans="1:40" x14ac:dyDescent="0.25">
      <c r="A145" s="7" t="s">
        <v>235</v>
      </c>
      <c r="B145" t="s">
        <v>397</v>
      </c>
      <c r="C145">
        <v>329.06599999999997</v>
      </c>
      <c r="D145">
        <v>338.74497860000002</v>
      </c>
      <c r="E145">
        <v>349.57994280000003</v>
      </c>
      <c r="F145">
        <v>361.44470589999997</v>
      </c>
      <c r="G145">
        <v>372.91638269999999</v>
      </c>
      <c r="H145">
        <v>383.56678160000001</v>
      </c>
      <c r="I145">
        <v>393.38037259999999</v>
      </c>
      <c r="J145">
        <v>402.72316530000001</v>
      </c>
      <c r="K145">
        <v>411.9080611</v>
      </c>
      <c r="L145">
        <v>421.06034119999998</v>
      </c>
      <c r="M145">
        <v>430.2362546</v>
      </c>
      <c r="N145">
        <v>439.50118989999999</v>
      </c>
      <c r="O145">
        <v>448.92218650000001</v>
      </c>
      <c r="P145">
        <v>459.22803599999997</v>
      </c>
      <c r="Q145">
        <v>470.215214</v>
      </c>
      <c r="R145">
        <v>481.88761820000002</v>
      </c>
      <c r="S145">
        <v>494.21090900000002</v>
      </c>
      <c r="T145">
        <v>507.128671</v>
      </c>
      <c r="U145">
        <v>520.60238389999995</v>
      </c>
      <c r="V145">
        <v>534.60091590000002</v>
      </c>
      <c r="W145">
        <v>549.09017870000002</v>
      </c>
      <c r="X145">
        <v>564.03779980000002</v>
      </c>
      <c r="Y145">
        <v>579.41564840000001</v>
      </c>
      <c r="Z145">
        <v>595.20030080000004</v>
      </c>
      <c r="AA145">
        <v>611.3726163</v>
      </c>
      <c r="AB145">
        <v>627.91716559999998</v>
      </c>
      <c r="AC145">
        <v>644.82167760000004</v>
      </c>
      <c r="AD145">
        <v>662.07677379999996</v>
      </c>
      <c r="AE145">
        <v>680.29029790000004</v>
      </c>
      <c r="AF145">
        <v>699.26893680000001</v>
      </c>
      <c r="AG145">
        <v>718.97880039999995</v>
      </c>
      <c r="AH145">
        <v>739.36172920000001</v>
      </c>
      <c r="AI145">
        <v>760.35519539999996</v>
      </c>
      <c r="AJ145">
        <v>781.91375310000001</v>
      </c>
      <c r="AK145">
        <v>804.01572339999996</v>
      </c>
      <c r="AL145">
        <v>826.6661623</v>
      </c>
      <c r="AM145">
        <v>849.89252799999997</v>
      </c>
      <c r="AN145">
        <v>873.74282949999997</v>
      </c>
    </row>
    <row r="146" spans="1:40" x14ac:dyDescent="0.25">
      <c r="A146" s="7" t="s">
        <v>235</v>
      </c>
      <c r="B146" t="s">
        <v>398</v>
      </c>
      <c r="C146">
        <v>568231.56999999995</v>
      </c>
      <c r="D146">
        <v>585488.18310000002</v>
      </c>
      <c r="E146">
        <v>604132.97140000004</v>
      </c>
      <c r="F146">
        <v>623935.36</v>
      </c>
      <c r="G146">
        <v>643577.58239999996</v>
      </c>
      <c r="H146">
        <v>662538.98479999998</v>
      </c>
      <c r="I146">
        <v>680691.42009999999</v>
      </c>
      <c r="J146">
        <v>698132.38899999997</v>
      </c>
      <c r="K146">
        <v>715155.0834</v>
      </c>
      <c r="L146">
        <v>732147.55009999999</v>
      </c>
      <c r="M146">
        <v>749247.10490000003</v>
      </c>
      <c r="N146">
        <v>766555.32109999994</v>
      </c>
      <c r="O146">
        <v>784159.94200000004</v>
      </c>
      <c r="P146">
        <v>802859.91870000004</v>
      </c>
      <c r="Q146">
        <v>822540.32700000005</v>
      </c>
      <c r="R146">
        <v>843271.4952</v>
      </c>
      <c r="S146">
        <v>865038.49360000005</v>
      </c>
      <c r="T146">
        <v>887786.47290000005</v>
      </c>
      <c r="U146">
        <v>911488.47340000002</v>
      </c>
      <c r="V146">
        <v>936111.52480000001</v>
      </c>
      <c r="W146">
        <v>961609.85730000003</v>
      </c>
      <c r="X146">
        <v>987935.99670000002</v>
      </c>
      <c r="Y146">
        <v>1015046.1040000001</v>
      </c>
      <c r="Z146">
        <v>1042901.613</v>
      </c>
      <c r="AA146">
        <v>1071469.406</v>
      </c>
      <c r="AB146">
        <v>1100721.659</v>
      </c>
      <c r="AC146">
        <v>1130635.551</v>
      </c>
      <c r="AD146">
        <v>1161193.2590000001</v>
      </c>
      <c r="AE146">
        <v>1193145.4720000001</v>
      </c>
      <c r="AF146">
        <v>1226313.665</v>
      </c>
      <c r="AG146">
        <v>1260644.7930000001</v>
      </c>
      <c r="AH146">
        <v>1296047.544</v>
      </c>
      <c r="AI146">
        <v>1332438.882</v>
      </c>
      <c r="AJ146">
        <v>1369769.129</v>
      </c>
      <c r="AK146">
        <v>1408024.6810000001</v>
      </c>
      <c r="AL146">
        <v>1447229.9709999999</v>
      </c>
      <c r="AM146">
        <v>1487440.79</v>
      </c>
      <c r="AN146">
        <v>1528743.1740000001</v>
      </c>
    </row>
    <row r="147" spans="1:40" x14ac:dyDescent="0.25">
      <c r="A147" s="7" t="s">
        <v>235</v>
      </c>
      <c r="B147" t="s">
        <v>399</v>
      </c>
      <c r="C147">
        <v>2519.703</v>
      </c>
      <c r="D147">
        <v>2595.6052119999999</v>
      </c>
      <c r="E147">
        <v>2675.5108879999998</v>
      </c>
      <c r="F147">
        <v>2757.1120110000002</v>
      </c>
      <c r="G147">
        <v>2837.9990720000001</v>
      </c>
      <c r="H147">
        <v>2918.091144</v>
      </c>
      <c r="I147">
        <v>2998.413102</v>
      </c>
      <c r="J147">
        <v>3079.7529410000002</v>
      </c>
      <c r="K147">
        <v>3162.796617</v>
      </c>
      <c r="L147">
        <v>3247.2496099999998</v>
      </c>
      <c r="M147">
        <v>3332.6579860000002</v>
      </c>
      <c r="N147">
        <v>3419.1942530000001</v>
      </c>
      <c r="O147">
        <v>3507.3484979999998</v>
      </c>
      <c r="P147">
        <v>3597.9783710000002</v>
      </c>
      <c r="Q147">
        <v>3690.3119670000001</v>
      </c>
      <c r="R147">
        <v>3785.9626440000002</v>
      </c>
      <c r="S147">
        <v>3885.7366139999999</v>
      </c>
      <c r="T147">
        <v>3989.812625</v>
      </c>
      <c r="U147">
        <v>4098.3295010000002</v>
      </c>
      <c r="V147">
        <v>4211.1237789999996</v>
      </c>
      <c r="W147">
        <v>4327.9687830000003</v>
      </c>
      <c r="X147">
        <v>4448.6422009999997</v>
      </c>
      <c r="Y147">
        <v>4572.9465460000001</v>
      </c>
      <c r="Z147">
        <v>4700.7133809999996</v>
      </c>
      <c r="AA147">
        <v>4831.8020530000003</v>
      </c>
      <c r="AB147">
        <v>4966.0974829999996</v>
      </c>
      <c r="AC147">
        <v>5103.5076749999998</v>
      </c>
      <c r="AD147">
        <v>5243.9627659999996</v>
      </c>
      <c r="AE147">
        <v>5388.4545230000003</v>
      </c>
      <c r="AF147">
        <v>5535.8086979999998</v>
      </c>
      <c r="AG147">
        <v>5686.8606360000003</v>
      </c>
      <c r="AH147">
        <v>5841.9939189999996</v>
      </c>
      <c r="AI147">
        <v>6001.2486060000001</v>
      </c>
      <c r="AJ147">
        <v>6164.5785530000003</v>
      </c>
      <c r="AK147">
        <v>6331.9774129999996</v>
      </c>
      <c r="AL147">
        <v>6503.55915</v>
      </c>
      <c r="AM147">
        <v>6679.5592189999998</v>
      </c>
      <c r="AN147">
        <v>6860.3470189999998</v>
      </c>
    </row>
    <row r="148" spans="1:40" x14ac:dyDescent="0.25">
      <c r="A148" s="7" t="s">
        <v>236</v>
      </c>
      <c r="B148" t="s">
        <v>400</v>
      </c>
      <c r="C148">
        <v>4152088.8960000002</v>
      </c>
      <c r="D148">
        <v>4276188.0769999996</v>
      </c>
      <c r="E148">
        <v>4406070.3459999999</v>
      </c>
      <c r="F148">
        <v>4539690.6349999998</v>
      </c>
      <c r="G148">
        <v>4673106.3619999997</v>
      </c>
      <c r="H148">
        <v>4806002.3689999999</v>
      </c>
      <c r="I148">
        <v>4938891.3990000002</v>
      </c>
      <c r="J148">
        <v>5072681.0779999997</v>
      </c>
      <c r="K148">
        <v>5208457.6960000005</v>
      </c>
      <c r="L148">
        <v>5346230.4589999998</v>
      </c>
      <c r="M148">
        <v>5485972.807</v>
      </c>
      <c r="N148">
        <v>5628093.9019999998</v>
      </c>
      <c r="O148">
        <v>5773194.0999999996</v>
      </c>
      <c r="P148">
        <v>5923430.9189999998</v>
      </c>
      <c r="Q148">
        <v>6078147.7419999996</v>
      </c>
      <c r="R148">
        <v>6238438.6260000002</v>
      </c>
      <c r="S148">
        <v>6404856.4019999998</v>
      </c>
      <c r="T148">
        <v>6577524.1799999997</v>
      </c>
      <c r="U148">
        <v>6756587.6220000004</v>
      </c>
      <c r="V148">
        <v>6942089.7209999999</v>
      </c>
      <c r="W148">
        <v>7133879.9000000004</v>
      </c>
      <c r="X148">
        <v>7331723.2599999998</v>
      </c>
      <c r="Y148">
        <v>7535368.8260000004</v>
      </c>
      <c r="Z148">
        <v>7744582.2390000001</v>
      </c>
      <c r="AA148">
        <v>7959158.892</v>
      </c>
      <c r="AB148">
        <v>8178929.1809999999</v>
      </c>
      <c r="AC148">
        <v>8403758.6620000005</v>
      </c>
      <c r="AD148">
        <v>8633549.0850000009</v>
      </c>
      <c r="AE148">
        <v>8869943.8350000009</v>
      </c>
      <c r="AF148">
        <v>9112319.2170000002</v>
      </c>
      <c r="AG148">
        <v>9361118.4199999999</v>
      </c>
      <c r="AH148">
        <v>9616392.4100000001</v>
      </c>
      <c r="AI148">
        <v>9878035.1490000002</v>
      </c>
      <c r="AJ148">
        <v>10146018.84</v>
      </c>
      <c r="AK148">
        <v>10420471.76</v>
      </c>
      <c r="AL148">
        <v>10701736.92</v>
      </c>
      <c r="AM148">
        <v>10990343.75</v>
      </c>
      <c r="AN148">
        <v>11287012.529999999</v>
      </c>
    </row>
    <row r="149" spans="1:40" x14ac:dyDescent="0.25">
      <c r="A149" s="7" t="s">
        <v>236</v>
      </c>
      <c r="B149" t="s">
        <v>401</v>
      </c>
      <c r="C149">
        <v>4653.7969990000001</v>
      </c>
      <c r="D149">
        <v>4794.000027</v>
      </c>
      <c r="E149">
        <v>4942.4678169999997</v>
      </c>
      <c r="F149">
        <v>5095.6942580000004</v>
      </c>
      <c r="G149">
        <v>5247.3971899999997</v>
      </c>
      <c r="H149">
        <v>5396.6930629999997</v>
      </c>
      <c r="I149">
        <v>5544.1742359999998</v>
      </c>
      <c r="J149">
        <v>5691.5872849999996</v>
      </c>
      <c r="K149">
        <v>5841.4672430000001</v>
      </c>
      <c r="L149">
        <v>5993.8243229999998</v>
      </c>
      <c r="M149">
        <v>6148.4337079999996</v>
      </c>
      <c r="N149">
        <v>6305.7696420000002</v>
      </c>
      <c r="O149">
        <v>6466.6422220000004</v>
      </c>
      <c r="P149">
        <v>6633.9394840000004</v>
      </c>
      <c r="Q149">
        <v>6806.3153080000002</v>
      </c>
      <c r="R149">
        <v>6985.4429630000004</v>
      </c>
      <c r="S149">
        <v>7172.0507960000004</v>
      </c>
      <c r="T149">
        <v>7366.1285239999997</v>
      </c>
      <c r="U149">
        <v>7567.4423720000004</v>
      </c>
      <c r="V149">
        <v>7776.03892</v>
      </c>
      <c r="W149">
        <v>7991.7115819999999</v>
      </c>
      <c r="X149">
        <v>8214.1373390000008</v>
      </c>
      <c r="Y149">
        <v>8442.9829520000003</v>
      </c>
      <c r="Z149">
        <v>8677.9544519999999</v>
      </c>
      <c r="AA149">
        <v>8918.8116410000002</v>
      </c>
      <c r="AB149">
        <v>9165.3677929999994</v>
      </c>
      <c r="AC149">
        <v>9417.4821580000007</v>
      </c>
      <c r="AD149">
        <v>9675.0550079999903</v>
      </c>
      <c r="AE149">
        <v>9940.5143260000004</v>
      </c>
      <c r="AF149">
        <v>10212.79816</v>
      </c>
      <c r="AG149">
        <v>10492.666789999999</v>
      </c>
      <c r="AH149">
        <v>10780.0985</v>
      </c>
      <c r="AI149">
        <v>11074.7176</v>
      </c>
      <c r="AJ149">
        <v>11376.24755</v>
      </c>
      <c r="AK149">
        <v>11684.675579999999</v>
      </c>
      <c r="AL149">
        <v>12000.32093</v>
      </c>
      <c r="AM149">
        <v>12323.769829999999</v>
      </c>
      <c r="AN149">
        <v>12655.845300000001</v>
      </c>
    </row>
    <row r="150" spans="1:40" x14ac:dyDescent="0.25">
      <c r="A150" s="23" t="s">
        <v>425</v>
      </c>
      <c r="B150" t="s">
        <v>402</v>
      </c>
      <c r="C150">
        <v>363441.91800000001</v>
      </c>
      <c r="D150">
        <v>374095.32750000001</v>
      </c>
      <c r="E150">
        <v>388962.67749999999</v>
      </c>
      <c r="F150">
        <v>406420.1814</v>
      </c>
      <c r="G150">
        <v>421313.5368</v>
      </c>
      <c r="H150">
        <v>432815.55229999998</v>
      </c>
      <c r="I150">
        <v>441386.11599999998</v>
      </c>
      <c r="J150">
        <v>447882.47580000001</v>
      </c>
      <c r="K150">
        <v>453700.05920000002</v>
      </c>
      <c r="L150">
        <v>459380.36910000001</v>
      </c>
      <c r="M150">
        <v>464993.38309999998</v>
      </c>
      <c r="N150">
        <v>470559.5232</v>
      </c>
      <c r="O150">
        <v>476093.8371</v>
      </c>
      <c r="P150">
        <v>483968.37219999998</v>
      </c>
      <c r="Q150">
        <v>493315.60560000001</v>
      </c>
      <c r="R150">
        <v>503881.93040000001</v>
      </c>
      <c r="S150">
        <v>515392.22110000002</v>
      </c>
      <c r="T150">
        <v>527619.71189999999</v>
      </c>
      <c r="U150">
        <v>540418.14110000001</v>
      </c>
      <c r="V150">
        <v>553708.13489999995</v>
      </c>
      <c r="W150">
        <v>567434.40229999996</v>
      </c>
      <c r="X150">
        <v>581554.87379999994</v>
      </c>
      <c r="Y150">
        <v>596037.19339999999</v>
      </c>
      <c r="Z150">
        <v>610855.64850000001</v>
      </c>
      <c r="AA150">
        <v>625988.9743</v>
      </c>
      <c r="AB150">
        <v>641419.05009999999</v>
      </c>
      <c r="AC150">
        <v>657130.22930000001</v>
      </c>
      <c r="AD150">
        <v>673109.14760000003</v>
      </c>
      <c r="AE150">
        <v>691742.87780000002</v>
      </c>
      <c r="AF150">
        <v>712110.88879999996</v>
      </c>
      <c r="AG150">
        <v>733835.26439999999</v>
      </c>
      <c r="AH150">
        <v>756604.21770000004</v>
      </c>
      <c r="AI150">
        <v>780199.08499999996</v>
      </c>
      <c r="AJ150">
        <v>804490.80119999999</v>
      </c>
      <c r="AK150">
        <v>829418.73190000001</v>
      </c>
      <c r="AL150">
        <v>854974.21189999999</v>
      </c>
      <c r="AM150">
        <v>881182.60589999997</v>
      </c>
      <c r="AN150">
        <v>908095.40709999995</v>
      </c>
    </row>
    <row r="151" spans="1:40" x14ac:dyDescent="0.25">
      <c r="A151" s="23" t="s">
        <v>425</v>
      </c>
      <c r="B151" t="s">
        <v>403</v>
      </c>
      <c r="C151">
        <v>9283.1983999999902</v>
      </c>
      <c r="D151">
        <v>9519.7360439999902</v>
      </c>
      <c r="E151">
        <v>9827.4210370000001</v>
      </c>
      <c r="F151">
        <v>10174.086810000001</v>
      </c>
      <c r="G151">
        <v>10497.97653</v>
      </c>
      <c r="H151">
        <v>10786.36968</v>
      </c>
      <c r="I151">
        <v>11055.55493</v>
      </c>
      <c r="J151">
        <v>11316.221579999999</v>
      </c>
      <c r="K151">
        <v>11580.06883</v>
      </c>
      <c r="L151">
        <v>11849.645259999999</v>
      </c>
      <c r="M151">
        <v>12122.293960000001</v>
      </c>
      <c r="N151">
        <v>12398.13643</v>
      </c>
      <c r="O151">
        <v>12679.018690000001</v>
      </c>
      <c r="P151">
        <v>12973.66129</v>
      </c>
      <c r="Q151">
        <v>13272.800670000001</v>
      </c>
      <c r="R151">
        <v>13586.63723</v>
      </c>
      <c r="S151">
        <v>13918.698549999999</v>
      </c>
      <c r="T151">
        <v>14268.62285</v>
      </c>
      <c r="U151">
        <v>14637.646559999999</v>
      </c>
      <c r="V151">
        <v>15022.426450000001</v>
      </c>
      <c r="W151">
        <v>15420.68442</v>
      </c>
      <c r="X151">
        <v>15831.04118</v>
      </c>
      <c r="Y151">
        <v>16252.64719</v>
      </c>
      <c r="Z151">
        <v>16684.933270000001</v>
      </c>
      <c r="AA151">
        <v>17127.472180000001</v>
      </c>
      <c r="AB151">
        <v>17579.913400000001</v>
      </c>
      <c r="AC151">
        <v>18041.957579999998</v>
      </c>
      <c r="AD151">
        <v>18513.354009999999</v>
      </c>
      <c r="AE151">
        <v>19018.71643</v>
      </c>
      <c r="AF151">
        <v>19542.584299999999</v>
      </c>
      <c r="AG151">
        <v>20089.28758</v>
      </c>
      <c r="AH151">
        <v>20658.783869999999</v>
      </c>
      <c r="AI151">
        <v>21248.832569999999</v>
      </c>
      <c r="AJ151">
        <v>21857.113420000001</v>
      </c>
      <c r="AK151">
        <v>22482.059870000001</v>
      </c>
      <c r="AL151">
        <v>23123.154859999999</v>
      </c>
      <c r="AM151">
        <v>23780.770199999999</v>
      </c>
      <c r="AN151">
        <v>24456.064770000001</v>
      </c>
    </row>
    <row r="152" spans="1:40" x14ac:dyDescent="0.25">
      <c r="A152" s="7" t="s">
        <v>424</v>
      </c>
      <c r="B152" t="s">
        <v>404</v>
      </c>
      <c r="C152">
        <v>37854.733</v>
      </c>
      <c r="D152">
        <v>38478.294719999998</v>
      </c>
      <c r="E152">
        <v>39066.093610000004</v>
      </c>
      <c r="F152">
        <v>39574.232819999997</v>
      </c>
      <c r="G152">
        <v>39870.49497</v>
      </c>
      <c r="H152">
        <v>40327.702140000001</v>
      </c>
      <c r="I152">
        <v>40990.371229999997</v>
      </c>
      <c r="J152">
        <v>41861.096830000002</v>
      </c>
      <c r="K152">
        <v>42874.238360000003</v>
      </c>
      <c r="L152">
        <v>43952.220529999999</v>
      </c>
      <c r="M152">
        <v>45035.912609999999</v>
      </c>
      <c r="N152">
        <v>46097.492760000001</v>
      </c>
      <c r="O152">
        <v>47130.021670000002</v>
      </c>
      <c r="P152">
        <v>48445.312859999998</v>
      </c>
      <c r="Q152">
        <v>49783.232750000003</v>
      </c>
      <c r="R152">
        <v>51123.612840000002</v>
      </c>
      <c r="S152">
        <v>52477.889340000002</v>
      </c>
      <c r="T152">
        <v>53860.026160000001</v>
      </c>
      <c r="U152">
        <v>55300.401250000003</v>
      </c>
      <c r="V152">
        <v>56798.115819999999</v>
      </c>
      <c r="W152">
        <v>58351.339039999999</v>
      </c>
      <c r="X152">
        <v>59957.493439999998</v>
      </c>
      <c r="Y152">
        <v>61614.190399999999</v>
      </c>
      <c r="Z152">
        <v>63319.579819999999</v>
      </c>
      <c r="AA152">
        <v>65072.394529999998</v>
      </c>
      <c r="AB152">
        <v>66871.886710000006</v>
      </c>
      <c r="AC152">
        <v>68717.736869999906</v>
      </c>
      <c r="AD152">
        <v>70609.990059999996</v>
      </c>
      <c r="AE152">
        <v>72552.648499999996</v>
      </c>
      <c r="AF152">
        <v>74527.30171</v>
      </c>
      <c r="AG152">
        <v>76584.371969999906</v>
      </c>
      <c r="AH152">
        <v>78732.852339999998</v>
      </c>
      <c r="AI152">
        <v>80961.464930000002</v>
      </c>
      <c r="AJ152">
        <v>83258.633470000001</v>
      </c>
      <c r="AK152">
        <v>85613.705489999906</v>
      </c>
      <c r="AL152">
        <v>88026.200219999999</v>
      </c>
      <c r="AM152">
        <v>90497.648270000005</v>
      </c>
      <c r="AN152">
        <v>93032.875690000001</v>
      </c>
    </row>
    <row r="153" spans="1:40" x14ac:dyDescent="0.25">
      <c r="A153" s="7" t="s">
        <v>234</v>
      </c>
      <c r="B153" t="s">
        <v>405</v>
      </c>
      <c r="C153">
        <v>351724.27600000001</v>
      </c>
      <c r="D153">
        <v>362137.98820000002</v>
      </c>
      <c r="E153">
        <v>372998.07510000002</v>
      </c>
      <c r="F153">
        <v>384184.34789999999</v>
      </c>
      <c r="G153">
        <v>395390.07089999999</v>
      </c>
      <c r="H153">
        <v>406594.2549</v>
      </c>
      <c r="I153">
        <v>417821.79460000002</v>
      </c>
      <c r="J153">
        <v>429128.70360000001</v>
      </c>
      <c r="K153">
        <v>440576.68400000001</v>
      </c>
      <c r="L153">
        <v>452164.17950000003</v>
      </c>
      <c r="M153">
        <v>463894.31660000002</v>
      </c>
      <c r="N153">
        <v>475806.17170000001</v>
      </c>
      <c r="O153">
        <v>487953.97509999998</v>
      </c>
      <c r="P153">
        <v>500538.19630000001</v>
      </c>
      <c r="Q153">
        <v>513508.5637</v>
      </c>
      <c r="R153">
        <v>526955.50730000006</v>
      </c>
      <c r="S153">
        <v>540921.70860000001</v>
      </c>
      <c r="T153">
        <v>555417.0527</v>
      </c>
      <c r="U153">
        <v>570432.33700000006</v>
      </c>
      <c r="V153">
        <v>585964.38740000001</v>
      </c>
      <c r="W153">
        <v>602010.93570000003</v>
      </c>
      <c r="X153">
        <v>618563.15260000003</v>
      </c>
      <c r="Y153">
        <v>635609.30260000005</v>
      </c>
      <c r="Z153">
        <v>653136.73019999999</v>
      </c>
      <c r="AA153">
        <v>671132.77430000005</v>
      </c>
      <c r="AB153">
        <v>689585.3898</v>
      </c>
      <c r="AC153">
        <v>708483.53899999999</v>
      </c>
      <c r="AD153">
        <v>727817.73719999997</v>
      </c>
      <c r="AE153">
        <v>747770.20589999994</v>
      </c>
      <c r="AF153">
        <v>768296.6446</v>
      </c>
      <c r="AG153">
        <v>789418.63729999994</v>
      </c>
      <c r="AH153">
        <v>811122.18440000003</v>
      </c>
      <c r="AI153">
        <v>833384.81700000004</v>
      </c>
      <c r="AJ153">
        <v>856193.14040000003</v>
      </c>
      <c r="AK153">
        <v>879548.95739999996</v>
      </c>
      <c r="AL153">
        <v>903470.68810000003</v>
      </c>
      <c r="AM153">
        <v>927993.6618</v>
      </c>
      <c r="AN153">
        <v>953170.61670000001</v>
      </c>
    </row>
    <row r="154" spans="1:40" x14ac:dyDescent="0.25">
      <c r="A154" s="7" t="s">
        <v>234</v>
      </c>
      <c r="B154" t="s">
        <v>406</v>
      </c>
      <c r="C154">
        <v>2722.3989999999999</v>
      </c>
      <c r="D154">
        <v>2803.0800589999999</v>
      </c>
      <c r="E154">
        <v>2888.0512020000001</v>
      </c>
      <c r="F154">
        <v>2975.995801</v>
      </c>
      <c r="G154">
        <v>3063.6472939999999</v>
      </c>
      <c r="H154">
        <v>3150.6188419999999</v>
      </c>
      <c r="I154">
        <v>3237.1690509999999</v>
      </c>
      <c r="J154">
        <v>3323.9844069999999</v>
      </c>
      <c r="K154">
        <v>3411.9087709999999</v>
      </c>
      <c r="L154">
        <v>3501.1118719999999</v>
      </c>
      <c r="M154">
        <v>3591.6428000000001</v>
      </c>
      <c r="N154">
        <v>3683.8409670000001</v>
      </c>
      <c r="O154">
        <v>3778.209875</v>
      </c>
      <c r="P154">
        <v>3876.5434110000001</v>
      </c>
      <c r="Q154">
        <v>3978.092525</v>
      </c>
      <c r="R154">
        <v>4083.39138</v>
      </c>
      <c r="S154">
        <v>4192.7168000000001</v>
      </c>
      <c r="T154">
        <v>4306.0863790000003</v>
      </c>
      <c r="U154">
        <v>4423.3309740000004</v>
      </c>
      <c r="V154">
        <v>4544.3757189999997</v>
      </c>
      <c r="W154">
        <v>4669.193201</v>
      </c>
      <c r="X154">
        <v>4797.7156789999999</v>
      </c>
      <c r="Y154">
        <v>4929.8547749999998</v>
      </c>
      <c r="Z154">
        <v>5065.5174859999997</v>
      </c>
      <c r="AA154">
        <v>5204.6144139999997</v>
      </c>
      <c r="AB154">
        <v>5347.0646569999999</v>
      </c>
      <c r="AC154">
        <v>5492.7979299999997</v>
      </c>
      <c r="AD154">
        <v>5641.7577979999996</v>
      </c>
      <c r="AE154">
        <v>5795.6820159999997</v>
      </c>
      <c r="AF154">
        <v>5954.1927770000002</v>
      </c>
      <c r="AG154">
        <v>6117.475351</v>
      </c>
      <c r="AH154">
        <v>6285.4225219999998</v>
      </c>
      <c r="AI154">
        <v>6457.8115280000002</v>
      </c>
      <c r="AJ154">
        <v>6634.4795199999999</v>
      </c>
      <c r="AK154">
        <v>6815.4049180000002</v>
      </c>
      <c r="AL154">
        <v>7000.7288159999998</v>
      </c>
      <c r="AM154">
        <v>7190.7520210000002</v>
      </c>
      <c r="AN154">
        <v>7385.928414</v>
      </c>
    </row>
    <row r="155" spans="1:40" x14ac:dyDescent="0.25">
      <c r="A155" s="7" t="s">
        <v>233</v>
      </c>
      <c r="B155" t="s">
        <v>407</v>
      </c>
      <c r="C155">
        <v>2566195.5090000001</v>
      </c>
      <c r="D155">
        <v>2642484.1310000001</v>
      </c>
      <c r="E155">
        <v>2722438.6209999998</v>
      </c>
      <c r="F155">
        <v>2804997.469</v>
      </c>
      <c r="G155">
        <v>2887170.2829999998</v>
      </c>
      <c r="H155">
        <v>2968691.8829999999</v>
      </c>
      <c r="I155">
        <v>3049883.1719999998</v>
      </c>
      <c r="J155">
        <v>3131442.7579999999</v>
      </c>
      <c r="K155">
        <v>3214064.2769999998</v>
      </c>
      <c r="L155">
        <v>3297907.3849999998</v>
      </c>
      <c r="M155">
        <v>3383058.1570000001</v>
      </c>
      <c r="N155">
        <v>3469829.6060000001</v>
      </c>
      <c r="O155">
        <v>3558653.9040000001</v>
      </c>
      <c r="P155">
        <v>3651269.05</v>
      </c>
      <c r="Q155">
        <v>3747034.1490000002</v>
      </c>
      <c r="R155">
        <v>3846379.83</v>
      </c>
      <c r="S155">
        <v>3949519.835</v>
      </c>
      <c r="T155">
        <v>4056478.1839999999</v>
      </c>
      <c r="U155">
        <v>4167182.45</v>
      </c>
      <c r="V155">
        <v>4281578.5959999999</v>
      </c>
      <c r="W155">
        <v>4399643.085</v>
      </c>
      <c r="X155">
        <v>4521312.8260000004</v>
      </c>
      <c r="Y155">
        <v>4646505.8169999998</v>
      </c>
      <c r="Z155">
        <v>4775134.8550000004</v>
      </c>
      <c r="AA155">
        <v>4907114.3660000004</v>
      </c>
      <c r="AB155">
        <v>5042364.4620000003</v>
      </c>
      <c r="AC155">
        <v>5180813.5140000004</v>
      </c>
      <c r="AD155">
        <v>5322401.4359999998</v>
      </c>
      <c r="AE155">
        <v>5468730.0020000003</v>
      </c>
      <c r="AF155">
        <v>5619436.9850000003</v>
      </c>
      <c r="AG155">
        <v>5774611.5710000005</v>
      </c>
      <c r="AH155">
        <v>5934103.4419999998</v>
      </c>
      <c r="AI155">
        <v>6097697.8559999997</v>
      </c>
      <c r="AJ155">
        <v>6265251.4119999995</v>
      </c>
      <c r="AK155">
        <v>6436747.352</v>
      </c>
      <c r="AL155">
        <v>6612308.7010000004</v>
      </c>
      <c r="AM155">
        <v>6792197.2309999997</v>
      </c>
      <c r="AN155">
        <v>6976811.9040000001</v>
      </c>
    </row>
    <row r="156" spans="1:40" x14ac:dyDescent="0.25">
      <c r="A156" s="7" t="s">
        <v>233</v>
      </c>
      <c r="B156" t="s">
        <v>408</v>
      </c>
      <c r="C156">
        <v>109752.948</v>
      </c>
      <c r="D156">
        <v>113028.34819999999</v>
      </c>
      <c r="E156">
        <v>116471.111</v>
      </c>
      <c r="F156">
        <v>120023.8878</v>
      </c>
      <c r="G156">
        <v>123544.99310000001</v>
      </c>
      <c r="H156">
        <v>127022.1623</v>
      </c>
      <c r="I156">
        <v>130472.57520000001</v>
      </c>
      <c r="J156">
        <v>133932.4712</v>
      </c>
      <c r="K156">
        <v>137439.8315</v>
      </c>
      <c r="L156">
        <v>141004.3904</v>
      </c>
      <c r="M156">
        <v>144630.35649999999</v>
      </c>
      <c r="N156">
        <v>148332.386</v>
      </c>
      <c r="O156">
        <v>152131.08499999999</v>
      </c>
      <c r="P156">
        <v>156107.3052</v>
      </c>
      <c r="Q156">
        <v>160226.7028</v>
      </c>
      <c r="R156">
        <v>164507.59760000001</v>
      </c>
      <c r="S156">
        <v>168958.742</v>
      </c>
      <c r="T156">
        <v>173579.77549999999</v>
      </c>
      <c r="U156">
        <v>178365.87779999999</v>
      </c>
      <c r="V156">
        <v>183313.535</v>
      </c>
      <c r="W156">
        <v>188421.17610000001</v>
      </c>
      <c r="X156">
        <v>193685.60490000001</v>
      </c>
      <c r="Y156">
        <v>199102.88920000001</v>
      </c>
      <c r="Z156">
        <v>204668.97409999999</v>
      </c>
      <c r="AA156">
        <v>210379.9694</v>
      </c>
      <c r="AB156">
        <v>216232.29440000001</v>
      </c>
      <c r="AC156">
        <v>222222.75510000001</v>
      </c>
      <c r="AD156">
        <v>228348.65650000001</v>
      </c>
      <c r="AE156">
        <v>234683.0534</v>
      </c>
      <c r="AF156">
        <v>241206.579</v>
      </c>
      <c r="AG156">
        <v>247922.83189999999</v>
      </c>
      <c r="AH156">
        <v>254824.05669999999</v>
      </c>
      <c r="AI156">
        <v>261898.74900000001</v>
      </c>
      <c r="AJ156">
        <v>269138.37819999998</v>
      </c>
      <c r="AK156">
        <v>276540.31630000001</v>
      </c>
      <c r="AL156">
        <v>284108.55009999999</v>
      </c>
      <c r="AM156">
        <v>291853.55719999998</v>
      </c>
      <c r="AN156">
        <v>299792.0906</v>
      </c>
    </row>
    <row r="157" spans="1:40" x14ac:dyDescent="0.25">
      <c r="A157" s="7" t="s">
        <v>233</v>
      </c>
      <c r="B157" t="s">
        <v>409</v>
      </c>
      <c r="C157">
        <v>612403.68160000001</v>
      </c>
      <c r="D157">
        <v>630927.40300000005</v>
      </c>
      <c r="E157">
        <v>650720.00109999999</v>
      </c>
      <c r="F157">
        <v>671420.44409999996</v>
      </c>
      <c r="G157">
        <v>691763.47679999995</v>
      </c>
      <c r="H157">
        <v>711488.37150000001</v>
      </c>
      <c r="I157">
        <v>730694.34719999996</v>
      </c>
      <c r="J157">
        <v>749630.4057</v>
      </c>
      <c r="K157">
        <v>768591.38009999995</v>
      </c>
      <c r="L157">
        <v>787788.14130000002</v>
      </c>
      <c r="M157">
        <v>807294.98230000003</v>
      </c>
      <c r="N157">
        <v>827211.27910000004</v>
      </c>
      <c r="O157">
        <v>847656.29550000001</v>
      </c>
      <c r="P157">
        <v>869202.84959999996</v>
      </c>
      <c r="Q157">
        <v>891627.49159999995</v>
      </c>
      <c r="R157">
        <v>915026.01639999996</v>
      </c>
      <c r="S157">
        <v>939428.11029999994</v>
      </c>
      <c r="T157">
        <v>964811.58669999999</v>
      </c>
      <c r="U157">
        <v>991111.174</v>
      </c>
      <c r="V157">
        <v>1018307.581</v>
      </c>
      <c r="W157">
        <v>1046390.55</v>
      </c>
      <c r="X157">
        <v>1075339.094</v>
      </c>
      <c r="Y157">
        <v>1105127.716</v>
      </c>
      <c r="Z157">
        <v>1135730.405</v>
      </c>
      <c r="AA157">
        <v>1167122.4669999999</v>
      </c>
      <c r="AB157">
        <v>1199281.3459999999</v>
      </c>
      <c r="AC157">
        <v>1232187.0220000001</v>
      </c>
      <c r="AD157">
        <v>1265822.554</v>
      </c>
      <c r="AE157">
        <v>1300932.7080000001</v>
      </c>
      <c r="AF157">
        <v>1337304.1410000001</v>
      </c>
      <c r="AG157">
        <v>1374901.686</v>
      </c>
      <c r="AH157">
        <v>1413632.68</v>
      </c>
      <c r="AI157">
        <v>1453395.2379999999</v>
      </c>
      <c r="AJ157">
        <v>1494116.2180000001</v>
      </c>
      <c r="AK157">
        <v>1535765.058</v>
      </c>
      <c r="AL157">
        <v>1578354.8659999999</v>
      </c>
      <c r="AM157">
        <v>1621939.3729999999</v>
      </c>
      <c r="AN157">
        <v>1666610.0689999999</v>
      </c>
    </row>
    <row r="158" spans="1:40" x14ac:dyDescent="0.25">
      <c r="A158" s="7" t="s">
        <v>233</v>
      </c>
      <c r="B158" t="s">
        <v>410</v>
      </c>
      <c r="C158">
        <v>468.495</v>
      </c>
      <c r="D158">
        <v>481.90431519999998</v>
      </c>
      <c r="E158">
        <v>496.14695660000001</v>
      </c>
      <c r="F158">
        <v>510.90684149999998</v>
      </c>
      <c r="G158">
        <v>525.29567180000004</v>
      </c>
      <c r="H158">
        <v>539.38608780000004</v>
      </c>
      <c r="I158">
        <v>553.35215089999997</v>
      </c>
      <c r="J158">
        <v>567.42259320000005</v>
      </c>
      <c r="K158">
        <v>581.77508060000002</v>
      </c>
      <c r="L158">
        <v>596.42580269999996</v>
      </c>
      <c r="M158">
        <v>611.33182620000002</v>
      </c>
      <c r="N158">
        <v>626.49322189999998</v>
      </c>
      <c r="O158">
        <v>641.9479116</v>
      </c>
      <c r="P158">
        <v>658.44831729999999</v>
      </c>
      <c r="Q158">
        <v>675.62746619999996</v>
      </c>
      <c r="R158">
        <v>693.48177869999995</v>
      </c>
      <c r="S158">
        <v>712.02075379999997</v>
      </c>
      <c r="T158">
        <v>731.23482290000004</v>
      </c>
      <c r="U158">
        <v>751.17326690000004</v>
      </c>
      <c r="V158">
        <v>771.7786188</v>
      </c>
      <c r="W158">
        <v>793.02832060000003</v>
      </c>
      <c r="X158">
        <v>814.90379519999999</v>
      </c>
      <c r="Y158">
        <v>837.38887179999995</v>
      </c>
      <c r="Z158">
        <v>860.46921050000003</v>
      </c>
      <c r="AA158">
        <v>884.13190640000005</v>
      </c>
      <c r="AB158">
        <v>908.36533540000005</v>
      </c>
      <c r="AC158">
        <v>933.15913369999998</v>
      </c>
      <c r="AD158">
        <v>958.50453819999996</v>
      </c>
      <c r="AE158">
        <v>984.85488520000001</v>
      </c>
      <c r="AF158">
        <v>1012.063767</v>
      </c>
      <c r="AG158">
        <v>1040.124221</v>
      </c>
      <c r="AH158">
        <v>1068.995283</v>
      </c>
      <c r="AI158">
        <v>1098.623767</v>
      </c>
      <c r="AJ158">
        <v>1128.9692789999999</v>
      </c>
      <c r="AK158">
        <v>1160.0164</v>
      </c>
      <c r="AL158">
        <v>1191.777756</v>
      </c>
      <c r="AM158">
        <v>1224.293128</v>
      </c>
      <c r="AN158">
        <v>1257.6278809999999</v>
      </c>
    </row>
    <row r="159" spans="1:40" x14ac:dyDescent="0.25">
      <c r="A159" s="7" t="s">
        <v>233</v>
      </c>
      <c r="B159" t="s">
        <v>411</v>
      </c>
      <c r="C159">
        <v>1083169.416</v>
      </c>
      <c r="D159">
        <v>1115498.8840000001</v>
      </c>
      <c r="E159">
        <v>1149434.5079999999</v>
      </c>
      <c r="F159">
        <v>1184401.548</v>
      </c>
      <c r="G159">
        <v>1219101.699</v>
      </c>
      <c r="H159">
        <v>1253351.656</v>
      </c>
      <c r="I159">
        <v>1287313.183</v>
      </c>
      <c r="J159">
        <v>1321378.6910000001</v>
      </c>
      <c r="K159">
        <v>1355988.905</v>
      </c>
      <c r="L159">
        <v>1391252.2609999999</v>
      </c>
      <c r="M159">
        <v>1427228.6059999999</v>
      </c>
      <c r="N159">
        <v>1464092.8289999999</v>
      </c>
      <c r="O159">
        <v>1502082.513</v>
      </c>
      <c r="P159">
        <v>1541871.39</v>
      </c>
      <c r="Q159">
        <v>1583164.5319999999</v>
      </c>
      <c r="R159">
        <v>1626172.517</v>
      </c>
      <c r="S159">
        <v>1670982.3470000001</v>
      </c>
      <c r="T159">
        <v>1717575.966</v>
      </c>
      <c r="U159">
        <v>1765864.943</v>
      </c>
      <c r="V159">
        <v>1815814.5430000001</v>
      </c>
      <c r="W159">
        <v>1867404.348</v>
      </c>
      <c r="X159">
        <v>1920598.1710000001</v>
      </c>
      <c r="Y159">
        <v>1975352.9820000001</v>
      </c>
      <c r="Z159">
        <v>2031625.1170000001</v>
      </c>
      <c r="AA159">
        <v>2089373.1</v>
      </c>
      <c r="AB159">
        <v>2148558.8659999999</v>
      </c>
      <c r="AC159">
        <v>2209148.36</v>
      </c>
      <c r="AD159">
        <v>2271112.5120000001</v>
      </c>
      <c r="AE159">
        <v>2335073.2489999998</v>
      </c>
      <c r="AF159">
        <v>2400849.7779999999</v>
      </c>
      <c r="AG159">
        <v>2468485.4619999998</v>
      </c>
      <c r="AH159">
        <v>2537887.2379999999</v>
      </c>
      <c r="AI159">
        <v>2608915.7990000001</v>
      </c>
      <c r="AJ159">
        <v>2681464.8330000001</v>
      </c>
      <c r="AK159">
        <v>2755495.3790000002</v>
      </c>
      <c r="AL159">
        <v>2831043.1209999998</v>
      </c>
      <c r="AM159">
        <v>2908215.193</v>
      </c>
      <c r="AN159">
        <v>2987185.784</v>
      </c>
    </row>
    <row r="160" spans="1:40" x14ac:dyDescent="0.25">
      <c r="A160" s="7" t="s">
        <v>233</v>
      </c>
      <c r="B160" t="s">
        <v>412</v>
      </c>
      <c r="C160">
        <v>861000.34299999999</v>
      </c>
      <c r="D160">
        <v>886669.70880000002</v>
      </c>
      <c r="E160">
        <v>913638.21120000002</v>
      </c>
      <c r="F160">
        <v>941422.49800000002</v>
      </c>
      <c r="G160">
        <v>968915.2855</v>
      </c>
      <c r="H160">
        <v>996033.02469999995</v>
      </c>
      <c r="I160">
        <v>1022930.728</v>
      </c>
      <c r="J160">
        <v>1049917.2649999999</v>
      </c>
      <c r="K160">
        <v>1077316.514</v>
      </c>
      <c r="L160">
        <v>1105206.82</v>
      </c>
      <c r="M160">
        <v>1133615.115</v>
      </c>
      <c r="N160">
        <v>1162654.0619999999</v>
      </c>
      <c r="O160">
        <v>1192487.344</v>
      </c>
      <c r="P160">
        <v>1223773.8910000001</v>
      </c>
      <c r="Q160">
        <v>1256217.8899999999</v>
      </c>
      <c r="R160">
        <v>1289962.4280000001</v>
      </c>
      <c r="S160">
        <v>1325074.48</v>
      </c>
      <c r="T160">
        <v>1361545.7350000001</v>
      </c>
      <c r="U160">
        <v>1399335.067</v>
      </c>
      <c r="V160">
        <v>1438406.3940000001</v>
      </c>
      <c r="W160">
        <v>1478743.13</v>
      </c>
      <c r="X160">
        <v>1520317.4180000001</v>
      </c>
      <c r="Y160">
        <v>1563096.4469999999</v>
      </c>
      <c r="Z160">
        <v>1607047.0589999999</v>
      </c>
      <c r="AA160">
        <v>1652137.8829999999</v>
      </c>
      <c r="AB160">
        <v>1698340.3259999999</v>
      </c>
      <c r="AC160">
        <v>1745629.0460000001</v>
      </c>
      <c r="AD160">
        <v>1793982.736</v>
      </c>
      <c r="AE160">
        <v>1843960.4110000001</v>
      </c>
      <c r="AF160">
        <v>1895409.7120000001</v>
      </c>
      <c r="AG160">
        <v>1948361.7479999999</v>
      </c>
      <c r="AH160">
        <v>2002750.6969999999</v>
      </c>
      <c r="AI160">
        <v>2058477.3689999999</v>
      </c>
      <c r="AJ160">
        <v>2115466.6880000001</v>
      </c>
      <c r="AK160">
        <v>2173693.2379999999</v>
      </c>
      <c r="AL160">
        <v>2233187.273</v>
      </c>
      <c r="AM160">
        <v>2294033.0040000002</v>
      </c>
      <c r="AN160">
        <v>2356365.9010000001</v>
      </c>
    </row>
    <row r="161" spans="1:40" x14ac:dyDescent="0.25">
      <c r="A161" s="7" t="s">
        <v>235</v>
      </c>
      <c r="B161" t="s">
        <v>413</v>
      </c>
      <c r="C161">
        <v>138827.01699999999</v>
      </c>
      <c r="D161">
        <v>142922.94080000001</v>
      </c>
      <c r="E161">
        <v>147345.72820000001</v>
      </c>
      <c r="F161">
        <v>152050.82279999999</v>
      </c>
      <c r="G161">
        <v>156740.97889999999</v>
      </c>
      <c r="H161">
        <v>161309.92749999999</v>
      </c>
      <c r="I161">
        <v>165722.67509999999</v>
      </c>
      <c r="J161">
        <v>169996.69899999999</v>
      </c>
      <c r="K161">
        <v>174195.97390000001</v>
      </c>
      <c r="L161">
        <v>178406.1323</v>
      </c>
      <c r="M161">
        <v>182661.07800000001</v>
      </c>
      <c r="N161">
        <v>186990.38449999999</v>
      </c>
      <c r="O161">
        <v>191422.7311</v>
      </c>
      <c r="P161">
        <v>196127.00260000001</v>
      </c>
      <c r="Q161">
        <v>201064.04440000001</v>
      </c>
      <c r="R161">
        <v>206250.26420000001</v>
      </c>
      <c r="S161">
        <v>211684.87210000001</v>
      </c>
      <c r="T161">
        <v>217356.9081</v>
      </c>
      <c r="U161">
        <v>223248.3272</v>
      </c>
      <c r="V161">
        <v>229350.26370000001</v>
      </c>
      <c r="W161">
        <v>235657.2997</v>
      </c>
      <c r="X161">
        <v>242162.87390000001</v>
      </c>
      <c r="Y161">
        <v>248860.16020000001</v>
      </c>
      <c r="Z161">
        <v>255742.58749999999</v>
      </c>
      <c r="AA161">
        <v>262804.05339999998</v>
      </c>
      <c r="AB161">
        <v>270039.01360000001</v>
      </c>
      <c r="AC161">
        <v>277442.54029999999</v>
      </c>
      <c r="AD161">
        <v>285010.43160000001</v>
      </c>
      <c r="AE161">
        <v>292908.04619999998</v>
      </c>
      <c r="AF161">
        <v>301106.31819999998</v>
      </c>
      <c r="AG161">
        <v>309599.61849999998</v>
      </c>
      <c r="AH161">
        <v>318365.87900000002</v>
      </c>
      <c r="AI161">
        <v>327380.19050000003</v>
      </c>
      <c r="AJ161">
        <v>336623.7291</v>
      </c>
      <c r="AK161">
        <v>346087.06790000002</v>
      </c>
      <c r="AL161">
        <v>355770.6544</v>
      </c>
      <c r="AM161">
        <v>365684.33860000002</v>
      </c>
      <c r="AN161">
        <v>375846.87050000002</v>
      </c>
    </row>
    <row r="162" spans="1:40" x14ac:dyDescent="0.25">
      <c r="A162" s="7" t="s">
        <v>235</v>
      </c>
      <c r="B162" t="s">
        <v>414</v>
      </c>
      <c r="C162">
        <v>3577.69</v>
      </c>
      <c r="D162">
        <v>3677.0819630000001</v>
      </c>
      <c r="E162">
        <v>3788.8923150000001</v>
      </c>
      <c r="F162">
        <v>3912.9151529999999</v>
      </c>
      <c r="G162">
        <v>4033.3136709999999</v>
      </c>
      <c r="H162">
        <v>4146.7466530000002</v>
      </c>
      <c r="I162">
        <v>4254.2407750000002</v>
      </c>
      <c r="J162">
        <v>4358.2111889999996</v>
      </c>
      <c r="K162">
        <v>4461.3358680000001</v>
      </c>
      <c r="L162">
        <v>4565.7545799999998</v>
      </c>
      <c r="M162">
        <v>4672.137995</v>
      </c>
      <c r="N162">
        <v>4781.1066199999996</v>
      </c>
      <c r="O162">
        <v>4893.3272850000003</v>
      </c>
      <c r="P162">
        <v>5017.4516240000003</v>
      </c>
      <c r="Q162">
        <v>5151.3181670000004</v>
      </c>
      <c r="R162">
        <v>5293.1765420000002</v>
      </c>
      <c r="S162">
        <v>5441.1892680000001</v>
      </c>
      <c r="T162">
        <v>5594.0429089999998</v>
      </c>
      <c r="U162">
        <v>5750.9376279999997</v>
      </c>
      <c r="V162">
        <v>5911.7607369999996</v>
      </c>
      <c r="W162">
        <v>6076.6493360000004</v>
      </c>
      <c r="X162">
        <v>6245.7536090000003</v>
      </c>
      <c r="Y162">
        <v>6419.191159</v>
      </c>
      <c r="Z162">
        <v>6597.0290409999998</v>
      </c>
      <c r="AA162">
        <v>6779.283257</v>
      </c>
      <c r="AB162">
        <v>6965.9287850000001</v>
      </c>
      <c r="AC162">
        <v>7156.9136060000001</v>
      </c>
      <c r="AD162">
        <v>7352.1741320000001</v>
      </c>
      <c r="AE162">
        <v>7559.6641980000004</v>
      </c>
      <c r="AF162">
        <v>7777.2340089999998</v>
      </c>
      <c r="AG162">
        <v>8002.7290050000001</v>
      </c>
      <c r="AH162">
        <v>8234.1905819999902</v>
      </c>
      <c r="AI162">
        <v>8470.4014879999995</v>
      </c>
      <c r="AJ162">
        <v>8710.8855700000004</v>
      </c>
      <c r="AK162">
        <v>8955.7037309999996</v>
      </c>
      <c r="AL162">
        <v>9205.2509829999999</v>
      </c>
      <c r="AM162">
        <v>9460.1228640000008</v>
      </c>
      <c r="AN162">
        <v>9721.0532800000001</v>
      </c>
    </row>
    <row r="163" spans="1:40" x14ac:dyDescent="0.25">
      <c r="A163" s="7" t="s">
        <v>235</v>
      </c>
      <c r="B163" t="s">
        <v>415</v>
      </c>
      <c r="C163">
        <v>12425.123</v>
      </c>
      <c r="D163">
        <v>12853.28499</v>
      </c>
      <c r="E163">
        <v>13296.10073</v>
      </c>
      <c r="F163">
        <v>13727.411190000001</v>
      </c>
      <c r="G163">
        <v>14121.705169999999</v>
      </c>
      <c r="H163">
        <v>14488.05099</v>
      </c>
      <c r="I163">
        <v>14841.08697</v>
      </c>
      <c r="J163">
        <v>15193.36023</v>
      </c>
      <c r="K163">
        <v>15554.16835</v>
      </c>
      <c r="L163">
        <v>15926.483969999999</v>
      </c>
      <c r="M163">
        <v>16310.80789</v>
      </c>
      <c r="N163">
        <v>16707.872719999999</v>
      </c>
      <c r="O163">
        <v>17118.55342</v>
      </c>
      <c r="P163">
        <v>17557.668320000001</v>
      </c>
      <c r="Q163">
        <v>18022.004720000001</v>
      </c>
      <c r="R163">
        <v>18511.020359999999</v>
      </c>
      <c r="S163">
        <v>19022.37645</v>
      </c>
      <c r="T163">
        <v>19553.35786</v>
      </c>
      <c r="U163">
        <v>20100.896929999999</v>
      </c>
      <c r="V163">
        <v>20664.067370000001</v>
      </c>
      <c r="W163">
        <v>21242.69772</v>
      </c>
      <c r="X163">
        <v>21836.692650000001</v>
      </c>
      <c r="Y163">
        <v>22445.960589999999</v>
      </c>
      <c r="Z163">
        <v>23070.391250000001</v>
      </c>
      <c r="AA163">
        <v>23709.84763</v>
      </c>
      <c r="AB163">
        <v>24364.17225</v>
      </c>
      <c r="AC163">
        <v>25033.199400000001</v>
      </c>
      <c r="AD163">
        <v>25716.77793</v>
      </c>
      <c r="AE163">
        <v>26437.85656</v>
      </c>
      <c r="AF163">
        <v>27192.205610000001</v>
      </c>
      <c r="AG163">
        <v>27973.436010000001</v>
      </c>
      <c r="AH163">
        <v>28774.73588</v>
      </c>
      <c r="AI163">
        <v>29591.379120000001</v>
      </c>
      <c r="AJ163">
        <v>30421.244449999998</v>
      </c>
      <c r="AK163">
        <v>31264.35656</v>
      </c>
      <c r="AL163">
        <v>32122.219649999999</v>
      </c>
      <c r="AM163">
        <v>32997.282910000002</v>
      </c>
      <c r="AN163">
        <v>33892.622349999998</v>
      </c>
    </row>
    <row r="164" spans="1:40" x14ac:dyDescent="0.25">
      <c r="A164" s="7" t="s">
        <v>235</v>
      </c>
      <c r="B164" t="s">
        <v>416</v>
      </c>
      <c r="C164">
        <v>329.06599999999997</v>
      </c>
      <c r="D164">
        <v>338.74497860000002</v>
      </c>
      <c r="E164">
        <v>349.57994280000003</v>
      </c>
      <c r="F164">
        <v>361.44470589999997</v>
      </c>
      <c r="G164">
        <v>372.91638269999999</v>
      </c>
      <c r="H164">
        <v>383.59315249999997</v>
      </c>
      <c r="I164">
        <v>393.44439629999999</v>
      </c>
      <c r="J164">
        <v>402.81902459999998</v>
      </c>
      <c r="K164">
        <v>412.02267330000001</v>
      </c>
      <c r="L164">
        <v>421.19293529999999</v>
      </c>
      <c r="M164">
        <v>430.39472060000003</v>
      </c>
      <c r="N164">
        <v>439.70403950000002</v>
      </c>
      <c r="O164">
        <v>449.20142249999998</v>
      </c>
      <c r="P164">
        <v>459.62219779999998</v>
      </c>
      <c r="Q164">
        <v>470.73462510000002</v>
      </c>
      <c r="R164">
        <v>482.52766370000001</v>
      </c>
      <c r="S164">
        <v>494.96079750000001</v>
      </c>
      <c r="T164">
        <v>507.97488779999998</v>
      </c>
      <c r="U164">
        <v>521.49342990000002</v>
      </c>
      <c r="V164">
        <v>535.48378400000001</v>
      </c>
      <c r="W164">
        <v>549.92767530000003</v>
      </c>
      <c r="X164">
        <v>564.80664520000005</v>
      </c>
      <c r="Y164">
        <v>580.10319070000003</v>
      </c>
      <c r="Z164">
        <v>595.80155709999997</v>
      </c>
      <c r="AA164">
        <v>611.88787560000003</v>
      </c>
      <c r="AB164">
        <v>628.35009170000001</v>
      </c>
      <c r="AC164">
        <v>645.1778309</v>
      </c>
      <c r="AD164">
        <v>662.36248820000003</v>
      </c>
      <c r="AE164">
        <v>680.54399249999994</v>
      </c>
      <c r="AF164">
        <v>699.54792280000004</v>
      </c>
      <c r="AG164">
        <v>719.33781529999999</v>
      </c>
      <c r="AH164">
        <v>739.8448502</v>
      </c>
      <c r="AI164">
        <v>760.99260930000003</v>
      </c>
      <c r="AJ164">
        <v>782.72128520000001</v>
      </c>
      <c r="AK164">
        <v>804.99774079999997</v>
      </c>
      <c r="AL164">
        <v>827.81681890000004</v>
      </c>
      <c r="AM164">
        <v>851.19918159999997</v>
      </c>
      <c r="AN164">
        <v>875.18872369999997</v>
      </c>
    </row>
    <row r="165" spans="1:40" x14ac:dyDescent="0.25">
      <c r="A165" s="7" t="s">
        <v>235</v>
      </c>
      <c r="B165" t="s">
        <v>417</v>
      </c>
      <c r="C165">
        <v>568231.56999999995</v>
      </c>
      <c r="D165">
        <v>585488.18310000002</v>
      </c>
      <c r="E165">
        <v>604132.97140000004</v>
      </c>
      <c r="F165">
        <v>623935.36</v>
      </c>
      <c r="G165">
        <v>643577.58239999996</v>
      </c>
      <c r="H165">
        <v>662594.57920000004</v>
      </c>
      <c r="I165">
        <v>680828.88789999997</v>
      </c>
      <c r="J165">
        <v>698345.60510000004</v>
      </c>
      <c r="K165">
        <v>715416.39339999994</v>
      </c>
      <c r="L165">
        <v>732447.57010000001</v>
      </c>
      <c r="M165">
        <v>749591.26069999998</v>
      </c>
      <c r="N165">
        <v>766968.23699999996</v>
      </c>
      <c r="O165">
        <v>784690.54440000001</v>
      </c>
      <c r="P165">
        <v>803569.41209999996</v>
      </c>
      <c r="Q165">
        <v>823449.06460000004</v>
      </c>
      <c r="R165">
        <v>844377.06160000002</v>
      </c>
      <c r="S165">
        <v>866327.88729999994</v>
      </c>
      <c r="T165">
        <v>889241.04610000004</v>
      </c>
      <c r="U165">
        <v>913033.70889999997</v>
      </c>
      <c r="V165">
        <v>937663.70970000001</v>
      </c>
      <c r="W165">
        <v>963105.42119999998</v>
      </c>
      <c r="X165">
        <v>989331.12490000005</v>
      </c>
      <c r="Y165">
        <v>1016313.6580000001</v>
      </c>
      <c r="Z165">
        <v>1044027.649</v>
      </c>
      <c r="AA165">
        <v>1072449.8640000001</v>
      </c>
      <c r="AB165">
        <v>1101559.3740000001</v>
      </c>
      <c r="AC165">
        <v>1131337.699</v>
      </c>
      <c r="AD165">
        <v>1161769.264</v>
      </c>
      <c r="AE165">
        <v>1193651.67</v>
      </c>
      <c r="AF165">
        <v>1226842.9850000001</v>
      </c>
      <c r="AG165">
        <v>1261288.899</v>
      </c>
      <c r="AH165">
        <v>1296882.5360000001</v>
      </c>
      <c r="AI165">
        <v>1333519.665</v>
      </c>
      <c r="AJ165">
        <v>1371127.9280000001</v>
      </c>
      <c r="AK165">
        <v>1409674.8840000001</v>
      </c>
      <c r="AL165">
        <v>1449167.277</v>
      </c>
      <c r="AM165">
        <v>1489648.314</v>
      </c>
      <c r="AN165">
        <v>1531195.7050000001</v>
      </c>
    </row>
    <row r="166" spans="1:40" x14ac:dyDescent="0.25">
      <c r="A166" s="7" t="s">
        <v>235</v>
      </c>
      <c r="B166" t="s">
        <v>418</v>
      </c>
      <c r="C166">
        <v>2519.703</v>
      </c>
      <c r="D166">
        <v>2595.6052119999999</v>
      </c>
      <c r="E166">
        <v>2675.5108879999998</v>
      </c>
      <c r="F166">
        <v>2757.1120110000002</v>
      </c>
      <c r="G166">
        <v>2837.9990720000001</v>
      </c>
      <c r="H166">
        <v>2918.5515610000002</v>
      </c>
      <c r="I166">
        <v>2999.3320920000001</v>
      </c>
      <c r="J166">
        <v>3080.910449</v>
      </c>
      <c r="K166">
        <v>3163.9312719999998</v>
      </c>
      <c r="L166">
        <v>3248.3281489999999</v>
      </c>
      <c r="M166">
        <v>3333.7763239999999</v>
      </c>
      <c r="N166">
        <v>3420.568409</v>
      </c>
      <c r="O166">
        <v>3509.316632</v>
      </c>
      <c r="P166">
        <v>3601.049031</v>
      </c>
      <c r="Q166">
        <v>3694.5882820000002</v>
      </c>
      <c r="R166">
        <v>3791.3573670000001</v>
      </c>
      <c r="S166">
        <v>3892.0976439999999</v>
      </c>
      <c r="T166">
        <v>3996.9683690000002</v>
      </c>
      <c r="U166">
        <v>4105.4845789999999</v>
      </c>
      <c r="V166">
        <v>4217.7695700000004</v>
      </c>
      <c r="W166">
        <v>4333.9074419999997</v>
      </c>
      <c r="X166">
        <v>4453.812801</v>
      </c>
      <c r="Y166">
        <v>4577.3392649999996</v>
      </c>
      <c r="Z166">
        <v>4704.3387149999999</v>
      </c>
      <c r="AA166">
        <v>4834.6821600000003</v>
      </c>
      <c r="AB166">
        <v>4968.2637219999997</v>
      </c>
      <c r="AC166">
        <v>5104.9985710000001</v>
      </c>
      <c r="AD166">
        <v>5244.8211979999996</v>
      </c>
      <c r="AE166">
        <v>5389.125129</v>
      </c>
      <c r="AF166">
        <v>5536.8711540000004</v>
      </c>
      <c r="AG166">
        <v>5688.7545200000004</v>
      </c>
      <c r="AH166">
        <v>5845.0075550000001</v>
      </c>
      <c r="AI166">
        <v>6005.5346810000001</v>
      </c>
      <c r="AJ166">
        <v>6170.1759830000001</v>
      </c>
      <c r="AK166">
        <v>6338.8488200000002</v>
      </c>
      <c r="AL166">
        <v>6511.6033049999996</v>
      </c>
      <c r="AM166">
        <v>6688.6371349999999</v>
      </c>
      <c r="AN166">
        <v>6870.2965169999998</v>
      </c>
    </row>
    <row r="167" spans="1:40" x14ac:dyDescent="0.25">
      <c r="A167" s="7" t="s">
        <v>236</v>
      </c>
      <c r="B167" t="s">
        <v>419</v>
      </c>
      <c r="C167">
        <v>4152088.8960000002</v>
      </c>
      <c r="D167">
        <v>4276188.0769999996</v>
      </c>
      <c r="E167">
        <v>4406070.3459999999</v>
      </c>
      <c r="F167">
        <v>4539690.6349999998</v>
      </c>
      <c r="G167">
        <v>4673106.3619999997</v>
      </c>
      <c r="H167">
        <v>4806013.4469999997</v>
      </c>
      <c r="I167">
        <v>4938885.4000000004</v>
      </c>
      <c r="J167">
        <v>5072652.7520000003</v>
      </c>
      <c r="K167">
        <v>5208407.409</v>
      </c>
      <c r="L167">
        <v>5346281.0939999996</v>
      </c>
      <c r="M167">
        <v>5486306.8130000001</v>
      </c>
      <c r="N167">
        <v>5628967.7000000002</v>
      </c>
      <c r="O167">
        <v>5774982.6969999997</v>
      </c>
      <c r="P167">
        <v>5926584.6179999998</v>
      </c>
      <c r="Q167">
        <v>6082750.6449999996</v>
      </c>
      <c r="R167">
        <v>6244381.4790000003</v>
      </c>
      <c r="S167">
        <v>6411960.1840000004</v>
      </c>
      <c r="T167">
        <v>6585588.1900000004</v>
      </c>
      <c r="U167">
        <v>6765134.5489999996</v>
      </c>
      <c r="V167">
        <v>6950546.1880000001</v>
      </c>
      <c r="W167">
        <v>7141801.2920000004</v>
      </c>
      <c r="X167">
        <v>7338804.2620000001</v>
      </c>
      <c r="Y167">
        <v>7541426.1610000003</v>
      </c>
      <c r="Z167">
        <v>7749530.7259999998</v>
      </c>
      <c r="AA167">
        <v>7962986.5420000004</v>
      </c>
      <c r="AB167">
        <v>8181673.9270000001</v>
      </c>
      <c r="AC167">
        <v>8405488.1879999898</v>
      </c>
      <c r="AD167">
        <v>8634344.5109999999</v>
      </c>
      <c r="AE167">
        <v>8870293.3389999997</v>
      </c>
      <c r="AF167">
        <v>9112849.7410000004</v>
      </c>
      <c r="AG167">
        <v>9362399.2339999899</v>
      </c>
      <c r="AH167">
        <v>9618872.6349999998</v>
      </c>
      <c r="AI167">
        <v>9882021.5030000005</v>
      </c>
      <c r="AJ167">
        <v>10151668.439999999</v>
      </c>
      <c r="AK167">
        <v>10427820.789999999</v>
      </c>
      <c r="AL167">
        <v>10710704.23</v>
      </c>
      <c r="AM167">
        <v>11000765.289999999</v>
      </c>
      <c r="AN167">
        <v>11298668.91</v>
      </c>
    </row>
    <row r="168" spans="1:40" x14ac:dyDescent="0.25">
      <c r="A168" s="7" t="s">
        <v>236</v>
      </c>
      <c r="B168" t="s">
        <v>420</v>
      </c>
      <c r="C168">
        <v>4653.7969990000001</v>
      </c>
      <c r="D168">
        <v>4794.000027</v>
      </c>
      <c r="E168">
        <v>4942.4678169999997</v>
      </c>
      <c r="F168">
        <v>5095.6942580000004</v>
      </c>
      <c r="G168">
        <v>5247.3971899999997</v>
      </c>
      <c r="H168">
        <v>5396.6363330000004</v>
      </c>
      <c r="I168">
        <v>5543.999871</v>
      </c>
      <c r="J168">
        <v>5691.2975939999997</v>
      </c>
      <c r="K168">
        <v>5841.0856270000004</v>
      </c>
      <c r="L168">
        <v>5993.5115999999998</v>
      </c>
      <c r="M168">
        <v>6148.4137540000002</v>
      </c>
      <c r="N168">
        <v>6306.3396469999998</v>
      </c>
      <c r="O168">
        <v>6468.223266</v>
      </c>
      <c r="P168">
        <v>6637.0231050000002</v>
      </c>
      <c r="Q168">
        <v>6810.9634990000004</v>
      </c>
      <c r="R168">
        <v>6991.4827729999997</v>
      </c>
      <c r="S168">
        <v>7179.2347159999999</v>
      </c>
      <c r="T168">
        <v>7374.2003180000002</v>
      </c>
      <c r="U168">
        <v>7575.9224759999997</v>
      </c>
      <c r="V168">
        <v>7784.3156859999999</v>
      </c>
      <c r="W168">
        <v>7999.2996220000005</v>
      </c>
      <c r="X168">
        <v>8220.7093499999901</v>
      </c>
      <c r="Y168">
        <v>8448.3568940000005</v>
      </c>
      <c r="Z168">
        <v>8682.0651190000008</v>
      </c>
      <c r="AA168">
        <v>8921.6783610000002</v>
      </c>
      <c r="AB168">
        <v>9167.0641410000007</v>
      </c>
      <c r="AC168">
        <v>9418.1105480000006</v>
      </c>
      <c r="AD168">
        <v>9674.7271110000001</v>
      </c>
      <c r="AE168">
        <v>9939.7672679999996</v>
      </c>
      <c r="AF168">
        <v>10212.3218</v>
      </c>
      <c r="AG168">
        <v>10493.09143</v>
      </c>
      <c r="AH168">
        <v>10781.915779999999</v>
      </c>
      <c r="AI168">
        <v>11078.25193</v>
      </c>
      <c r="AJ168">
        <v>11381.647209999999</v>
      </c>
      <c r="AK168">
        <v>11691.948050000001</v>
      </c>
      <c r="AL168">
        <v>12009.33928</v>
      </c>
      <c r="AM168">
        <v>12334.314539999999</v>
      </c>
      <c r="AN168">
        <v>12667.6376</v>
      </c>
    </row>
    <row r="169" spans="1:40" x14ac:dyDescent="0.25">
      <c r="A169" s="23" t="s">
        <v>425</v>
      </c>
      <c r="B169" t="s">
        <v>421</v>
      </c>
      <c r="C169">
        <v>363441.91800000001</v>
      </c>
      <c r="D169">
        <v>374095.32750000001</v>
      </c>
      <c r="E169">
        <v>388962.67749999999</v>
      </c>
      <c r="F169">
        <v>406420.1814</v>
      </c>
      <c r="G169">
        <v>421313.5368</v>
      </c>
      <c r="H169">
        <v>433164.53039999999</v>
      </c>
      <c r="I169">
        <v>442073.74129999999</v>
      </c>
      <c r="J169">
        <v>448735.35029999999</v>
      </c>
      <c r="K169">
        <v>454533.40120000002</v>
      </c>
      <c r="L169">
        <v>460111.47169999999</v>
      </c>
      <c r="M169">
        <v>465600.71539999999</v>
      </c>
      <c r="N169">
        <v>471069.19469999999</v>
      </c>
      <c r="O169">
        <v>476564.82900000003</v>
      </c>
      <c r="P169">
        <v>484491.37420000002</v>
      </c>
      <c r="Q169">
        <v>493938.01189999998</v>
      </c>
      <c r="R169">
        <v>504628.22279999999</v>
      </c>
      <c r="S169">
        <v>516269.06270000001</v>
      </c>
      <c r="T169">
        <v>528620.13320000004</v>
      </c>
      <c r="U169">
        <v>541443.81229999999</v>
      </c>
      <c r="V169">
        <v>554685.3726</v>
      </c>
      <c r="W169">
        <v>568327.30469999998</v>
      </c>
      <c r="X169">
        <v>582346.72259999998</v>
      </c>
      <c r="Y169">
        <v>596721.40240000002</v>
      </c>
      <c r="Z169">
        <v>611431.24140000006</v>
      </c>
      <c r="AA169">
        <v>626458.29099999997</v>
      </c>
      <c r="AB169">
        <v>641786.45180000004</v>
      </c>
      <c r="AC169">
        <v>657401.23179999995</v>
      </c>
      <c r="AD169">
        <v>673289.76130000001</v>
      </c>
      <c r="AE169">
        <v>691813.71920000005</v>
      </c>
      <c r="AF169">
        <v>712164.86470000003</v>
      </c>
      <c r="AG169">
        <v>733981.88430000003</v>
      </c>
      <c r="AH169">
        <v>756931.92879999999</v>
      </c>
      <c r="AI169">
        <v>780761.44259999995</v>
      </c>
      <c r="AJ169">
        <v>805308.32039999997</v>
      </c>
      <c r="AK169">
        <v>830488.81149999995</v>
      </c>
      <c r="AL169">
        <v>856278.12199999997</v>
      </c>
      <c r="AM169">
        <v>882693.62780000002</v>
      </c>
      <c r="AN169">
        <v>909783.36750000005</v>
      </c>
    </row>
    <row r="170" spans="1:40" x14ac:dyDescent="0.25">
      <c r="A170" s="23" t="s">
        <v>425</v>
      </c>
      <c r="B170" t="s">
        <v>422</v>
      </c>
      <c r="C170">
        <v>9283.1983999999902</v>
      </c>
      <c r="D170">
        <v>9519.7360439999902</v>
      </c>
      <c r="E170">
        <v>9827.4210370000001</v>
      </c>
      <c r="F170">
        <v>10174.086810000001</v>
      </c>
      <c r="G170">
        <v>10497.97653</v>
      </c>
      <c r="H170">
        <v>10783.31064</v>
      </c>
      <c r="I170">
        <v>11049.898219999999</v>
      </c>
      <c r="J170">
        <v>11309.92463</v>
      </c>
      <c r="K170">
        <v>11574.70707</v>
      </c>
      <c r="L170">
        <v>11846.760899999999</v>
      </c>
      <c r="M170">
        <v>12123.22345</v>
      </c>
      <c r="N170">
        <v>12404.410040000001</v>
      </c>
      <c r="O170">
        <v>12692.703939999999</v>
      </c>
      <c r="P170">
        <v>12998.643690000001</v>
      </c>
      <c r="Q170">
        <v>13308.79063</v>
      </c>
      <c r="R170">
        <v>13631.966710000001</v>
      </c>
      <c r="S170">
        <v>13971.550219999999</v>
      </c>
      <c r="T170">
        <v>14327.39241</v>
      </c>
      <c r="U170">
        <v>14692.98414</v>
      </c>
      <c r="V170">
        <v>15070.80781</v>
      </c>
      <c r="W170">
        <v>15462.1821</v>
      </c>
      <c r="X170">
        <v>15866.841410000001</v>
      </c>
      <c r="Y170">
        <v>16283.94965</v>
      </c>
      <c r="Z170">
        <v>16712.60972</v>
      </c>
      <c r="AA170">
        <v>17152.05343</v>
      </c>
      <c r="AB170">
        <v>17601.68028</v>
      </c>
      <c r="AC170">
        <v>18061.03802</v>
      </c>
      <c r="AD170">
        <v>18529.793969999999</v>
      </c>
      <c r="AE170">
        <v>19039.68172</v>
      </c>
      <c r="AF170">
        <v>19571.650420000002</v>
      </c>
      <c r="AG170">
        <v>20126.920699999999</v>
      </c>
      <c r="AH170">
        <v>20704.124980000001</v>
      </c>
      <c r="AI170">
        <v>21300.638800000001</v>
      </c>
      <c r="AJ170">
        <v>21914.158619999998</v>
      </c>
      <c r="AK170">
        <v>22543.308649999999</v>
      </c>
      <c r="AL170">
        <v>23187.711500000001</v>
      </c>
      <c r="AM170">
        <v>23847.865109999999</v>
      </c>
      <c r="AN170">
        <v>24524.997319999999</v>
      </c>
    </row>
    <row r="171" spans="1:40" x14ac:dyDescent="0.25">
      <c r="A171" s="7" t="s">
        <v>424</v>
      </c>
      <c r="B171" t="s">
        <v>423</v>
      </c>
      <c r="C171">
        <v>37854.733</v>
      </c>
      <c r="D171">
        <v>38478.294719999998</v>
      </c>
      <c r="E171">
        <v>39066.093610000004</v>
      </c>
      <c r="F171">
        <v>39574.232819999997</v>
      </c>
      <c r="G171">
        <v>39870.49497</v>
      </c>
      <c r="H171">
        <v>40239.10843</v>
      </c>
      <c r="I171">
        <v>40775.580040000001</v>
      </c>
      <c r="J171">
        <v>41537.368799999997</v>
      </c>
      <c r="K171">
        <v>42474.135289999998</v>
      </c>
      <c r="L171">
        <v>43511.766969999997</v>
      </c>
      <c r="M171">
        <v>44574.455000000002</v>
      </c>
      <c r="N171">
        <v>45615.722370000003</v>
      </c>
      <c r="O171">
        <v>46617.404990000003</v>
      </c>
      <c r="P171">
        <v>47980.32892</v>
      </c>
      <c r="Q171">
        <v>49370.558640000003</v>
      </c>
      <c r="R171">
        <v>50738.497009999999</v>
      </c>
      <c r="S171">
        <v>52093.122349999998</v>
      </c>
      <c r="T171">
        <v>53451.562449999998</v>
      </c>
      <c r="U171">
        <v>54906.085619999998</v>
      </c>
      <c r="V171">
        <v>56407.025159999997</v>
      </c>
      <c r="W171">
        <v>57944.087639999998</v>
      </c>
      <c r="X171">
        <v>59514.302929999998</v>
      </c>
      <c r="Y171">
        <v>61117.823689999997</v>
      </c>
      <c r="Z171">
        <v>62755.783990000004</v>
      </c>
      <c r="AA171">
        <v>64429.355689999997</v>
      </c>
      <c r="AB171">
        <v>66139.42542</v>
      </c>
      <c r="AC171">
        <v>67886.557260000001</v>
      </c>
      <c r="AD171">
        <v>69671.089640000006</v>
      </c>
      <c r="AE171">
        <v>71533.504889999997</v>
      </c>
      <c r="AF171">
        <v>73435.065029999998</v>
      </c>
      <c r="AG171">
        <v>75384.870200000005</v>
      </c>
      <c r="AH171">
        <v>77383.878760000007</v>
      </c>
      <c r="AI171">
        <v>79429.842690000005</v>
      </c>
      <c r="AJ171">
        <v>81520.234070000006</v>
      </c>
      <c r="AK171">
        <v>83653.717359999995</v>
      </c>
      <c r="AL171">
        <v>85830.717560000005</v>
      </c>
      <c r="AM171">
        <v>88053.567320000002</v>
      </c>
      <c r="AN171">
        <v>90326.534469999999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7"/>
    <col min="3" max="3" width="18.28515625" style="17" customWidth="1"/>
    <col min="4" max="7" width="11.42578125" style="17"/>
    <col min="8" max="8" width="17.42578125" style="17" customWidth="1"/>
    <col min="9" max="9" width="13.28515625" style="17" customWidth="1"/>
    <col min="10" max="11" width="11.42578125" style="17"/>
    <col min="17" max="17" width="12.85546875" customWidth="1"/>
  </cols>
  <sheetData>
    <row r="1" spans="1:27" x14ac:dyDescent="0.25">
      <c r="A1" s="1" t="s">
        <v>224</v>
      </c>
      <c r="T1" s="1" t="s">
        <v>225</v>
      </c>
      <c r="U1" s="1"/>
    </row>
    <row r="2" spans="1:27" x14ac:dyDescent="0.25">
      <c r="B2" s="17" t="s">
        <v>143</v>
      </c>
      <c r="C2" s="17" t="s">
        <v>204</v>
      </c>
      <c r="D2" s="17" t="s">
        <v>205</v>
      </c>
      <c r="E2" s="17" t="s">
        <v>206</v>
      </c>
      <c r="F2" s="17" t="s">
        <v>207</v>
      </c>
      <c r="G2" s="17" t="s">
        <v>142</v>
      </c>
      <c r="H2" s="17" t="s">
        <v>208</v>
      </c>
      <c r="I2" s="17" t="s">
        <v>209</v>
      </c>
      <c r="J2" s="17" t="s">
        <v>210</v>
      </c>
      <c r="K2" s="17" t="s">
        <v>211</v>
      </c>
      <c r="L2" t="s">
        <v>212</v>
      </c>
      <c r="M2" t="s">
        <v>213</v>
      </c>
      <c r="N2" t="s">
        <v>214</v>
      </c>
      <c r="O2" t="s">
        <v>215</v>
      </c>
      <c r="Q2" s="10" t="s">
        <v>216</v>
      </c>
      <c r="R2" s="10" t="s">
        <v>217</v>
      </c>
      <c r="T2" t="s">
        <v>223</v>
      </c>
      <c r="U2" t="s">
        <v>222</v>
      </c>
      <c r="V2" t="s">
        <v>221</v>
      </c>
      <c r="W2" t="s">
        <v>220</v>
      </c>
      <c r="X2" t="s">
        <v>202</v>
      </c>
      <c r="Y2" t="s">
        <v>219</v>
      </c>
      <c r="AA2" s="10" t="s">
        <v>218</v>
      </c>
    </row>
    <row r="3" spans="1:27" x14ac:dyDescent="0.25">
      <c r="A3">
        <v>2013</v>
      </c>
      <c r="B3" s="17">
        <v>16277187.08</v>
      </c>
      <c r="C3" s="17">
        <v>10880669.779999999</v>
      </c>
      <c r="D3" s="17">
        <v>3459303.5249999999</v>
      </c>
      <c r="E3" s="17">
        <v>4915878.068</v>
      </c>
      <c r="F3" s="17">
        <v>5166705.2450000001</v>
      </c>
      <c r="G3" s="17">
        <v>16277187.08</v>
      </c>
      <c r="H3" s="17">
        <v>10880669.779999999</v>
      </c>
      <c r="I3" s="17">
        <v>3459303.5249999999</v>
      </c>
      <c r="J3" s="17">
        <v>4915878.068</v>
      </c>
      <c r="K3" s="17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8">
        <f>C3+D3+E3+L3+N3-F3 -(B3)</f>
        <v>0</v>
      </c>
      <c r="R3" s="18">
        <f>H3+I3+J3+M3+O3-K3 -(G3)</f>
        <v>0</v>
      </c>
      <c r="T3" s="19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20" t="e">
        <f>T3-SUM(U3:W3)</f>
        <v>#DIV/0!</v>
      </c>
    </row>
    <row r="4" spans="1:27" x14ac:dyDescent="0.25">
      <c r="A4">
        <v>2014</v>
      </c>
      <c r="B4" s="17">
        <v>16754978.01</v>
      </c>
      <c r="C4" s="17">
        <v>11204982.720000001</v>
      </c>
      <c r="D4" s="17">
        <v>3560055.2439999999</v>
      </c>
      <c r="E4" s="17">
        <v>5057339.3360000001</v>
      </c>
      <c r="F4" s="17">
        <v>5318835.8269999996</v>
      </c>
      <c r="G4" s="17">
        <v>16754978.01</v>
      </c>
      <c r="H4" s="17">
        <v>11204982.720000001</v>
      </c>
      <c r="I4" s="17">
        <v>3560055.2439999999</v>
      </c>
      <c r="J4" s="17">
        <v>5057339.3360000001</v>
      </c>
      <c r="K4" s="17">
        <v>5318835.8269999996</v>
      </c>
      <c r="L4">
        <v>2043568.8160000001</v>
      </c>
      <c r="M4">
        <v>2043568.8160000001</v>
      </c>
      <c r="N4">
        <v>207867.7138</v>
      </c>
      <c r="O4">
        <v>207867.7138</v>
      </c>
      <c r="Q4" s="18">
        <f t="shared" ref="Q4:Q40" si="0">C4+D4+E4+L4+N4-F4 -(B4)</f>
        <v>-7.2000008076429367E-3</v>
      </c>
      <c r="R4" s="18">
        <f t="shared" ref="R4:R40" si="1">H4+I4+J4+M4+O4-K4 -(G4)</f>
        <v>-7.2000008076429367E-3</v>
      </c>
      <c r="T4" s="19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20" t="e">
        <f t="shared" ref="AA4:AA40" si="8">T4-SUM(U4:W4)</f>
        <v>#DIV/0!</v>
      </c>
    </row>
    <row r="5" spans="1:27" x14ac:dyDescent="0.25">
      <c r="A5">
        <v>2015</v>
      </c>
      <c r="B5" s="17">
        <v>17238894.140000001</v>
      </c>
      <c r="C5" s="17">
        <v>11549542.52</v>
      </c>
      <c r="D5" s="17">
        <v>3660878.0129999998</v>
      </c>
      <c r="E5" s="17">
        <v>5190364.7680000002</v>
      </c>
      <c r="F5" s="17">
        <v>5473002.9859999996</v>
      </c>
      <c r="G5" s="17">
        <v>17238894.140000001</v>
      </c>
      <c r="H5" s="17">
        <v>11549542.52</v>
      </c>
      <c r="I5" s="17">
        <v>3660878.0129999998</v>
      </c>
      <c r="J5" s="17">
        <v>5190364.7680000002</v>
      </c>
      <c r="K5" s="17">
        <v>5473002.9859999996</v>
      </c>
      <c r="L5">
        <v>2097191.7230000002</v>
      </c>
      <c r="M5">
        <v>2097191.7230000002</v>
      </c>
      <c r="N5">
        <v>213920.1066</v>
      </c>
      <c r="O5">
        <v>213920.1066</v>
      </c>
      <c r="Q5" s="18">
        <f t="shared" si="0"/>
        <v>4.6000033617019653E-3</v>
      </c>
      <c r="R5" s="18">
        <f t="shared" si="1"/>
        <v>4.6000033617019653E-3</v>
      </c>
      <c r="T5" s="19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20" t="e">
        <f t="shared" si="8"/>
        <v>#DIV/0!</v>
      </c>
    </row>
    <row r="6" spans="1:27" x14ac:dyDescent="0.25">
      <c r="A6">
        <v>2016</v>
      </c>
      <c r="B6" s="17">
        <v>17730425.109999999</v>
      </c>
      <c r="C6" s="17">
        <v>11907636.99</v>
      </c>
      <c r="D6" s="17">
        <v>3763504.77</v>
      </c>
      <c r="E6" s="17">
        <v>5322272.6349999998</v>
      </c>
      <c r="F6" s="17">
        <v>5633124.551</v>
      </c>
      <c r="G6" s="17">
        <v>17730425.109999999</v>
      </c>
      <c r="H6" s="17">
        <v>11907636.99</v>
      </c>
      <c r="I6" s="17">
        <v>3763504.77</v>
      </c>
      <c r="J6" s="17">
        <v>5322272.6349999998</v>
      </c>
      <c r="K6" s="17">
        <v>5633124.551</v>
      </c>
      <c r="L6">
        <v>2149986.5380000002</v>
      </c>
      <c r="M6">
        <v>2149986.5380000002</v>
      </c>
      <c r="N6">
        <v>220148.7242</v>
      </c>
      <c r="O6">
        <v>220148.7242</v>
      </c>
      <c r="Q6" s="18">
        <f t="shared" si="0"/>
        <v>-3.8000009953975677E-3</v>
      </c>
      <c r="R6" s="18">
        <f t="shared" si="1"/>
        <v>-3.8000009953975677E-3</v>
      </c>
      <c r="T6" s="19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20" t="e">
        <f t="shared" si="8"/>
        <v>#DIV/0!</v>
      </c>
    </row>
    <row r="7" spans="1:27" x14ac:dyDescent="0.25">
      <c r="A7">
        <v>2017</v>
      </c>
      <c r="B7" s="17">
        <v>18231008.539999999</v>
      </c>
      <c r="C7" s="17">
        <v>12261195.01</v>
      </c>
      <c r="D7" s="17">
        <v>3868987.4449999998</v>
      </c>
      <c r="E7" s="17">
        <v>5462734.7340000002</v>
      </c>
      <c r="F7" s="17">
        <v>5793786.6689999998</v>
      </c>
      <c r="G7" s="17">
        <v>18231008.539999999</v>
      </c>
      <c r="H7" s="17">
        <v>12261195.01</v>
      </c>
      <c r="I7" s="17">
        <v>3868987.4449999998</v>
      </c>
      <c r="J7" s="17">
        <v>5462734.7340000002</v>
      </c>
      <c r="K7" s="17">
        <v>5793786.6689999998</v>
      </c>
      <c r="L7">
        <v>2205319.3190000001</v>
      </c>
      <c r="M7">
        <v>2205319.3190000001</v>
      </c>
      <c r="N7">
        <v>226558.69769999999</v>
      </c>
      <c r="O7">
        <v>226558.69769999999</v>
      </c>
      <c r="Q7" s="18">
        <f t="shared" si="0"/>
        <v>-3.2999962568283081E-3</v>
      </c>
      <c r="R7" s="18">
        <f t="shared" si="1"/>
        <v>-3.2999962568283081E-3</v>
      </c>
      <c r="T7" s="19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20" t="e">
        <f t="shared" si="8"/>
        <v>#DIV/0!</v>
      </c>
    </row>
    <row r="8" spans="1:27" x14ac:dyDescent="0.25">
      <c r="A8">
        <v>2018</v>
      </c>
      <c r="B8" s="17">
        <v>18742018.449999999</v>
      </c>
      <c r="C8" s="17">
        <v>12608309.84</v>
      </c>
      <c r="D8" s="17">
        <v>3977218.71</v>
      </c>
      <c r="E8" s="17">
        <v>5612073.5460000001</v>
      </c>
      <c r="F8" s="17">
        <v>5952590.5939999996</v>
      </c>
      <c r="G8" s="17">
        <v>18739630.850000001</v>
      </c>
      <c r="H8" s="17">
        <v>12608000.49</v>
      </c>
      <c r="I8" s="17">
        <v>3977286.3760000002</v>
      </c>
      <c r="J8" s="17">
        <v>5611999.1890000002</v>
      </c>
      <c r="K8" s="17">
        <v>5954662.1459999997</v>
      </c>
      <c r="L8">
        <v>2263851.6359999999</v>
      </c>
      <c r="M8">
        <v>2263851.6359999999</v>
      </c>
      <c r="N8">
        <v>233155.3076</v>
      </c>
      <c r="O8">
        <v>233155.3076</v>
      </c>
      <c r="Q8" s="18">
        <f t="shared" si="0"/>
        <v>-4.3999999761581421E-3</v>
      </c>
      <c r="R8" s="18">
        <f t="shared" si="1"/>
        <v>2.5999993085861206E-3</v>
      </c>
      <c r="T8" s="19">
        <f t="shared" si="2"/>
        <v>1.2740912663167236E-2</v>
      </c>
      <c r="U8">
        <f t="shared" si="3"/>
        <v>1.6507795829911742E-3</v>
      </c>
      <c r="V8">
        <f t="shared" si="4"/>
        <v>-3.6108502105429901E-4</v>
      </c>
      <c r="W8">
        <f t="shared" si="5"/>
        <v>1.145118074724826E-2</v>
      </c>
      <c r="X8">
        <f t="shared" si="6"/>
        <v>3.1142988775302877E-2</v>
      </c>
      <c r="Y8">
        <f t="shared" si="7"/>
        <v>-0.86762941866396415</v>
      </c>
      <c r="AA8" s="20">
        <f t="shared" si="8"/>
        <v>3.7353982101917538E-8</v>
      </c>
    </row>
    <row r="9" spans="1:27" x14ac:dyDescent="0.25">
      <c r="A9">
        <v>2019</v>
      </c>
      <c r="B9" s="17">
        <v>19264755.48</v>
      </c>
      <c r="C9" s="17">
        <v>12950274.609999999</v>
      </c>
      <c r="D9" s="17">
        <v>4087571.2749999999</v>
      </c>
      <c r="E9" s="17">
        <v>5772286.5959999999</v>
      </c>
      <c r="F9" s="17">
        <v>6112156.784</v>
      </c>
      <c r="G9" s="17">
        <v>19260253.359999999</v>
      </c>
      <c r="H9" s="17">
        <v>12949749.73</v>
      </c>
      <c r="I9" s="17">
        <v>4088081.8250000002</v>
      </c>
      <c r="J9" s="17">
        <v>5772155.6919999998</v>
      </c>
      <c r="K9" s="17">
        <v>6116513.6660000002</v>
      </c>
      <c r="L9">
        <v>2326835.7919999999</v>
      </c>
      <c r="M9">
        <v>2326835.7919999999</v>
      </c>
      <c r="N9">
        <v>239943.98809999999</v>
      </c>
      <c r="O9">
        <v>239943.98809999999</v>
      </c>
      <c r="Q9" s="18">
        <f t="shared" si="0"/>
        <v>-2.900000661611557E-3</v>
      </c>
      <c r="R9" s="18">
        <f t="shared" si="1"/>
        <v>1.0999999940395355E-3</v>
      </c>
      <c r="T9" s="19">
        <f t="shared" si="2"/>
        <v>2.337518575612485E-2</v>
      </c>
      <c r="U9">
        <f t="shared" si="3"/>
        <v>2.7251977956268569E-3</v>
      </c>
      <c r="V9">
        <f t="shared" si="4"/>
        <v>-2.6507958667901584E-3</v>
      </c>
      <c r="W9">
        <f t="shared" si="5"/>
        <v>2.3300763059118709E-2</v>
      </c>
      <c r="X9">
        <f t="shared" si="6"/>
        <v>2.9076079713571946E-2</v>
      </c>
      <c r="Y9">
        <f t="shared" si="7"/>
        <v>-0.96774008689222113</v>
      </c>
      <c r="AA9" s="20">
        <f t="shared" si="8"/>
        <v>2.0768169441132134E-8</v>
      </c>
    </row>
    <row r="10" spans="1:27" x14ac:dyDescent="0.25">
      <c r="A10">
        <v>2020</v>
      </c>
      <c r="B10" s="17">
        <v>19800438.469999999</v>
      </c>
      <c r="C10" s="17">
        <v>13290626</v>
      </c>
      <c r="D10" s="17">
        <v>4200513.9790000003</v>
      </c>
      <c r="E10" s="17">
        <v>5941522.8930000002</v>
      </c>
      <c r="F10" s="17">
        <v>6272813.9610000001</v>
      </c>
      <c r="G10" s="17">
        <v>19794483.030000001</v>
      </c>
      <c r="H10" s="17">
        <v>13290051.060000001</v>
      </c>
      <c r="I10" s="17">
        <v>4201532.95</v>
      </c>
      <c r="J10" s="17">
        <v>5941409.6730000004</v>
      </c>
      <c r="K10" s="17">
        <v>6279100.2130000005</v>
      </c>
      <c r="L10">
        <v>2393659.23</v>
      </c>
      <c r="M10">
        <v>2393659.23</v>
      </c>
      <c r="N10">
        <v>246930.33170000001</v>
      </c>
      <c r="O10">
        <v>246930.33170000001</v>
      </c>
      <c r="Q10" s="18">
        <f t="shared" si="0"/>
        <v>2.7000047266483307E-3</v>
      </c>
      <c r="R10" s="18">
        <f t="shared" si="1"/>
        <v>1.7000027000904083E-3</v>
      </c>
      <c r="T10" s="19">
        <f t="shared" si="2"/>
        <v>3.0086362907133513E-2</v>
      </c>
      <c r="U10">
        <f t="shared" si="3"/>
        <v>2.9045466816588826E-3</v>
      </c>
      <c r="V10">
        <f t="shared" si="4"/>
        <v>-5.1477525250618094E-3</v>
      </c>
      <c r="W10">
        <f t="shared" si="5"/>
        <v>3.2329573802459363E-2</v>
      </c>
      <c r="X10">
        <f t="shared" si="6"/>
        <v>1.9011189769317559E-2</v>
      </c>
      <c r="Y10">
        <f t="shared" si="7"/>
        <v>-1.0555478688397237</v>
      </c>
      <c r="AA10" s="20">
        <f t="shared" si="8"/>
        <v>-5.0519229251311248E-9</v>
      </c>
    </row>
    <row r="11" spans="1:27" x14ac:dyDescent="0.25">
      <c r="A11">
        <v>2021</v>
      </c>
      <c r="B11" s="17">
        <v>20350197.710000001</v>
      </c>
      <c r="C11" s="17">
        <v>13634005.84</v>
      </c>
      <c r="D11" s="17">
        <v>4314830.99</v>
      </c>
      <c r="E11" s="17">
        <v>6112808.6210000003</v>
      </c>
      <c r="F11" s="17">
        <v>6426867.0109999999</v>
      </c>
      <c r="G11" s="17">
        <v>20343594.460000001</v>
      </c>
      <c r="H11" s="17">
        <v>13633584.48</v>
      </c>
      <c r="I11" s="17">
        <v>4316216.7510000002</v>
      </c>
      <c r="J11" s="17">
        <v>6112816.7489999998</v>
      </c>
      <c r="K11" s="17">
        <v>6434442.7949999999</v>
      </c>
      <c r="L11">
        <v>2461299.1800000002</v>
      </c>
      <c r="M11">
        <v>2461299.1800000002</v>
      </c>
      <c r="N11">
        <v>254120.09349999999</v>
      </c>
      <c r="O11">
        <v>254120.09349999999</v>
      </c>
      <c r="Q11" s="18">
        <f t="shared" si="0"/>
        <v>3.4999959170818329E-3</v>
      </c>
      <c r="R11" s="18">
        <f t="shared" si="1"/>
        <v>-1.5000030398368835E-3</v>
      </c>
      <c r="T11" s="19">
        <f t="shared" si="2"/>
        <v>3.2458619901132302E-2</v>
      </c>
      <c r="U11">
        <f t="shared" si="3"/>
        <v>2.0712170645548417E-3</v>
      </c>
      <c r="V11">
        <f t="shared" si="4"/>
        <v>-6.8117804979080099E-3</v>
      </c>
      <c r="W11">
        <f t="shared" si="5"/>
        <v>3.7199207912245791E-2</v>
      </c>
      <c r="X11">
        <f t="shared" si="6"/>
        <v>-1.2309090220058935E-3</v>
      </c>
      <c r="Y11">
        <f t="shared" si="7"/>
        <v>-1.1472811115738439</v>
      </c>
      <c r="AA11" s="20">
        <f t="shared" si="8"/>
        <v>-2.4577760319999253E-8</v>
      </c>
    </row>
    <row r="12" spans="1:27" x14ac:dyDescent="0.25">
      <c r="A12">
        <v>2022</v>
      </c>
      <c r="B12" s="17">
        <v>20915068.710000001</v>
      </c>
      <c r="C12" s="17">
        <v>13982180.779999999</v>
      </c>
      <c r="D12" s="17">
        <v>4431184.6730000004</v>
      </c>
      <c r="E12" s="17">
        <v>6289815.8930000002</v>
      </c>
      <c r="F12" s="17">
        <v>6581008.2599999998</v>
      </c>
      <c r="G12" s="17">
        <v>20907785.02</v>
      </c>
      <c r="H12" s="17">
        <v>13981650.689999999</v>
      </c>
      <c r="I12" s="17">
        <v>4432739.8150000004</v>
      </c>
      <c r="J12" s="17">
        <v>6290032.0209999997</v>
      </c>
      <c r="K12" s="17">
        <v>6589533.1370000001</v>
      </c>
      <c r="L12">
        <v>2531376.4279999998</v>
      </c>
      <c r="M12">
        <v>2531376.4279999998</v>
      </c>
      <c r="N12">
        <v>261519.19639999999</v>
      </c>
      <c r="O12">
        <v>261519.19639999999</v>
      </c>
      <c r="Q12" s="18">
        <f t="shared" si="0"/>
        <v>3.9999932050704956E-4</v>
      </c>
      <c r="R12" s="18">
        <f t="shared" si="1"/>
        <v>-6.5999962389469147E-3</v>
      </c>
      <c r="T12" s="19">
        <f t="shared" si="2"/>
        <v>3.4837214908378655E-2</v>
      </c>
      <c r="U12">
        <f t="shared" si="3"/>
        <v>2.5353713915300968E-3</v>
      </c>
      <c r="V12">
        <f t="shared" si="4"/>
        <v>-7.4381002029240079E-3</v>
      </c>
      <c r="W12">
        <f t="shared" si="5"/>
        <v>3.9739977200121047E-2</v>
      </c>
      <c r="X12">
        <f t="shared" si="6"/>
        <v>-2.9672871854722074E-2</v>
      </c>
      <c r="Y12">
        <f t="shared" si="7"/>
        <v>-1.1704063462336753</v>
      </c>
      <c r="AA12" s="20">
        <f t="shared" si="8"/>
        <v>-3.3480348479719702E-8</v>
      </c>
    </row>
    <row r="13" spans="1:27" x14ac:dyDescent="0.25">
      <c r="A13">
        <v>2023</v>
      </c>
      <c r="B13" s="17">
        <v>21495987.75</v>
      </c>
      <c r="C13" s="17">
        <v>14335677.58</v>
      </c>
      <c r="D13" s="17">
        <v>4550872.7740000002</v>
      </c>
      <c r="E13" s="17">
        <v>6474188.3949999996</v>
      </c>
      <c r="F13" s="17">
        <v>6738611.8329999996</v>
      </c>
      <c r="G13" s="17">
        <v>21487647.780000001</v>
      </c>
      <c r="H13" s="17">
        <v>14334558.58</v>
      </c>
      <c r="I13" s="17">
        <v>4552262.3039999995</v>
      </c>
      <c r="J13" s="17">
        <v>6474696.7879999997</v>
      </c>
      <c r="K13" s="17">
        <v>6747730.7249999996</v>
      </c>
      <c r="L13">
        <v>2604727.0989999999</v>
      </c>
      <c r="M13">
        <v>2604727.0989999999</v>
      </c>
      <c r="N13">
        <v>269133.73580000002</v>
      </c>
      <c r="O13">
        <v>269133.73580000002</v>
      </c>
      <c r="Q13" s="18">
        <f t="shared" si="0"/>
        <v>8.0000236630439758E-4</v>
      </c>
      <c r="R13" s="18">
        <f t="shared" si="1"/>
        <v>1.8000006675720215E-3</v>
      </c>
      <c r="T13" s="19">
        <f t="shared" si="2"/>
        <v>3.8812856974335119E-2</v>
      </c>
      <c r="U13">
        <f t="shared" si="3"/>
        <v>5.2076430675754475E-3</v>
      </c>
      <c r="V13">
        <f t="shared" si="4"/>
        <v>-6.4666454617378199E-3</v>
      </c>
      <c r="W13">
        <f t="shared" si="5"/>
        <v>4.007185471466887E-2</v>
      </c>
      <c r="X13">
        <f t="shared" si="6"/>
        <v>-6.0958612560983928E-2</v>
      </c>
      <c r="Y13">
        <f t="shared" si="7"/>
        <v>-1.0933962592193132</v>
      </c>
      <c r="AA13" s="20">
        <f t="shared" si="8"/>
        <v>4.6538286210817681E-9</v>
      </c>
    </row>
    <row r="14" spans="1:27" x14ac:dyDescent="0.25">
      <c r="A14">
        <v>2024</v>
      </c>
      <c r="B14" s="17">
        <v>22093787.77</v>
      </c>
      <c r="C14" s="17">
        <v>14695907.91</v>
      </c>
      <c r="D14" s="17">
        <v>4674778.4720000001</v>
      </c>
      <c r="E14" s="17">
        <v>6665302.2529999996</v>
      </c>
      <c r="F14" s="17">
        <v>6900364.5379999997</v>
      </c>
      <c r="G14" s="17">
        <v>22083561.559999999</v>
      </c>
      <c r="H14" s="17">
        <v>14693488.119999999</v>
      </c>
      <c r="I14" s="17">
        <v>4675475.2769999998</v>
      </c>
      <c r="J14" s="17">
        <v>6666192.0159999998</v>
      </c>
      <c r="K14" s="17">
        <v>6909757.5290000001</v>
      </c>
      <c r="L14">
        <v>2681193.6889999998</v>
      </c>
      <c r="M14">
        <v>2681193.6889999998</v>
      </c>
      <c r="N14">
        <v>276969.98440000002</v>
      </c>
      <c r="O14">
        <v>276969.98440000002</v>
      </c>
      <c r="Q14" s="18">
        <f t="shared" si="0"/>
        <v>3.9999932050704956E-4</v>
      </c>
      <c r="R14" s="18">
        <f t="shared" si="1"/>
        <v>-2.5999993085861206E-3</v>
      </c>
      <c r="T14" s="19">
        <f t="shared" si="2"/>
        <v>4.6306887465674684E-2</v>
      </c>
      <c r="U14">
        <f t="shared" si="3"/>
        <v>1.0957426379919833E-2</v>
      </c>
      <c r="V14">
        <f t="shared" si="4"/>
        <v>-3.1553107867433607E-3</v>
      </c>
      <c r="W14">
        <f t="shared" si="5"/>
        <v>3.8504785457265704E-2</v>
      </c>
      <c r="X14">
        <f t="shared" si="6"/>
        <v>-8.7008089996214677E-2</v>
      </c>
      <c r="Y14">
        <f t="shared" si="7"/>
        <v>-0.91852123122834028</v>
      </c>
      <c r="AA14" s="20">
        <f t="shared" si="8"/>
        <v>-1.3584767491470195E-8</v>
      </c>
    </row>
    <row r="15" spans="1:27" x14ac:dyDescent="0.25">
      <c r="A15">
        <v>2025</v>
      </c>
      <c r="B15" s="17">
        <v>22709195.600000001</v>
      </c>
      <c r="C15" s="17">
        <v>15064794.810000001</v>
      </c>
      <c r="D15" s="17">
        <v>4803687.4620000003</v>
      </c>
      <c r="E15" s="17">
        <v>6861816.9800000004</v>
      </c>
      <c r="F15" s="17">
        <v>7066425.4730000002</v>
      </c>
      <c r="G15" s="17">
        <v>22695662.370000001</v>
      </c>
      <c r="H15" s="17">
        <v>15060024.91</v>
      </c>
      <c r="I15" s="17">
        <v>4802871.4289999995</v>
      </c>
      <c r="J15" s="17">
        <v>6863191.142</v>
      </c>
      <c r="K15" s="17">
        <v>7075746.9469999997</v>
      </c>
      <c r="L15">
        <v>2760287.4309999999</v>
      </c>
      <c r="M15">
        <v>2760287.4309999999</v>
      </c>
      <c r="N15">
        <v>285034.39750000002</v>
      </c>
      <c r="O15">
        <v>285034.39750000002</v>
      </c>
      <c r="Q15" s="18">
        <f t="shared" si="0"/>
        <v>7.4999965727329254E-3</v>
      </c>
      <c r="R15" s="18">
        <f t="shared" si="1"/>
        <v>-7.5000002980232239E-3</v>
      </c>
      <c r="T15" s="19">
        <f t="shared" si="2"/>
        <v>5.9629147540940508E-2</v>
      </c>
      <c r="U15">
        <f t="shared" si="3"/>
        <v>2.1016791324432151E-2</v>
      </c>
      <c r="V15">
        <f t="shared" si="4"/>
        <v>3.5955460858434806E-3</v>
      </c>
      <c r="W15">
        <f t="shared" si="5"/>
        <v>3.5016876222591836E-2</v>
      </c>
      <c r="X15">
        <f t="shared" si="6"/>
        <v>-0.10153983934356396</v>
      </c>
      <c r="Y15">
        <f t="shared" si="7"/>
        <v>-0.6887841261841523</v>
      </c>
      <c r="AA15" s="20">
        <f t="shared" si="8"/>
        <v>-6.6091926959055414E-8</v>
      </c>
    </row>
    <row r="16" spans="1:27" x14ac:dyDescent="0.25">
      <c r="A16">
        <v>2026</v>
      </c>
      <c r="B16" s="17">
        <v>23342830.239999998</v>
      </c>
      <c r="C16" s="17">
        <v>15452321.869999999</v>
      </c>
      <c r="D16" s="17">
        <v>4934061.0870000003</v>
      </c>
      <c r="E16" s="17">
        <v>7061717.1090000002</v>
      </c>
      <c r="F16" s="17">
        <v>7240104.3619999997</v>
      </c>
      <c r="G16" s="17">
        <v>23324113.710000001</v>
      </c>
      <c r="H16" s="17">
        <v>15443814.16</v>
      </c>
      <c r="I16" s="17">
        <v>4931370.8159999996</v>
      </c>
      <c r="J16" s="17">
        <v>7063591.676</v>
      </c>
      <c r="K16" s="17">
        <v>7249497.4780000001</v>
      </c>
      <c r="L16">
        <v>2841500.9180000001</v>
      </c>
      <c r="M16">
        <v>2841500.9180000001</v>
      </c>
      <c r="N16">
        <v>293333.61869999999</v>
      </c>
      <c r="O16">
        <v>293333.61869999999</v>
      </c>
      <c r="Q16" s="18">
        <f t="shared" si="0"/>
        <v>7.0000439882278442E-4</v>
      </c>
      <c r="R16" s="18">
        <f t="shared" si="1"/>
        <v>7.0000067353248596E-4</v>
      </c>
      <c r="T16" s="19">
        <f t="shared" si="2"/>
        <v>8.0245407104029276E-2</v>
      </c>
      <c r="U16">
        <f t="shared" si="3"/>
        <v>3.647602693838204E-2</v>
      </c>
      <c r="V16">
        <f t="shared" si="4"/>
        <v>1.1534290363397766E-2</v>
      </c>
      <c r="W16">
        <f t="shared" si="5"/>
        <v>3.2235089802261453E-2</v>
      </c>
      <c r="X16">
        <f t="shared" si="6"/>
        <v>-0.10015569125260185</v>
      </c>
      <c r="Y16">
        <f t="shared" si="7"/>
        <v>-0.50186204387253719</v>
      </c>
      <c r="AA16" s="20">
        <f t="shared" si="8"/>
        <v>-1.1990408665951691E-14</v>
      </c>
    </row>
    <row r="17" spans="1:27" x14ac:dyDescent="0.25">
      <c r="A17">
        <v>2027</v>
      </c>
      <c r="B17" s="17">
        <v>23995201.550000001</v>
      </c>
      <c r="C17" s="17">
        <v>15854463.77</v>
      </c>
      <c r="D17" s="17">
        <v>5071343.6639999999</v>
      </c>
      <c r="E17" s="17">
        <v>7271286.4409999996</v>
      </c>
      <c r="F17" s="17">
        <v>7431359.5199999996</v>
      </c>
      <c r="G17" s="17">
        <v>23970163.280000001</v>
      </c>
      <c r="H17" s="17">
        <v>15841886.57</v>
      </c>
      <c r="I17" s="17">
        <v>5065987.9170000004</v>
      </c>
      <c r="J17" s="17">
        <v>7273698.46</v>
      </c>
      <c r="K17" s="17">
        <v>7440876.8559999997</v>
      </c>
      <c r="L17">
        <v>2927592.7030000002</v>
      </c>
      <c r="M17">
        <v>2927592.7030000002</v>
      </c>
      <c r="N17">
        <v>301874.48460000003</v>
      </c>
      <c r="O17">
        <v>301874.48460000003</v>
      </c>
      <c r="Q17" s="18">
        <f t="shared" si="0"/>
        <v>-7.3999986052513123E-3</v>
      </c>
      <c r="R17" s="18">
        <f t="shared" si="1"/>
        <v>-1.3999976217746735E-3</v>
      </c>
      <c r="T17" s="19">
        <f t="shared" si="2"/>
        <v>0.10445598433153069</v>
      </c>
      <c r="U17">
        <f t="shared" si="3"/>
        <v>5.2470230816045731E-2</v>
      </c>
      <c r="V17">
        <f t="shared" si="4"/>
        <v>2.2343389727628993E-2</v>
      </c>
      <c r="W17">
        <f t="shared" si="5"/>
        <v>2.964233875673326E-2</v>
      </c>
      <c r="X17">
        <f t="shared" si="6"/>
        <v>-9.6333292995097644E-2</v>
      </c>
      <c r="Y17">
        <f t="shared" si="7"/>
        <v>-0.38011156521597922</v>
      </c>
      <c r="AA17" s="20">
        <f t="shared" si="8"/>
        <v>2.5031122702356967E-8</v>
      </c>
    </row>
    <row r="18" spans="1:27" x14ac:dyDescent="0.25">
      <c r="A18">
        <v>2028</v>
      </c>
      <c r="B18" s="17">
        <v>24666711.59</v>
      </c>
      <c r="C18" s="17">
        <v>16272857.83</v>
      </c>
      <c r="D18" s="17">
        <v>5213833.7759999996</v>
      </c>
      <c r="E18" s="17">
        <v>7484392.7869999995</v>
      </c>
      <c r="F18" s="17">
        <v>7630785.7340000002</v>
      </c>
      <c r="G18" s="17">
        <v>24635005.75</v>
      </c>
      <c r="H18" s="17">
        <v>16256438.220000001</v>
      </c>
      <c r="I18" s="17">
        <v>5205361.2079999996</v>
      </c>
      <c r="J18" s="17">
        <v>7487380.6069999998</v>
      </c>
      <c r="K18" s="17">
        <v>7640587.2300000004</v>
      </c>
      <c r="L18">
        <v>3015748.9070000001</v>
      </c>
      <c r="M18">
        <v>3015748.9070000001</v>
      </c>
      <c r="N18">
        <v>310664.03110000002</v>
      </c>
      <c r="O18">
        <v>310664.03110000002</v>
      </c>
      <c r="Q18" s="18">
        <f t="shared" si="0"/>
        <v>7.1000009775161743E-3</v>
      </c>
      <c r="R18" s="18">
        <f t="shared" si="1"/>
        <v>-6.8999975919723511E-3</v>
      </c>
      <c r="T18" s="19">
        <f t="shared" si="2"/>
        <v>0.12870238522271205</v>
      </c>
      <c r="U18">
        <f t="shared" si="3"/>
        <v>6.6651537111984044E-2</v>
      </c>
      <c r="V18">
        <f t="shared" si="4"/>
        <v>3.4392393027960287E-2</v>
      </c>
      <c r="W18">
        <f t="shared" si="5"/>
        <v>2.7658511912466256E-2</v>
      </c>
      <c r="X18">
        <f t="shared" si="6"/>
        <v>-9.4235636084718521E-2</v>
      </c>
      <c r="Y18">
        <f t="shared" si="7"/>
        <v>-0.30913850571378404</v>
      </c>
      <c r="AA18" s="20">
        <f t="shared" si="8"/>
        <v>-5.6829698558136243E-8</v>
      </c>
    </row>
    <row r="19" spans="1:27" x14ac:dyDescent="0.25">
      <c r="A19">
        <v>2029</v>
      </c>
      <c r="B19" s="17">
        <v>25357655.809999999</v>
      </c>
      <c r="C19" s="17">
        <v>16708126.5</v>
      </c>
      <c r="D19" s="17">
        <v>5360872.9369999999</v>
      </c>
      <c r="E19" s="17">
        <v>7700327.2280000001</v>
      </c>
      <c r="F19" s="17">
        <v>7836895.807</v>
      </c>
      <c r="G19" s="17">
        <v>25319213.760000002</v>
      </c>
      <c r="H19" s="17">
        <v>16688306.26</v>
      </c>
      <c r="I19" s="17">
        <v>5348946.3090000004</v>
      </c>
      <c r="J19" s="17">
        <v>7703927.9179999996</v>
      </c>
      <c r="K19" s="17">
        <v>7847191.6869999999</v>
      </c>
      <c r="L19">
        <v>3105515.4539999999</v>
      </c>
      <c r="M19">
        <v>3105515.4539999999</v>
      </c>
      <c r="N19">
        <v>319709.49900000001</v>
      </c>
      <c r="O19">
        <v>319709.49900000001</v>
      </c>
      <c r="Q19" s="18">
        <f t="shared" si="0"/>
        <v>1.0000020265579224E-3</v>
      </c>
      <c r="R19" s="18">
        <f t="shared" si="1"/>
        <v>-7.0000030100345612E-3</v>
      </c>
      <c r="T19" s="19">
        <f t="shared" si="2"/>
        <v>0.15182955665364872</v>
      </c>
      <c r="U19">
        <f t="shared" si="3"/>
        <v>7.8281419746584327E-2</v>
      </c>
      <c r="V19">
        <f t="shared" si="4"/>
        <v>4.710504881017185E-2</v>
      </c>
      <c r="W19">
        <f t="shared" si="5"/>
        <v>2.6443119693462844E-2</v>
      </c>
      <c r="X19">
        <f t="shared" si="6"/>
        <v>-9.3665400258304582E-2</v>
      </c>
      <c r="Y19">
        <f t="shared" si="7"/>
        <v>-0.2678285887459354</v>
      </c>
      <c r="AA19" s="20">
        <f t="shared" si="8"/>
        <v>-3.1596570304603944E-8</v>
      </c>
    </row>
    <row r="20" spans="1:27" x14ac:dyDescent="0.25">
      <c r="A20">
        <v>2030</v>
      </c>
      <c r="B20" s="17">
        <v>26068226.960000001</v>
      </c>
      <c r="C20" s="17">
        <v>17160057.399999999</v>
      </c>
      <c r="D20" s="17">
        <v>5512281.5710000005</v>
      </c>
      <c r="E20" s="17">
        <v>7919303.4299999997</v>
      </c>
      <c r="F20" s="17">
        <v>8049322.1730000004</v>
      </c>
      <c r="G20" s="17">
        <v>26023118.43</v>
      </c>
      <c r="H20" s="17">
        <v>17137358.850000001</v>
      </c>
      <c r="I20" s="17">
        <v>5496615.8609999996</v>
      </c>
      <c r="J20" s="17">
        <v>7923556.5539999995</v>
      </c>
      <c r="K20" s="17">
        <v>8060319.5729999999</v>
      </c>
      <c r="L20">
        <v>3196888.3939999999</v>
      </c>
      <c r="M20">
        <v>3196888.3939999999</v>
      </c>
      <c r="N20">
        <v>329018.33980000002</v>
      </c>
      <c r="O20">
        <v>329018.33980000002</v>
      </c>
      <c r="Q20" s="18">
        <f t="shared" si="0"/>
        <v>1.8000006675720215E-3</v>
      </c>
      <c r="R20" s="18">
        <f t="shared" si="1"/>
        <v>-4.1999965906143188E-3</v>
      </c>
      <c r="T20" s="19">
        <f t="shared" si="2"/>
        <v>0.17334021716628456</v>
      </c>
      <c r="U20">
        <f t="shared" si="3"/>
        <v>8.7224557890916599E-2</v>
      </c>
      <c r="V20">
        <f t="shared" si="4"/>
        <v>6.0199203420375678E-2</v>
      </c>
      <c r="W20">
        <f t="shared" si="5"/>
        <v>2.591647891140016E-2</v>
      </c>
      <c r="X20">
        <f t="shared" si="6"/>
        <v>-9.4286468656808897E-2</v>
      </c>
      <c r="Y20">
        <f t="shared" si="7"/>
        <v>-0.24379867843175448</v>
      </c>
      <c r="AA20" s="20">
        <f t="shared" si="8"/>
        <v>-2.3056407894017639E-8</v>
      </c>
    </row>
    <row r="21" spans="1:27" x14ac:dyDescent="0.25">
      <c r="A21">
        <v>2031</v>
      </c>
      <c r="B21" s="17">
        <v>26798520.539999999</v>
      </c>
      <c r="C21" s="17">
        <v>17627980.550000001</v>
      </c>
      <c r="D21" s="17">
        <v>5666924.5369999995</v>
      </c>
      <c r="E21" s="17">
        <v>8143437.7400000002</v>
      </c>
      <c r="F21" s="17">
        <v>8269157.7460000003</v>
      </c>
      <c r="G21" s="17">
        <v>26750437.120000001</v>
      </c>
      <c r="H21" s="17">
        <v>17603731.370000001</v>
      </c>
      <c r="I21" s="17">
        <v>5649614.8430000003</v>
      </c>
      <c r="J21" s="17">
        <v>8148350.7640000004</v>
      </c>
      <c r="K21" s="17">
        <v>8280595.3039999995</v>
      </c>
      <c r="L21">
        <v>3290737.2280000001</v>
      </c>
      <c r="M21">
        <v>3290737.2280000001</v>
      </c>
      <c r="N21">
        <v>338598.22210000001</v>
      </c>
      <c r="O21">
        <v>338598.22210000001</v>
      </c>
      <c r="Q21" s="18">
        <f t="shared" si="0"/>
        <v>-8.9000016450881958E-3</v>
      </c>
      <c r="R21" s="18">
        <f t="shared" si="1"/>
        <v>3.0999965965747833E-3</v>
      </c>
      <c r="T21" s="19">
        <f t="shared" si="2"/>
        <v>0.17974816555070827</v>
      </c>
      <c r="U21">
        <f t="shared" si="3"/>
        <v>9.0649658886764822E-2</v>
      </c>
      <c r="V21">
        <f t="shared" si="4"/>
        <v>6.4708079058105342E-2</v>
      </c>
      <c r="W21">
        <f t="shared" si="5"/>
        <v>2.4390382746757654E-2</v>
      </c>
      <c r="X21">
        <f t="shared" si="6"/>
        <v>-0.10217709139658548</v>
      </c>
      <c r="Y21">
        <f t="shared" si="7"/>
        <v>-0.23786906172646877</v>
      </c>
      <c r="AA21" s="20">
        <f t="shared" si="8"/>
        <v>4.4859080450265765E-8</v>
      </c>
    </row>
    <row r="22" spans="1:27" x14ac:dyDescent="0.25">
      <c r="A22">
        <v>2032</v>
      </c>
      <c r="B22" s="17">
        <v>27548542.48</v>
      </c>
      <c r="C22" s="17">
        <v>18111537.960000001</v>
      </c>
      <c r="D22" s="17">
        <v>5826140.324</v>
      </c>
      <c r="E22" s="17">
        <v>8371416.7790000001</v>
      </c>
      <c r="F22" s="17">
        <v>8495455.0629999898</v>
      </c>
      <c r="G22" s="17">
        <v>27498939.359999999</v>
      </c>
      <c r="H22" s="17">
        <v>18087332.449999999</v>
      </c>
      <c r="I22" s="17">
        <v>5807279.7130000005</v>
      </c>
      <c r="J22" s="17">
        <v>8376978.2019999996</v>
      </c>
      <c r="K22" s="17">
        <v>8507553.4910000004</v>
      </c>
      <c r="L22">
        <v>3386445.4419999998</v>
      </c>
      <c r="M22">
        <v>3386445.4419999998</v>
      </c>
      <c r="N22">
        <v>348457.03749999998</v>
      </c>
      <c r="O22">
        <v>348457.03749999998</v>
      </c>
      <c r="Q22" s="18">
        <f t="shared" si="0"/>
        <v>-4.9998611211776733E-4</v>
      </c>
      <c r="R22" s="18">
        <f t="shared" si="1"/>
        <v>-6.5000019967556E-3</v>
      </c>
      <c r="T22" s="19">
        <f t="shared" si="2"/>
        <v>0.18038193891998233</v>
      </c>
      <c r="U22">
        <f t="shared" si="3"/>
        <v>8.8023431315353257E-2</v>
      </c>
      <c r="V22">
        <f t="shared" si="4"/>
        <v>6.8586685301154388E-2</v>
      </c>
      <c r="W22">
        <f t="shared" si="5"/>
        <v>2.3771844122538868E-2</v>
      </c>
      <c r="X22">
        <f t="shared" si="6"/>
        <v>-0.11211841109993421</v>
      </c>
      <c r="Y22">
        <f t="shared" si="7"/>
        <v>-0.24390457697036588</v>
      </c>
      <c r="AA22" s="20">
        <f t="shared" si="8"/>
        <v>-2.1819064166539448E-8</v>
      </c>
    </row>
    <row r="23" spans="1:27" x14ac:dyDescent="0.25">
      <c r="A23">
        <v>2033</v>
      </c>
      <c r="B23" s="17">
        <v>28318219.350000001</v>
      </c>
      <c r="C23" s="17">
        <v>18610575.52</v>
      </c>
      <c r="D23" s="17">
        <v>5989690.8720000004</v>
      </c>
      <c r="E23" s="17">
        <v>8603199.1740000006</v>
      </c>
      <c r="F23" s="17">
        <v>8727796.4570000004</v>
      </c>
      <c r="G23" s="17">
        <v>28268255.300000001</v>
      </c>
      <c r="H23" s="17">
        <v>18587639.289999999</v>
      </c>
      <c r="I23" s="17">
        <v>5969559.9450000003</v>
      </c>
      <c r="J23" s="17">
        <v>8609378.5480000004</v>
      </c>
      <c r="K23" s="17">
        <v>8740872.7280000001</v>
      </c>
      <c r="L23">
        <v>3483947.3339999998</v>
      </c>
      <c r="M23">
        <v>3483947.3339999998</v>
      </c>
      <c r="N23">
        <v>358602.90779999999</v>
      </c>
      <c r="O23">
        <v>358602.90779999999</v>
      </c>
      <c r="Q23" s="18">
        <f t="shared" si="0"/>
        <v>7.999911904335022E-4</v>
      </c>
      <c r="R23" s="18">
        <f t="shared" si="1"/>
        <v>-3.2000057399272919E-3</v>
      </c>
      <c r="T23" s="19">
        <f t="shared" si="2"/>
        <v>0.17674967722538515</v>
      </c>
      <c r="U23">
        <f t="shared" si="3"/>
        <v>8.1137763036967861E-2</v>
      </c>
      <c r="V23">
        <f t="shared" si="4"/>
        <v>7.1213899783899887E-2</v>
      </c>
      <c r="W23">
        <f t="shared" si="5"/>
        <v>2.4398028554664559E-2</v>
      </c>
      <c r="X23">
        <f t="shared" si="6"/>
        <v>-0.12367640333399202</v>
      </c>
      <c r="Y23">
        <f t="shared" si="7"/>
        <v>-0.26171359207269068</v>
      </c>
      <c r="AA23" s="20">
        <f t="shared" si="8"/>
        <v>-1.4150147165103988E-8</v>
      </c>
    </row>
    <row r="24" spans="1:27" x14ac:dyDescent="0.25">
      <c r="A24">
        <v>2034</v>
      </c>
      <c r="B24" s="17">
        <v>29107411.07</v>
      </c>
      <c r="C24" s="17">
        <v>19124776.789999999</v>
      </c>
      <c r="D24" s="17">
        <v>6157488.8260000004</v>
      </c>
      <c r="E24" s="17">
        <v>8838885.5769999996</v>
      </c>
      <c r="F24" s="17">
        <v>8966037.602</v>
      </c>
      <c r="G24" s="17">
        <v>29057986.699999999</v>
      </c>
      <c r="H24" s="17">
        <v>19103955.640000001</v>
      </c>
      <c r="I24" s="17">
        <v>6136412.9100000001</v>
      </c>
      <c r="J24" s="17">
        <v>8845650.2990000006</v>
      </c>
      <c r="K24" s="17">
        <v>8980329.6370000001</v>
      </c>
      <c r="L24">
        <v>3583253.2930000001</v>
      </c>
      <c r="M24">
        <v>3583253.2930000001</v>
      </c>
      <c r="N24">
        <v>369044.19079999998</v>
      </c>
      <c r="O24">
        <v>369044.19079999998</v>
      </c>
      <c r="Q24" s="18">
        <f t="shared" si="0"/>
        <v>4.7999992966651917E-3</v>
      </c>
      <c r="R24" s="18">
        <f t="shared" si="1"/>
        <v>-4.2000003159046173E-3</v>
      </c>
      <c r="T24" s="19">
        <f t="shared" si="2"/>
        <v>0.17008876255009131</v>
      </c>
      <c r="U24">
        <f t="shared" si="3"/>
        <v>7.1653794238945384E-2</v>
      </c>
      <c r="V24">
        <f t="shared" si="4"/>
        <v>7.2530544588623555E-2</v>
      </c>
      <c r="W24">
        <f t="shared" si="5"/>
        <v>2.5904454695063268E-2</v>
      </c>
      <c r="X24">
        <f t="shared" si="6"/>
        <v>-0.13687017153685227</v>
      </c>
      <c r="Y24">
        <f t="shared" si="7"/>
        <v>-0.28916979619567934</v>
      </c>
      <c r="AA24" s="20">
        <f t="shared" si="8"/>
        <v>-3.0972540893126066E-8</v>
      </c>
    </row>
    <row r="25" spans="1:27" x14ac:dyDescent="0.25">
      <c r="A25">
        <v>2035</v>
      </c>
      <c r="B25" s="17">
        <v>29915927.379999999</v>
      </c>
      <c r="C25" s="17">
        <v>19653756.5</v>
      </c>
      <c r="D25" s="17">
        <v>6329472.6500000004</v>
      </c>
      <c r="E25" s="17">
        <v>9078588.3690000009</v>
      </c>
      <c r="F25" s="17">
        <v>9210066.7449999899</v>
      </c>
      <c r="G25" s="17">
        <v>29867721.239999998</v>
      </c>
      <c r="H25" s="17">
        <v>19635570.850000001</v>
      </c>
      <c r="I25" s="17">
        <v>6307794.9730000002</v>
      </c>
      <c r="J25" s="17">
        <v>9085911.7329999898</v>
      </c>
      <c r="K25" s="17">
        <v>9225732.9199999999</v>
      </c>
      <c r="L25">
        <v>3684387.1150000002</v>
      </c>
      <c r="M25">
        <v>3684387.1150000002</v>
      </c>
      <c r="N25">
        <v>379789.48820000002</v>
      </c>
      <c r="O25">
        <v>379789.48820000002</v>
      </c>
      <c r="Q25" s="18">
        <f t="shared" si="0"/>
        <v>-2.7999840676784515E-3</v>
      </c>
      <c r="R25" s="18">
        <f t="shared" si="1"/>
        <v>-8.0000236630439758E-4</v>
      </c>
      <c r="T25" s="19">
        <f t="shared" si="2"/>
        <v>0.16139878771681548</v>
      </c>
      <c r="U25">
        <f t="shared" si="3"/>
        <v>6.088730323236892E-2</v>
      </c>
      <c r="V25">
        <f t="shared" si="4"/>
        <v>7.2578945095306796E-2</v>
      </c>
      <c r="W25">
        <f t="shared" si="5"/>
        <v>2.7932532693012008E-2</v>
      </c>
      <c r="X25">
        <f t="shared" si="6"/>
        <v>-0.15191766028121714</v>
      </c>
      <c r="Y25">
        <f t="shared" si="7"/>
        <v>-0.32498297934681897</v>
      </c>
      <c r="AA25" s="20">
        <f t="shared" si="8"/>
        <v>6.6961277356281101E-9</v>
      </c>
    </row>
    <row r="26" spans="1:27" x14ac:dyDescent="0.25">
      <c r="A26">
        <v>2036</v>
      </c>
      <c r="B26" s="17">
        <v>30743547.140000001</v>
      </c>
      <c r="C26" s="17">
        <v>20197119.350000001</v>
      </c>
      <c r="D26" s="17">
        <v>6505579.4529999997</v>
      </c>
      <c r="E26" s="17">
        <v>9322409.6730000004</v>
      </c>
      <c r="F26" s="17">
        <v>9459780.9230000004</v>
      </c>
      <c r="G26" s="17">
        <v>30697070.870000001</v>
      </c>
      <c r="H26" s="17">
        <v>20181831.09</v>
      </c>
      <c r="I26" s="17">
        <v>6483659.8140000002</v>
      </c>
      <c r="J26" s="17">
        <v>9330273.8320000004</v>
      </c>
      <c r="K26" s="17">
        <v>9476913.4539999999</v>
      </c>
      <c r="L26">
        <v>3787371.9360000002</v>
      </c>
      <c r="M26">
        <v>3787371.9360000002</v>
      </c>
      <c r="N26">
        <v>390847.65159999998</v>
      </c>
      <c r="O26">
        <v>390847.65159999998</v>
      </c>
      <c r="Q26" s="18">
        <f t="shared" si="0"/>
        <v>6.000027060508728E-4</v>
      </c>
      <c r="R26" s="18">
        <f t="shared" si="1"/>
        <v>-3.9999932050704956E-4</v>
      </c>
      <c r="T26" s="19">
        <f t="shared" si="2"/>
        <v>0.15140294719591108</v>
      </c>
      <c r="U26">
        <f t="shared" si="3"/>
        <v>4.9803644343610835E-2</v>
      </c>
      <c r="V26">
        <f t="shared" si="4"/>
        <v>7.1406288544033109E-2</v>
      </c>
      <c r="W26">
        <f t="shared" si="5"/>
        <v>3.0193017565910515E-2</v>
      </c>
      <c r="X26">
        <f t="shared" si="6"/>
        <v>-0.16920804961327707</v>
      </c>
      <c r="Y26">
        <f t="shared" si="7"/>
        <v>-0.36862964691442879</v>
      </c>
      <c r="AA26" s="20">
        <f t="shared" si="8"/>
        <v>-3.2576433772746327E-9</v>
      </c>
    </row>
    <row r="27" spans="1:27" x14ac:dyDescent="0.25">
      <c r="A27">
        <v>2037</v>
      </c>
      <c r="B27" s="17">
        <v>31590041.800000001</v>
      </c>
      <c r="C27" s="17">
        <v>20754486.850000001</v>
      </c>
      <c r="D27" s="17">
        <v>6685738.8459999999</v>
      </c>
      <c r="E27" s="17">
        <v>9570443.3029999901</v>
      </c>
      <c r="F27" s="17">
        <v>9715083.5539999995</v>
      </c>
      <c r="G27" s="17">
        <v>31545697.079999998</v>
      </c>
      <c r="H27" s="17">
        <v>20742165.43</v>
      </c>
      <c r="I27" s="17">
        <v>6663960.4670000002</v>
      </c>
      <c r="J27" s="17">
        <v>9578839.5810000002</v>
      </c>
      <c r="K27" s="17">
        <v>9733724.7620000001</v>
      </c>
      <c r="L27">
        <v>3892228.5669999998</v>
      </c>
      <c r="M27">
        <v>3892228.5669999998</v>
      </c>
      <c r="N27">
        <v>402227.79070000001</v>
      </c>
      <c r="O27">
        <v>402227.79070000001</v>
      </c>
      <c r="Q27" s="18">
        <f t="shared" si="0"/>
        <v>2.6999972760677338E-3</v>
      </c>
      <c r="R27" s="18">
        <f t="shared" si="1"/>
        <v>-6.2999948859214783E-3</v>
      </c>
      <c r="T27" s="19">
        <f t="shared" si="2"/>
        <v>0.14057295956257931</v>
      </c>
      <c r="U27">
        <f t="shared" si="3"/>
        <v>3.9058956182691167E-2</v>
      </c>
      <c r="V27">
        <f t="shared" si="4"/>
        <v>6.9037558259592416E-2</v>
      </c>
      <c r="W27">
        <f t="shared" si="5"/>
        <v>3.2476473650302054E-2</v>
      </c>
      <c r="X27">
        <f t="shared" si="6"/>
        <v>-0.18934109855716075</v>
      </c>
      <c r="Y27">
        <f t="shared" si="7"/>
        <v>-0.42037040711948348</v>
      </c>
      <c r="AA27" s="20">
        <f t="shared" si="8"/>
        <v>-2.8530006301874522E-8</v>
      </c>
    </row>
    <row r="28" spans="1:27" x14ac:dyDescent="0.25">
      <c r="A28">
        <v>2038</v>
      </c>
      <c r="B28" s="17">
        <v>32455202.670000002</v>
      </c>
      <c r="C28" s="17">
        <v>21325511.77</v>
      </c>
      <c r="D28" s="17">
        <v>6869875.227</v>
      </c>
      <c r="E28" s="17">
        <v>9822785.7290000003</v>
      </c>
      <c r="F28" s="17">
        <v>9975888.2880000006</v>
      </c>
      <c r="G28" s="17">
        <v>32413333.18</v>
      </c>
      <c r="H28" s="17">
        <v>21316094.550000001</v>
      </c>
      <c r="I28" s="17">
        <v>6848653.108</v>
      </c>
      <c r="J28" s="17">
        <v>9831713.6750000007</v>
      </c>
      <c r="K28" s="17">
        <v>9996046.3809999898</v>
      </c>
      <c r="L28">
        <v>3998978.9580000001</v>
      </c>
      <c r="M28">
        <v>3998978.9580000001</v>
      </c>
      <c r="N28">
        <v>413939.28029999998</v>
      </c>
      <c r="O28">
        <v>413939.28029999998</v>
      </c>
      <c r="Q28" s="18">
        <f t="shared" si="0"/>
        <v>6.2999948859214783E-3</v>
      </c>
      <c r="R28" s="18">
        <f t="shared" si="1"/>
        <v>1.0300010442733765E-2</v>
      </c>
      <c r="T28" s="19">
        <f t="shared" si="2"/>
        <v>0.12917366371267835</v>
      </c>
      <c r="U28">
        <f t="shared" si="3"/>
        <v>2.9053537776268453E-2</v>
      </c>
      <c r="V28">
        <f t="shared" si="4"/>
        <v>6.5473423798004193E-2</v>
      </c>
      <c r="W28">
        <f t="shared" si="5"/>
        <v>3.4646689797759964E-2</v>
      </c>
      <c r="X28">
        <f t="shared" si="6"/>
        <v>-0.21323273820626945</v>
      </c>
      <c r="Y28">
        <f t="shared" si="7"/>
        <v>-0.48145064580409658</v>
      </c>
      <c r="AA28" s="20">
        <f t="shared" si="8"/>
        <v>1.2340645727526578E-8</v>
      </c>
    </row>
    <row r="29" spans="1:27" x14ac:dyDescent="0.25">
      <c r="A29">
        <v>2039</v>
      </c>
      <c r="B29" s="17">
        <v>33338873.039999999</v>
      </c>
      <c r="C29" s="17">
        <v>21909885.850000001</v>
      </c>
      <c r="D29" s="17">
        <v>7057914.5410000002</v>
      </c>
      <c r="E29" s="17">
        <v>10079554.029999999</v>
      </c>
      <c r="F29" s="17">
        <v>10242126.939999999</v>
      </c>
      <c r="G29" s="17">
        <v>33299808.300000001</v>
      </c>
      <c r="H29" s="17">
        <v>21903229.879999999</v>
      </c>
      <c r="I29" s="17">
        <v>7037702.8799999999</v>
      </c>
      <c r="J29" s="17">
        <v>10089020.02</v>
      </c>
      <c r="K29" s="17">
        <v>10263790.050000001</v>
      </c>
      <c r="L29">
        <v>4107653.8</v>
      </c>
      <c r="M29">
        <v>4107653.8</v>
      </c>
      <c r="N29">
        <v>425991.76819999999</v>
      </c>
      <c r="O29">
        <v>425991.76819999999</v>
      </c>
      <c r="Q29" s="18">
        <f t="shared" si="0"/>
        <v>9.2000067234039307E-3</v>
      </c>
      <c r="R29" s="18">
        <f t="shared" si="1"/>
        <v>-1.8000006675720215E-3</v>
      </c>
      <c r="T29" s="19">
        <f t="shared" si="2"/>
        <v>0.11731220686936883</v>
      </c>
      <c r="U29">
        <f t="shared" si="3"/>
        <v>1.9988012964034647E-2</v>
      </c>
      <c r="V29">
        <f t="shared" si="4"/>
        <v>6.0696028090950822E-2</v>
      </c>
      <c r="W29">
        <f t="shared" si="5"/>
        <v>3.662819884762316E-2</v>
      </c>
      <c r="X29">
        <f t="shared" si="6"/>
        <v>-0.24231544866292776</v>
      </c>
      <c r="Y29">
        <f t="shared" si="7"/>
        <v>-0.55454381623945725</v>
      </c>
      <c r="AA29" s="20">
        <f t="shared" si="8"/>
        <v>-3.3033239810187354E-8</v>
      </c>
    </row>
    <row r="30" spans="1:27" x14ac:dyDescent="0.25">
      <c r="A30">
        <v>2040</v>
      </c>
      <c r="B30" s="17">
        <v>34240984.130000003</v>
      </c>
      <c r="C30" s="17">
        <v>22507351.609999999</v>
      </c>
      <c r="D30" s="17">
        <v>7249792.7640000004</v>
      </c>
      <c r="E30" s="17">
        <v>10340903.689999999</v>
      </c>
      <c r="F30" s="17">
        <v>10513759.609999999</v>
      </c>
      <c r="G30" s="17">
        <v>34205073.840000004</v>
      </c>
      <c r="H30" s="17">
        <v>22503275.73</v>
      </c>
      <c r="I30" s="17">
        <v>7231090.4649999999</v>
      </c>
      <c r="J30" s="17">
        <v>10350919.49</v>
      </c>
      <c r="K30" s="17">
        <v>10536907.52</v>
      </c>
      <c r="L30">
        <v>4218300.5</v>
      </c>
      <c r="M30">
        <v>4218300.5</v>
      </c>
      <c r="N30">
        <v>438395.18300000002</v>
      </c>
      <c r="O30">
        <v>438395.18300000002</v>
      </c>
      <c r="Q30" s="18">
        <f t="shared" si="0"/>
        <v>6.9999918341636658E-3</v>
      </c>
      <c r="R30" s="18">
        <f t="shared" si="1"/>
        <v>8.0000013113021851E-3</v>
      </c>
      <c r="T30" s="19">
        <f t="shared" si="2"/>
        <v>0.10498527255919932</v>
      </c>
      <c r="U30">
        <f t="shared" si="3"/>
        <v>1.191600994362592E-2</v>
      </c>
      <c r="V30">
        <f t="shared" si="4"/>
        <v>5.4676973034713743E-2</v>
      </c>
      <c r="W30">
        <f t="shared" si="5"/>
        <v>3.8392286657316289E-2</v>
      </c>
      <c r="X30">
        <f t="shared" si="6"/>
        <v>-0.27891169912582142</v>
      </c>
      <c r="Y30">
        <f t="shared" si="7"/>
        <v>-0.6446038169004128</v>
      </c>
      <c r="AA30" s="20">
        <f t="shared" si="8"/>
        <v>2.9235433518515208E-9</v>
      </c>
    </row>
    <row r="31" spans="1:27" x14ac:dyDescent="0.25">
      <c r="A31">
        <v>2041</v>
      </c>
      <c r="B31" s="17">
        <v>35161597.369999997</v>
      </c>
      <c r="C31" s="17">
        <v>23127177.079999998</v>
      </c>
      <c r="D31" s="17">
        <v>7443288.8459999999</v>
      </c>
      <c r="E31" s="17">
        <v>10603365.43</v>
      </c>
      <c r="F31" s="17">
        <v>10793102.67</v>
      </c>
      <c r="G31" s="17">
        <v>35125974.640000001</v>
      </c>
      <c r="H31" s="17">
        <v>23124388.690000001</v>
      </c>
      <c r="I31" s="17">
        <v>7424166.9330000002</v>
      </c>
      <c r="J31" s="17">
        <v>10613976.74</v>
      </c>
      <c r="K31" s="17">
        <v>10817426.41</v>
      </c>
      <c r="L31">
        <v>4329708.9440000001</v>
      </c>
      <c r="M31">
        <v>4329708.9440000001</v>
      </c>
      <c r="N31">
        <v>451159.7427</v>
      </c>
      <c r="O31">
        <v>451159.7427</v>
      </c>
      <c r="Q31" s="18">
        <f t="shared" si="0"/>
        <v>2.7000010013580322E-3</v>
      </c>
      <c r="R31" s="18">
        <f t="shared" si="1"/>
        <v>-2.9999017715454102E-4</v>
      </c>
      <c r="T31" s="19">
        <f t="shared" si="2"/>
        <v>0.10141421089404634</v>
      </c>
      <c r="U31">
        <f t="shared" si="3"/>
        <v>7.938256599495843E-3</v>
      </c>
      <c r="V31">
        <f t="shared" si="4"/>
        <v>5.4438099429205883E-2</v>
      </c>
      <c r="W31">
        <f t="shared" si="5"/>
        <v>3.9037863406031638E-2</v>
      </c>
      <c r="X31">
        <f t="shared" si="6"/>
        <v>-0.29788031405794835</v>
      </c>
      <c r="Y31">
        <f t="shared" si="7"/>
        <v>-0.68281515762555145</v>
      </c>
      <c r="AA31" s="20">
        <f t="shared" si="8"/>
        <v>-8.540687018721016E-9</v>
      </c>
    </row>
    <row r="32" spans="1:27" x14ac:dyDescent="0.25">
      <c r="A32">
        <v>2042</v>
      </c>
      <c r="B32" s="17">
        <v>36100950.270000003</v>
      </c>
      <c r="C32" s="17">
        <v>23766858.899999999</v>
      </c>
      <c r="D32" s="17">
        <v>7641911.9730000002</v>
      </c>
      <c r="E32" s="17">
        <v>10872084.619999999</v>
      </c>
      <c r="F32" s="17">
        <v>11088172.289999999</v>
      </c>
      <c r="G32" s="17">
        <v>36063187.189999998</v>
      </c>
      <c r="H32" s="17">
        <v>23763593.789999999</v>
      </c>
      <c r="I32" s="17">
        <v>7621457.4280000003</v>
      </c>
      <c r="J32" s="17">
        <v>10883345.970000001</v>
      </c>
      <c r="K32" s="17">
        <v>11113477.07</v>
      </c>
      <c r="L32">
        <v>4443971.1050000004</v>
      </c>
      <c r="M32">
        <v>4443971.1050000004</v>
      </c>
      <c r="N32">
        <v>464295.96240000002</v>
      </c>
      <c r="O32">
        <v>464295.96240000002</v>
      </c>
      <c r="Q32" s="18">
        <f t="shared" si="0"/>
        <v>3.9999932050704956E-4</v>
      </c>
      <c r="R32" s="18">
        <f t="shared" si="1"/>
        <v>-4.6000033617019653E-3</v>
      </c>
      <c r="T32" s="19">
        <f t="shared" si="2"/>
        <v>0.10471365107318498</v>
      </c>
      <c r="U32">
        <f t="shared" si="3"/>
        <v>9.053858669776229E-3</v>
      </c>
      <c r="V32">
        <f t="shared" si="4"/>
        <v>5.6718628035383543E-2</v>
      </c>
      <c r="W32">
        <f t="shared" si="5"/>
        <v>3.8941178232560644E-2</v>
      </c>
      <c r="X32">
        <f t="shared" si="6"/>
        <v>-0.29821058028105235</v>
      </c>
      <c r="Y32">
        <f t="shared" si="7"/>
        <v>-0.67009311740454958</v>
      </c>
      <c r="AA32" s="20">
        <f t="shared" si="8"/>
        <v>-1.3864535436391989E-8</v>
      </c>
    </row>
    <row r="33" spans="1:27" x14ac:dyDescent="0.25">
      <c r="A33">
        <v>2043</v>
      </c>
      <c r="B33" s="17">
        <v>37059509.32</v>
      </c>
      <c r="C33" s="17">
        <v>24426518.309999999</v>
      </c>
      <c r="D33" s="17">
        <v>7844411.4160000002</v>
      </c>
      <c r="E33" s="17">
        <v>11143226.68</v>
      </c>
      <c r="F33" s="17">
        <v>11391605.66</v>
      </c>
      <c r="G33" s="17">
        <v>37018154.039999999</v>
      </c>
      <c r="H33" s="17">
        <v>24421204.27</v>
      </c>
      <c r="I33" s="17">
        <v>7822436.1529999999</v>
      </c>
      <c r="J33" s="17">
        <v>11155217.220000001</v>
      </c>
      <c r="K33" s="17">
        <v>11417662.18</v>
      </c>
      <c r="L33">
        <v>4559143.9069999997</v>
      </c>
      <c r="M33">
        <v>4559143.9069999997</v>
      </c>
      <c r="N33">
        <v>477814.66369999998</v>
      </c>
      <c r="O33">
        <v>477814.66369999998</v>
      </c>
      <c r="Q33" s="18">
        <f t="shared" si="0"/>
        <v>-3.300003707408905E-3</v>
      </c>
      <c r="R33" s="18">
        <f t="shared" si="1"/>
        <v>-6.3000023365020752E-3</v>
      </c>
      <c r="T33" s="19">
        <f t="shared" si="2"/>
        <v>0.11171621349708172</v>
      </c>
      <c r="U33">
        <f t="shared" si="3"/>
        <v>1.4355226882079269E-2</v>
      </c>
      <c r="V33">
        <f t="shared" si="4"/>
        <v>5.9363476029239304E-2</v>
      </c>
      <c r="W33">
        <f t="shared" si="5"/>
        <v>3.7997518689886225E-2</v>
      </c>
      <c r="X33">
        <f t="shared" si="6"/>
        <v>-0.28993976101722979</v>
      </c>
      <c r="Y33">
        <f t="shared" si="7"/>
        <v>-0.63006513315830048</v>
      </c>
      <c r="AA33" s="20">
        <f t="shared" si="8"/>
        <v>-8.1041230809431042E-9</v>
      </c>
    </row>
    <row r="34" spans="1:27" x14ac:dyDescent="0.25">
      <c r="A34">
        <v>2044</v>
      </c>
      <c r="B34" s="17">
        <v>38038028.060000002</v>
      </c>
      <c r="C34" s="17">
        <v>25105191.390000001</v>
      </c>
      <c r="D34" s="17">
        <v>8050367.5899999999</v>
      </c>
      <c r="E34" s="17">
        <v>11417580.07</v>
      </c>
      <c r="F34" s="17">
        <v>11702196.689999999</v>
      </c>
      <c r="G34" s="17">
        <v>37992062.659999996</v>
      </c>
      <c r="H34" s="17">
        <v>25096611.460000001</v>
      </c>
      <c r="I34" s="17">
        <v>8026871.0149999997</v>
      </c>
      <c r="J34" s="17">
        <v>11430398.68</v>
      </c>
      <c r="K34" s="17">
        <v>11728904.210000001</v>
      </c>
      <c r="L34">
        <v>4675358.7199999997</v>
      </c>
      <c r="M34">
        <v>4675358.7199999997</v>
      </c>
      <c r="N34">
        <v>491726.98300000001</v>
      </c>
      <c r="O34">
        <v>491726.98300000001</v>
      </c>
      <c r="Q34" s="18">
        <f t="shared" si="0"/>
        <v>2.9999986290931702E-3</v>
      </c>
      <c r="R34" s="18">
        <f t="shared" si="1"/>
        <v>-1.1999994516372681E-2</v>
      </c>
      <c r="T34" s="19">
        <f t="shared" si="2"/>
        <v>0.1209868503623035</v>
      </c>
      <c r="U34">
        <f t="shared" si="3"/>
        <v>2.2583480335836695E-2</v>
      </c>
      <c r="V34">
        <f t="shared" si="4"/>
        <v>6.1846010337151314E-2</v>
      </c>
      <c r="W34">
        <f t="shared" si="5"/>
        <v>3.6557399171235884E-2</v>
      </c>
      <c r="X34">
        <f t="shared" si="6"/>
        <v>-0.27887519743106209</v>
      </c>
      <c r="Y34">
        <f t="shared" si="7"/>
        <v>-0.58103530046508789</v>
      </c>
      <c r="AA34" s="20">
        <f t="shared" si="8"/>
        <v>-3.948192039970877E-8</v>
      </c>
    </row>
    <row r="35" spans="1:27" x14ac:dyDescent="0.25">
      <c r="A35">
        <v>2045</v>
      </c>
      <c r="B35" s="17">
        <v>39037611.299999997</v>
      </c>
      <c r="C35" s="17">
        <v>25801646.109999999</v>
      </c>
      <c r="D35" s="17">
        <v>8259799.6320000002</v>
      </c>
      <c r="E35" s="17">
        <v>11696778.08</v>
      </c>
      <c r="F35" s="17">
        <v>12019844.07</v>
      </c>
      <c r="G35" s="17">
        <v>38986428.460000001</v>
      </c>
      <c r="H35" s="17">
        <v>25788979.93</v>
      </c>
      <c r="I35" s="17">
        <v>8234854.5590000004</v>
      </c>
      <c r="J35" s="17">
        <v>11710537.25</v>
      </c>
      <c r="K35" s="17">
        <v>12047174.84</v>
      </c>
      <c r="L35">
        <v>4793187.1749999998</v>
      </c>
      <c r="M35">
        <v>4793187.1749999998</v>
      </c>
      <c r="N35">
        <v>506044.3812</v>
      </c>
      <c r="O35">
        <v>506044.3812</v>
      </c>
      <c r="Q35" s="18">
        <f t="shared" si="0"/>
        <v>8.1999972462654114E-3</v>
      </c>
      <c r="R35" s="18">
        <f t="shared" si="1"/>
        <v>-4.7999992966651917E-3</v>
      </c>
      <c r="T35" s="19">
        <f t="shared" si="2"/>
        <v>0.13128373647386393</v>
      </c>
      <c r="U35">
        <f t="shared" si="3"/>
        <v>3.2488690296408183E-2</v>
      </c>
      <c r="V35">
        <f t="shared" si="4"/>
        <v>6.3983991315322244E-2</v>
      </c>
      <c r="W35">
        <f t="shared" si="5"/>
        <v>3.4811088207078345E-2</v>
      </c>
      <c r="X35">
        <f t="shared" si="6"/>
        <v>-0.26882388706841914</v>
      </c>
      <c r="Y35">
        <f t="shared" si="7"/>
        <v>-0.53398306932561035</v>
      </c>
      <c r="AA35" s="20">
        <f t="shared" si="8"/>
        <v>-3.3344944833091361E-8</v>
      </c>
    </row>
    <row r="36" spans="1:27" x14ac:dyDescent="0.25">
      <c r="A36">
        <v>2046</v>
      </c>
      <c r="B36" s="17">
        <v>40059786.890000001</v>
      </c>
      <c r="C36" s="17">
        <v>26515023.609999999</v>
      </c>
      <c r="D36" s="17">
        <v>8472960.9690000005</v>
      </c>
      <c r="E36" s="17">
        <v>11982550.800000001</v>
      </c>
      <c r="F36" s="17">
        <v>12344821.67</v>
      </c>
      <c r="G36" s="17">
        <v>40003196.859999999</v>
      </c>
      <c r="H36" s="17">
        <v>26497855.199999999</v>
      </c>
      <c r="I36" s="17">
        <v>8446699.4220000003</v>
      </c>
      <c r="J36" s="17">
        <v>11997372.93</v>
      </c>
      <c r="K36" s="17">
        <v>12372803.890000001</v>
      </c>
      <c r="L36">
        <v>4913294.5420000004</v>
      </c>
      <c r="M36">
        <v>4913294.5420000004</v>
      </c>
      <c r="N36">
        <v>520778.65279999998</v>
      </c>
      <c r="O36">
        <v>520778.65279999998</v>
      </c>
      <c r="Q36" s="18">
        <f t="shared" si="0"/>
        <v>1.3799995183944702E-2</v>
      </c>
      <c r="R36" s="18">
        <f t="shared" si="1"/>
        <v>-3.1999945640563965E-3</v>
      </c>
      <c r="T36" s="19">
        <f t="shared" si="2"/>
        <v>0.14146376900339153</v>
      </c>
      <c r="U36">
        <f t="shared" si="3"/>
        <v>4.291759496143556E-2</v>
      </c>
      <c r="V36">
        <f t="shared" si="4"/>
        <v>6.5648620763757631E-2</v>
      </c>
      <c r="W36">
        <f t="shared" si="5"/>
        <v>3.2897595774804257E-2</v>
      </c>
      <c r="X36">
        <f t="shared" si="6"/>
        <v>-0.26192122534656093</v>
      </c>
      <c r="Y36">
        <f t="shared" si="7"/>
        <v>-0.49447261293199668</v>
      </c>
      <c r="AA36" s="20">
        <f t="shared" si="8"/>
        <v>-4.2496605928699083E-8</v>
      </c>
    </row>
    <row r="37" spans="1:27" x14ac:dyDescent="0.25">
      <c r="A37">
        <v>2047</v>
      </c>
      <c r="B37" s="17">
        <v>41106583.810000002</v>
      </c>
      <c r="C37" s="17">
        <v>27245090.149999999</v>
      </c>
      <c r="D37" s="17">
        <v>8690263.88199999</v>
      </c>
      <c r="E37" s="17">
        <v>12276581.279999999</v>
      </c>
      <c r="F37" s="17">
        <v>12677653.17</v>
      </c>
      <c r="G37" s="17">
        <v>41044723</v>
      </c>
      <c r="H37" s="17">
        <v>27223320.120000001</v>
      </c>
      <c r="I37" s="17">
        <v>8662867.6640000008</v>
      </c>
      <c r="J37" s="17">
        <v>12292593.279999999</v>
      </c>
      <c r="K37" s="17">
        <v>12706359.720000001</v>
      </c>
      <c r="L37">
        <v>5036359.7280000001</v>
      </c>
      <c r="M37">
        <v>5036359.7280000001</v>
      </c>
      <c r="N37">
        <v>535941.93570000003</v>
      </c>
      <c r="O37">
        <v>535941.93570000003</v>
      </c>
      <c r="Q37" s="18">
        <f t="shared" si="0"/>
        <v>-4.3000131845474243E-3</v>
      </c>
      <c r="R37" s="18">
        <f t="shared" si="1"/>
        <v>7.7000036835670471E-3</v>
      </c>
      <c r="T37" s="19">
        <f t="shared" si="2"/>
        <v>0.15071562305342123</v>
      </c>
      <c r="U37">
        <f t="shared" si="3"/>
        <v>5.3039778097654457E-2</v>
      </c>
      <c r="V37">
        <f t="shared" si="4"/>
        <v>6.6747235692121751E-2</v>
      </c>
      <c r="W37">
        <f t="shared" si="5"/>
        <v>3.0928580027207001E-2</v>
      </c>
      <c r="X37">
        <f t="shared" si="6"/>
        <v>-0.25883915842678723</v>
      </c>
      <c r="Y37">
        <f t="shared" si="7"/>
        <v>-0.46405066471001011</v>
      </c>
      <c r="AA37" s="20">
        <f t="shared" si="8"/>
        <v>2.9236438020552313E-8</v>
      </c>
    </row>
    <row r="38" spans="1:27" x14ac:dyDescent="0.25">
      <c r="A38">
        <v>2048</v>
      </c>
      <c r="B38" s="17">
        <v>42180619.509999998</v>
      </c>
      <c r="C38" s="17">
        <v>27992280.649999999</v>
      </c>
      <c r="D38" s="17">
        <v>8912276.3220000006</v>
      </c>
      <c r="E38" s="17">
        <v>12580535.029999999</v>
      </c>
      <c r="F38" s="17">
        <v>13019096.93</v>
      </c>
      <c r="G38" s="17">
        <v>42113929.990000002</v>
      </c>
      <c r="H38" s="17">
        <v>27966118.649999999</v>
      </c>
      <c r="I38" s="17">
        <v>8883955.1860000007</v>
      </c>
      <c r="J38" s="17">
        <v>12597869.109999999</v>
      </c>
      <c r="K38" s="17">
        <v>13048637.390000001</v>
      </c>
      <c r="L38">
        <v>5163077.716</v>
      </c>
      <c r="M38">
        <v>5163077.716</v>
      </c>
      <c r="N38">
        <v>551546.72120000003</v>
      </c>
      <c r="O38">
        <v>551546.72120000003</v>
      </c>
      <c r="Q38" s="18">
        <f t="shared" si="0"/>
        <v>-7.9999864101409912E-4</v>
      </c>
      <c r="R38" s="18">
        <f t="shared" si="1"/>
        <v>3.1999871134757996E-3</v>
      </c>
      <c r="T38" s="19">
        <f t="shared" si="2"/>
        <v>0.15835501463727919</v>
      </c>
      <c r="U38">
        <f t="shared" si="3"/>
        <v>6.2121962985200035E-2</v>
      </c>
      <c r="V38">
        <f t="shared" si="4"/>
        <v>6.7248855679642713E-2</v>
      </c>
      <c r="W38">
        <f t="shared" si="5"/>
        <v>2.898418647440322E-2</v>
      </c>
      <c r="X38">
        <f t="shared" si="6"/>
        <v>-0.25992209870458144</v>
      </c>
      <c r="Y38">
        <f t="shared" si="7"/>
        <v>-0.44295505500718468</v>
      </c>
      <c r="AA38" s="20">
        <f t="shared" si="8"/>
        <v>9.4980332487892838E-9</v>
      </c>
    </row>
    <row r="39" spans="1:27" x14ac:dyDescent="0.25">
      <c r="A39">
        <v>2049</v>
      </c>
      <c r="B39" s="17">
        <v>43285195.920000002</v>
      </c>
      <c r="C39" s="17">
        <v>28757671.620000001</v>
      </c>
      <c r="D39" s="17">
        <v>9139749.3829999994</v>
      </c>
      <c r="E39" s="17">
        <v>12896139.710000001</v>
      </c>
      <c r="F39" s="17">
        <v>13370159.939999999</v>
      </c>
      <c r="G39" s="17">
        <v>43214305.079999998</v>
      </c>
      <c r="H39" s="17">
        <v>28727540.640000001</v>
      </c>
      <c r="I39" s="17">
        <v>9110705.6510000005</v>
      </c>
      <c r="J39" s="17">
        <v>12914932.359999999</v>
      </c>
      <c r="K39" s="17">
        <v>13400668.720000001</v>
      </c>
      <c r="L39">
        <v>5294189.2740000002</v>
      </c>
      <c r="M39">
        <v>5294189.2740000002</v>
      </c>
      <c r="N39">
        <v>567605.86439999996</v>
      </c>
      <c r="O39">
        <v>567605.86439999996</v>
      </c>
      <c r="Q39" s="18">
        <f t="shared" si="0"/>
        <v>-8.5999965667724609E-3</v>
      </c>
      <c r="R39" s="18">
        <f t="shared" si="1"/>
        <v>-1.0600000619888306E-2</v>
      </c>
      <c r="T39" s="19">
        <f t="shared" si="2"/>
        <v>0.16404484549448206</v>
      </c>
      <c r="U39">
        <f t="shared" si="3"/>
        <v>6.9724550572361016E-2</v>
      </c>
      <c r="V39">
        <f t="shared" si="4"/>
        <v>6.7208605914709507E-2</v>
      </c>
      <c r="W39">
        <f t="shared" si="5"/>
        <v>2.7111693635505078E-2</v>
      </c>
      <c r="X39">
        <f t="shared" si="6"/>
        <v>-0.2650927820857753</v>
      </c>
      <c r="Y39">
        <f t="shared" si="7"/>
        <v>-0.43036279440333408</v>
      </c>
      <c r="AA39" s="20">
        <f t="shared" si="8"/>
        <v>-4.6280935472875484E-9</v>
      </c>
    </row>
    <row r="40" spans="1:27" x14ac:dyDescent="0.25">
      <c r="A40">
        <v>2050</v>
      </c>
      <c r="B40" s="17">
        <v>44424406.460000001</v>
      </c>
      <c r="C40" s="17">
        <v>29542953.100000001</v>
      </c>
      <c r="D40" s="17">
        <v>9373657.4519999996</v>
      </c>
      <c r="E40" s="17">
        <v>13225270.550000001</v>
      </c>
      <c r="F40" s="17">
        <v>13732123.68</v>
      </c>
      <c r="G40" s="17">
        <v>44350020.420000002</v>
      </c>
      <c r="H40" s="17">
        <v>29509415.640000001</v>
      </c>
      <c r="I40" s="17">
        <v>9344021.38199999</v>
      </c>
      <c r="J40" s="17">
        <v>13245664.949999999</v>
      </c>
      <c r="K40" s="17">
        <v>13763730.58</v>
      </c>
      <c r="L40">
        <v>5430516.4309999999</v>
      </c>
      <c r="M40">
        <v>5430516.4309999999</v>
      </c>
      <c r="N40">
        <v>584132.59459999995</v>
      </c>
      <c r="O40">
        <v>584132.59459999995</v>
      </c>
      <c r="Q40" s="18">
        <f t="shared" si="0"/>
        <v>-1.2400001287460327E-2</v>
      </c>
      <c r="R40" s="18">
        <f t="shared" si="1"/>
        <v>-2.4000108242034912E-3</v>
      </c>
      <c r="T40" s="19">
        <f t="shared" si="2"/>
        <v>0.16772492841166109</v>
      </c>
      <c r="U40">
        <f t="shared" si="3"/>
        <v>7.5619942634520737E-2</v>
      </c>
      <c r="V40">
        <f t="shared" si="4"/>
        <v>6.6823125940763201E-2</v>
      </c>
      <c r="W40">
        <f t="shared" si="5"/>
        <v>2.5281837288503122E-2</v>
      </c>
      <c r="X40">
        <f t="shared" si="6"/>
        <v>-0.27416972324375322</v>
      </c>
      <c r="Y40">
        <f t="shared" si="7"/>
        <v>-0.42490365127651308</v>
      </c>
      <c r="AA40" s="20">
        <f t="shared" si="8"/>
        <v>2.2547874040101945E-8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4" customWidth="1"/>
    <col min="2" max="2" width="30.140625" style="14" customWidth="1"/>
    <col min="3" max="3" width="16" style="14" customWidth="1"/>
    <col min="4" max="4" width="11.42578125" style="14" customWidth="1"/>
    <col min="5" max="16384" width="11.42578125" style="14"/>
  </cols>
  <sheetData>
    <row r="1" spans="1:40" ht="18.75" x14ac:dyDescent="0.3">
      <c r="A1" s="32" t="s">
        <v>455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</row>
    <row r="2" spans="1:40" x14ac:dyDescent="0.25">
      <c r="A2" s="5" t="s">
        <v>234</v>
      </c>
      <c r="C2" s="33">
        <f>SUMIFS('DATA 2'!C$68:C$100,'DATA 2'!$A$68:$A$100,$A2)</f>
        <v>48872.667990000002</v>
      </c>
      <c r="D2" s="33">
        <f>SUMIFS('DATA 2'!D$68:D$100,'DATA 2'!$A$68:$A$100,$A2)</f>
        <v>50312.56929562</v>
      </c>
      <c r="E2" s="33">
        <f>SUMIFS('DATA 2'!E$68:E$100,'DATA 2'!$A$68:$A$100,$A2)</f>
        <v>51795.771956079996</v>
      </c>
      <c r="F2" s="33">
        <f>SUMIFS('DATA 2'!F$68:F$100,'DATA 2'!$A$68:$A$100,$A2)</f>
        <v>53318.790726260006</v>
      </c>
      <c r="G2" s="33">
        <f>SUMIFS('DATA 2'!G$68:G$100,'DATA 2'!$A$68:$A$100,$A2)</f>
        <v>54865.650181329998</v>
      </c>
      <c r="H2" s="33">
        <f>SUMIFS('DATA 2'!H$68:H$100,'DATA 2'!$A$68:$A$100,$A2)</f>
        <v>56427.596859280005</v>
      </c>
      <c r="I2" s="33">
        <f>SUMIFS('DATA 2'!I$68:I$100,'DATA 2'!$A$68:$A$100,$A2)</f>
        <v>58006.183715469997</v>
      </c>
      <c r="J2" s="33">
        <f>SUMIFS('DATA 2'!J$68:J$100,'DATA 2'!$A$68:$A$100,$A2)</f>
        <v>59604.896692089998</v>
      </c>
      <c r="K2" s="33">
        <f>SUMIFS('DATA 2'!K$68:K$100,'DATA 2'!$A$68:$A$100,$A2)</f>
        <v>61220.529336020001</v>
      </c>
      <c r="L2" s="33">
        <f>SUMIFS('DATA 2'!L$68:L$100,'DATA 2'!$A$68:$A$100,$A2)</f>
        <v>62855.987050799995</v>
      </c>
      <c r="M2" s="33">
        <f>SUMIFS('DATA 2'!M$68:M$100,'DATA 2'!$A$68:$A$100,$A2)</f>
        <v>64514.429032879998</v>
      </c>
      <c r="N2" s="33">
        <f>SUMIFS('DATA 2'!N$68:N$100,'DATA 2'!$A$68:$A$100,$A2)</f>
        <v>66198.156440229999</v>
      </c>
      <c r="O2" s="33">
        <f>SUMIFS('DATA 2'!O$68:O$100,'DATA 2'!$A$68:$A$100,$A2)</f>
        <v>67909.129245229997</v>
      </c>
      <c r="P2" s="33">
        <f>SUMIFS('DATA 2'!P$68:P$100,'DATA 2'!$A$68:$A$100,$A2)</f>
        <v>69657.511420670009</v>
      </c>
      <c r="Q2" s="33">
        <f>SUMIFS('DATA 2'!Q$68:Q$100,'DATA 2'!$A$68:$A$100,$A2)</f>
        <v>71456.163179669995</v>
      </c>
      <c r="R2" s="33">
        <f>SUMIFS('DATA 2'!R$68:R$100,'DATA 2'!$A$68:$A$100,$A2)</f>
        <v>73307.323120729998</v>
      </c>
      <c r="S2" s="33">
        <f>SUMIFS('DATA 2'!S$68:S$100,'DATA 2'!$A$68:$A$100,$A2)</f>
        <v>75213.704031040004</v>
      </c>
      <c r="T2" s="33">
        <f>SUMIFS('DATA 2'!T$68:T$100,'DATA 2'!$A$68:$A$100,$A2)</f>
        <v>77177.667506579994</v>
      </c>
      <c r="U2" s="33">
        <f>SUMIFS('DATA 2'!U$68:U$100,'DATA 2'!$A$68:$A$100,$A2)</f>
        <v>79204.819254679998</v>
      </c>
      <c r="V2" s="33">
        <f>SUMIFS('DATA 2'!V$68:V$100,'DATA 2'!$A$68:$A$100,$A2)</f>
        <v>81296.144730619912</v>
      </c>
      <c r="W2" s="33">
        <f>SUMIFS('DATA 2'!W$68:W$100,'DATA 2'!$A$68:$A$100,$A2)</f>
        <v>83451.639090719997</v>
      </c>
      <c r="X2" s="33">
        <f>SUMIFS('DATA 2'!X$68:X$100,'DATA 2'!$A$68:$A$100,$A2)</f>
        <v>85670.627316409998</v>
      </c>
      <c r="Y2" s="33">
        <f>SUMIFS('DATA 2'!Y$68:Y$100,'DATA 2'!$A$68:$A$100,$A2)</f>
        <v>87951.995163300002</v>
      </c>
      <c r="Z2" s="33">
        <f>SUMIFS('DATA 2'!Z$68:Z$100,'DATA 2'!$A$68:$A$100,$A2)</f>
        <v>90294.391969129996</v>
      </c>
      <c r="AA2" s="33">
        <f>SUMIFS('DATA 2'!AA$68:AA$100,'DATA 2'!$A$68:$A$100,$A2)</f>
        <v>92696.380013850008</v>
      </c>
      <c r="AB2" s="33">
        <f>SUMIFS('DATA 2'!AB$68:AB$100,'DATA 2'!$A$68:$A$100,$A2)</f>
        <v>95156.54159049</v>
      </c>
      <c r="AC2" s="33">
        <f>SUMIFS('DATA 2'!AC$68:AC$100,'DATA 2'!$A$68:$A$100,$A2)</f>
        <v>97673.573086420001</v>
      </c>
      <c r="AD2" s="33">
        <f>SUMIFS('DATA 2'!AD$68:AD$100,'DATA 2'!$A$68:$A$100,$A2)</f>
        <v>100246.36691709001</v>
      </c>
      <c r="AE2" s="33">
        <f>SUMIFS('DATA 2'!AE$68:AE$100,'DATA 2'!$A$68:$A$100,$A2)</f>
        <v>102878.24174935</v>
      </c>
      <c r="AF2" s="33">
        <f>SUMIFS('DATA 2'!AF$68:AF$100,'DATA 2'!$A$68:$A$100,$A2)</f>
        <v>105576.11684517001</v>
      </c>
      <c r="AG2" s="33">
        <f>SUMIFS('DATA 2'!AG$68:AG$100,'DATA 2'!$A$68:$A$100,$A2)</f>
        <v>108338.71319957</v>
      </c>
      <c r="AH2" s="33">
        <f>SUMIFS('DATA 2'!AH$68:AH$100,'DATA 2'!$A$68:$A$100,$A2)</f>
        <v>111165.63988348999</v>
      </c>
      <c r="AI2" s="33">
        <f>SUMIFS('DATA 2'!AI$68:AI$100,'DATA 2'!$A$68:$A$100,$A2)</f>
        <v>114057.67554358</v>
      </c>
      <c r="AJ2" s="33">
        <f>SUMIFS('DATA 2'!AJ$68:AJ$100,'DATA 2'!$A$68:$A$100,$A2)</f>
        <v>117016.89634929999</v>
      </c>
      <c r="AK2" s="33">
        <f>SUMIFS('DATA 2'!AK$68:AK$100,'DATA 2'!$A$68:$A$100,$A2)</f>
        <v>120046.82346073001</v>
      </c>
      <c r="AL2" s="33">
        <f>SUMIFS('DATA 2'!AL$68:AL$100,'DATA 2'!$A$68:$A$100,$A2)</f>
        <v>123152.75939518999</v>
      </c>
      <c r="AM2" s="33">
        <f>SUMIFS('DATA 2'!AM$68:AM$100,'DATA 2'!$A$68:$A$100,$A2)</f>
        <v>126341.90176445</v>
      </c>
      <c r="AN2" s="33">
        <f>SUMIFS('DATA 2'!AN$68:AN$100,'DATA 2'!$A$68:$A$100,$A2)</f>
        <v>129623.54614959999</v>
      </c>
    </row>
    <row r="3" spans="1:40" x14ac:dyDescent="0.25">
      <c r="A3" s="5" t="s">
        <v>233</v>
      </c>
      <c r="C3" s="33">
        <f>SUMIFS('DATA 2'!C$68:C$100,'DATA 2'!$A$68:$A$100,$A3)</f>
        <v>788945.764111</v>
      </c>
      <c r="D3" s="33">
        <f>SUMIFS('DATA 2'!D$68:D$100,'DATA 2'!$A$68:$A$100,$A3)</f>
        <v>811969.47704399994</v>
      </c>
      <c r="E3" s="33">
        <f>SUMIFS('DATA 2'!E$68:E$100,'DATA 2'!$A$68:$A$100,$A3)</f>
        <v>835088.67638199998</v>
      </c>
      <c r="F3" s="33">
        <f>SUMIFS('DATA 2'!F$68:F$100,'DATA 2'!$A$68:$A$100,$A3)</f>
        <v>858423.48366000003</v>
      </c>
      <c r="G3" s="33">
        <f>SUMIFS('DATA 2'!G$68:G$100,'DATA 2'!$A$68:$A$100,$A3)</f>
        <v>882272.09228600003</v>
      </c>
      <c r="H3" s="33">
        <f>SUMIFS('DATA 2'!H$68:H$100,'DATA 2'!$A$68:$A$100,$A3)</f>
        <v>906710.68828699994</v>
      </c>
      <c r="I3" s="33">
        <f>SUMIFS('DATA 2'!I$68:I$100,'DATA 2'!$A$68:$A$100,$A3)</f>
        <v>931898.51158500009</v>
      </c>
      <c r="J3" s="33">
        <f>SUMIFS('DATA 2'!J$68:J$100,'DATA 2'!$A$68:$A$100,$A3)</f>
        <v>957854.5564280001</v>
      </c>
      <c r="K3" s="33">
        <f>SUMIFS('DATA 2'!K$68:K$100,'DATA 2'!$A$68:$A$100,$A3)</f>
        <v>984228.53671899997</v>
      </c>
      <c r="L3" s="33">
        <f>SUMIFS('DATA 2'!L$68:L$100,'DATA 2'!$A$68:$A$100,$A3)</f>
        <v>1011123.0507739999</v>
      </c>
      <c r="M3" s="33">
        <f>SUMIFS('DATA 2'!M$68:M$100,'DATA 2'!$A$68:$A$100,$A3)</f>
        <v>1038712.2063799999</v>
      </c>
      <c r="N3" s="33">
        <f>SUMIFS('DATA 2'!N$68:N$100,'DATA 2'!$A$68:$A$100,$A3)</f>
        <v>1067065.8138899999</v>
      </c>
      <c r="O3" s="33">
        <f>SUMIFS('DATA 2'!O$68:O$100,'DATA 2'!$A$68:$A$100,$A3)</f>
        <v>1096176.57076</v>
      </c>
      <c r="P3" s="33">
        <f>SUMIFS('DATA 2'!P$68:P$100,'DATA 2'!$A$68:$A$100,$A3)</f>
        <v>1125962.31577</v>
      </c>
      <c r="Q3" s="33">
        <f>SUMIFS('DATA 2'!Q$68:Q$100,'DATA 2'!$A$68:$A$100,$A3)</f>
        <v>1156895.8317</v>
      </c>
      <c r="R3" s="33">
        <f>SUMIFS('DATA 2'!R$68:R$100,'DATA 2'!$A$68:$A$100,$A3)</f>
        <v>1188794.0411999999</v>
      </c>
      <c r="S3" s="33">
        <f>SUMIFS('DATA 2'!S$68:S$100,'DATA 2'!$A$68:$A$100,$A3)</f>
        <v>1221543.0131600001</v>
      </c>
      <c r="T3" s="33">
        <f>SUMIFS('DATA 2'!T$68:T$100,'DATA 2'!$A$68:$A$100,$A3)</f>
        <v>1255107.1221</v>
      </c>
      <c r="U3" s="33">
        <f>SUMIFS('DATA 2'!U$68:U$100,'DATA 2'!$A$68:$A$100,$A3)</f>
        <v>1289612.4792499999</v>
      </c>
      <c r="V3" s="33">
        <f>SUMIFS('DATA 2'!V$68:V$100,'DATA 2'!$A$68:$A$100,$A3)</f>
        <v>1325018.5165300001</v>
      </c>
      <c r="W3" s="33">
        <f>SUMIFS('DATA 2'!W$68:W$100,'DATA 2'!$A$68:$A$100,$A3)</f>
        <v>1361293.8825300001</v>
      </c>
      <c r="X3" s="33">
        <f>SUMIFS('DATA 2'!X$68:X$100,'DATA 2'!$A$68:$A$100,$A3)</f>
        <v>1398418.1261099998</v>
      </c>
      <c r="Y3" s="33">
        <f>SUMIFS('DATA 2'!Y$68:Y$100,'DATA 2'!$A$68:$A$100,$A3)</f>
        <v>1436374.6043199999</v>
      </c>
      <c r="Z3" s="33">
        <f>SUMIFS('DATA 2'!Z$68:Z$100,'DATA 2'!$A$68:$A$100,$A3)</f>
        <v>1475147.5615699999</v>
      </c>
      <c r="AA3" s="33">
        <f>SUMIFS('DATA 2'!AA$68:AA$100,'DATA 2'!$A$68:$A$100,$A3)</f>
        <v>1514721.65751</v>
      </c>
      <c r="AB3" s="33">
        <f>SUMIFS('DATA 2'!AB$68:AB$100,'DATA 2'!$A$68:$A$100,$A3)</f>
        <v>1555082.62977</v>
      </c>
      <c r="AC3" s="33">
        <f>SUMIFS('DATA 2'!AC$68:AC$100,'DATA 2'!$A$68:$A$100,$A3)</f>
        <v>1596218.7372700002</v>
      </c>
      <c r="AD3" s="33">
        <f>SUMIFS('DATA 2'!AD$68:AD$100,'DATA 2'!$A$68:$A$100,$A3)</f>
        <v>1638122.5280999998</v>
      </c>
      <c r="AE3" s="33">
        <f>SUMIFS('DATA 2'!AE$68:AE$100,'DATA 2'!$A$68:$A$100,$A3)</f>
        <v>1680574.67509</v>
      </c>
      <c r="AF3" s="33">
        <f>SUMIFS('DATA 2'!AF$68:AF$100,'DATA 2'!$A$68:$A$100,$A3)</f>
        <v>1723869.03125</v>
      </c>
      <c r="AG3" s="33">
        <f>SUMIFS('DATA 2'!AG$68:AG$100,'DATA 2'!$A$68:$A$100,$A3)</f>
        <v>1767869.9878399998</v>
      </c>
      <c r="AH3" s="33">
        <f>SUMIFS('DATA 2'!AH$68:AH$100,'DATA 2'!$A$68:$A$100,$A3)</f>
        <v>1812542.8445200003</v>
      </c>
      <c r="AI3" s="33">
        <f>SUMIFS('DATA 2'!AI$68:AI$100,'DATA 2'!$A$68:$A$100,$A3)</f>
        <v>1857945.69888</v>
      </c>
      <c r="AJ3" s="33">
        <f>SUMIFS('DATA 2'!AJ$68:AJ$100,'DATA 2'!$A$68:$A$100,$A3)</f>
        <v>1904186.8588100001</v>
      </c>
      <c r="AK3" s="33">
        <f>SUMIFS('DATA 2'!AK$68:AK$100,'DATA 2'!$A$68:$A$100,$A3)</f>
        <v>1951404.8459000001</v>
      </c>
      <c r="AL3" s="33">
        <f>SUMIFS('DATA 2'!AL$68:AL$100,'DATA 2'!$A$68:$A$100,$A3)</f>
        <v>1999764.0822500002</v>
      </c>
      <c r="AM3" s="33">
        <f>SUMIFS('DATA 2'!AM$68:AM$100,'DATA 2'!$A$68:$A$100,$A3)</f>
        <v>2049458.4979699999</v>
      </c>
      <c r="AN3" s="33">
        <f>SUMIFS('DATA 2'!AN$68:AN$100,'DATA 2'!$A$68:$A$100,$A3)</f>
        <v>2100717.2078200001</v>
      </c>
    </row>
    <row r="4" spans="1:40" x14ac:dyDescent="0.25">
      <c r="A4" s="5" t="s">
        <v>235</v>
      </c>
      <c r="C4" s="33">
        <f>SUMIFS('DATA 2'!C$68:C$100,'DATA 2'!$A$68:$A$100,$A4)</f>
        <v>170296.54790999999</v>
      </c>
      <c r="D4" s="33">
        <f>SUMIFS('DATA 2'!D$68:D$100,'DATA 2'!$A$68:$A$100,$A4)</f>
        <v>175540.91129750002</v>
      </c>
      <c r="E4" s="33">
        <f>SUMIFS('DATA 2'!E$68:E$100,'DATA 2'!$A$68:$A$100,$A4)</f>
        <v>180880.78186069999</v>
      </c>
      <c r="F4" s="33">
        <f>SUMIFS('DATA 2'!F$68:F$100,'DATA 2'!$A$68:$A$100,$A4)</f>
        <v>186302.17087590002</v>
      </c>
      <c r="G4" s="33">
        <f>SUMIFS('DATA 2'!G$68:G$100,'DATA 2'!$A$68:$A$100,$A4)</f>
        <v>191961.65949790002</v>
      </c>
      <c r="H4" s="33">
        <f>SUMIFS('DATA 2'!H$68:H$100,'DATA 2'!$A$68:$A$100,$A4)</f>
        <v>197797.99172039999</v>
      </c>
      <c r="I4" s="33">
        <f>SUMIFS('DATA 2'!I$68:I$100,'DATA 2'!$A$68:$A$100,$A4)</f>
        <v>203755.2894252</v>
      </c>
      <c r="J4" s="33">
        <f>SUMIFS('DATA 2'!J$68:J$100,'DATA 2'!$A$68:$A$100,$A4)</f>
        <v>209824.1354994</v>
      </c>
      <c r="K4" s="33">
        <f>SUMIFS('DATA 2'!K$68:K$100,'DATA 2'!$A$68:$A$100,$A4)</f>
        <v>215998.73957939999</v>
      </c>
      <c r="L4" s="33">
        <f>SUMIFS('DATA 2'!L$68:L$100,'DATA 2'!$A$68:$A$100,$A4)</f>
        <v>222351.44510499999</v>
      </c>
      <c r="M4" s="33">
        <f>SUMIFS('DATA 2'!M$68:M$100,'DATA 2'!$A$68:$A$100,$A4)</f>
        <v>228961.19013850004</v>
      </c>
      <c r="N4" s="33">
        <f>SUMIFS('DATA 2'!N$68:N$100,'DATA 2'!$A$68:$A$100,$A4)</f>
        <v>235883.85344269997</v>
      </c>
      <c r="O4" s="33">
        <f>SUMIFS('DATA 2'!O$68:O$100,'DATA 2'!$A$68:$A$100,$A4)</f>
        <v>243161.78834229999</v>
      </c>
      <c r="P4" s="33">
        <f>SUMIFS('DATA 2'!P$68:P$100,'DATA 2'!$A$68:$A$100,$A4)</f>
        <v>250601.08575309999</v>
      </c>
      <c r="Q4" s="33">
        <f>SUMIFS('DATA 2'!Q$68:Q$100,'DATA 2'!$A$68:$A$100,$A4)</f>
        <v>258267.30695950001</v>
      </c>
      <c r="R4" s="33">
        <f>SUMIFS('DATA 2'!R$68:R$100,'DATA 2'!$A$68:$A$100,$A4)</f>
        <v>266150.001743</v>
      </c>
      <c r="S4" s="33">
        <f>SUMIFS('DATA 2'!S$68:S$100,'DATA 2'!$A$68:$A$100,$A4)</f>
        <v>274259.57154700003</v>
      </c>
      <c r="T4" s="33">
        <f>SUMIFS('DATA 2'!T$68:T$100,'DATA 2'!$A$68:$A$100,$A4)</f>
        <v>282611.92779700004</v>
      </c>
      <c r="U4" s="33">
        <f>SUMIFS('DATA 2'!U$68:U$100,'DATA 2'!$A$68:$A$100,$A4)</f>
        <v>291228.98141800001</v>
      </c>
      <c r="V4" s="33">
        <f>SUMIFS('DATA 2'!V$68:V$100,'DATA 2'!$A$68:$A$100,$A4)</f>
        <v>300124.24384100002</v>
      </c>
      <c r="W4" s="33">
        <f>SUMIFS('DATA 2'!W$68:W$100,'DATA 2'!$A$68:$A$100,$A4)</f>
        <v>309304.05805300002</v>
      </c>
      <c r="X4" s="33">
        <f>SUMIFS('DATA 2'!X$68:X$100,'DATA 2'!$A$68:$A$100,$A4)</f>
        <v>318770.28460099996</v>
      </c>
      <c r="Y4" s="33">
        <f>SUMIFS('DATA 2'!Y$68:Y$100,'DATA 2'!$A$68:$A$100,$A4)</f>
        <v>328521.98467400001</v>
      </c>
      <c r="Z4" s="33">
        <f>SUMIFS('DATA 2'!Z$68:Z$100,'DATA 2'!$A$68:$A$100,$A4)</f>
        <v>338556.56213399995</v>
      </c>
      <c r="AA4" s="33">
        <f>SUMIFS('DATA 2'!AA$68:AA$100,'DATA 2'!$A$68:$A$100,$A4)</f>
        <v>348870.52176499995</v>
      </c>
      <c r="AB4" s="33">
        <f>SUMIFS('DATA 2'!AB$68:AB$100,'DATA 2'!$A$68:$A$100,$A4)</f>
        <v>359460.00563799997</v>
      </c>
      <c r="AC4" s="33">
        <f>SUMIFS('DATA 2'!AC$68:AC$100,'DATA 2'!$A$68:$A$100,$A4)</f>
        <v>370321.23548300005</v>
      </c>
      <c r="AD4" s="33">
        <f>SUMIFS('DATA 2'!AD$68:AD$100,'DATA 2'!$A$68:$A$100,$A4)</f>
        <v>381450.91877300001</v>
      </c>
      <c r="AE4" s="33">
        <f>SUMIFS('DATA 2'!AE$68:AE$100,'DATA 2'!$A$68:$A$100,$A4)</f>
        <v>392566.736707</v>
      </c>
      <c r="AF4" s="33">
        <f>SUMIFS('DATA 2'!AF$68:AF$100,'DATA 2'!$A$68:$A$100,$A4)</f>
        <v>403762.49940799997</v>
      </c>
      <c r="AG4" s="33">
        <f>SUMIFS('DATA 2'!AG$68:AG$100,'DATA 2'!$A$68:$A$100,$A4)</f>
        <v>415050.91653799999</v>
      </c>
      <c r="AH4" s="33">
        <f>SUMIFS('DATA 2'!AH$68:AH$100,'DATA 2'!$A$68:$A$100,$A4)</f>
        <v>426446.78130100004</v>
      </c>
      <c r="AI4" s="33">
        <f>SUMIFS('DATA 2'!AI$68:AI$100,'DATA 2'!$A$68:$A$100,$A4)</f>
        <v>437963.642498</v>
      </c>
      <c r="AJ4" s="33">
        <f>SUMIFS('DATA 2'!AJ$68:AJ$100,'DATA 2'!$A$68:$A$100,$A4)</f>
        <v>449614.00555200002</v>
      </c>
      <c r="AK4" s="33">
        <f>SUMIFS('DATA 2'!AK$68:AK$100,'DATA 2'!$A$68:$A$100,$A4)</f>
        <v>461412.03569600004</v>
      </c>
      <c r="AL4" s="33">
        <f>SUMIFS('DATA 2'!AL$68:AL$100,'DATA 2'!$A$68:$A$100,$A4)</f>
        <v>473376.48687299999</v>
      </c>
      <c r="AM4" s="33">
        <f>SUMIFS('DATA 2'!AM$68:AM$100,'DATA 2'!$A$68:$A$100,$A4)</f>
        <v>485532.62345900002</v>
      </c>
      <c r="AN4" s="33">
        <f>SUMIFS('DATA 2'!AN$68:AN$100,'DATA 2'!$A$68:$A$100,$A4)</f>
        <v>497913.59247600002</v>
      </c>
    </row>
    <row r="5" spans="1:40" x14ac:dyDescent="0.25">
      <c r="A5" s="5" t="s">
        <v>236</v>
      </c>
      <c r="C5" s="33">
        <f>SUMIFS('DATA 2'!C$68:C$100,'DATA 2'!$A$68:$A$100,$A5)</f>
        <v>2039518.4880000001</v>
      </c>
      <c r="D5" s="33">
        <f>SUMIFS('DATA 2'!D$68:D$100,'DATA 2'!$A$68:$A$100,$A5)</f>
        <v>2099372.5172000001</v>
      </c>
      <c r="E5" s="33">
        <f>SUMIFS('DATA 2'!E$68:E$100,'DATA 2'!$A$68:$A$100,$A5)</f>
        <v>2160114.5447999998</v>
      </c>
      <c r="F5" s="33">
        <f>SUMIFS('DATA 2'!F$68:F$100,'DATA 2'!$A$68:$A$100,$A5)</f>
        <v>2221886.2363</v>
      </c>
      <c r="G5" s="33">
        <f>SUMIFS('DATA 2'!G$68:G$100,'DATA 2'!$A$68:$A$100,$A5)</f>
        <v>2284710.0819999999</v>
      </c>
      <c r="H5" s="33">
        <f>SUMIFS('DATA 2'!H$68:H$100,'DATA 2'!$A$68:$A$100,$A5)</f>
        <v>2348551.1356000002</v>
      </c>
      <c r="I5" s="33">
        <f>SUMIFS('DATA 2'!I$68:I$100,'DATA 2'!$A$68:$A$100,$A5)</f>
        <v>2413691.5616000001</v>
      </c>
      <c r="J5" s="33">
        <f>SUMIFS('DATA 2'!J$68:J$100,'DATA 2'!$A$68:$A$100,$A5)</f>
        <v>2480211.3602</v>
      </c>
      <c r="K5" s="33">
        <f>SUMIFS('DATA 2'!K$68:K$100,'DATA 2'!$A$68:$A$100,$A5)</f>
        <v>2547428.3045000001</v>
      </c>
      <c r="L5" s="33">
        <f>SUMIFS('DATA 2'!L$68:L$100,'DATA 2'!$A$68:$A$100,$A5)</f>
        <v>2615614.7265000003</v>
      </c>
      <c r="M5" s="33">
        <f>SUMIFS('DATA 2'!M$68:M$100,'DATA 2'!$A$68:$A$100,$A5)</f>
        <v>2685195.7527000001</v>
      </c>
      <c r="N5" s="33">
        <f>SUMIFS('DATA 2'!N$68:N$100,'DATA 2'!$A$68:$A$100,$A5)</f>
        <v>2756363.1377000003</v>
      </c>
      <c r="O5" s="33">
        <f>SUMIFS('DATA 2'!O$68:O$100,'DATA 2'!$A$68:$A$100,$A5)</f>
        <v>2829148.3229999999</v>
      </c>
      <c r="P5" s="33">
        <f>SUMIFS('DATA 2'!P$68:P$100,'DATA 2'!$A$68:$A$100,$A5)</f>
        <v>2903932.5291000004</v>
      </c>
      <c r="Q5" s="33">
        <f>SUMIFS('DATA 2'!Q$68:Q$100,'DATA 2'!$A$68:$A$100,$A5)</f>
        <v>2981755.9660999998</v>
      </c>
      <c r="R5" s="33">
        <f>SUMIFS('DATA 2'!R$68:R$100,'DATA 2'!$A$68:$A$100,$A5)</f>
        <v>3062217.2844000002</v>
      </c>
      <c r="S5" s="33">
        <f>SUMIFS('DATA 2'!S$68:S$100,'DATA 2'!$A$68:$A$100,$A5)</f>
        <v>3145112.6578000002</v>
      </c>
      <c r="T5" s="33">
        <f>SUMIFS('DATA 2'!T$68:T$100,'DATA 2'!$A$68:$A$100,$A5)</f>
        <v>3230393.4674000004</v>
      </c>
      <c r="U5" s="33">
        <f>SUMIFS('DATA 2'!U$68:U$100,'DATA 2'!$A$68:$A$100,$A5)</f>
        <v>3318301.0229000002</v>
      </c>
      <c r="V5" s="33">
        <f>SUMIFS('DATA 2'!V$68:V$100,'DATA 2'!$A$68:$A$100,$A5)</f>
        <v>3408784.9647999997</v>
      </c>
      <c r="W5" s="33">
        <f>SUMIFS('DATA 2'!W$68:W$100,'DATA 2'!$A$68:$A$100,$A5)</f>
        <v>3501781.7307000002</v>
      </c>
      <c r="X5" s="33">
        <f>SUMIFS('DATA 2'!X$68:X$100,'DATA 2'!$A$68:$A$100,$A5)</f>
        <v>3597230.9084000001</v>
      </c>
      <c r="Y5" s="33">
        <f>SUMIFS('DATA 2'!Y$68:Y$100,'DATA 2'!$A$68:$A$100,$A5)</f>
        <v>3695070.5085</v>
      </c>
      <c r="Z5" s="33">
        <f>SUMIFS('DATA 2'!Z$68:Z$100,'DATA 2'!$A$68:$A$100,$A5)</f>
        <v>3795236.4431000003</v>
      </c>
      <c r="AA5" s="33">
        <f>SUMIFS('DATA 2'!AA$68:AA$100,'DATA 2'!$A$68:$A$100,$A5)</f>
        <v>3897664.4345000004</v>
      </c>
      <c r="AB5" s="33">
        <f>SUMIFS('DATA 2'!AB$68:AB$100,'DATA 2'!$A$68:$A$100,$A5)</f>
        <v>4002292.7604999999</v>
      </c>
      <c r="AC5" s="33">
        <f>SUMIFS('DATA 2'!AC$68:AC$100,'DATA 2'!$A$68:$A$100,$A5)</f>
        <v>4109066.0833999999</v>
      </c>
      <c r="AD5" s="33">
        <f>SUMIFS('DATA 2'!AD$68:AD$100,'DATA 2'!$A$68:$A$100,$A5)</f>
        <v>4217939.6131999996</v>
      </c>
      <c r="AE5" s="33">
        <f>SUMIFS('DATA 2'!AE$68:AE$100,'DATA 2'!$A$68:$A$100,$A5)</f>
        <v>4328929.8854</v>
      </c>
      <c r="AF5" s="33">
        <f>SUMIFS('DATA 2'!AF$68:AF$100,'DATA 2'!$A$68:$A$100,$A5)</f>
        <v>4442677.1167000001</v>
      </c>
      <c r="AG5" s="33">
        <f>SUMIFS('DATA 2'!AG$68:AG$100,'DATA 2'!$A$68:$A$100,$A5)</f>
        <v>4558773.9088000003</v>
      </c>
      <c r="AH5" s="33">
        <f>SUMIFS('DATA 2'!AH$68:AH$100,'DATA 2'!$A$68:$A$100,$A5)</f>
        <v>4677056.1344999997</v>
      </c>
      <c r="AI5" s="33">
        <f>SUMIFS('DATA 2'!AI$68:AI$100,'DATA 2'!$A$68:$A$100,$A5)</f>
        <v>4797569.1961000003</v>
      </c>
      <c r="AJ5" s="33">
        <f>SUMIFS('DATA 2'!AJ$68:AJ$100,'DATA 2'!$A$68:$A$100,$A5)</f>
        <v>4920478.4222999997</v>
      </c>
      <c r="AK5" s="33">
        <f>SUMIFS('DATA 2'!AK$68:AK$100,'DATA 2'!$A$68:$A$100,$A5)</f>
        <v>5046030.5999999996</v>
      </c>
      <c r="AL5" s="33">
        <f>SUMIFS('DATA 2'!AL$68:AL$100,'DATA 2'!$A$68:$A$100,$A5)</f>
        <v>5174550.7193</v>
      </c>
      <c r="AM5" s="33">
        <f>SUMIFS('DATA 2'!AM$68:AM$100,'DATA 2'!$A$68:$A$100,$A5)</f>
        <v>5306448.6016999995</v>
      </c>
      <c r="AN5" s="33">
        <f>SUMIFS('DATA 2'!AN$68:AN$100,'DATA 2'!$A$68:$A$100,$A5)</f>
        <v>5442231.5299999993</v>
      </c>
    </row>
    <row r="6" spans="1:40" x14ac:dyDescent="0.25">
      <c r="A6" s="34" t="s">
        <v>237</v>
      </c>
      <c r="C6" s="33">
        <f>SUMIFS('DATA 2'!C$68:C$100,'DATA 2'!$A$68:$A$100,$A6)</f>
        <v>375028.75852999999</v>
      </c>
      <c r="D6" s="33">
        <f>SUMIFS('DATA 2'!D$68:D$100,'DATA 2'!$A$68:$A$100,$A6)</f>
        <v>385318.78204000002</v>
      </c>
      <c r="E6" s="33">
        <f>SUMIFS('DATA 2'!E$68:E$100,'DATA 2'!$A$68:$A$100,$A6)</f>
        <v>395143.07861000003</v>
      </c>
      <c r="F6" s="33">
        <f>SUMIFS('DATA 2'!F$68:F$100,'DATA 2'!$A$68:$A$100,$A6)</f>
        <v>405551.33895</v>
      </c>
      <c r="G6" s="33">
        <f>SUMIFS('DATA 2'!G$68:G$100,'DATA 2'!$A$68:$A$100,$A6)</f>
        <v>416937.49830000004</v>
      </c>
      <c r="H6" s="33">
        <f>SUMIFS('DATA 2'!H$68:H$100,'DATA 2'!$A$68:$A$100,$A6)</f>
        <v>429104.45174000005</v>
      </c>
      <c r="I6" s="33">
        <f>SUMIFS('DATA 2'!I$68:I$100,'DATA 2'!$A$68:$A$100,$A6)</f>
        <v>441468.88140999997</v>
      </c>
      <c r="J6" s="33">
        <f>SUMIFS('DATA 2'!J$68:J$100,'DATA 2'!$A$68:$A$100,$A6)</f>
        <v>453735.85963000002</v>
      </c>
      <c r="K6" s="33">
        <f>SUMIFS('DATA 2'!K$68:K$100,'DATA 2'!$A$68:$A$100,$A6)</f>
        <v>465524.29427000007</v>
      </c>
      <c r="L6" s="33">
        <f>SUMIFS('DATA 2'!L$68:L$100,'DATA 2'!$A$68:$A$100,$A6)</f>
        <v>476964.11366000003</v>
      </c>
      <c r="M6" s="33">
        <f>SUMIFS('DATA 2'!M$68:M$100,'DATA 2'!$A$68:$A$100,$A6)</f>
        <v>488394.30078000005</v>
      </c>
      <c r="N6" s="33">
        <f>SUMIFS('DATA 2'!N$68:N$100,'DATA 2'!$A$68:$A$100,$A6)</f>
        <v>499913.55035999999</v>
      </c>
      <c r="O6" s="33">
        <f>SUMIFS('DATA 2'!O$68:O$100,'DATA 2'!$A$68:$A$100,$A6)</f>
        <v>511475.54521999997</v>
      </c>
      <c r="P6" s="33">
        <f>SUMIFS('DATA 2'!P$68:P$100,'DATA 2'!$A$68:$A$100,$A6)</f>
        <v>523450.22150000004</v>
      </c>
      <c r="Q6" s="33">
        <f>SUMIFS('DATA 2'!Q$68:Q$100,'DATA 2'!$A$68:$A$100,$A6)</f>
        <v>536714.71108000004</v>
      </c>
      <c r="R6" s="33">
        <f>SUMIFS('DATA 2'!R$68:R$100,'DATA 2'!$A$68:$A$100,$A6)</f>
        <v>550738.80882999999</v>
      </c>
      <c r="S6" s="33">
        <f>SUMIFS('DATA 2'!S$68:S$100,'DATA 2'!$A$68:$A$100,$A6)</f>
        <v>565283.16342999996</v>
      </c>
      <c r="T6" s="33">
        <f>SUMIFS('DATA 2'!T$68:T$100,'DATA 2'!$A$68:$A$100,$A6)</f>
        <v>580273.15798999998</v>
      </c>
      <c r="U6" s="33">
        <f>SUMIFS('DATA 2'!U$68:U$100,'DATA 2'!$A$68:$A$100,$A6)</f>
        <v>595640.5631899999</v>
      </c>
      <c r="V6" s="33">
        <f>SUMIFS('DATA 2'!V$68:V$100,'DATA 2'!$A$68:$A$100,$A6)</f>
        <v>611403.42414999998</v>
      </c>
      <c r="W6" s="33">
        <f>SUMIFS('DATA 2'!W$68:W$100,'DATA 2'!$A$68:$A$100,$A6)</f>
        <v>627558.1760199999</v>
      </c>
      <c r="X6" s="33">
        <f>SUMIFS('DATA 2'!X$68:X$100,'DATA 2'!$A$68:$A$100,$A6)</f>
        <v>644096.98193999997</v>
      </c>
      <c r="Y6" s="33">
        <f>SUMIFS('DATA 2'!Y$68:Y$100,'DATA 2'!$A$68:$A$100,$A6)</f>
        <v>661011.78072999988</v>
      </c>
      <c r="Z6" s="33">
        <f>SUMIFS('DATA 2'!Z$68:Z$100,'DATA 2'!$A$68:$A$100,$A6)</f>
        <v>678294.95513000002</v>
      </c>
      <c r="AA6" s="33">
        <f>SUMIFS('DATA 2'!AA$68:AA$100,'DATA 2'!$A$68:$A$100,$A6)</f>
        <v>695939.57750999997</v>
      </c>
      <c r="AB6" s="33">
        <f>SUMIFS('DATA 2'!AB$68:AB$100,'DATA 2'!$A$68:$A$100,$A6)</f>
        <v>713939.83197000006</v>
      </c>
      <c r="AC6" s="33">
        <f>SUMIFS('DATA 2'!AC$68:AC$100,'DATA 2'!$A$68:$A$100,$A6)</f>
        <v>732291.76240999997</v>
      </c>
      <c r="AD6" s="33">
        <f>SUMIFS('DATA 2'!AD$68:AD$100,'DATA 2'!$A$68:$A$100,$A6)</f>
        <v>750994.21230999986</v>
      </c>
      <c r="AE6" s="33">
        <f>SUMIFS('DATA 2'!AE$68:AE$100,'DATA 2'!$A$68:$A$100,$A6)</f>
        <v>769587.62524999992</v>
      </c>
      <c r="AF6" s="33">
        <f>SUMIFS('DATA 2'!AF$68:AF$100,'DATA 2'!$A$68:$A$100,$A6)</f>
        <v>789101.53570000012</v>
      </c>
      <c r="AG6" s="33">
        <f>SUMIFS('DATA 2'!AG$68:AG$100,'DATA 2'!$A$68:$A$100,$A6)</f>
        <v>809241.07788000011</v>
      </c>
      <c r="AH6" s="33">
        <f>SUMIFS('DATA 2'!AH$68:AH$100,'DATA 2'!$A$68:$A$100,$A6)</f>
        <v>829868.31794999994</v>
      </c>
      <c r="AI6" s="33">
        <f>SUMIFS('DATA 2'!AI$68:AI$100,'DATA 2'!$A$68:$A$100,$A6)</f>
        <v>850961.57066999993</v>
      </c>
      <c r="AJ6" s="33">
        <f>SUMIFS('DATA 2'!AJ$68:AJ$100,'DATA 2'!$A$68:$A$100,$A6)</f>
        <v>872547.10907999997</v>
      </c>
      <c r="AK6" s="33">
        <f>SUMIFS('DATA 2'!AK$68:AK$100,'DATA 2'!$A$68:$A$100,$A6)</f>
        <v>894674.99549</v>
      </c>
      <c r="AL6" s="33">
        <f>SUMIFS('DATA 2'!AL$68:AL$100,'DATA 2'!$A$68:$A$100,$A6)</f>
        <v>917409.95785000001</v>
      </c>
      <c r="AM6" s="33">
        <f>SUMIFS('DATA 2'!AM$68:AM$100,'DATA 2'!$A$68:$A$100,$A6)</f>
        <v>940833.44125999999</v>
      </c>
      <c r="AN6" s="33">
        <f>SUMIFS('DATA 2'!AN$68:AN$100,'DATA 2'!$A$68:$A$100,$A6)</f>
        <v>965042.89160999993</v>
      </c>
    </row>
    <row r="7" spans="1:40" x14ac:dyDescent="0.25">
      <c r="A7" s="5" t="s">
        <v>239</v>
      </c>
      <c r="C7" s="33">
        <f>SUM(C8:C19)</f>
        <v>36641.298950262702</v>
      </c>
      <c r="D7" s="33">
        <f t="shared" ref="D7:AN7" si="0">SUM(D8:D19)</f>
        <v>37540.987064251902</v>
      </c>
      <c r="E7" s="33">
        <f t="shared" si="0"/>
        <v>37855.159077024997</v>
      </c>
      <c r="F7" s="33">
        <f t="shared" si="0"/>
        <v>38022.749200829996</v>
      </c>
      <c r="G7" s="33">
        <f t="shared" si="0"/>
        <v>38240.462593189994</v>
      </c>
      <c r="H7" s="33">
        <f t="shared" si="0"/>
        <v>38694.512236500006</v>
      </c>
      <c r="I7" s="33">
        <f t="shared" si="0"/>
        <v>39261.398039100008</v>
      </c>
      <c r="J7" s="33">
        <f t="shared" si="0"/>
        <v>40302.141822599995</v>
      </c>
      <c r="K7" s="33">
        <f t="shared" si="0"/>
        <v>41816.347186899991</v>
      </c>
      <c r="L7" s="33">
        <f t="shared" si="0"/>
        <v>43830.492034269992</v>
      </c>
      <c r="M7" s="33">
        <f t="shared" si="0"/>
        <v>46484.424993330002</v>
      </c>
      <c r="N7" s="33">
        <f t="shared" si="0"/>
        <v>50050.765819760003</v>
      </c>
      <c r="O7" s="33">
        <f t="shared" si="0"/>
        <v>55000.072060231003</v>
      </c>
      <c r="P7" s="33">
        <f t="shared" si="0"/>
        <v>57767.151993738975</v>
      </c>
      <c r="Q7" s="33">
        <f t="shared" si="0"/>
        <v>60897.937847916997</v>
      </c>
      <c r="R7" s="33">
        <f t="shared" si="0"/>
        <v>64153.748714365996</v>
      </c>
      <c r="S7" s="33">
        <f t="shared" si="0"/>
        <v>67534.199181217016</v>
      </c>
      <c r="T7" s="33">
        <f t="shared" si="0"/>
        <v>71052.518651053004</v>
      </c>
      <c r="U7" s="33">
        <f t="shared" si="0"/>
        <v>75626.977813473597</v>
      </c>
      <c r="V7" s="33">
        <f t="shared" si="0"/>
        <v>80652.419233433509</v>
      </c>
      <c r="W7" s="33">
        <f t="shared" si="0"/>
        <v>86170.458519475898</v>
      </c>
      <c r="X7" s="33">
        <f t="shared" si="0"/>
        <v>92225.981490680802</v>
      </c>
      <c r="Y7" s="33">
        <f t="shared" si="0"/>
        <v>98864.100296642806</v>
      </c>
      <c r="Z7" s="33">
        <f t="shared" si="0"/>
        <v>106129.90047069971</v>
      </c>
      <c r="AA7" s="33">
        <f t="shared" si="0"/>
        <v>114067.8954011563</v>
      </c>
      <c r="AB7" s="33">
        <f t="shared" si="0"/>
        <v>122721.3384072457</v>
      </c>
      <c r="AC7" s="33">
        <f t="shared" si="0"/>
        <v>132131.48820465137</v>
      </c>
      <c r="AD7" s="33">
        <f t="shared" si="0"/>
        <v>142336.82619532503</v>
      </c>
      <c r="AE7" s="33">
        <f t="shared" si="0"/>
        <v>149629.76822194521</v>
      </c>
      <c r="AF7" s="33">
        <f t="shared" si="0"/>
        <v>156471.12795761658</v>
      </c>
      <c r="AG7" s="33">
        <f t="shared" si="0"/>
        <v>163161.54791877471</v>
      </c>
      <c r="AH7" s="33">
        <f t="shared" si="0"/>
        <v>169791.29666644099</v>
      </c>
      <c r="AI7" s="33">
        <f t="shared" si="0"/>
        <v>176356.77463630828</v>
      </c>
      <c r="AJ7" s="33">
        <f t="shared" si="0"/>
        <v>182856.1294789988</v>
      </c>
      <c r="AK7" s="33">
        <f t="shared" si="0"/>
        <v>189298.36333457706</v>
      </c>
      <c r="AL7" s="33">
        <f t="shared" si="0"/>
        <v>195701.18000224073</v>
      </c>
      <c r="AM7" s="33">
        <f t="shared" si="0"/>
        <v>202090.58477723392</v>
      </c>
      <c r="AN7" s="33">
        <f t="shared" si="0"/>
        <v>208492.61354328072</v>
      </c>
    </row>
    <row r="8" spans="1:40" x14ac:dyDescent="0.25">
      <c r="A8" s="35" t="s">
        <v>440</v>
      </c>
      <c r="C8" s="33">
        <f>SUMIFS('DATA 2'!C$68:C$100,'DATA 2'!$A$68:$A$100,$A8)</f>
        <v>10768.83088</v>
      </c>
      <c r="D8" s="33">
        <f>SUMIFS('DATA 2'!D$68:D$100,'DATA 2'!$A$68:$A$100,$A8)</f>
        <v>11096.23618</v>
      </c>
      <c r="E8" s="33">
        <f>SUMIFS('DATA 2'!E$68:E$100,'DATA 2'!$A$68:$A$100,$A8)</f>
        <v>11342.189640000001</v>
      </c>
      <c r="F8" s="33">
        <f>SUMIFS('DATA 2'!F$68:F$100,'DATA 2'!$A$68:$A$100,$A8)</f>
        <v>11540.389150000001</v>
      </c>
      <c r="G8" s="33">
        <f>SUMIFS('DATA 2'!G$68:G$100,'DATA 2'!$A$68:$A$100,$A8)</f>
        <v>11664.740949999999</v>
      </c>
      <c r="H8" s="33">
        <f>SUMIFS('DATA 2'!H$68:H$100,'DATA 2'!$A$68:$A$100,$A8)</f>
        <v>12264.9288</v>
      </c>
      <c r="I8" s="33">
        <f>SUMIFS('DATA 2'!I$68:I$100,'DATA 2'!$A$68:$A$100,$A8)</f>
        <v>12754.85974</v>
      </c>
      <c r="J8" s="33">
        <f>SUMIFS('DATA 2'!J$68:J$100,'DATA 2'!$A$68:$A$100,$A8)</f>
        <v>13059.01526</v>
      </c>
      <c r="K8" s="33">
        <f>SUMIFS('DATA 2'!K$68:K$100,'DATA 2'!$A$68:$A$100,$A8)</f>
        <v>13219.223120000001</v>
      </c>
      <c r="L8" s="33">
        <f>SUMIFS('DATA 2'!L$68:L$100,'DATA 2'!$A$68:$A$100,$A8)</f>
        <v>13270.43872</v>
      </c>
      <c r="M8" s="33">
        <f>SUMIFS('DATA 2'!M$68:M$100,'DATA 2'!$A$68:$A$100,$A8)</f>
        <v>13220.848040000001</v>
      </c>
      <c r="N8" s="33">
        <f>SUMIFS('DATA 2'!N$68:N$100,'DATA 2'!$A$68:$A$100,$A8)</f>
        <v>13050.052960000001</v>
      </c>
      <c r="O8" s="33">
        <f>SUMIFS('DATA 2'!O$68:O$100,'DATA 2'!$A$68:$A$100,$A8)</f>
        <v>12715.962320000001</v>
      </c>
      <c r="P8" s="33">
        <f>SUMIFS('DATA 2'!P$68:P$100,'DATA 2'!$A$68:$A$100,$A8)</f>
        <v>12783.076279999999</v>
      </c>
      <c r="Q8" s="33">
        <f>SUMIFS('DATA 2'!Q$68:Q$100,'DATA 2'!$A$68:$A$100,$A8)</f>
        <v>13019.08491</v>
      </c>
      <c r="R8" s="33">
        <f>SUMIFS('DATA 2'!R$68:R$100,'DATA 2'!$A$68:$A$100,$A8)</f>
        <v>13303.392889999999</v>
      </c>
      <c r="S8" s="33">
        <f>SUMIFS('DATA 2'!S$68:S$100,'DATA 2'!$A$68:$A$100,$A8)</f>
        <v>13600.756100000001</v>
      </c>
      <c r="T8" s="33">
        <f>SUMIFS('DATA 2'!T$68:T$100,'DATA 2'!$A$68:$A$100,$A8)</f>
        <v>13900.83418</v>
      </c>
      <c r="U8" s="33">
        <f>SUMIFS('DATA 2'!U$68:U$100,'DATA 2'!$A$68:$A$100,$A8)</f>
        <v>14195.477510000001</v>
      </c>
      <c r="V8" s="33">
        <f>SUMIFS('DATA 2'!V$68:V$100,'DATA 2'!$A$68:$A$100,$A8)</f>
        <v>14484.188120000001</v>
      </c>
      <c r="W8" s="33">
        <f>SUMIFS('DATA 2'!W$68:W$100,'DATA 2'!$A$68:$A$100,$A8)</f>
        <v>14763.230229999999</v>
      </c>
      <c r="X8" s="33">
        <f>SUMIFS('DATA 2'!X$68:X$100,'DATA 2'!$A$68:$A$100,$A8)</f>
        <v>15028.54415</v>
      </c>
      <c r="Y8" s="33">
        <f>SUMIFS('DATA 2'!Y$68:Y$100,'DATA 2'!$A$68:$A$100,$A8)</f>
        <v>15275.888440000001</v>
      </c>
      <c r="Z8" s="33">
        <f>SUMIFS('DATA 2'!Z$68:Z$100,'DATA 2'!$A$68:$A$100,$A8)</f>
        <v>15500.863310000001</v>
      </c>
      <c r="AA8" s="33">
        <f>SUMIFS('DATA 2'!AA$68:AA$100,'DATA 2'!$A$68:$A$100,$A8)</f>
        <v>15698.955889999999</v>
      </c>
      <c r="AB8" s="33">
        <f>SUMIFS('DATA 2'!AB$68:AB$100,'DATA 2'!$A$68:$A$100,$A8)</f>
        <v>15865.60687</v>
      </c>
      <c r="AC8" s="33">
        <f>SUMIFS('DATA 2'!AC$68:AC$100,'DATA 2'!$A$68:$A$100,$A8)</f>
        <v>15996.298510000001</v>
      </c>
      <c r="AD8" s="33">
        <f>SUMIFS('DATA 2'!AD$68:AD$100,'DATA 2'!$A$68:$A$100,$A8)</f>
        <v>16086.66101</v>
      </c>
      <c r="AE8" s="33">
        <f>SUMIFS('DATA 2'!AE$68:AE$100,'DATA 2'!$A$68:$A$100,$A8)</f>
        <v>16535.566770000001</v>
      </c>
      <c r="AF8" s="33">
        <f>SUMIFS('DATA 2'!AF$68:AF$100,'DATA 2'!$A$68:$A$100,$A8)</f>
        <v>17025.206429999998</v>
      </c>
      <c r="AG8" s="33">
        <f>SUMIFS('DATA 2'!AG$68:AG$100,'DATA 2'!$A$68:$A$100,$A8)</f>
        <v>17470.48775</v>
      </c>
      <c r="AH8" s="33">
        <f>SUMIFS('DATA 2'!AH$68:AH$100,'DATA 2'!$A$68:$A$100,$A8)</f>
        <v>17870.250680000001</v>
      </c>
      <c r="AI8" s="33">
        <f>SUMIFS('DATA 2'!AI$68:AI$100,'DATA 2'!$A$68:$A$100,$A8)</f>
        <v>18236.84143</v>
      </c>
      <c r="AJ8" s="33">
        <f>SUMIFS('DATA 2'!AJ$68:AJ$100,'DATA 2'!$A$68:$A$100,$A8)</f>
        <v>18581.089309999999</v>
      </c>
      <c r="AK8" s="33">
        <f>SUMIFS('DATA 2'!AK$68:AK$100,'DATA 2'!$A$68:$A$100,$A8)</f>
        <v>18910.629990000001</v>
      </c>
      <c r="AL8" s="33">
        <f>SUMIFS('DATA 2'!AL$68:AL$100,'DATA 2'!$A$68:$A$100,$A8)</f>
        <v>19230.811870000001</v>
      </c>
      <c r="AM8" s="33">
        <f>SUMIFS('DATA 2'!AM$68:AM$100,'DATA 2'!$A$68:$A$100,$A8)</f>
        <v>19545.81911</v>
      </c>
      <c r="AN8" s="33">
        <f>SUMIFS('DATA 2'!AN$68:AN$100,'DATA 2'!$A$68:$A$100,$A8)</f>
        <v>19858.888900000002</v>
      </c>
    </row>
    <row r="9" spans="1:40" x14ac:dyDescent="0.25">
      <c r="A9" s="35" t="s">
        <v>441</v>
      </c>
      <c r="C9" s="33">
        <f>SUMIFS('DATA 2'!C$68:C$100,'DATA 2'!$A$68:$A$100,$A9)</f>
        <v>752.27429700000005</v>
      </c>
      <c r="D9" s="33">
        <f>SUMIFS('DATA 2'!D$68:D$100,'DATA 2'!$A$68:$A$100,$A9)</f>
        <v>944.27853140000002</v>
      </c>
      <c r="E9" s="33">
        <f>SUMIFS('DATA 2'!E$68:E$100,'DATA 2'!$A$68:$A$100,$A9)</f>
        <v>1174.068614</v>
      </c>
      <c r="F9" s="33">
        <f>SUMIFS('DATA 2'!F$68:F$100,'DATA 2'!$A$68:$A$100,$A9)</f>
        <v>1461.3249679999999</v>
      </c>
      <c r="G9" s="33">
        <f>SUMIFS('DATA 2'!G$68:G$100,'DATA 2'!$A$68:$A$100,$A9)</f>
        <v>1813.233555</v>
      </c>
      <c r="H9" s="33">
        <f>SUMIFS('DATA 2'!H$68:H$100,'DATA 2'!$A$68:$A$100,$A9)</f>
        <v>2260.0771060000002</v>
      </c>
      <c r="I9" s="33">
        <f>SUMIFS('DATA 2'!I$68:I$100,'DATA 2'!$A$68:$A$100,$A9)</f>
        <v>2734.0519599999998</v>
      </c>
      <c r="J9" s="33">
        <f>SUMIFS('DATA 2'!J$68:J$100,'DATA 2'!$A$68:$A$100,$A9)</f>
        <v>3264.4244560000002</v>
      </c>
      <c r="K9" s="33">
        <f>SUMIFS('DATA 2'!K$68:K$100,'DATA 2'!$A$68:$A$100,$A9)</f>
        <v>3874.70129</v>
      </c>
      <c r="L9" s="33">
        <f>SUMIFS('DATA 2'!L$68:L$100,'DATA 2'!$A$68:$A$100,$A9)</f>
        <v>4580.6692620000003</v>
      </c>
      <c r="M9" s="33">
        <f>SUMIFS('DATA 2'!M$68:M$100,'DATA 2'!$A$68:$A$100,$A9)</f>
        <v>5389.5574550000001</v>
      </c>
      <c r="N9" s="33">
        <f>SUMIFS('DATA 2'!N$68:N$100,'DATA 2'!$A$68:$A$100,$A9)</f>
        <v>6292.4212950000001</v>
      </c>
      <c r="O9" s="33">
        <f>SUMIFS('DATA 2'!O$68:O$100,'DATA 2'!$A$68:$A$100,$A9)</f>
        <v>7255.9394570000004</v>
      </c>
      <c r="P9" s="33">
        <f>SUMIFS('DATA 2'!P$68:P$100,'DATA 2'!$A$68:$A$100,$A9)</f>
        <v>8257.4171229999902</v>
      </c>
      <c r="Q9" s="33">
        <f>SUMIFS('DATA 2'!Q$68:Q$100,'DATA 2'!$A$68:$A$100,$A9)</f>
        <v>9424.4993849999901</v>
      </c>
      <c r="R9" s="33">
        <f>SUMIFS('DATA 2'!R$68:R$100,'DATA 2'!$A$68:$A$100,$A9)</f>
        <v>10731.710429999999</v>
      </c>
      <c r="S9" s="33">
        <f>SUMIFS('DATA 2'!S$68:S$100,'DATA 2'!$A$68:$A$100,$A9)</f>
        <v>12195.01923</v>
      </c>
      <c r="T9" s="33">
        <f>SUMIFS('DATA 2'!T$68:T$100,'DATA 2'!$A$68:$A$100,$A9)</f>
        <v>13830.077429999999</v>
      </c>
      <c r="U9" s="33">
        <f>SUMIFS('DATA 2'!U$68:U$100,'DATA 2'!$A$68:$A$100,$A9)</f>
        <v>15289.02203</v>
      </c>
      <c r="V9" s="33">
        <f>SUMIFS('DATA 2'!V$68:V$100,'DATA 2'!$A$68:$A$100,$A9)</f>
        <v>16854.89702</v>
      </c>
      <c r="W9" s="33">
        <f>SUMIFS('DATA 2'!W$68:W$100,'DATA 2'!$A$68:$A$100,$A9)</f>
        <v>18525.974979999999</v>
      </c>
      <c r="X9" s="33">
        <f>SUMIFS('DATA 2'!X$68:X$100,'DATA 2'!$A$68:$A$100,$A9)</f>
        <v>20300.446189999999</v>
      </c>
      <c r="Y9" s="33">
        <f>SUMIFS('DATA 2'!Y$68:Y$100,'DATA 2'!$A$68:$A$100,$A9)</f>
        <v>22174.9133</v>
      </c>
      <c r="Z9" s="33">
        <f>SUMIFS('DATA 2'!Z$68:Z$100,'DATA 2'!$A$68:$A$100,$A9)</f>
        <v>24144.17366</v>
      </c>
      <c r="AA9" s="33">
        <f>SUMIFS('DATA 2'!AA$68:AA$100,'DATA 2'!$A$68:$A$100,$A9)</f>
        <v>26201.064890000001</v>
      </c>
      <c r="AB9" s="33">
        <f>SUMIFS('DATA 2'!AB$68:AB$100,'DATA 2'!$A$68:$A$100,$A9)</f>
        <v>28336.347440000001</v>
      </c>
      <c r="AC9" s="33">
        <f>SUMIFS('DATA 2'!AC$68:AC$100,'DATA 2'!$A$68:$A$100,$A9)</f>
        <v>30538.643319999999</v>
      </c>
      <c r="AD9" s="33">
        <f>SUMIFS('DATA 2'!AD$68:AD$100,'DATA 2'!$A$68:$A$100,$A9)</f>
        <v>32794.4378</v>
      </c>
      <c r="AE9" s="33">
        <f>SUMIFS('DATA 2'!AE$68:AE$100,'DATA 2'!$A$68:$A$100,$A9)</f>
        <v>35035.315340000001</v>
      </c>
      <c r="AF9" s="33">
        <f>SUMIFS('DATA 2'!AF$68:AF$100,'DATA 2'!$A$68:$A$100,$A9)</f>
        <v>37050.303469999999</v>
      </c>
      <c r="AG9" s="33">
        <f>SUMIFS('DATA 2'!AG$68:AG$100,'DATA 2'!$A$68:$A$100,$A9)</f>
        <v>38889.480819999997</v>
      </c>
      <c r="AH9" s="33">
        <f>SUMIFS('DATA 2'!AH$68:AH$100,'DATA 2'!$A$68:$A$100,$A9)</f>
        <v>40621.354330000002</v>
      </c>
      <c r="AI9" s="33">
        <f>SUMIFS('DATA 2'!AI$68:AI$100,'DATA 2'!$A$68:$A$100,$A9)</f>
        <v>42279.981339999998</v>
      </c>
      <c r="AJ9" s="33">
        <f>SUMIFS('DATA 2'!AJ$68:AJ$100,'DATA 2'!$A$68:$A$100,$A9)</f>
        <v>43884.79004</v>
      </c>
      <c r="AK9" s="33">
        <f>SUMIFS('DATA 2'!AK$68:AK$100,'DATA 2'!$A$68:$A$100,$A9)</f>
        <v>45448.305849999997</v>
      </c>
      <c r="AL9" s="33">
        <f>SUMIFS('DATA 2'!AL$68:AL$100,'DATA 2'!$A$68:$A$100,$A9)</f>
        <v>46979.923970000003</v>
      </c>
      <c r="AM9" s="33">
        <f>SUMIFS('DATA 2'!AM$68:AM$100,'DATA 2'!$A$68:$A$100,$A9)</f>
        <v>48488.318469999998</v>
      </c>
      <c r="AN9" s="33">
        <f>SUMIFS('DATA 2'!AN$68:AN$100,'DATA 2'!$A$68:$A$100,$A9)</f>
        <v>49980.684549999998</v>
      </c>
    </row>
    <row r="10" spans="1:40" x14ac:dyDescent="0.25">
      <c r="A10" s="35" t="s">
        <v>442</v>
      </c>
      <c r="C10" s="33">
        <f>SUMIFS('DATA 2'!C$68:C$100,'DATA 2'!$A$68:$A$100,$A10)</f>
        <v>638.72549089999995</v>
      </c>
      <c r="D10" s="33">
        <f>SUMIFS('DATA 2'!D$68:D$100,'DATA 2'!$A$68:$A$100,$A10)</f>
        <v>642.28709519999995</v>
      </c>
      <c r="E10" s="33">
        <f>SUMIFS('DATA 2'!E$68:E$100,'DATA 2'!$A$68:$A$100,$A10)</f>
        <v>634.83318080000004</v>
      </c>
      <c r="F10" s="33">
        <f>SUMIFS('DATA 2'!F$68:F$100,'DATA 2'!$A$68:$A$100,$A10)</f>
        <v>622.14413039999999</v>
      </c>
      <c r="G10" s="33">
        <f>SUMIFS('DATA 2'!G$68:G$100,'DATA 2'!$A$68:$A$100,$A10)</f>
        <v>604.40925530000004</v>
      </c>
      <c r="H10" s="33">
        <f>SUMIFS('DATA 2'!H$68:H$100,'DATA 2'!$A$68:$A$100,$A10)</f>
        <v>668.44733240000005</v>
      </c>
      <c r="I10" s="33">
        <f>SUMIFS('DATA 2'!I$68:I$100,'DATA 2'!$A$68:$A$100,$A10)</f>
        <v>755.63392699999997</v>
      </c>
      <c r="J10" s="33">
        <f>SUMIFS('DATA 2'!J$68:J$100,'DATA 2'!$A$68:$A$100,$A10)</f>
        <v>852.46700810000004</v>
      </c>
      <c r="K10" s="33">
        <f>SUMIFS('DATA 2'!K$68:K$100,'DATA 2'!$A$68:$A$100,$A10)</f>
        <v>958.0918471</v>
      </c>
      <c r="L10" s="33">
        <f>SUMIFS('DATA 2'!L$68:L$100,'DATA 2'!$A$68:$A$100,$A10)</f>
        <v>1073.90446</v>
      </c>
      <c r="M10" s="33">
        <f>SUMIFS('DATA 2'!M$68:M$100,'DATA 2'!$A$68:$A$100,$A10)</f>
        <v>1200.398091</v>
      </c>
      <c r="N10" s="33">
        <f>SUMIFS('DATA 2'!N$68:N$100,'DATA 2'!$A$68:$A$100,$A10)</f>
        <v>1335.320952</v>
      </c>
      <c r="O10" s="33">
        <f>SUMIFS('DATA 2'!O$68:O$100,'DATA 2'!$A$68:$A$100,$A10)</f>
        <v>1472.3581240000001</v>
      </c>
      <c r="P10" s="33">
        <f>SUMIFS('DATA 2'!P$68:P$100,'DATA 2'!$A$68:$A$100,$A10)</f>
        <v>1545.4032079999999</v>
      </c>
      <c r="Q10" s="33">
        <f>SUMIFS('DATA 2'!Q$68:Q$100,'DATA 2'!$A$68:$A$100,$A10)</f>
        <v>1598.6833220000001</v>
      </c>
      <c r="R10" s="33">
        <f>SUMIFS('DATA 2'!R$68:R$100,'DATA 2'!$A$68:$A$100,$A10)</f>
        <v>1642.999272</v>
      </c>
      <c r="S10" s="33">
        <f>SUMIFS('DATA 2'!S$68:S$100,'DATA 2'!$A$68:$A$100,$A10)</f>
        <v>1681.752518</v>
      </c>
      <c r="T10" s="33">
        <f>SUMIFS('DATA 2'!T$68:T$100,'DATA 2'!$A$68:$A$100,$A10)</f>
        <v>1715.9315389999999</v>
      </c>
      <c r="U10" s="33">
        <f>SUMIFS('DATA 2'!U$68:U$100,'DATA 2'!$A$68:$A$100,$A10)</f>
        <v>1774.0916420000001</v>
      </c>
      <c r="V10" s="33">
        <f>SUMIFS('DATA 2'!V$68:V$100,'DATA 2'!$A$68:$A$100,$A10)</f>
        <v>1839.7649650000001</v>
      </c>
      <c r="W10" s="33">
        <f>SUMIFS('DATA 2'!W$68:W$100,'DATA 2'!$A$68:$A$100,$A10)</f>
        <v>1906.6875150000001</v>
      </c>
      <c r="X10" s="33">
        <f>SUMIFS('DATA 2'!X$68:X$100,'DATA 2'!$A$68:$A$100,$A10)</f>
        <v>1972.3494430000001</v>
      </c>
      <c r="Y10" s="33">
        <f>SUMIFS('DATA 2'!Y$68:Y$100,'DATA 2'!$A$68:$A$100,$A10)</f>
        <v>2035.3813500000001</v>
      </c>
      <c r="Z10" s="33">
        <f>SUMIFS('DATA 2'!Z$68:Z$100,'DATA 2'!$A$68:$A$100,$A10)</f>
        <v>2094.7484450000002</v>
      </c>
      <c r="AA10" s="33">
        <f>SUMIFS('DATA 2'!AA$68:AA$100,'DATA 2'!$A$68:$A$100,$A10)</f>
        <v>2149.5094089999998</v>
      </c>
      <c r="AB10" s="33">
        <f>SUMIFS('DATA 2'!AB$68:AB$100,'DATA 2'!$A$68:$A$100,$A10)</f>
        <v>2198.7535229999999</v>
      </c>
      <c r="AC10" s="33">
        <f>SUMIFS('DATA 2'!AC$68:AC$100,'DATA 2'!$A$68:$A$100,$A10)</f>
        <v>2241.595742</v>
      </c>
      <c r="AD10" s="33">
        <f>SUMIFS('DATA 2'!AD$68:AD$100,'DATA 2'!$A$68:$A$100,$A10)</f>
        <v>2277.1914550000001</v>
      </c>
      <c r="AE10" s="33">
        <f>SUMIFS('DATA 2'!AE$68:AE$100,'DATA 2'!$A$68:$A$100,$A10)</f>
        <v>2360.142816</v>
      </c>
      <c r="AF10" s="33">
        <f>SUMIFS('DATA 2'!AF$68:AF$100,'DATA 2'!$A$68:$A$100,$A10)</f>
        <v>2447.0250129999999</v>
      </c>
      <c r="AG10" s="33">
        <f>SUMIFS('DATA 2'!AG$68:AG$100,'DATA 2'!$A$68:$A$100,$A10)</f>
        <v>2525.82555</v>
      </c>
      <c r="AH10" s="33">
        <f>SUMIFS('DATA 2'!AH$68:AH$100,'DATA 2'!$A$68:$A$100,$A10)</f>
        <v>2596.191092</v>
      </c>
      <c r="AI10" s="33">
        <f>SUMIFS('DATA 2'!AI$68:AI$100,'DATA 2'!$A$68:$A$100,$A10)</f>
        <v>2659.7131599999998</v>
      </c>
      <c r="AJ10" s="33">
        <f>SUMIFS('DATA 2'!AJ$68:AJ$100,'DATA 2'!$A$68:$A$100,$A10)</f>
        <v>2717.8188679999998</v>
      </c>
      <c r="AK10" s="33">
        <f>SUMIFS('DATA 2'!AK$68:AK$100,'DATA 2'!$A$68:$A$100,$A10)</f>
        <v>2771.5218770000001</v>
      </c>
      <c r="AL10" s="33">
        <f>SUMIFS('DATA 2'!AL$68:AL$100,'DATA 2'!$A$68:$A$100,$A10)</f>
        <v>2821.5408640000001</v>
      </c>
      <c r="AM10" s="33">
        <f>SUMIFS('DATA 2'!AM$68:AM$100,'DATA 2'!$A$68:$A$100,$A10)</f>
        <v>2868.4535040000001</v>
      </c>
      <c r="AN10" s="33">
        <f>SUMIFS('DATA 2'!AN$68:AN$100,'DATA 2'!$A$68:$A$100,$A10)</f>
        <v>2912.7203039999999</v>
      </c>
    </row>
    <row r="11" spans="1:40" x14ac:dyDescent="0.25">
      <c r="A11" s="35" t="s">
        <v>125</v>
      </c>
      <c r="C11" s="33">
        <f>SUMIFS('DATA 2'!C$68:C$100,'DATA 2'!$A$68:$A$100,$A11)</f>
        <v>4.3678165160000004</v>
      </c>
      <c r="D11" s="33">
        <f>SUMIFS('DATA 2'!D$68:D$100,'DATA 2'!$A$68:$A$100,$A11)</f>
        <v>8.821115764</v>
      </c>
      <c r="E11" s="33">
        <f>SUMIFS('DATA 2'!E$68:E$100,'DATA 2'!$A$68:$A$100,$A11)</f>
        <v>17.799009269999999</v>
      </c>
      <c r="F11" s="33">
        <f>SUMIFS('DATA 2'!F$68:F$100,'DATA 2'!$A$68:$A$100,$A11)</f>
        <v>36.256621619999997</v>
      </c>
      <c r="G11" s="33">
        <f>SUMIFS('DATA 2'!G$68:G$100,'DATA 2'!$A$68:$A$100,$A11)</f>
        <v>74.233940090000004</v>
      </c>
      <c r="H11" s="33">
        <f>SUMIFS('DATA 2'!H$68:H$100,'DATA 2'!$A$68:$A$100,$A11)</f>
        <v>141.68559279999999</v>
      </c>
      <c r="I11" s="33">
        <f>SUMIFS('DATA 2'!I$68:I$100,'DATA 2'!$A$68:$A$100,$A11)</f>
        <v>263.85055890000001</v>
      </c>
      <c r="J11" s="33">
        <f>SUMIFS('DATA 2'!J$68:J$100,'DATA 2'!$A$68:$A$100,$A11)</f>
        <v>485.85139859999998</v>
      </c>
      <c r="K11" s="33">
        <f>SUMIFS('DATA 2'!K$68:K$100,'DATA 2'!$A$68:$A$100,$A11)</f>
        <v>889.20228980000002</v>
      </c>
      <c r="L11" s="33">
        <f>SUMIFS('DATA 2'!L$68:L$100,'DATA 2'!$A$68:$A$100,$A11)</f>
        <v>1618.7123759999999</v>
      </c>
      <c r="M11" s="33">
        <f>SUMIFS('DATA 2'!M$68:M$100,'DATA 2'!$A$68:$A$100,$A11)</f>
        <v>2927.1827680000001</v>
      </c>
      <c r="N11" s="33">
        <f>SUMIFS('DATA 2'!N$68:N$100,'DATA 2'!$A$68:$A$100,$A11)</f>
        <v>5241.7278900000001</v>
      </c>
      <c r="O11" s="33">
        <f>SUMIFS('DATA 2'!O$68:O$100,'DATA 2'!$A$68:$A$100,$A11)</f>
        <v>9252.2661100000005</v>
      </c>
      <c r="P11" s="33">
        <f>SUMIFS('DATA 2'!P$68:P$100,'DATA 2'!$A$68:$A$100,$A11)</f>
        <v>10239.98321</v>
      </c>
      <c r="Q11" s="33">
        <f>SUMIFS('DATA 2'!Q$68:Q$100,'DATA 2'!$A$68:$A$100,$A11)</f>
        <v>11257.69745</v>
      </c>
      <c r="R11" s="33">
        <f>SUMIFS('DATA 2'!R$68:R$100,'DATA 2'!$A$68:$A$100,$A11)</f>
        <v>12263.754870000001</v>
      </c>
      <c r="S11" s="33">
        <f>SUMIFS('DATA 2'!S$68:S$100,'DATA 2'!$A$68:$A$100,$A11)</f>
        <v>13263.187120000001</v>
      </c>
      <c r="T11" s="33">
        <f>SUMIFS('DATA 2'!T$68:T$100,'DATA 2'!$A$68:$A$100,$A11)</f>
        <v>14257.16912</v>
      </c>
      <c r="U11" s="33">
        <f>SUMIFS('DATA 2'!U$68:U$100,'DATA 2'!$A$68:$A$100,$A11)</f>
        <v>16762.26454</v>
      </c>
      <c r="V11" s="33">
        <f>SUMIFS('DATA 2'!V$68:V$100,'DATA 2'!$A$68:$A$100,$A11)</f>
        <v>19657.96961</v>
      </c>
      <c r="W11" s="33">
        <f>SUMIFS('DATA 2'!W$68:W$100,'DATA 2'!$A$68:$A$100,$A11)</f>
        <v>22991.310030000001</v>
      </c>
      <c r="X11" s="33">
        <f>SUMIFS('DATA 2'!X$68:X$100,'DATA 2'!$A$68:$A$100,$A11)</f>
        <v>26814.204119999999</v>
      </c>
      <c r="Y11" s="33">
        <f>SUMIFS('DATA 2'!Y$68:Y$100,'DATA 2'!$A$68:$A$100,$A11)</f>
        <v>31181.804800000002</v>
      </c>
      <c r="Z11" s="33">
        <f>SUMIFS('DATA 2'!Z$68:Z$100,'DATA 2'!$A$68:$A$100,$A11)</f>
        <v>36151.986640000003</v>
      </c>
      <c r="AA11" s="33">
        <f>SUMIFS('DATA 2'!AA$68:AA$100,'DATA 2'!$A$68:$A$100,$A11)</f>
        <v>41784.711710000003</v>
      </c>
      <c r="AB11" s="33">
        <f>SUMIFS('DATA 2'!AB$68:AB$100,'DATA 2'!$A$68:$A$100,$A11)</f>
        <v>48141.220119999998</v>
      </c>
      <c r="AC11" s="33">
        <f>SUMIFS('DATA 2'!AC$68:AC$100,'DATA 2'!$A$68:$A$100,$A11)</f>
        <v>55283.068039999998</v>
      </c>
      <c r="AD11" s="33">
        <f>SUMIFS('DATA 2'!AD$68:AD$100,'DATA 2'!$A$68:$A$100,$A11)</f>
        <v>63271.009789999996</v>
      </c>
      <c r="AE11" s="33">
        <f>SUMIFS('DATA 2'!AE$68:AE$100,'DATA 2'!$A$68:$A$100,$A11)</f>
        <v>68156.471969999999</v>
      </c>
      <c r="AF11" s="33">
        <f>SUMIFS('DATA 2'!AF$68:AF$100,'DATA 2'!$A$68:$A$100,$A11)</f>
        <v>72590.164300000004</v>
      </c>
      <c r="AG11" s="33">
        <f>SUMIFS('DATA 2'!AG$68:AG$100,'DATA 2'!$A$68:$A$100,$A11)</f>
        <v>76662.723490000004</v>
      </c>
      <c r="AH11" s="33">
        <f>SUMIFS('DATA 2'!AH$68:AH$100,'DATA 2'!$A$68:$A$100,$A11)</f>
        <v>80506.219530000002</v>
      </c>
      <c r="AI11" s="33">
        <f>SUMIFS('DATA 2'!AI$68:AI$100,'DATA 2'!$A$68:$A$100,$A11)</f>
        <v>84188.064559999999</v>
      </c>
      <c r="AJ11" s="33">
        <f>SUMIFS('DATA 2'!AJ$68:AJ$100,'DATA 2'!$A$68:$A$100,$A11)</f>
        <v>87748.041859999998</v>
      </c>
      <c r="AK11" s="33">
        <f>SUMIFS('DATA 2'!AK$68:AK$100,'DATA 2'!$A$68:$A$100,$A11)</f>
        <v>91212.784</v>
      </c>
      <c r="AL11" s="33">
        <f>SUMIFS('DATA 2'!AL$68:AL$100,'DATA 2'!$A$68:$A$100,$A11)</f>
        <v>94602.976290000006</v>
      </c>
      <c r="AM11" s="33">
        <f>SUMIFS('DATA 2'!AM$68:AM$100,'DATA 2'!$A$68:$A$100,$A11)</f>
        <v>97938.002900000007</v>
      </c>
      <c r="AN11" s="33">
        <f>SUMIFS('DATA 2'!AN$68:AN$100,'DATA 2'!$A$68:$A$100,$A11)</f>
        <v>101234.3521</v>
      </c>
    </row>
    <row r="12" spans="1:40" x14ac:dyDescent="0.25">
      <c r="A12" s="35" t="s">
        <v>443</v>
      </c>
      <c r="C12" s="33">
        <f>SUMIFS('DATA 2'!C$68:C$100,'DATA 2'!$A$68:$A$100,$A12)</f>
        <v>288.43088970000002</v>
      </c>
      <c r="D12" s="33">
        <f>SUMIFS('DATA 2'!D$68:D$100,'DATA 2'!$A$68:$A$100,$A12)</f>
        <v>354.88078990000002</v>
      </c>
      <c r="E12" s="33">
        <f>SUMIFS('DATA 2'!E$68:E$100,'DATA 2'!$A$68:$A$100,$A12)</f>
        <v>460.27770029999999</v>
      </c>
      <c r="F12" s="33">
        <f>SUMIFS('DATA 2'!F$68:F$100,'DATA 2'!$A$68:$A$100,$A12)</f>
        <v>609.04946540000003</v>
      </c>
      <c r="G12" s="33">
        <f>SUMIFS('DATA 2'!G$68:G$100,'DATA 2'!$A$68:$A$100,$A12)</f>
        <v>812.11788979999994</v>
      </c>
      <c r="H12" s="33">
        <f>SUMIFS('DATA 2'!H$68:H$100,'DATA 2'!$A$68:$A$100,$A12)</f>
        <v>999.87297230000001</v>
      </c>
      <c r="I12" s="33">
        <f>SUMIFS('DATA 2'!I$68:I$100,'DATA 2'!$A$68:$A$100,$A12)</f>
        <v>1172.760219</v>
      </c>
      <c r="J12" s="33">
        <f>SUMIFS('DATA 2'!J$68:J$100,'DATA 2'!$A$68:$A$100,$A12)</f>
        <v>1340.0044949999999</v>
      </c>
      <c r="K12" s="33">
        <f>SUMIFS('DATA 2'!K$68:K$100,'DATA 2'!$A$68:$A$100,$A12)</f>
        <v>1509.443984</v>
      </c>
      <c r="L12" s="33">
        <f>SUMIFS('DATA 2'!L$68:L$100,'DATA 2'!$A$68:$A$100,$A12)</f>
        <v>1684.8417609999999</v>
      </c>
      <c r="M12" s="33">
        <f>SUMIFS('DATA 2'!M$68:M$100,'DATA 2'!$A$68:$A$100,$A12)</f>
        <v>1865.686162</v>
      </c>
      <c r="N12" s="33">
        <f>SUMIFS('DATA 2'!N$68:N$100,'DATA 2'!$A$68:$A$100,$A12)</f>
        <v>2046.1517100000001</v>
      </c>
      <c r="O12" s="33">
        <f>SUMIFS('DATA 2'!O$68:O$100,'DATA 2'!$A$68:$A$100,$A12)</f>
        <v>2214.2200939999998</v>
      </c>
      <c r="P12" s="33">
        <f>SUMIFS('DATA 2'!P$68:P$100,'DATA 2'!$A$68:$A$100,$A12)</f>
        <v>2327.9181939999999</v>
      </c>
      <c r="Q12" s="33">
        <f>SUMIFS('DATA 2'!Q$68:Q$100,'DATA 2'!$A$68:$A$100,$A12)</f>
        <v>2424.443565</v>
      </c>
      <c r="R12" s="33">
        <f>SUMIFS('DATA 2'!R$68:R$100,'DATA 2'!$A$68:$A$100,$A12)</f>
        <v>2508.5076720000002</v>
      </c>
      <c r="S12" s="33">
        <f>SUMIFS('DATA 2'!S$68:S$100,'DATA 2'!$A$68:$A$100,$A12)</f>
        <v>2581.4603889999999</v>
      </c>
      <c r="T12" s="33">
        <f>SUMIFS('DATA 2'!T$68:T$100,'DATA 2'!$A$68:$A$100,$A12)</f>
        <v>2643.6059100000002</v>
      </c>
      <c r="U12" s="33">
        <f>SUMIFS('DATA 2'!U$68:U$100,'DATA 2'!$A$68:$A$100,$A12)</f>
        <v>2736.5132359999998</v>
      </c>
      <c r="V12" s="33">
        <f>SUMIFS('DATA 2'!V$68:V$100,'DATA 2'!$A$68:$A$100,$A12)</f>
        <v>2835.9770250000001</v>
      </c>
      <c r="W12" s="33">
        <f>SUMIFS('DATA 2'!W$68:W$100,'DATA 2'!$A$68:$A$100,$A12)</f>
        <v>2932.6454549999999</v>
      </c>
      <c r="X12" s="33">
        <f>SUMIFS('DATA 2'!X$68:X$100,'DATA 2'!$A$68:$A$100,$A12)</f>
        <v>3022.7432399999998</v>
      </c>
      <c r="Y12" s="33">
        <f>SUMIFS('DATA 2'!Y$68:Y$100,'DATA 2'!$A$68:$A$100,$A12)</f>
        <v>3104.2637960000002</v>
      </c>
      <c r="Z12" s="33">
        <f>SUMIFS('DATA 2'!Z$68:Z$100,'DATA 2'!$A$68:$A$100,$A12)</f>
        <v>3175.7923000000001</v>
      </c>
      <c r="AA12" s="33">
        <f>SUMIFS('DATA 2'!AA$68:AA$100,'DATA 2'!$A$68:$A$100,$A12)</f>
        <v>3236.1539269999998</v>
      </c>
      <c r="AB12" s="33">
        <f>SUMIFS('DATA 2'!AB$68:AB$100,'DATA 2'!$A$68:$A$100,$A12)</f>
        <v>3284.321312</v>
      </c>
      <c r="AC12" s="33">
        <f>SUMIFS('DATA 2'!AC$68:AC$100,'DATA 2'!$A$68:$A$100,$A12)</f>
        <v>3319.4038559999999</v>
      </c>
      <c r="AD12" s="33">
        <f>SUMIFS('DATA 2'!AD$68:AD$100,'DATA 2'!$A$68:$A$100,$A12)</f>
        <v>3340.6625560000002</v>
      </c>
      <c r="AE12" s="33">
        <f>SUMIFS('DATA 2'!AE$68:AE$100,'DATA 2'!$A$68:$A$100,$A12)</f>
        <v>2084.2650819999999</v>
      </c>
      <c r="AF12" s="33">
        <f>SUMIFS('DATA 2'!AF$68:AF$100,'DATA 2'!$A$68:$A$100,$A12)</f>
        <v>1082.43806</v>
      </c>
      <c r="AG12" s="33">
        <f>SUMIFS('DATA 2'!AG$68:AG$100,'DATA 2'!$A$68:$A$100,$A12)</f>
        <v>517.64783890000001</v>
      </c>
      <c r="AH12" s="33">
        <f>SUMIFS('DATA 2'!AH$68:AH$100,'DATA 2'!$A$68:$A$100,$A12)</f>
        <v>235.52043509999999</v>
      </c>
      <c r="AI12" s="33">
        <f>SUMIFS('DATA 2'!AI$68:AI$100,'DATA 2'!$A$68:$A$100,$A12)</f>
        <v>103.1336132</v>
      </c>
      <c r="AJ12" s="33">
        <f>SUMIFS('DATA 2'!AJ$68:AJ$100,'DATA 2'!$A$68:$A$100,$A12)</f>
        <v>43.709292810000001</v>
      </c>
      <c r="AK12" s="33">
        <f>SUMIFS('DATA 2'!AK$68:AK$100,'DATA 2'!$A$68:$A$100,$A12)</f>
        <v>18.02233798</v>
      </c>
      <c r="AL12" s="33">
        <f>SUMIFS('DATA 2'!AL$68:AL$100,'DATA 2'!$A$68:$A$100,$A12)</f>
        <v>7.2884178329999996</v>
      </c>
      <c r="AM12" s="33">
        <f>SUMIFS('DATA 2'!AM$68:AM$100,'DATA 2'!$A$68:$A$100,$A12)</f>
        <v>2.932815524</v>
      </c>
      <c r="AN12" s="33">
        <f>SUMIFS('DATA 2'!AN$68:AN$100,'DATA 2'!$A$68:$A$100,$A12)</f>
        <v>1.2028797950000001</v>
      </c>
    </row>
    <row r="13" spans="1:40" x14ac:dyDescent="0.25">
      <c r="A13" s="35" t="s">
        <v>444</v>
      </c>
      <c r="C13" s="33">
        <f>SUMIFS('DATA 2'!C$68:C$100,'DATA 2'!$A$68:$A$100,$A13)</f>
        <v>514.10128280000004</v>
      </c>
      <c r="D13" s="33">
        <f>SUMIFS('DATA 2'!D$68:D$100,'DATA 2'!$A$68:$A$100,$A13)</f>
        <v>549.7243575</v>
      </c>
      <c r="E13" s="33">
        <f>SUMIFS('DATA 2'!E$68:E$100,'DATA 2'!$A$68:$A$100,$A13)</f>
        <v>590.02545929999997</v>
      </c>
      <c r="F13" s="33">
        <f>SUMIFS('DATA 2'!F$68:F$100,'DATA 2'!$A$68:$A$100,$A13)</f>
        <v>633.14070679999998</v>
      </c>
      <c r="G13" s="33">
        <f>SUMIFS('DATA 2'!G$68:G$100,'DATA 2'!$A$68:$A$100,$A13)</f>
        <v>676.71533269999998</v>
      </c>
      <c r="H13" s="33">
        <f>SUMIFS('DATA 2'!H$68:H$100,'DATA 2'!$A$68:$A$100,$A13)</f>
        <v>732.74545680000006</v>
      </c>
      <c r="I13" s="33">
        <f>SUMIFS('DATA 2'!I$68:I$100,'DATA 2'!$A$68:$A$100,$A13)</f>
        <v>778.98430540000004</v>
      </c>
      <c r="J13" s="33">
        <f>SUMIFS('DATA 2'!J$68:J$100,'DATA 2'!$A$68:$A$100,$A13)</f>
        <v>814.33267130000002</v>
      </c>
      <c r="K13" s="33">
        <f>SUMIFS('DATA 2'!K$68:K$100,'DATA 2'!$A$68:$A$100,$A13)</f>
        <v>842.01953830000002</v>
      </c>
      <c r="L13" s="33">
        <f>SUMIFS('DATA 2'!L$68:L$100,'DATA 2'!$A$68:$A$100,$A13)</f>
        <v>864.10139170000002</v>
      </c>
      <c r="M13" s="33">
        <f>SUMIFS('DATA 2'!M$68:M$100,'DATA 2'!$A$68:$A$100,$A13)</f>
        <v>880.72503099999994</v>
      </c>
      <c r="N13" s="33">
        <f>SUMIFS('DATA 2'!N$68:N$100,'DATA 2'!$A$68:$A$100,$A13)</f>
        <v>890.01875849999999</v>
      </c>
      <c r="O13" s="33">
        <f>SUMIFS('DATA 2'!O$68:O$100,'DATA 2'!$A$68:$A$100,$A13)</f>
        <v>888.40718149999998</v>
      </c>
      <c r="P13" s="33">
        <f>SUMIFS('DATA 2'!P$68:P$100,'DATA 2'!$A$68:$A$100,$A13)</f>
        <v>888.73712379999995</v>
      </c>
      <c r="Q13" s="33">
        <f>SUMIFS('DATA 2'!Q$68:Q$100,'DATA 2'!$A$68:$A$100,$A13)</f>
        <v>891.386391</v>
      </c>
      <c r="R13" s="33">
        <f>SUMIFS('DATA 2'!R$68:R$100,'DATA 2'!$A$68:$A$100,$A13)</f>
        <v>893.23357929999997</v>
      </c>
      <c r="S13" s="33">
        <f>SUMIFS('DATA 2'!S$68:S$100,'DATA 2'!$A$68:$A$100,$A13)</f>
        <v>893.44563059999996</v>
      </c>
      <c r="T13" s="33">
        <f>SUMIFS('DATA 2'!T$68:T$100,'DATA 2'!$A$68:$A$100,$A13)</f>
        <v>891.84176190000005</v>
      </c>
      <c r="U13" s="33">
        <f>SUMIFS('DATA 2'!U$68:U$100,'DATA 2'!$A$68:$A$100,$A13)</f>
        <v>849.00200080000002</v>
      </c>
      <c r="V13" s="33">
        <f>SUMIFS('DATA 2'!V$68:V$100,'DATA 2'!$A$68:$A$100,$A13)</f>
        <v>793.06280730000003</v>
      </c>
      <c r="W13" s="33">
        <f>SUMIFS('DATA 2'!W$68:W$100,'DATA 2'!$A$68:$A$100,$A13)</f>
        <v>733.79673779999996</v>
      </c>
      <c r="X13" s="33">
        <f>SUMIFS('DATA 2'!X$68:X$100,'DATA 2'!$A$68:$A$100,$A13)</f>
        <v>674.40816519999998</v>
      </c>
      <c r="Y13" s="33">
        <f>SUMIFS('DATA 2'!Y$68:Y$100,'DATA 2'!$A$68:$A$100,$A13)</f>
        <v>616.15834710000001</v>
      </c>
      <c r="Z13" s="33">
        <f>SUMIFS('DATA 2'!Z$68:Z$100,'DATA 2'!$A$68:$A$100,$A13)</f>
        <v>559.7128864</v>
      </c>
      <c r="AA13" s="33">
        <f>SUMIFS('DATA 2'!AA$68:AA$100,'DATA 2'!$A$68:$A$100,$A13)</f>
        <v>505.52311250000002</v>
      </c>
      <c r="AB13" s="33">
        <f>SUMIFS('DATA 2'!AB$68:AB$100,'DATA 2'!$A$68:$A$100,$A13)</f>
        <v>453.9327126</v>
      </c>
      <c r="AC13" s="33">
        <f>SUMIFS('DATA 2'!AC$68:AC$100,'DATA 2'!$A$68:$A$100,$A13)</f>
        <v>405.20808410000001</v>
      </c>
      <c r="AD13" s="33">
        <f>SUMIFS('DATA 2'!AD$68:AD$100,'DATA 2'!$A$68:$A$100,$A13)</f>
        <v>359.5481886</v>
      </c>
      <c r="AE13" s="33">
        <f>SUMIFS('DATA 2'!AE$68:AE$100,'DATA 2'!$A$68:$A$100,$A13)</f>
        <v>301.63775529999998</v>
      </c>
      <c r="AF13" s="33">
        <f>SUMIFS('DATA 2'!AF$68:AF$100,'DATA 2'!$A$68:$A$100,$A13)</f>
        <v>245.77469669999999</v>
      </c>
      <c r="AG13" s="33">
        <f>SUMIFS('DATA 2'!AG$68:AG$100,'DATA 2'!$A$68:$A$100,$A13)</f>
        <v>196.616117</v>
      </c>
      <c r="AH13" s="33">
        <f>SUMIFS('DATA 2'!AH$68:AH$100,'DATA 2'!$A$68:$A$100,$A13)</f>
        <v>155.21131080000001</v>
      </c>
      <c r="AI13" s="33">
        <f>SUMIFS('DATA 2'!AI$68:AI$100,'DATA 2'!$A$68:$A$100,$A13)</f>
        <v>121.20303490000001</v>
      </c>
      <c r="AJ13" s="33">
        <f>SUMIFS('DATA 2'!AJ$68:AJ$100,'DATA 2'!$A$68:$A$100,$A13)</f>
        <v>93.745150100000004</v>
      </c>
      <c r="AK13" s="33">
        <f>SUMIFS('DATA 2'!AK$68:AK$100,'DATA 2'!$A$68:$A$100,$A13)</f>
        <v>71.871911740000002</v>
      </c>
      <c r="AL13" s="33">
        <f>SUMIFS('DATA 2'!AL$68:AL$100,'DATA 2'!$A$68:$A$100,$A13)</f>
        <v>54.647311700000003</v>
      </c>
      <c r="AM13" s="33">
        <f>SUMIFS('DATA 2'!AM$68:AM$100,'DATA 2'!$A$68:$A$100,$A13)</f>
        <v>41.22464952</v>
      </c>
      <c r="AN13" s="33">
        <f>SUMIFS('DATA 2'!AN$68:AN$100,'DATA 2'!$A$68:$A$100,$A13)</f>
        <v>30.865775899999999</v>
      </c>
    </row>
    <row r="14" spans="1:40" x14ac:dyDescent="0.25">
      <c r="A14" s="35" t="s">
        <v>445</v>
      </c>
      <c r="C14" s="33">
        <f>SUMIFS('DATA 2'!C$68:C$100,'DATA 2'!$A$68:$A$100,$A14)</f>
        <v>0.22515454670000001</v>
      </c>
      <c r="D14" s="33">
        <f>SUMIFS('DATA 2'!D$68:D$100,'DATA 2'!$A$68:$A$100,$A14)</f>
        <v>0.81301318789999999</v>
      </c>
      <c r="E14" s="33">
        <f>SUMIFS('DATA 2'!E$68:E$100,'DATA 2'!$A$68:$A$100,$A14)</f>
        <v>4.6222599549999996</v>
      </c>
      <c r="F14" s="33">
        <f>SUMIFS('DATA 2'!F$68:F$100,'DATA 2'!$A$68:$A$100,$A14)</f>
        <v>31.369383710000001</v>
      </c>
      <c r="G14" s="33">
        <f>SUMIFS('DATA 2'!G$68:G$100,'DATA 2'!$A$68:$A$100,$A14)</f>
        <v>225.1199134</v>
      </c>
      <c r="H14" s="33">
        <f>SUMIFS('DATA 2'!H$68:H$100,'DATA 2'!$A$68:$A$100,$A14)</f>
        <v>525.12741019999999</v>
      </c>
      <c r="I14" s="33">
        <f>SUMIFS('DATA 2'!I$68:I$100,'DATA 2'!$A$68:$A$100,$A14)</f>
        <v>815.07836780000002</v>
      </c>
      <c r="J14" s="33">
        <f>SUMIFS('DATA 2'!J$68:J$100,'DATA 2'!$A$68:$A$100,$A14)</f>
        <v>1090.1784359999999</v>
      </c>
      <c r="K14" s="33">
        <f>SUMIFS('DATA 2'!K$68:K$100,'DATA 2'!$A$68:$A$100,$A14)</f>
        <v>1370.6687830000001</v>
      </c>
      <c r="L14" s="33">
        <f>SUMIFS('DATA 2'!L$68:L$100,'DATA 2'!$A$68:$A$100,$A14)</f>
        <v>1669.8828739999999</v>
      </c>
      <c r="M14" s="33">
        <f>SUMIFS('DATA 2'!M$68:M$100,'DATA 2'!$A$68:$A$100,$A14)</f>
        <v>1992.3761689999999</v>
      </c>
      <c r="N14" s="33">
        <f>SUMIFS('DATA 2'!N$68:N$100,'DATA 2'!$A$68:$A$100,$A14)</f>
        <v>2334.0478429999998</v>
      </c>
      <c r="O14" s="33">
        <f>SUMIFS('DATA 2'!O$68:O$100,'DATA 2'!$A$68:$A$100,$A14)</f>
        <v>2680.931705</v>
      </c>
      <c r="P14" s="33">
        <f>SUMIFS('DATA 2'!P$68:P$100,'DATA 2'!$A$68:$A$100,$A14)</f>
        <v>2866.11474</v>
      </c>
      <c r="Q14" s="33">
        <f>SUMIFS('DATA 2'!Q$68:Q$100,'DATA 2'!$A$68:$A$100,$A14)</f>
        <v>2983.204252</v>
      </c>
      <c r="R14" s="33">
        <f>SUMIFS('DATA 2'!R$68:R$100,'DATA 2'!$A$68:$A$100,$A14)</f>
        <v>3060.42722</v>
      </c>
      <c r="S14" s="33">
        <f>SUMIFS('DATA 2'!S$68:S$100,'DATA 2'!$A$68:$A$100,$A14)</f>
        <v>3108.560833</v>
      </c>
      <c r="T14" s="33">
        <f>SUMIFS('DATA 2'!T$68:T$100,'DATA 2'!$A$68:$A$100,$A14)</f>
        <v>3132.5044560000001</v>
      </c>
      <c r="U14" s="33">
        <f>SUMIFS('DATA 2'!U$68:U$100,'DATA 2'!$A$68:$A$100,$A14)</f>
        <v>3024.4381659999999</v>
      </c>
      <c r="V14" s="33">
        <f>SUMIFS('DATA 2'!V$68:V$100,'DATA 2'!$A$68:$A$100,$A14)</f>
        <v>2864.1921050000001</v>
      </c>
      <c r="W14" s="33">
        <f>SUMIFS('DATA 2'!W$68:W$100,'DATA 2'!$A$68:$A$100,$A14)</f>
        <v>2682.165027</v>
      </c>
      <c r="X14" s="33">
        <f>SUMIFS('DATA 2'!X$68:X$100,'DATA 2'!$A$68:$A$100,$A14)</f>
        <v>2490.4315320000001</v>
      </c>
      <c r="Y14" s="33">
        <f>SUMIFS('DATA 2'!Y$68:Y$100,'DATA 2'!$A$68:$A$100,$A14)</f>
        <v>2295.1984739999998</v>
      </c>
      <c r="Z14" s="33">
        <f>SUMIFS('DATA 2'!Z$68:Z$100,'DATA 2'!$A$68:$A$100,$A14)</f>
        <v>2100.5459230000001</v>
      </c>
      <c r="AA14" s="33">
        <f>SUMIFS('DATA 2'!AA$68:AA$100,'DATA 2'!$A$68:$A$100,$A14)</f>
        <v>1909.543799</v>
      </c>
      <c r="AB14" s="33">
        <f>SUMIFS('DATA 2'!AB$68:AB$100,'DATA 2'!$A$68:$A$100,$A14)</f>
        <v>1724.6044420000001</v>
      </c>
      <c r="AC14" s="33">
        <f>SUMIFS('DATA 2'!AC$68:AC$100,'DATA 2'!$A$68:$A$100,$A14)</f>
        <v>1547.6169420000001</v>
      </c>
      <c r="AD14" s="33">
        <f>SUMIFS('DATA 2'!AD$68:AD$100,'DATA 2'!$A$68:$A$100,$A14)</f>
        <v>1380.0195389999999</v>
      </c>
      <c r="AE14" s="33">
        <f>SUMIFS('DATA 2'!AE$68:AE$100,'DATA 2'!$A$68:$A$100,$A14)</f>
        <v>1293.4660409999999</v>
      </c>
      <c r="AF14" s="33">
        <f>SUMIFS('DATA 2'!AF$68:AF$100,'DATA 2'!$A$68:$A$100,$A14)</f>
        <v>1224.5095209999999</v>
      </c>
      <c r="AG14" s="33">
        <f>SUMIFS('DATA 2'!AG$68:AG$100,'DATA 2'!$A$68:$A$100,$A14)</f>
        <v>1157.475416</v>
      </c>
      <c r="AH14" s="33">
        <f>SUMIFS('DATA 2'!AH$68:AH$100,'DATA 2'!$A$68:$A$100,$A14)</f>
        <v>1090.606603</v>
      </c>
      <c r="AI14" s="33">
        <f>SUMIFS('DATA 2'!AI$68:AI$100,'DATA 2'!$A$68:$A$100,$A14)</f>
        <v>1024.7112689999999</v>
      </c>
      <c r="AJ14" s="33">
        <f>SUMIFS('DATA 2'!AJ$68:AJ$100,'DATA 2'!$A$68:$A$100,$A14)</f>
        <v>960.70209969999996</v>
      </c>
      <c r="AK14" s="33">
        <f>SUMIFS('DATA 2'!AK$68:AK$100,'DATA 2'!$A$68:$A$100,$A14)</f>
        <v>899.20630010000002</v>
      </c>
      <c r="AL14" s="33">
        <f>SUMIFS('DATA 2'!AL$68:AL$100,'DATA 2'!$A$68:$A$100,$A14)</f>
        <v>840.59945089999997</v>
      </c>
      <c r="AM14" s="33">
        <f>SUMIFS('DATA 2'!AM$68:AM$100,'DATA 2'!$A$68:$A$100,$A14)</f>
        <v>785.09160199999997</v>
      </c>
      <c r="AN14" s="33">
        <f>SUMIFS('DATA 2'!AN$68:AN$100,'DATA 2'!$A$68:$A$100,$A14)</f>
        <v>732.76824899999997</v>
      </c>
    </row>
    <row r="15" spans="1:40" x14ac:dyDescent="0.25">
      <c r="A15" s="35" t="s">
        <v>446</v>
      </c>
      <c r="C15" s="33">
        <f>SUMIFS('DATA 2'!C$68:C$100,'DATA 2'!$A$68:$A$100,$A15)</f>
        <v>2605.7253879999998</v>
      </c>
      <c r="D15" s="33">
        <f>SUMIFS('DATA 2'!D$68:D$100,'DATA 2'!$A$68:$A$100,$A15)</f>
        <v>2591.2531730000001</v>
      </c>
      <c r="E15" s="33">
        <f>SUMIFS('DATA 2'!E$68:E$100,'DATA 2'!$A$68:$A$100,$A15)</f>
        <v>2523.3079250000001</v>
      </c>
      <c r="F15" s="33">
        <f>SUMIFS('DATA 2'!F$68:F$100,'DATA 2'!$A$68:$A$100,$A15)</f>
        <v>2432.5842710000002</v>
      </c>
      <c r="G15" s="33">
        <f>SUMIFS('DATA 2'!G$68:G$100,'DATA 2'!$A$68:$A$100,$A15)</f>
        <v>2322.2501990000001</v>
      </c>
      <c r="H15" s="33">
        <f>SUMIFS('DATA 2'!H$68:H$100,'DATA 2'!$A$68:$A$100,$A15)</f>
        <v>2373.5745360000001</v>
      </c>
      <c r="I15" s="33">
        <f>SUMIFS('DATA 2'!I$68:I$100,'DATA 2'!$A$68:$A$100,$A15)</f>
        <v>2421.4879890000002</v>
      </c>
      <c r="J15" s="33">
        <f>SUMIFS('DATA 2'!J$68:J$100,'DATA 2'!$A$68:$A$100,$A15)</f>
        <v>2438.4298549999999</v>
      </c>
      <c r="K15" s="33">
        <f>SUMIFS('DATA 2'!K$68:K$100,'DATA 2'!$A$68:$A$100,$A15)</f>
        <v>2429.3284490000001</v>
      </c>
      <c r="L15" s="33">
        <f>SUMIFS('DATA 2'!L$68:L$100,'DATA 2'!$A$68:$A$100,$A15)</f>
        <v>2400.4549809999999</v>
      </c>
      <c r="M15" s="33">
        <f>SUMIFS('DATA 2'!M$68:M$100,'DATA 2'!$A$68:$A$100,$A15)</f>
        <v>2353.857164</v>
      </c>
      <c r="N15" s="33">
        <f>SUMIFS('DATA 2'!N$68:N$100,'DATA 2'!$A$68:$A$100,$A15)</f>
        <v>2286.7440630000001</v>
      </c>
      <c r="O15" s="33">
        <f>SUMIFS('DATA 2'!O$68:O$100,'DATA 2'!$A$68:$A$100,$A15)</f>
        <v>2192.86274</v>
      </c>
      <c r="P15" s="33">
        <f>SUMIFS('DATA 2'!P$68:P$100,'DATA 2'!$A$68:$A$100,$A15)</f>
        <v>2143.6660539999998</v>
      </c>
      <c r="Q15" s="33">
        <f>SUMIFS('DATA 2'!Q$68:Q$100,'DATA 2'!$A$68:$A$100,$A15)</f>
        <v>2113.6053999999999</v>
      </c>
      <c r="R15" s="33">
        <f>SUMIFS('DATA 2'!R$68:R$100,'DATA 2'!$A$68:$A$100,$A15)</f>
        <v>2086.832946</v>
      </c>
      <c r="S15" s="33">
        <f>SUMIFS('DATA 2'!S$68:S$100,'DATA 2'!$A$68:$A$100,$A15)</f>
        <v>2059.058802</v>
      </c>
      <c r="T15" s="33">
        <f>SUMIFS('DATA 2'!T$68:T$100,'DATA 2'!$A$68:$A$100,$A15)</f>
        <v>2029.252933</v>
      </c>
      <c r="U15" s="33">
        <f>SUMIFS('DATA 2'!U$68:U$100,'DATA 2'!$A$68:$A$100,$A15)</f>
        <v>2029.76638</v>
      </c>
      <c r="V15" s="33">
        <f>SUMIFS('DATA 2'!V$68:V$100,'DATA 2'!$A$68:$A$100,$A15)</f>
        <v>2039.470057</v>
      </c>
      <c r="W15" s="33">
        <f>SUMIFS('DATA 2'!W$68:W$100,'DATA 2'!$A$68:$A$100,$A15)</f>
        <v>2050.982978</v>
      </c>
      <c r="X15" s="33">
        <f>SUMIFS('DATA 2'!X$68:X$100,'DATA 2'!$A$68:$A$100,$A15)</f>
        <v>2061.764631</v>
      </c>
      <c r="Y15" s="33">
        <f>SUMIFS('DATA 2'!Y$68:Y$100,'DATA 2'!$A$68:$A$100,$A15)</f>
        <v>2070.724968</v>
      </c>
      <c r="Z15" s="33">
        <f>SUMIFS('DATA 2'!Z$68:Z$100,'DATA 2'!$A$68:$A$100,$A15)</f>
        <v>2077.2085029999998</v>
      </c>
      <c r="AA15" s="33">
        <f>SUMIFS('DATA 2'!AA$68:AA$100,'DATA 2'!$A$68:$A$100,$A15)</f>
        <v>2080.6918860000001</v>
      </c>
      <c r="AB15" s="33">
        <f>SUMIFS('DATA 2'!AB$68:AB$100,'DATA 2'!$A$68:$A$100,$A15)</f>
        <v>2080.6977400000001</v>
      </c>
      <c r="AC15" s="33">
        <f>SUMIFS('DATA 2'!AC$68:AC$100,'DATA 2'!$A$68:$A$100,$A15)</f>
        <v>2076.7753240000002</v>
      </c>
      <c r="AD15" s="33">
        <f>SUMIFS('DATA 2'!AD$68:AD$100,'DATA 2'!$A$68:$A$100,$A15)</f>
        <v>2068.502579</v>
      </c>
      <c r="AE15" s="33">
        <f>SUMIFS('DATA 2'!AE$68:AE$100,'DATA 2'!$A$68:$A$100,$A15)</f>
        <v>2106.6725740000002</v>
      </c>
      <c r="AF15" s="33">
        <f>SUMIFS('DATA 2'!AF$68:AF$100,'DATA 2'!$A$68:$A$100,$A15)</f>
        <v>2150.0665210000002</v>
      </c>
      <c r="AG15" s="33">
        <f>SUMIFS('DATA 2'!AG$68:AG$100,'DATA 2'!$A$68:$A$100,$A15)</f>
        <v>2188.0178299999998</v>
      </c>
      <c r="AH15" s="33">
        <f>SUMIFS('DATA 2'!AH$68:AH$100,'DATA 2'!$A$68:$A$100,$A15)</f>
        <v>2220.6109849999998</v>
      </c>
      <c r="AI15" s="33">
        <f>SUMIFS('DATA 2'!AI$68:AI$100,'DATA 2'!$A$68:$A$100,$A15)</f>
        <v>2249.571551</v>
      </c>
      <c r="AJ15" s="33">
        <f>SUMIFS('DATA 2'!AJ$68:AJ$100,'DATA 2'!$A$68:$A$100,$A15)</f>
        <v>2276.3739070000001</v>
      </c>
      <c r="AK15" s="33">
        <f>SUMIFS('DATA 2'!AK$68:AK$100,'DATA 2'!$A$68:$A$100,$A15)</f>
        <v>2302.053676</v>
      </c>
      <c r="AL15" s="33">
        <f>SUMIFS('DATA 2'!AL$68:AL$100,'DATA 2'!$A$68:$A$100,$A15)</f>
        <v>2327.3368639999999</v>
      </c>
      <c r="AM15" s="33">
        <f>SUMIFS('DATA 2'!AM$68:AM$100,'DATA 2'!$A$68:$A$100,$A15)</f>
        <v>2352.7880930000001</v>
      </c>
      <c r="AN15" s="33">
        <f>SUMIFS('DATA 2'!AN$68:AN$100,'DATA 2'!$A$68:$A$100,$A15)</f>
        <v>2378.8438649999998</v>
      </c>
    </row>
    <row r="16" spans="1:40" x14ac:dyDescent="0.25">
      <c r="A16" s="35" t="s">
        <v>449</v>
      </c>
      <c r="C16" s="33">
        <f>SUMIFS('DATA 2'!C$68:C$100,'DATA 2'!$A$68:$A$100,$A16)</f>
        <v>2831.6670730000001</v>
      </c>
      <c r="D16" s="33">
        <f>SUMIFS('DATA 2'!D$68:D$100,'DATA 2'!$A$68:$A$100,$A16)</f>
        <v>2831.5636370000002</v>
      </c>
      <c r="E16" s="33">
        <f>SUMIFS('DATA 2'!E$68:E$100,'DATA 2'!$A$68:$A$100,$A16)</f>
        <v>2759.9414729999999</v>
      </c>
      <c r="F16" s="33">
        <f>SUMIFS('DATA 2'!F$68:F$100,'DATA 2'!$A$68:$A$100,$A16)</f>
        <v>2652.6481370000001</v>
      </c>
      <c r="G16" s="33">
        <f>SUMIFS('DATA 2'!G$68:G$100,'DATA 2'!$A$68:$A$100,$A16)</f>
        <v>2521.099463</v>
      </c>
      <c r="H16" s="33">
        <f>SUMIFS('DATA 2'!H$68:H$100,'DATA 2'!$A$68:$A$100,$A16)</f>
        <v>2565.2591040000002</v>
      </c>
      <c r="I16" s="33">
        <f>SUMIFS('DATA 2'!I$68:I$100,'DATA 2'!$A$68:$A$100,$A16)</f>
        <v>2611.4711870000001</v>
      </c>
      <c r="J16" s="33">
        <f>SUMIFS('DATA 2'!J$68:J$100,'DATA 2'!$A$68:$A$100,$A16)</f>
        <v>2631.7035810000002</v>
      </c>
      <c r="K16" s="33">
        <f>SUMIFS('DATA 2'!K$68:K$100,'DATA 2'!$A$68:$A$100,$A16)</f>
        <v>2630.5132570000001</v>
      </c>
      <c r="L16" s="33">
        <f>SUMIFS('DATA 2'!L$68:L$100,'DATA 2'!$A$68:$A$100,$A16)</f>
        <v>2613.6289609999999</v>
      </c>
      <c r="M16" s="33">
        <f>SUMIFS('DATA 2'!M$68:M$100,'DATA 2'!$A$68:$A$100,$A16)</f>
        <v>2582.3313750000002</v>
      </c>
      <c r="N16" s="33">
        <f>SUMIFS('DATA 2'!N$68:N$100,'DATA 2'!$A$68:$A$100,$A16)</f>
        <v>2532.5484449999999</v>
      </c>
      <c r="O16" s="33">
        <f>SUMIFS('DATA 2'!O$68:O$100,'DATA 2'!$A$68:$A$100,$A16)</f>
        <v>2456.1094560000001</v>
      </c>
      <c r="P16" s="33">
        <f>SUMIFS('DATA 2'!P$68:P$100,'DATA 2'!$A$68:$A$100,$A16)</f>
        <v>2347.808356</v>
      </c>
      <c r="Q16" s="33">
        <f>SUMIFS('DATA 2'!Q$68:Q$100,'DATA 2'!$A$68:$A$100,$A16)</f>
        <v>2236.3330310000001</v>
      </c>
      <c r="R16" s="33">
        <f>SUMIFS('DATA 2'!R$68:R$100,'DATA 2'!$A$68:$A$100,$A16)</f>
        <v>2122.4806239999998</v>
      </c>
      <c r="S16" s="33">
        <f>SUMIFS('DATA 2'!S$68:S$100,'DATA 2'!$A$68:$A$100,$A16)</f>
        <v>2007.4664519999999</v>
      </c>
      <c r="T16" s="33">
        <f>SUMIFS('DATA 2'!T$68:T$100,'DATA 2'!$A$68:$A$100,$A16)</f>
        <v>1892.4366150000001</v>
      </c>
      <c r="U16" s="33">
        <f>SUMIFS('DATA 2'!U$68:U$100,'DATA 2'!$A$68:$A$100,$A16)</f>
        <v>1827.2603180000001</v>
      </c>
      <c r="V16" s="33">
        <f>SUMIFS('DATA 2'!V$68:V$100,'DATA 2'!$A$68:$A$100,$A16)</f>
        <v>1776.4493150000001</v>
      </c>
      <c r="W16" s="33">
        <f>SUMIFS('DATA 2'!W$68:W$100,'DATA 2'!$A$68:$A$100,$A16)</f>
        <v>1728.690337</v>
      </c>
      <c r="X16" s="33">
        <f>SUMIFS('DATA 2'!X$68:X$100,'DATA 2'!$A$68:$A$100,$A16)</f>
        <v>1680.6371790000001</v>
      </c>
      <c r="Y16" s="33">
        <f>SUMIFS('DATA 2'!Y$68:Y$100,'DATA 2'!$A$68:$A$100,$A16)</f>
        <v>1631.2703469999999</v>
      </c>
      <c r="Z16" s="33">
        <f>SUMIFS('DATA 2'!Z$68:Z$100,'DATA 2'!$A$68:$A$100,$A16)</f>
        <v>1580.2694610000001</v>
      </c>
      <c r="AA16" s="33">
        <f>SUMIFS('DATA 2'!AA$68:AA$100,'DATA 2'!$A$68:$A$100,$A16)</f>
        <v>1527.5403839999999</v>
      </c>
      <c r="AB16" s="33">
        <f>SUMIFS('DATA 2'!AB$68:AB$100,'DATA 2'!$A$68:$A$100,$A16)</f>
        <v>1473.079135</v>
      </c>
      <c r="AC16" s="33">
        <f>SUMIFS('DATA 2'!AC$68:AC$100,'DATA 2'!$A$68:$A$100,$A16)</f>
        <v>1416.9342899999999</v>
      </c>
      <c r="AD16" s="33">
        <f>SUMIFS('DATA 2'!AD$68:AD$100,'DATA 2'!$A$68:$A$100,$A16)</f>
        <v>1359.197921</v>
      </c>
      <c r="AE16" s="33">
        <f>SUMIFS('DATA 2'!AE$68:AE$100,'DATA 2'!$A$68:$A$100,$A16)</f>
        <v>1065.272874</v>
      </c>
      <c r="AF16" s="33">
        <f>SUMIFS('DATA 2'!AF$68:AF$100,'DATA 2'!$A$68:$A$100,$A16)</f>
        <v>769.43651139999997</v>
      </c>
      <c r="AG16" s="33">
        <f>SUMIFS('DATA 2'!AG$68:AG$100,'DATA 2'!$A$68:$A$100,$A16)</f>
        <v>534.25589709999997</v>
      </c>
      <c r="AH16" s="33">
        <f>SUMIFS('DATA 2'!AH$68:AH$100,'DATA 2'!$A$68:$A$100,$A16)</f>
        <v>361.8731836</v>
      </c>
      <c r="AI16" s="33">
        <f>SUMIFS('DATA 2'!AI$68:AI$100,'DATA 2'!$A$68:$A$100,$A16)</f>
        <v>240.44616790000001</v>
      </c>
      <c r="AJ16" s="33">
        <f>SUMIFS('DATA 2'!AJ$68:AJ$100,'DATA 2'!$A$68:$A$100,$A16)</f>
        <v>157.12370079999999</v>
      </c>
      <c r="AK16" s="33">
        <f>SUMIFS('DATA 2'!AK$68:AK$100,'DATA 2'!$A$68:$A$100,$A16)</f>
        <v>101.1374565</v>
      </c>
      <c r="AL16" s="33">
        <f>SUMIFS('DATA 2'!AL$68:AL$100,'DATA 2'!$A$68:$A$100,$A16)</f>
        <v>64.212564749999999</v>
      </c>
      <c r="AM16" s="33">
        <f>SUMIFS('DATA 2'!AM$68:AM$100,'DATA 2'!$A$68:$A$100,$A16)</f>
        <v>40.273214009999997</v>
      </c>
      <c r="AN16" s="33">
        <f>SUMIFS('DATA 2'!AN$68:AN$100,'DATA 2'!$A$68:$A$100,$A16)</f>
        <v>24.997361009999999</v>
      </c>
    </row>
    <row r="17" spans="1:44" x14ac:dyDescent="0.25">
      <c r="A17" s="35" t="s">
        <v>450</v>
      </c>
      <c r="C17" s="33">
        <f>SUMIFS('DATA 2'!C$68:C$100,'DATA 2'!$A$68:$A$100,$A17)</f>
        <v>11781.592780000001</v>
      </c>
      <c r="D17" s="33">
        <f>SUMIFS('DATA 2'!D$68:D$100,'DATA 2'!$A$68:$A$100,$A17)</f>
        <v>12131.304770000001</v>
      </c>
      <c r="E17" s="33">
        <f>SUMIFS('DATA 2'!E$68:E$100,'DATA 2'!$A$68:$A$100,$A17)</f>
        <v>12192.898709999999</v>
      </c>
      <c r="F17" s="33">
        <f>SUMIFS('DATA 2'!F$68:F$100,'DATA 2'!$A$68:$A$100,$A17)</f>
        <v>12137.85529</v>
      </c>
      <c r="G17" s="33">
        <f>SUMIFS('DATA 2'!G$68:G$100,'DATA 2'!$A$68:$A$100,$A17)</f>
        <v>11972.10979</v>
      </c>
      <c r="H17" s="33">
        <f>SUMIFS('DATA 2'!H$68:H$100,'DATA 2'!$A$68:$A$100,$A17)</f>
        <v>12731.59259</v>
      </c>
      <c r="I17" s="33">
        <f>SUMIFS('DATA 2'!I$68:I$100,'DATA 2'!$A$68:$A$100,$A17)</f>
        <v>13165.096299999999</v>
      </c>
      <c r="J17" s="33">
        <f>SUMIFS('DATA 2'!J$68:J$100,'DATA 2'!$A$68:$A$100,$A17)</f>
        <v>13454.288769999999</v>
      </c>
      <c r="K17" s="33">
        <f>SUMIFS('DATA 2'!K$68:K$100,'DATA 2'!$A$68:$A$100,$A17)</f>
        <v>13678.7606</v>
      </c>
      <c r="L17" s="33">
        <f>SUMIFS('DATA 2'!L$68:L$100,'DATA 2'!$A$68:$A$100,$A17)</f>
        <v>13857.559370000001</v>
      </c>
      <c r="M17" s="33">
        <f>SUMIFS('DATA 2'!M$68:M$100,'DATA 2'!$A$68:$A$100,$A17)</f>
        <v>13977.769979999999</v>
      </c>
      <c r="N17" s="33">
        <f>SUMIFS('DATA 2'!N$68:N$100,'DATA 2'!$A$68:$A$100,$A17)</f>
        <v>13996.435289999999</v>
      </c>
      <c r="O17" s="33">
        <f>SUMIFS('DATA 2'!O$68:O$100,'DATA 2'!$A$68:$A$100,$A17)</f>
        <v>13848.82732</v>
      </c>
      <c r="P17" s="33">
        <f>SUMIFS('DATA 2'!P$68:P$100,'DATA 2'!$A$68:$A$100,$A17)</f>
        <v>14351.875889999999</v>
      </c>
      <c r="Q17" s="33">
        <f>SUMIFS('DATA 2'!Q$68:Q$100,'DATA 2'!$A$68:$A$100,$A17)</f>
        <v>14937.47848</v>
      </c>
      <c r="R17" s="33">
        <f>SUMIFS('DATA 2'!R$68:R$100,'DATA 2'!$A$68:$A$100,$A17)</f>
        <v>15531.368619999999</v>
      </c>
      <c r="S17" s="33">
        <f>SUMIFS('DATA 2'!S$68:S$100,'DATA 2'!$A$68:$A$100,$A17)</f>
        <v>16136.33527</v>
      </c>
      <c r="T17" s="33">
        <f>SUMIFS('DATA 2'!T$68:T$100,'DATA 2'!$A$68:$A$100,$A17)</f>
        <v>16753.186989999998</v>
      </c>
      <c r="U17" s="33">
        <f>SUMIFS('DATA 2'!U$68:U$100,'DATA 2'!$A$68:$A$100,$A17)</f>
        <v>17134.121299999999</v>
      </c>
      <c r="V17" s="33">
        <f>SUMIFS('DATA 2'!V$68:V$100,'DATA 2'!$A$68:$A$100,$A17)</f>
        <v>17501.803479999999</v>
      </c>
      <c r="W17" s="33">
        <f>SUMIFS('DATA 2'!W$68:W$100,'DATA 2'!$A$68:$A$100,$A17)</f>
        <v>17850.578409999998</v>
      </c>
      <c r="X17" s="33">
        <f>SUMIFS('DATA 2'!X$68:X$100,'DATA 2'!$A$68:$A$100,$A17)</f>
        <v>18176.225930000001</v>
      </c>
      <c r="Y17" s="33">
        <f>SUMIFS('DATA 2'!Y$68:Y$100,'DATA 2'!$A$68:$A$100,$A17)</f>
        <v>18474.382020000001</v>
      </c>
      <c r="Z17" s="33">
        <f>SUMIFS('DATA 2'!Z$68:Z$100,'DATA 2'!$A$68:$A$100,$A17)</f>
        <v>18740.550500000001</v>
      </c>
      <c r="AA17" s="33">
        <f>SUMIFS('DATA 2'!AA$68:AA$100,'DATA 2'!$A$68:$A$100,$A17)</f>
        <v>18970.176800000001</v>
      </c>
      <c r="AB17" s="33">
        <f>SUMIFS('DATA 2'!AB$68:AB$100,'DATA 2'!$A$68:$A$100,$A17)</f>
        <v>19158.740679999999</v>
      </c>
      <c r="AC17" s="33">
        <f>SUMIFS('DATA 2'!AC$68:AC$100,'DATA 2'!$A$68:$A$100,$A17)</f>
        <v>19301.865559999998</v>
      </c>
      <c r="AD17" s="33">
        <f>SUMIFS('DATA 2'!AD$68:AD$100,'DATA 2'!$A$68:$A$100,$A17)</f>
        <v>19395.441180000002</v>
      </c>
      <c r="AE17" s="33">
        <f>SUMIFS('DATA 2'!AE$68:AE$100,'DATA 2'!$A$68:$A$100,$A17)</f>
        <v>20686.712920000002</v>
      </c>
      <c r="AF17" s="33">
        <f>SUMIFS('DATA 2'!AF$68:AF$100,'DATA 2'!$A$68:$A$100,$A17)</f>
        <v>21881.866440000002</v>
      </c>
      <c r="AG17" s="33">
        <f>SUMIFS('DATA 2'!AG$68:AG$100,'DATA 2'!$A$68:$A$100,$A17)</f>
        <v>23014.581160000002</v>
      </c>
      <c r="AH17" s="33">
        <f>SUMIFS('DATA 2'!AH$68:AH$100,'DATA 2'!$A$68:$A$100,$A17)</f>
        <v>24128.908920000002</v>
      </c>
      <c r="AI17" s="33">
        <f>SUMIFS('DATA 2'!AI$68:AI$100,'DATA 2'!$A$68:$A$100,$A17)</f>
        <v>25248.423930000001</v>
      </c>
      <c r="AJ17" s="33">
        <f>SUMIFS('DATA 2'!AJ$68:AJ$100,'DATA 2'!$A$68:$A$100,$A17)</f>
        <v>26387.88881</v>
      </c>
      <c r="AK17" s="33">
        <f>SUMIFS('DATA 2'!AK$68:AK$100,'DATA 2'!$A$68:$A$100,$A17)</f>
        <v>27557.789990000001</v>
      </c>
      <c r="AL17" s="33">
        <f>SUMIFS('DATA 2'!AL$68:AL$100,'DATA 2'!$A$68:$A$100,$A17)</f>
        <v>28766.572510000002</v>
      </c>
      <c r="AM17" s="33">
        <f>SUMIFS('DATA 2'!AM$68:AM$100,'DATA 2'!$A$68:$A$100,$A17)</f>
        <v>30022.138790000001</v>
      </c>
      <c r="AN17" s="33">
        <f>SUMIFS('DATA 2'!AN$68:AN$100,'DATA 2'!$A$68:$A$100,$A17)</f>
        <v>31331.428220000002</v>
      </c>
    </row>
    <row r="18" spans="1:44" x14ac:dyDescent="0.25">
      <c r="A18" s="35" t="s">
        <v>447</v>
      </c>
      <c r="C18" s="33">
        <f>SUMIFS('DATA 2'!C$68:C$100,'DATA 2'!$A$68:$A$100,$A18)</f>
        <v>474.12527679999999</v>
      </c>
      <c r="D18" s="33">
        <f>SUMIFS('DATA 2'!D$68:D$100,'DATA 2'!$A$68:$A$100,$A18)</f>
        <v>530.34221530000002</v>
      </c>
      <c r="E18" s="33">
        <f>SUMIFS('DATA 2'!E$68:E$100,'DATA 2'!$A$68:$A$100,$A18)</f>
        <v>604.33803339999997</v>
      </c>
      <c r="F18" s="33">
        <f>SUMIFS('DATA 2'!F$68:F$100,'DATA 2'!$A$68:$A$100,$A18)</f>
        <v>692.88140190000001</v>
      </c>
      <c r="G18" s="33">
        <f>SUMIFS('DATA 2'!G$68:G$100,'DATA 2'!$A$68:$A$100,$A18)</f>
        <v>794.49593089999996</v>
      </c>
      <c r="H18" s="33">
        <f>SUMIFS('DATA 2'!H$68:H$100,'DATA 2'!$A$68:$A$100,$A18)</f>
        <v>631.65051900000003</v>
      </c>
      <c r="I18" s="33">
        <f>SUMIFS('DATA 2'!I$68:I$100,'DATA 2'!$A$68:$A$100,$A18)</f>
        <v>429.18060100000002</v>
      </c>
      <c r="J18" s="33">
        <f>SUMIFS('DATA 2'!J$68:J$100,'DATA 2'!$A$68:$A$100,$A18)</f>
        <v>270.6623343</v>
      </c>
      <c r="K18" s="33">
        <f>SUMIFS('DATA 2'!K$68:K$100,'DATA 2'!$A$68:$A$100,$A18)</f>
        <v>163.35360209999999</v>
      </c>
      <c r="L18" s="33">
        <f>SUMIFS('DATA 2'!L$68:L$100,'DATA 2'!$A$68:$A$100,$A18)</f>
        <v>95.416501370000006</v>
      </c>
      <c r="M18" s="33">
        <f>SUMIFS('DATA 2'!M$68:M$100,'DATA 2'!$A$68:$A$100,$A18)</f>
        <v>54.132536600000002</v>
      </c>
      <c r="N18" s="33">
        <f>SUMIFS('DATA 2'!N$68:N$100,'DATA 2'!$A$68:$A$100,$A18)</f>
        <v>29.82326187</v>
      </c>
      <c r="O18" s="33">
        <f>SUMIFS('DATA 2'!O$68:O$100,'DATA 2'!$A$68:$A$100,$A18)</f>
        <v>15.92124696</v>
      </c>
      <c r="P18" s="33">
        <f>SUMIFS('DATA 2'!P$68:P$100,'DATA 2'!$A$68:$A$100,$A18)</f>
        <v>11.27263419</v>
      </c>
      <c r="Q18" s="33">
        <f>SUMIFS('DATA 2'!Q$68:Q$100,'DATA 2'!$A$68:$A$100,$A18)</f>
        <v>8.7596749470000006</v>
      </c>
      <c r="R18" s="33">
        <f>SUMIFS('DATA 2'!R$68:R$100,'DATA 2'!$A$68:$A$100,$A18)</f>
        <v>6.9881391370000001</v>
      </c>
      <c r="S18" s="33">
        <f>SUMIFS('DATA 2'!S$68:S$100,'DATA 2'!$A$68:$A$100,$A18)</f>
        <v>5.6106034200000003</v>
      </c>
      <c r="T18" s="33">
        <f>SUMIFS('DATA 2'!T$68:T$100,'DATA 2'!$A$68:$A$100,$A18)</f>
        <v>4.5069482980000002</v>
      </c>
      <c r="U18" s="33">
        <f>SUMIFS('DATA 2'!U$68:U$100,'DATA 2'!$A$68:$A$100,$A18)</f>
        <v>4.1225328450000003</v>
      </c>
      <c r="V18" s="33">
        <f>SUMIFS('DATA 2'!V$68:V$100,'DATA 2'!$A$68:$A$100,$A18)</f>
        <v>3.9519424970000001</v>
      </c>
      <c r="W18" s="33">
        <f>SUMIFS('DATA 2'!W$68:W$100,'DATA 2'!$A$68:$A$100,$A18)</f>
        <v>3.860955347</v>
      </c>
      <c r="X18" s="33">
        <f>SUMIFS('DATA 2'!X$68:X$100,'DATA 2'!$A$68:$A$100,$A18)</f>
        <v>3.8116382689999999</v>
      </c>
      <c r="Y18" s="33">
        <f>SUMIFS('DATA 2'!Y$68:Y$100,'DATA 2'!$A$68:$A$100,$A18)</f>
        <v>3.7921391459999998</v>
      </c>
      <c r="Z18" s="33">
        <f>SUMIFS('DATA 2'!Z$68:Z$100,'DATA 2'!$A$68:$A$100,$A18)</f>
        <v>3.7983364719999999</v>
      </c>
      <c r="AA18" s="33">
        <f>SUMIFS('DATA 2'!AA$68:AA$100,'DATA 2'!$A$68:$A$100,$A18)</f>
        <v>3.828661264</v>
      </c>
      <c r="AB18" s="33">
        <f>SUMIFS('DATA 2'!AB$68:AB$100,'DATA 2'!$A$68:$A$100,$A18)</f>
        <v>3.8825778620000002</v>
      </c>
      <c r="AC18" s="33">
        <f>SUMIFS('DATA 2'!AC$68:AC$100,'DATA 2'!$A$68:$A$100,$A18)</f>
        <v>3.960122175</v>
      </c>
      <c r="AD18" s="33">
        <f>SUMIFS('DATA 2'!AD$68:AD$100,'DATA 2'!$A$68:$A$100,$A18)</f>
        <v>4.0617561059999998</v>
      </c>
      <c r="AE18" s="33">
        <f>SUMIFS('DATA 2'!AE$68:AE$100,'DATA 2'!$A$68:$A$100,$A18)</f>
        <v>4.170786219</v>
      </c>
      <c r="AF18" s="33">
        <f>SUMIFS('DATA 2'!AF$68:AF$100,'DATA 2'!$A$68:$A$100,$A18)</f>
        <v>4.278667972</v>
      </c>
      <c r="AG18" s="33">
        <f>SUMIFS('DATA 2'!AG$68:AG$100,'DATA 2'!$A$68:$A$100,$A18)</f>
        <v>4.3896194639999999</v>
      </c>
      <c r="AH18" s="33">
        <f>SUMIFS('DATA 2'!AH$68:AH$100,'DATA 2'!$A$68:$A$100,$A18)</f>
        <v>4.5126207139999996</v>
      </c>
      <c r="AI18" s="33">
        <f>SUMIFS('DATA 2'!AI$68:AI$100,'DATA 2'!$A$68:$A$100,$A18)</f>
        <v>4.6551032589999997</v>
      </c>
      <c r="AJ18" s="33">
        <f>SUMIFS('DATA 2'!AJ$68:AJ$100,'DATA 2'!$A$68:$A$100,$A18)</f>
        <v>4.8229063649999997</v>
      </c>
      <c r="AK18" s="33">
        <f>SUMIFS('DATA 2'!AK$68:AK$100,'DATA 2'!$A$68:$A$100,$A18)</f>
        <v>5.0211207719999997</v>
      </c>
      <c r="AL18" s="33">
        <f>SUMIFS('DATA 2'!AL$68:AL$100,'DATA 2'!$A$68:$A$100,$A18)</f>
        <v>5.25479992</v>
      </c>
      <c r="AM18" s="33">
        <f>SUMIFS('DATA 2'!AM$68:AM$100,'DATA 2'!$A$68:$A$100,$A18)</f>
        <v>5.5295061189999997</v>
      </c>
      <c r="AN18" s="33">
        <f>SUMIFS('DATA 2'!AN$68:AN$100,'DATA 2'!$A$68:$A$100,$A18)</f>
        <v>5.8515743279999999</v>
      </c>
    </row>
    <row r="19" spans="1:44" x14ac:dyDescent="0.25">
      <c r="A19" s="35" t="s">
        <v>448</v>
      </c>
      <c r="C19" s="33">
        <f>SUMIFS('DATA 2'!C$68:C$100,'DATA 2'!$A$68:$A$100,$A19)</f>
        <v>5981.2326210000001</v>
      </c>
      <c r="D19" s="33">
        <f>SUMIFS('DATA 2'!D$68:D$100,'DATA 2'!$A$68:$A$100,$A19)</f>
        <v>5859.4821860000002</v>
      </c>
      <c r="E19" s="33">
        <f>SUMIFS('DATA 2'!E$68:E$100,'DATA 2'!$A$68:$A$100,$A19)</f>
        <v>5550.8570719999998</v>
      </c>
      <c r="F19" s="33">
        <f>SUMIFS('DATA 2'!F$68:F$100,'DATA 2'!$A$68:$A$100,$A19)</f>
        <v>5173.1056749999998</v>
      </c>
      <c r="G19" s="33">
        <f>SUMIFS('DATA 2'!G$68:G$100,'DATA 2'!$A$68:$A$100,$A19)</f>
        <v>4759.9363739999999</v>
      </c>
      <c r="H19" s="33">
        <f>SUMIFS('DATA 2'!H$68:H$100,'DATA 2'!$A$68:$A$100,$A19)</f>
        <v>2799.5508169999998</v>
      </c>
      <c r="I19" s="33">
        <f>SUMIFS('DATA 2'!I$68:I$100,'DATA 2'!$A$68:$A$100,$A19)</f>
        <v>1358.942884</v>
      </c>
      <c r="J19" s="33">
        <f>SUMIFS('DATA 2'!J$68:J$100,'DATA 2'!$A$68:$A$100,$A19)</f>
        <v>600.78355729999998</v>
      </c>
      <c r="K19" s="33">
        <f>SUMIFS('DATA 2'!K$68:K$100,'DATA 2'!$A$68:$A$100,$A19)</f>
        <v>251.04042659999999</v>
      </c>
      <c r="L19" s="33">
        <f>SUMIFS('DATA 2'!L$68:L$100,'DATA 2'!$A$68:$A$100,$A19)</f>
        <v>100.88137620000001</v>
      </c>
      <c r="M19" s="33">
        <f>SUMIFS('DATA 2'!M$68:M$100,'DATA 2'!$A$68:$A$100,$A19)</f>
        <v>39.560221730000002</v>
      </c>
      <c r="N19" s="33">
        <f>SUMIFS('DATA 2'!N$68:N$100,'DATA 2'!$A$68:$A$100,$A19)</f>
        <v>15.473351389999999</v>
      </c>
      <c r="O19" s="33">
        <f>SUMIFS('DATA 2'!O$68:O$100,'DATA 2'!$A$68:$A$100,$A19)</f>
        <v>6.2663057709999999</v>
      </c>
      <c r="P19" s="33">
        <f>SUMIFS('DATA 2'!P$68:P$100,'DATA 2'!$A$68:$A$100,$A19)</f>
        <v>3.8791807490000001</v>
      </c>
      <c r="Q19" s="33">
        <f>SUMIFS('DATA 2'!Q$68:Q$100,'DATA 2'!$A$68:$A$100,$A19)</f>
        <v>2.7619869700000002</v>
      </c>
      <c r="R19" s="33">
        <f>SUMIFS('DATA 2'!R$68:R$100,'DATA 2'!$A$68:$A$100,$A19)</f>
        <v>2.0524519290000001</v>
      </c>
      <c r="S19" s="33">
        <f>SUMIFS('DATA 2'!S$68:S$100,'DATA 2'!$A$68:$A$100,$A19)</f>
        <v>1.5462331970000001</v>
      </c>
      <c r="T19" s="33">
        <f>SUMIFS('DATA 2'!T$68:T$100,'DATA 2'!$A$68:$A$100,$A19)</f>
        <v>1.170767855</v>
      </c>
      <c r="U19" s="33">
        <f>SUMIFS('DATA 2'!U$68:U$100,'DATA 2'!$A$68:$A$100,$A19)</f>
        <v>0.89815782860000004</v>
      </c>
      <c r="V19" s="33">
        <f>SUMIFS('DATA 2'!V$68:V$100,'DATA 2'!$A$68:$A$100,$A19)</f>
        <v>0.69278663650000005</v>
      </c>
      <c r="W19" s="33">
        <f>SUMIFS('DATA 2'!W$68:W$100,'DATA 2'!$A$68:$A$100,$A19)</f>
        <v>0.53586432890000002</v>
      </c>
      <c r="X19" s="33">
        <f>SUMIFS('DATA 2'!X$68:X$100,'DATA 2'!$A$68:$A$100,$A19)</f>
        <v>0.41527221180000001</v>
      </c>
      <c r="Y19" s="33">
        <f>SUMIFS('DATA 2'!Y$68:Y$100,'DATA 2'!$A$68:$A$100,$A19)</f>
        <v>0.32231539679999999</v>
      </c>
      <c r="Z19" s="33">
        <f>SUMIFS('DATA 2'!Z$68:Z$100,'DATA 2'!$A$68:$A$100,$A19)</f>
        <v>0.25050582770000002</v>
      </c>
      <c r="AA19" s="33">
        <f>SUMIFS('DATA 2'!AA$68:AA$100,'DATA 2'!$A$68:$A$100,$A19)</f>
        <v>0.19493239230000001</v>
      </c>
      <c r="AB19" s="33">
        <f>SUMIFS('DATA 2'!AB$68:AB$100,'DATA 2'!$A$68:$A$100,$A19)</f>
        <v>0.1518547837</v>
      </c>
      <c r="AC19" s="33">
        <f>SUMIFS('DATA 2'!AC$68:AC$100,'DATA 2'!$A$68:$A$100,$A19)</f>
        <v>0.11841437639999999</v>
      </c>
      <c r="AD19" s="33">
        <f>SUMIFS('DATA 2'!AD$68:AD$100,'DATA 2'!$A$68:$A$100,$A19)</f>
        <v>9.2420618999999996E-2</v>
      </c>
      <c r="AE19" s="33">
        <f>SUMIFS('DATA 2'!AE$68:AE$100,'DATA 2'!$A$68:$A$100,$A19)</f>
        <v>7.3293426199999998E-2</v>
      </c>
      <c r="AF19" s="33">
        <f>SUMIFS('DATA 2'!AF$68:AF$100,'DATA 2'!$A$68:$A$100,$A19)</f>
        <v>5.8326544600000002E-2</v>
      </c>
      <c r="AG19" s="33">
        <f>SUMIFS('DATA 2'!AG$68:AG$100,'DATA 2'!$A$68:$A$100,$A19)</f>
        <v>4.6430310699999998E-2</v>
      </c>
      <c r="AH19" s="33">
        <f>SUMIFS('DATA 2'!AH$68:AH$100,'DATA 2'!$A$68:$A$100,$A19)</f>
        <v>3.6976227E-2</v>
      </c>
      <c r="AI19" s="33">
        <f>SUMIFS('DATA 2'!AI$68:AI$100,'DATA 2'!$A$68:$A$100,$A19)</f>
        <v>2.9477049299999999E-2</v>
      </c>
      <c r="AJ19" s="33">
        <f>SUMIFS('DATA 2'!AJ$68:AJ$100,'DATA 2'!$A$68:$A$100,$A19)</f>
        <v>2.35342238E-2</v>
      </c>
      <c r="AK19" s="33">
        <f>SUMIFS('DATA 2'!AK$68:AK$100,'DATA 2'!$A$68:$A$100,$A19)</f>
        <v>1.88244851E-2</v>
      </c>
      <c r="AL19" s="33">
        <f>SUMIFS('DATA 2'!AL$68:AL$100,'DATA 2'!$A$68:$A$100,$A19)</f>
        <v>1.50891377E-2</v>
      </c>
      <c r="AM19" s="33">
        <f>SUMIFS('DATA 2'!AM$68:AM$100,'DATA 2'!$A$68:$A$100,$A19)</f>
        <v>1.21230609E-2</v>
      </c>
      <c r="AN19" s="33">
        <f>SUMIFS('DATA 2'!AN$68:AN$100,'DATA 2'!$A$68:$A$100,$A19)</f>
        <v>9.7642477600000006E-3</v>
      </c>
    </row>
    <row r="20" spans="1:44" x14ac:dyDescent="0.25">
      <c r="A20" s="35" t="s">
        <v>458</v>
      </c>
      <c r="C20" s="33">
        <f>SUM(C2:C7)</f>
        <v>3459303.5254912633</v>
      </c>
      <c r="D20" s="33">
        <f t="shared" ref="D20:AN20" si="1">SUM(D2:D7)</f>
        <v>3560055.2439413718</v>
      </c>
      <c r="E20" s="33">
        <f t="shared" si="1"/>
        <v>3660878.0126858051</v>
      </c>
      <c r="F20" s="33">
        <f t="shared" si="1"/>
        <v>3763504.7697129897</v>
      </c>
      <c r="G20" s="33">
        <f t="shared" si="1"/>
        <v>3868987.4448584202</v>
      </c>
      <c r="H20" s="33">
        <f t="shared" si="1"/>
        <v>3977286.3764431803</v>
      </c>
      <c r="I20" s="33">
        <f t="shared" si="1"/>
        <v>4088081.8257747707</v>
      </c>
      <c r="J20" s="33">
        <f t="shared" si="1"/>
        <v>4201532.9502720898</v>
      </c>
      <c r="K20" s="33">
        <f t="shared" si="1"/>
        <v>4316216.7515913201</v>
      </c>
      <c r="L20" s="33">
        <f t="shared" si="1"/>
        <v>4432739.8151240703</v>
      </c>
      <c r="M20" s="33">
        <f t="shared" si="1"/>
        <v>4552262.3040247094</v>
      </c>
      <c r="N20" s="33">
        <f t="shared" si="1"/>
        <v>4675475.2776526902</v>
      </c>
      <c r="O20" s="33">
        <f t="shared" si="1"/>
        <v>4802871.4286277601</v>
      </c>
      <c r="P20" s="33">
        <f t="shared" si="1"/>
        <v>4931370.8155375095</v>
      </c>
      <c r="Q20" s="33">
        <f t="shared" si="1"/>
        <v>5065987.9168670867</v>
      </c>
      <c r="R20" s="33">
        <f t="shared" si="1"/>
        <v>5205361.2080080966</v>
      </c>
      <c r="S20" s="33">
        <f t="shared" si="1"/>
        <v>5348946.3091492569</v>
      </c>
      <c r="T20" s="33">
        <f t="shared" si="1"/>
        <v>5496615.8614446344</v>
      </c>
      <c r="U20" s="33">
        <f t="shared" si="1"/>
        <v>5649614.8438261542</v>
      </c>
      <c r="V20" s="33">
        <f t="shared" si="1"/>
        <v>5807279.7132850541</v>
      </c>
      <c r="W20" s="33">
        <f t="shared" si="1"/>
        <v>5969559.9449131954</v>
      </c>
      <c r="X20" s="33">
        <f t="shared" si="1"/>
        <v>6136412.9098580908</v>
      </c>
      <c r="Y20" s="33">
        <f t="shared" si="1"/>
        <v>6307794.9736839421</v>
      </c>
      <c r="Z20" s="33">
        <f t="shared" si="1"/>
        <v>6483659.8143738303</v>
      </c>
      <c r="AA20" s="33">
        <f t="shared" si="1"/>
        <v>6663960.4667000072</v>
      </c>
      <c r="AB20" s="33">
        <f t="shared" si="1"/>
        <v>6848653.1078757346</v>
      </c>
      <c r="AC20" s="33">
        <f t="shared" si="1"/>
        <v>7037702.8798540719</v>
      </c>
      <c r="AD20" s="33">
        <f t="shared" si="1"/>
        <v>7231090.4654954141</v>
      </c>
      <c r="AE20" s="33">
        <f t="shared" si="1"/>
        <v>7424166.9324182952</v>
      </c>
      <c r="AF20" s="33">
        <f t="shared" si="1"/>
        <v>7621457.4278607871</v>
      </c>
      <c r="AG20" s="33">
        <f t="shared" si="1"/>
        <v>7822436.1521763448</v>
      </c>
      <c r="AH20" s="33">
        <f t="shared" si="1"/>
        <v>8026871.0148209305</v>
      </c>
      <c r="AI20" s="33">
        <f t="shared" si="1"/>
        <v>8234854.5583278891</v>
      </c>
      <c r="AJ20" s="33">
        <f t="shared" si="1"/>
        <v>8446699.4215702992</v>
      </c>
      <c r="AK20" s="33">
        <f t="shared" si="1"/>
        <v>8662867.6638813075</v>
      </c>
      <c r="AL20" s="33">
        <f t="shared" si="1"/>
        <v>8883955.1856704298</v>
      </c>
      <c r="AM20" s="33">
        <f t="shared" si="1"/>
        <v>9110705.6509306841</v>
      </c>
      <c r="AN20" s="33">
        <f t="shared" si="1"/>
        <v>9344021.3815988805</v>
      </c>
    </row>
    <row r="21" spans="1:44" x14ac:dyDescent="0.25">
      <c r="A21" s="36" t="s">
        <v>453</v>
      </c>
      <c r="C21" s="33">
        <f>SUM(C8:C14)</f>
        <v>12966.9558114627</v>
      </c>
      <c r="D21" s="33">
        <f t="shared" ref="D21:AN21" si="2">SUM(D8:D14)</f>
        <v>13597.041082951899</v>
      </c>
      <c r="E21" s="33">
        <f t="shared" si="2"/>
        <v>14223.815863624999</v>
      </c>
      <c r="F21" s="33">
        <f t="shared" si="2"/>
        <v>14933.674425929999</v>
      </c>
      <c r="G21" s="33">
        <f t="shared" si="2"/>
        <v>15870.570836289999</v>
      </c>
      <c r="H21" s="33">
        <f t="shared" si="2"/>
        <v>17592.8846705</v>
      </c>
      <c r="I21" s="33">
        <f t="shared" si="2"/>
        <v>19275.219078100003</v>
      </c>
      <c r="J21" s="33">
        <f t="shared" si="2"/>
        <v>20906.273724999999</v>
      </c>
      <c r="K21" s="33">
        <f t="shared" si="2"/>
        <v>22663.350852200001</v>
      </c>
      <c r="L21" s="33">
        <f t="shared" si="2"/>
        <v>24762.550844699999</v>
      </c>
      <c r="M21" s="33">
        <f t="shared" si="2"/>
        <v>27476.773716</v>
      </c>
      <c r="N21" s="33">
        <f t="shared" si="2"/>
        <v>31189.741408500002</v>
      </c>
      <c r="O21" s="33">
        <f t="shared" si="2"/>
        <v>36480.0849915</v>
      </c>
      <c r="P21" s="33">
        <f t="shared" si="2"/>
        <v>38908.649878799981</v>
      </c>
      <c r="Q21" s="33">
        <f t="shared" si="2"/>
        <v>41598.999274999995</v>
      </c>
      <c r="R21" s="33">
        <f t="shared" si="2"/>
        <v>44404.025933299999</v>
      </c>
      <c r="S21" s="33">
        <f t="shared" si="2"/>
        <v>47324.181820600003</v>
      </c>
      <c r="T21" s="33">
        <f t="shared" si="2"/>
        <v>50371.964396900003</v>
      </c>
      <c r="U21" s="33">
        <f t="shared" si="2"/>
        <v>54630.809124799998</v>
      </c>
      <c r="V21" s="33">
        <f t="shared" si="2"/>
        <v>59330.051652300004</v>
      </c>
      <c r="W21" s="33">
        <f t="shared" si="2"/>
        <v>64535.809974800002</v>
      </c>
      <c r="X21" s="33">
        <f t="shared" si="2"/>
        <v>70303.126840199999</v>
      </c>
      <c r="Y21" s="33">
        <f t="shared" si="2"/>
        <v>76683.608507100013</v>
      </c>
      <c r="Z21" s="33">
        <f t="shared" si="2"/>
        <v>83727.823164400004</v>
      </c>
      <c r="AA21" s="33">
        <f t="shared" si="2"/>
        <v>91485.462737500013</v>
      </c>
      <c r="AB21" s="33">
        <f t="shared" si="2"/>
        <v>100004.7864196</v>
      </c>
      <c r="AC21" s="33">
        <f t="shared" si="2"/>
        <v>109331.83449409998</v>
      </c>
      <c r="AD21" s="33">
        <f t="shared" si="2"/>
        <v>119509.5303386</v>
      </c>
      <c r="AE21" s="33">
        <f t="shared" si="2"/>
        <v>125766.86577430001</v>
      </c>
      <c r="AF21" s="33">
        <f t="shared" si="2"/>
        <v>131665.42149069998</v>
      </c>
      <c r="AG21" s="33">
        <f t="shared" si="2"/>
        <v>137420.25698190002</v>
      </c>
      <c r="AH21" s="33">
        <f t="shared" si="2"/>
        <v>143075.35398089999</v>
      </c>
      <c r="AI21" s="33">
        <f t="shared" si="2"/>
        <v>148613.6484071</v>
      </c>
      <c r="AJ21" s="33">
        <f t="shared" si="2"/>
        <v>154029.89662061</v>
      </c>
      <c r="AK21" s="33">
        <f t="shared" si="2"/>
        <v>159332.34226681996</v>
      </c>
      <c r="AL21" s="33">
        <f t="shared" si="2"/>
        <v>164537.78817443302</v>
      </c>
      <c r="AM21" s="33">
        <f t="shared" si="2"/>
        <v>169669.84305104401</v>
      </c>
      <c r="AN21" s="33">
        <f t="shared" si="2"/>
        <v>174751.48275869497</v>
      </c>
    </row>
    <row r="22" spans="1:44" x14ac:dyDescent="0.25">
      <c r="A22" s="36" t="s">
        <v>446</v>
      </c>
      <c r="C22" s="33">
        <f>C15</f>
        <v>2605.7253879999998</v>
      </c>
      <c r="D22" s="33">
        <f t="shared" ref="D22:AN22" si="3">D15</f>
        <v>2591.2531730000001</v>
      </c>
      <c r="E22" s="33">
        <f t="shared" si="3"/>
        <v>2523.3079250000001</v>
      </c>
      <c r="F22" s="33">
        <f t="shared" si="3"/>
        <v>2432.5842710000002</v>
      </c>
      <c r="G22" s="33">
        <f t="shared" si="3"/>
        <v>2322.2501990000001</v>
      </c>
      <c r="H22" s="33">
        <f t="shared" si="3"/>
        <v>2373.5745360000001</v>
      </c>
      <c r="I22" s="33">
        <f t="shared" si="3"/>
        <v>2421.4879890000002</v>
      </c>
      <c r="J22" s="33">
        <f t="shared" si="3"/>
        <v>2438.4298549999999</v>
      </c>
      <c r="K22" s="33">
        <f t="shared" si="3"/>
        <v>2429.3284490000001</v>
      </c>
      <c r="L22" s="33">
        <f t="shared" si="3"/>
        <v>2400.4549809999999</v>
      </c>
      <c r="M22" s="33">
        <f t="shared" si="3"/>
        <v>2353.857164</v>
      </c>
      <c r="N22" s="33">
        <f t="shared" si="3"/>
        <v>2286.7440630000001</v>
      </c>
      <c r="O22" s="33">
        <f t="shared" si="3"/>
        <v>2192.86274</v>
      </c>
      <c r="P22" s="33">
        <f t="shared" si="3"/>
        <v>2143.6660539999998</v>
      </c>
      <c r="Q22" s="33">
        <f t="shared" si="3"/>
        <v>2113.6053999999999</v>
      </c>
      <c r="R22" s="33">
        <f t="shared" si="3"/>
        <v>2086.832946</v>
      </c>
      <c r="S22" s="33">
        <f t="shared" si="3"/>
        <v>2059.058802</v>
      </c>
      <c r="T22" s="33">
        <f t="shared" si="3"/>
        <v>2029.252933</v>
      </c>
      <c r="U22" s="33">
        <f t="shared" si="3"/>
        <v>2029.76638</v>
      </c>
      <c r="V22" s="33">
        <f t="shared" si="3"/>
        <v>2039.470057</v>
      </c>
      <c r="W22" s="33">
        <f t="shared" si="3"/>
        <v>2050.982978</v>
      </c>
      <c r="X22" s="33">
        <f t="shared" si="3"/>
        <v>2061.764631</v>
      </c>
      <c r="Y22" s="33">
        <f t="shared" si="3"/>
        <v>2070.724968</v>
      </c>
      <c r="Z22" s="33">
        <f t="shared" si="3"/>
        <v>2077.2085029999998</v>
      </c>
      <c r="AA22" s="33">
        <f t="shared" si="3"/>
        <v>2080.6918860000001</v>
      </c>
      <c r="AB22" s="33">
        <f t="shared" si="3"/>
        <v>2080.6977400000001</v>
      </c>
      <c r="AC22" s="33">
        <f t="shared" si="3"/>
        <v>2076.7753240000002</v>
      </c>
      <c r="AD22" s="33">
        <f t="shared" si="3"/>
        <v>2068.502579</v>
      </c>
      <c r="AE22" s="33">
        <f t="shared" si="3"/>
        <v>2106.6725740000002</v>
      </c>
      <c r="AF22" s="33">
        <f t="shared" si="3"/>
        <v>2150.0665210000002</v>
      </c>
      <c r="AG22" s="33">
        <f t="shared" si="3"/>
        <v>2188.0178299999998</v>
      </c>
      <c r="AH22" s="33">
        <f t="shared" si="3"/>
        <v>2220.6109849999998</v>
      </c>
      <c r="AI22" s="33">
        <f t="shared" si="3"/>
        <v>2249.571551</v>
      </c>
      <c r="AJ22" s="33">
        <f t="shared" si="3"/>
        <v>2276.3739070000001</v>
      </c>
      <c r="AK22" s="33">
        <f t="shared" si="3"/>
        <v>2302.053676</v>
      </c>
      <c r="AL22" s="33">
        <f t="shared" si="3"/>
        <v>2327.3368639999999</v>
      </c>
      <c r="AM22" s="33">
        <f t="shared" si="3"/>
        <v>2352.7880930000001</v>
      </c>
      <c r="AN22" s="33">
        <f t="shared" si="3"/>
        <v>2378.8438649999998</v>
      </c>
    </row>
    <row r="23" spans="1:44" x14ac:dyDescent="0.25">
      <c r="A23" s="36" t="s">
        <v>241</v>
      </c>
      <c r="C23" s="33">
        <f>SUM(C16:C19)</f>
        <v>21068.6177508</v>
      </c>
      <c r="D23" s="33">
        <f t="shared" ref="D23:AN23" si="4">SUM(D16:D19)</f>
        <v>21352.692808300002</v>
      </c>
      <c r="E23" s="33">
        <f t="shared" si="4"/>
        <v>21108.035288399999</v>
      </c>
      <c r="F23" s="33">
        <f t="shared" si="4"/>
        <v>20656.4905039</v>
      </c>
      <c r="G23" s="33">
        <f t="shared" si="4"/>
        <v>20047.641557900002</v>
      </c>
      <c r="H23" s="33">
        <f t="shared" si="4"/>
        <v>18728.053030000003</v>
      </c>
      <c r="I23" s="33">
        <f t="shared" si="4"/>
        <v>17564.690972</v>
      </c>
      <c r="J23" s="33">
        <f t="shared" si="4"/>
        <v>16957.438242599997</v>
      </c>
      <c r="K23" s="33">
        <f t="shared" si="4"/>
        <v>16723.667885700001</v>
      </c>
      <c r="L23" s="33">
        <f t="shared" si="4"/>
        <v>16667.486208570001</v>
      </c>
      <c r="M23" s="33">
        <f t="shared" si="4"/>
        <v>16653.794113329997</v>
      </c>
      <c r="N23" s="33">
        <f t="shared" si="4"/>
        <v>16574.280348259996</v>
      </c>
      <c r="O23" s="33">
        <f t="shared" si="4"/>
        <v>16327.124328731001</v>
      </c>
      <c r="P23" s="33">
        <f t="shared" si="4"/>
        <v>16714.836060939004</v>
      </c>
      <c r="Q23" s="33">
        <f t="shared" si="4"/>
        <v>17185.333172916999</v>
      </c>
      <c r="R23" s="33">
        <f t="shared" si="4"/>
        <v>17662.889835065998</v>
      </c>
      <c r="S23" s="33">
        <f t="shared" si="4"/>
        <v>18150.958558617</v>
      </c>
      <c r="T23" s="33">
        <f t="shared" si="4"/>
        <v>18651.301321152998</v>
      </c>
      <c r="U23" s="33">
        <f t="shared" si="4"/>
        <v>18966.402308673598</v>
      </c>
      <c r="V23" s="33">
        <f t="shared" si="4"/>
        <v>19282.897524133499</v>
      </c>
      <c r="W23" s="33">
        <f t="shared" si="4"/>
        <v>19583.6655666759</v>
      </c>
      <c r="X23" s="33">
        <f t="shared" si="4"/>
        <v>19861.090019480802</v>
      </c>
      <c r="Y23" s="33">
        <f t="shared" si="4"/>
        <v>20109.766821542802</v>
      </c>
      <c r="Z23" s="33">
        <f t="shared" si="4"/>
        <v>20324.868803299698</v>
      </c>
      <c r="AA23" s="33">
        <f t="shared" si="4"/>
        <v>20501.740777656301</v>
      </c>
      <c r="AB23" s="33">
        <f t="shared" si="4"/>
        <v>20635.854247645701</v>
      </c>
      <c r="AC23" s="33">
        <f t="shared" si="4"/>
        <v>20722.878386551401</v>
      </c>
      <c r="AD23" s="33">
        <f t="shared" si="4"/>
        <v>20758.793277724999</v>
      </c>
      <c r="AE23" s="33">
        <f t="shared" si="4"/>
        <v>21756.229873645203</v>
      </c>
      <c r="AF23" s="33">
        <f t="shared" si="4"/>
        <v>22655.639945916602</v>
      </c>
      <c r="AG23" s="33">
        <f t="shared" si="4"/>
        <v>23553.273106874702</v>
      </c>
      <c r="AH23" s="33">
        <f t="shared" si="4"/>
        <v>24495.331700540999</v>
      </c>
      <c r="AI23" s="33">
        <f t="shared" si="4"/>
        <v>25493.5546782083</v>
      </c>
      <c r="AJ23" s="33">
        <f t="shared" si="4"/>
        <v>26549.8589513888</v>
      </c>
      <c r="AK23" s="33">
        <f t="shared" si="4"/>
        <v>27663.967391757102</v>
      </c>
      <c r="AL23" s="33">
        <f t="shared" si="4"/>
        <v>28836.054963807703</v>
      </c>
      <c r="AM23" s="33">
        <f t="shared" si="4"/>
        <v>30067.953633189903</v>
      </c>
      <c r="AN23" s="33">
        <f t="shared" si="4"/>
        <v>31362.28691958576</v>
      </c>
    </row>
    <row r="24" spans="1:44" x14ac:dyDescent="0.25">
      <c r="A24" s="35"/>
    </row>
    <row r="25" spans="1:44" ht="18.75" x14ac:dyDescent="0.3">
      <c r="A25" s="32" t="s">
        <v>456</v>
      </c>
    </row>
    <row r="26" spans="1:44" x14ac:dyDescent="0.25">
      <c r="A26" s="5" t="s">
        <v>234</v>
      </c>
      <c r="C26" s="33">
        <f>SUMIFS('DATA 2'!C$101:C$133,'DATA 2'!$A$101:$A$133,$A26)</f>
        <v>48872.667990000002</v>
      </c>
      <c r="D26" s="33">
        <f>SUMIFS('DATA 2'!D$101:D$133,'DATA 2'!$A$101:$A$133,$A26)</f>
        <v>50312.56929562</v>
      </c>
      <c r="E26" s="33">
        <f>SUMIFS('DATA 2'!E$101:E$133,'DATA 2'!$A$101:$A$133,$A26)</f>
        <v>51795.771956079996</v>
      </c>
      <c r="F26" s="33">
        <f>SUMIFS('DATA 2'!F$101:F$133,'DATA 2'!$A$101:$A$133,$A26)</f>
        <v>53318.790726260006</v>
      </c>
      <c r="G26" s="33">
        <f>SUMIFS('DATA 2'!G$101:G$133,'DATA 2'!$A$101:$A$133,$A26)</f>
        <v>54865.650181329998</v>
      </c>
      <c r="H26" s="33">
        <f>SUMIFS('DATA 2'!H$101:H$133,'DATA 2'!$A$101:$A$133,$A26)</f>
        <v>56427.450771489996</v>
      </c>
      <c r="I26" s="33">
        <f>SUMIFS('DATA 2'!I$101:I$133,'DATA 2'!$A$101:$A$133,$A26)</f>
        <v>58005.322546179996</v>
      </c>
      <c r="J26" s="33">
        <f>SUMIFS('DATA 2'!J$101:J$133,'DATA 2'!$A$101:$A$133,$A26)</f>
        <v>59602.938433080002</v>
      </c>
      <c r="K26" s="33">
        <f>SUMIFS('DATA 2'!K$101:K$133,'DATA 2'!$A$101:$A$133,$A26)</f>
        <v>61217.376453769997</v>
      </c>
      <c r="L26" s="33">
        <f>SUMIFS('DATA 2'!L$101:L$133,'DATA 2'!$A$101:$A$133,$A26)</f>
        <v>62852.34280518</v>
      </c>
      <c r="M26" s="33">
        <f>SUMIFS('DATA 2'!M$101:M$133,'DATA 2'!$A$101:$A$133,$A26)</f>
        <v>64511.751493219999</v>
      </c>
      <c r="N26" s="33">
        <f>SUMIFS('DATA 2'!N$101:N$133,'DATA 2'!$A$101:$A$133,$A26)</f>
        <v>66198.750983519989</v>
      </c>
      <c r="O26" s="33">
        <f>SUMIFS('DATA 2'!O$101:O$133,'DATA 2'!$A$101:$A$133,$A26)</f>
        <v>67916.514530960005</v>
      </c>
      <c r="P26" s="33">
        <f>SUMIFS('DATA 2'!P$101:P$133,'DATA 2'!$A$101:$A$133,$A26)</f>
        <v>69675.804235560005</v>
      </c>
      <c r="Q26" s="33">
        <f>SUMIFS('DATA 2'!Q$101:Q$133,'DATA 2'!$A$101:$A$133,$A26)</f>
        <v>71488.362902210007</v>
      </c>
      <c r="R26" s="33">
        <f>SUMIFS('DATA 2'!R$101:R$133,'DATA 2'!$A$101:$A$133,$A26)</f>
        <v>73354.789096599998</v>
      </c>
      <c r="S26" s="33">
        <f>SUMIFS('DATA 2'!S$101:S$133,'DATA 2'!$A$101:$A$133,$A26)</f>
        <v>75276.725694779903</v>
      </c>
      <c r="T26" s="33">
        <f>SUMIFS('DATA 2'!T$101:T$133,'DATA 2'!$A$101:$A$133,$A26)</f>
        <v>77255.929506080007</v>
      </c>
      <c r="U26" s="33">
        <f>SUMIFS('DATA 2'!U$101:U$133,'DATA 2'!$A$101:$A$133,$A26)</f>
        <v>79294.588804599989</v>
      </c>
      <c r="V26" s="33">
        <f>SUMIFS('DATA 2'!V$101:V$133,'DATA 2'!$A$101:$A$133,$A26)</f>
        <v>81393.167760709999</v>
      </c>
      <c r="W26" s="33">
        <f>SUMIFS('DATA 2'!W$101:W$133,'DATA 2'!$A$101:$A$133,$A26)</f>
        <v>83551.767233110004</v>
      </c>
      <c r="X26" s="33">
        <f>SUMIFS('DATA 2'!X$101:X$133,'DATA 2'!$A$101:$A$133,$A26)</f>
        <v>85770.253455710001</v>
      </c>
      <c r="Y26" s="33">
        <f>SUMIFS('DATA 2'!Y$101:Y$133,'DATA 2'!$A$101:$A$133,$A26)</f>
        <v>88048.190224459991</v>
      </c>
      <c r="Z26" s="33">
        <f>SUMIFS('DATA 2'!Z$101:Z$133,'DATA 2'!$A$101:$A$133,$A26)</f>
        <v>90384.88402350001</v>
      </c>
      <c r="AA26" s="33">
        <f>SUMIFS('DATA 2'!AA$101:AA$133,'DATA 2'!$A$101:$A$133,$A26)</f>
        <v>92779.460983420009</v>
      </c>
      <c r="AB26" s="33">
        <f>SUMIFS('DATA 2'!AB$101:AB$133,'DATA 2'!$A$101:$A$133,$A26)</f>
        <v>95230.943473919993</v>
      </c>
      <c r="AC26" s="33">
        <f>SUMIFS('DATA 2'!AC$101:AC$133,'DATA 2'!$A$101:$A$133,$A26)</f>
        <v>97738.336743869993</v>
      </c>
      <c r="AD26" s="33">
        <f>SUMIFS('DATA 2'!AD$101:AD$133,'DATA 2'!$A$101:$A$133,$A26)</f>
        <v>100300.71783714001</v>
      </c>
      <c r="AE26" s="33">
        <f>SUMIFS('DATA 2'!AE$101:AE$133,'DATA 2'!$A$101:$A$133,$A26)</f>
        <v>102925.33431040001</v>
      </c>
      <c r="AF26" s="33">
        <f>SUMIFS('DATA 2'!AF$101:AF$133,'DATA 2'!$A$101:$A$133,$A26)</f>
        <v>105620.74875806</v>
      </c>
      <c r="AG26" s="33">
        <f>SUMIFS('DATA 2'!AG$101:AG$133,'DATA 2'!$A$101:$A$133,$A26)</f>
        <v>108385.65982643001</v>
      </c>
      <c r="AH26" s="33">
        <f>SUMIFS('DATA 2'!AH$101:AH$133,'DATA 2'!$A$101:$A$133,$A26)</f>
        <v>111219.06280498</v>
      </c>
      <c r="AI26" s="33">
        <f>SUMIFS('DATA 2'!AI$101:AI$133,'DATA 2'!$A$101:$A$133,$A26)</f>
        <v>114120.86446053999</v>
      </c>
      <c r="AJ26" s="33">
        <f>SUMIFS('DATA 2'!AJ$101:AJ$133,'DATA 2'!$A$101:$A$133,$A26)</f>
        <v>117092.10932433</v>
      </c>
      <c r="AK26" s="33">
        <f>SUMIFS('DATA 2'!AK$101:AK$133,'DATA 2'!$A$101:$A$133,$A26)</f>
        <v>120135.32216773</v>
      </c>
      <c r="AL26" s="33">
        <f>SUMIFS('DATA 2'!AL$101:AL$133,'DATA 2'!$A$101:$A$133,$A26)</f>
        <v>123254.80754885</v>
      </c>
      <c r="AM26" s="33">
        <f>SUMIFS('DATA 2'!AM$101:AM$133,'DATA 2'!$A$101:$A$133,$A26)</f>
        <v>126456.90975612</v>
      </c>
      <c r="AN26" s="33">
        <f>SUMIFS('DATA 2'!AN$101:AN$133,'DATA 2'!$A$101:$A$133,$A26)</f>
        <v>129750.28029631001</v>
      </c>
    </row>
    <row r="27" spans="1:44" x14ac:dyDescent="0.25">
      <c r="A27" s="5" t="s">
        <v>233</v>
      </c>
      <c r="C27" s="33">
        <f>SUMIFS('DATA 2'!C$101:C$133,'DATA 2'!$A$101:$A$133,$A27)</f>
        <v>788945.764111</v>
      </c>
      <c r="D27" s="33">
        <f>SUMIFS('DATA 2'!D$101:D$133,'DATA 2'!$A$101:$A$133,$A27)</f>
        <v>811969.47704399994</v>
      </c>
      <c r="E27" s="33">
        <f>SUMIFS('DATA 2'!E$101:E$133,'DATA 2'!$A$101:$A$133,$A27)</f>
        <v>835088.67638199998</v>
      </c>
      <c r="F27" s="33">
        <f>SUMIFS('DATA 2'!F$101:F$133,'DATA 2'!$A$101:$A$133,$A27)</f>
        <v>858423.48366000003</v>
      </c>
      <c r="G27" s="33">
        <f>SUMIFS('DATA 2'!G$101:G$133,'DATA 2'!$A$101:$A$133,$A27)</f>
        <v>882272.09228600003</v>
      </c>
      <c r="H27" s="33">
        <f>SUMIFS('DATA 2'!H$101:H$133,'DATA 2'!$A$101:$A$133,$A27)</f>
        <v>906705.69044799986</v>
      </c>
      <c r="I27" s="33">
        <f>SUMIFS('DATA 2'!I$101:I$133,'DATA 2'!$A$101:$A$133,$A27)</f>
        <v>931873.51479100005</v>
      </c>
      <c r="J27" s="33">
        <f>SUMIFS('DATA 2'!J$101:J$133,'DATA 2'!$A$101:$A$133,$A27)</f>
        <v>957798.59632100002</v>
      </c>
      <c r="K27" s="33">
        <f>SUMIFS('DATA 2'!K$101:K$133,'DATA 2'!$A$101:$A$133,$A27)</f>
        <v>984138.86097000004</v>
      </c>
      <c r="L27" s="33">
        <f>SUMIFS('DATA 2'!L$101:L$133,'DATA 2'!$A$101:$A$133,$A27)</f>
        <v>1011004.741679</v>
      </c>
      <c r="M27" s="33">
        <f>SUMIFS('DATA 2'!M$101:M$133,'DATA 2'!$A$101:$A$133,$A27)</f>
        <v>1038580.4254599999</v>
      </c>
      <c r="N27" s="33">
        <f>SUMIFS('DATA 2'!N$101:N$133,'DATA 2'!$A$101:$A$133,$A27)</f>
        <v>1066947.6090800001</v>
      </c>
      <c r="O27" s="33">
        <f>SUMIFS('DATA 2'!O$101:O$133,'DATA 2'!$A$101:$A$133,$A27)</f>
        <v>1096115.3422399999</v>
      </c>
      <c r="P27" s="33">
        <f>SUMIFS('DATA 2'!P$101:P$133,'DATA 2'!$A$101:$A$133,$A27)</f>
        <v>1125980.7182700001</v>
      </c>
      <c r="Q27" s="33">
        <f>SUMIFS('DATA 2'!Q$101:Q$133,'DATA 2'!$A$101:$A$133,$A27)</f>
        <v>1157024.35467</v>
      </c>
      <c r="R27" s="33">
        <f>SUMIFS('DATA 2'!R$101:R$133,'DATA 2'!$A$101:$A$133,$A27)</f>
        <v>1189051.06693</v>
      </c>
      <c r="S27" s="33">
        <f>SUMIFS('DATA 2'!S$101:S$133,'DATA 2'!$A$101:$A$133,$A27)</f>
        <v>1221936.52082</v>
      </c>
      <c r="T27" s="33">
        <f>SUMIFS('DATA 2'!T$101:T$133,'DATA 2'!$A$101:$A$133,$A27)</f>
        <v>1255639.4258300001</v>
      </c>
      <c r="U27" s="33">
        <f>SUMIFS('DATA 2'!U$101:U$133,'DATA 2'!$A$101:$A$133,$A27)</f>
        <v>1290225.01297</v>
      </c>
      <c r="V27" s="33">
        <f>SUMIFS('DATA 2'!V$101:V$133,'DATA 2'!$A$101:$A$133,$A27)</f>
        <v>1325668.82669</v>
      </c>
      <c r="W27" s="33">
        <f>SUMIFS('DATA 2'!W$101:W$133,'DATA 2'!$A$101:$A$133,$A27)</f>
        <v>1361944.6180899998</v>
      </c>
      <c r="X27" s="33">
        <f>SUMIFS('DATA 2'!X$101:X$133,'DATA 2'!$A$101:$A$133,$A27)</f>
        <v>1399037.4210600001</v>
      </c>
      <c r="Y27" s="33">
        <f>SUMIFS('DATA 2'!Y$101:Y$133,'DATA 2'!$A$101:$A$133,$A27)</f>
        <v>1436936.1774099998</v>
      </c>
      <c r="Z27" s="33">
        <f>SUMIFS('DATA 2'!Z$101:Z$133,'DATA 2'!$A$101:$A$133,$A27)</f>
        <v>1475629.8859000001</v>
      </c>
      <c r="AA27" s="33">
        <f>SUMIFS('DATA 2'!AA$101:AA$133,'DATA 2'!$A$101:$A$133,$A27)</f>
        <v>1515106.66512</v>
      </c>
      <c r="AB27" s="33">
        <f>SUMIFS('DATA 2'!AB$101:AB$133,'DATA 2'!$A$101:$A$133,$A27)</f>
        <v>1555354.31623</v>
      </c>
      <c r="AC27" s="33">
        <f>SUMIFS('DATA 2'!AC$101:AC$133,'DATA 2'!$A$101:$A$133,$A27)</f>
        <v>1596361.86448</v>
      </c>
      <c r="AD27" s="33">
        <f>SUMIFS('DATA 2'!AD$101:AD$133,'DATA 2'!$A$101:$A$133,$A27)</f>
        <v>1638121.5179999997</v>
      </c>
      <c r="AE27" s="33">
        <f>SUMIFS('DATA 2'!AE$101:AE$133,'DATA 2'!$A$101:$A$133,$A27)</f>
        <v>1680468.8527499998</v>
      </c>
      <c r="AF27" s="33">
        <f>SUMIFS('DATA 2'!AF$101:AF$133,'DATA 2'!$A$101:$A$133,$A27)</f>
        <v>1723721.0245300003</v>
      </c>
      <c r="AG27" s="33">
        <f>SUMIFS('DATA 2'!AG$101:AG$133,'DATA 2'!$A$101:$A$133,$A27)</f>
        <v>1767735.14646</v>
      </c>
      <c r="AH27" s="33">
        <f>SUMIFS('DATA 2'!AH$101:AH$133,'DATA 2'!$A$101:$A$133,$A27)</f>
        <v>1812462.11093</v>
      </c>
      <c r="AI27" s="33">
        <f>SUMIFS('DATA 2'!AI$101:AI$133,'DATA 2'!$A$101:$A$133,$A27)</f>
        <v>1857946.3973599998</v>
      </c>
      <c r="AJ27" s="33">
        <f>SUMIFS('DATA 2'!AJ$101:AJ$133,'DATA 2'!$A$101:$A$133,$A27)</f>
        <v>1904284.46575</v>
      </c>
      <c r="AK27" s="33">
        <f>SUMIFS('DATA 2'!AK$101:AK$133,'DATA 2'!$A$101:$A$133,$A27)</f>
        <v>1951604.8215399999</v>
      </c>
      <c r="AL27" s="33">
        <f>SUMIFS('DATA 2'!AL$101:AL$133,'DATA 2'!$A$101:$A$133,$A27)</f>
        <v>2000064.0113299999</v>
      </c>
      <c r="AM27" s="33">
        <f>SUMIFS('DATA 2'!AM$101:AM$133,'DATA 2'!$A$101:$A$133,$A27)</f>
        <v>2049850.3195100001</v>
      </c>
      <c r="AN27" s="33">
        <f>SUMIFS('DATA 2'!AN$101:AN$133,'DATA 2'!$A$101:$A$133,$A27)</f>
        <v>2101190.6635100003</v>
      </c>
    </row>
    <row r="28" spans="1:44" x14ac:dyDescent="0.25">
      <c r="A28" s="5" t="s">
        <v>235</v>
      </c>
      <c r="C28" s="33">
        <f>SUMIFS('DATA 2'!C$101:C$133,'DATA 2'!$A$101:$A$133,$A28)</f>
        <v>170296.54790999999</v>
      </c>
      <c r="D28" s="33">
        <f>SUMIFS('DATA 2'!D$101:D$133,'DATA 2'!$A$101:$A$133,$A28)</f>
        <v>175540.91129750002</v>
      </c>
      <c r="E28" s="33">
        <f>SUMIFS('DATA 2'!E$101:E$133,'DATA 2'!$A$101:$A$133,$A28)</f>
        <v>180880.78186069999</v>
      </c>
      <c r="F28" s="33">
        <f>SUMIFS('DATA 2'!F$101:F$133,'DATA 2'!$A$101:$A$133,$A28)</f>
        <v>186302.17087590002</v>
      </c>
      <c r="G28" s="33">
        <f>SUMIFS('DATA 2'!G$101:G$133,'DATA 2'!$A$101:$A$133,$A28)</f>
        <v>191961.65949790002</v>
      </c>
      <c r="H28" s="33">
        <f>SUMIFS('DATA 2'!H$101:H$133,'DATA 2'!$A$101:$A$133,$A28)</f>
        <v>197780.7068892</v>
      </c>
      <c r="I28" s="33">
        <f>SUMIFS('DATA 2'!I$101:I$133,'DATA 2'!$A$101:$A$133,$A28)</f>
        <v>203716.6616587</v>
      </c>
      <c r="J28" s="33">
        <f>SUMIFS('DATA 2'!J$101:J$133,'DATA 2'!$A$101:$A$133,$A28)</f>
        <v>209765.4283234</v>
      </c>
      <c r="K28" s="33">
        <f>SUMIFS('DATA 2'!K$101:K$133,'DATA 2'!$A$101:$A$133,$A28)</f>
        <v>215919.84848499999</v>
      </c>
      <c r="L28" s="33">
        <f>SUMIFS('DATA 2'!L$101:L$133,'DATA 2'!$A$101:$A$133,$A28)</f>
        <v>222252.04477969999</v>
      </c>
      <c r="M28" s="33">
        <f>SUMIFS('DATA 2'!M$101:M$133,'DATA 2'!$A$101:$A$133,$A28)</f>
        <v>228843.20932770002</v>
      </c>
      <c r="N28" s="33">
        <f>SUMIFS('DATA 2'!N$101:N$133,'DATA 2'!$A$101:$A$133,$A28)</f>
        <v>235751.0457584</v>
      </c>
      <c r="O28" s="33">
        <f>SUMIFS('DATA 2'!O$101:O$133,'DATA 2'!$A$101:$A$133,$A28)</f>
        <v>243020.46243489999</v>
      </c>
      <c r="P28" s="33">
        <f>SUMIFS('DATA 2'!P$101:P$133,'DATA 2'!$A$101:$A$133,$A28)</f>
        <v>250449.80794990002</v>
      </c>
      <c r="Q28" s="33">
        <f>SUMIFS('DATA 2'!Q$101:Q$133,'DATA 2'!$A$101:$A$133,$A28)</f>
        <v>258104.9084018</v>
      </c>
      <c r="R28" s="33">
        <f>SUMIFS('DATA 2'!R$101:R$133,'DATA 2'!$A$101:$A$133,$A28)</f>
        <v>265971.82746900001</v>
      </c>
      <c r="S28" s="33">
        <f>SUMIFS('DATA 2'!S$101:S$133,'DATA 2'!$A$101:$A$133,$A28)</f>
        <v>274058.356784</v>
      </c>
      <c r="T28" s="33">
        <f>SUMIFS('DATA 2'!T$101:T$133,'DATA 2'!$A$101:$A$133,$A28)</f>
        <v>282379.17183599999</v>
      </c>
      <c r="U28" s="33">
        <f>SUMIFS('DATA 2'!U$101:U$133,'DATA 2'!$A$101:$A$133,$A28)</f>
        <v>290969.00151200005</v>
      </c>
      <c r="V28" s="33">
        <f>SUMIFS('DATA 2'!V$101:V$133,'DATA 2'!$A$101:$A$133,$A28)</f>
        <v>299828.80316600006</v>
      </c>
      <c r="W28" s="33">
        <f>SUMIFS('DATA 2'!W$101:W$133,'DATA 2'!$A$101:$A$133,$A28)</f>
        <v>308959.836947</v>
      </c>
      <c r="X28" s="33">
        <f>SUMIFS('DATA 2'!X$101:X$133,'DATA 2'!$A$101:$A$133,$A28)</f>
        <v>318365.36106799991</v>
      </c>
      <c r="Y28" s="33">
        <f>SUMIFS('DATA 2'!Y$101:Y$133,'DATA 2'!$A$101:$A$133,$A28)</f>
        <v>328047.72726700001</v>
      </c>
      <c r="Z28" s="33">
        <f>SUMIFS('DATA 2'!Z$101:Z$133,'DATA 2'!$A$101:$A$133,$A28)</f>
        <v>338007.75812299998</v>
      </c>
      <c r="AA28" s="33">
        <f>SUMIFS('DATA 2'!AA$101:AA$133,'DATA 2'!$A$101:$A$133,$A28)</f>
        <v>348244.955885</v>
      </c>
      <c r="AB28" s="33">
        <f>SUMIFS('DATA 2'!AB$101:AB$133,'DATA 2'!$A$101:$A$133,$A28)</f>
        <v>358757.90390699997</v>
      </c>
      <c r="AC28" s="33">
        <f>SUMIFS('DATA 2'!AC$101:AC$133,'DATA 2'!$A$101:$A$133,$A28)</f>
        <v>369544.71191400004</v>
      </c>
      <c r="AD28" s="33">
        <f>SUMIFS('DATA 2'!AD$101:AD$133,'DATA 2'!$A$101:$A$133,$A28)</f>
        <v>380603.47173600004</v>
      </c>
      <c r="AE28" s="33">
        <f>SUMIFS('DATA 2'!AE$101:AE$133,'DATA 2'!$A$101:$A$133,$A28)</f>
        <v>391652.45652599999</v>
      </c>
      <c r="AF28" s="33">
        <f>SUMIFS('DATA 2'!AF$101:AF$133,'DATA 2'!$A$101:$A$133,$A28)</f>
        <v>402788.36562300002</v>
      </c>
      <c r="AG28" s="33">
        <f>SUMIFS('DATA 2'!AG$101:AG$133,'DATA 2'!$A$101:$A$133,$A28)</f>
        <v>414029.64372999995</v>
      </c>
      <c r="AH28" s="33">
        <f>SUMIFS('DATA 2'!AH$101:AH$133,'DATA 2'!$A$101:$A$133,$A28)</f>
        <v>425391.67208400002</v>
      </c>
      <c r="AI28" s="33">
        <f>SUMIFS('DATA 2'!AI$101:AI$133,'DATA 2'!$A$101:$A$133,$A28)</f>
        <v>436885.78898000001</v>
      </c>
      <c r="AJ28" s="33">
        <f>SUMIFS('DATA 2'!AJ$101:AJ$133,'DATA 2'!$A$101:$A$133,$A28)</f>
        <v>448520.89239400002</v>
      </c>
      <c r="AK28" s="33">
        <f>SUMIFS('DATA 2'!AK$101:AK$133,'DATA 2'!$A$101:$A$133,$A28)</f>
        <v>460307.25535300002</v>
      </c>
      <c r="AL28" s="33">
        <f>SUMIFS('DATA 2'!AL$101:AL$133,'DATA 2'!$A$101:$A$133,$A28)</f>
        <v>472259.82005699998</v>
      </c>
      <c r="AM28" s="33">
        <f>SUMIFS('DATA 2'!AM$101:AM$133,'DATA 2'!$A$101:$A$133,$A28)</f>
        <v>484400.55818599998</v>
      </c>
      <c r="AN28" s="33">
        <f>SUMIFS('DATA 2'!AN$101:AN$133,'DATA 2'!$A$101:$A$133,$A28)</f>
        <v>496760.236454</v>
      </c>
    </row>
    <row r="29" spans="1:44" x14ac:dyDescent="0.25">
      <c r="A29" s="5" t="s">
        <v>236</v>
      </c>
      <c r="C29" s="33">
        <f>SUMIFS('DATA 2'!C$101:C$133,'DATA 2'!$A$101:$A$133,$A29)</f>
        <v>2039518.4880000001</v>
      </c>
      <c r="D29" s="33">
        <f>SUMIFS('DATA 2'!D$101:D$133,'DATA 2'!$A$101:$A$133,$A29)</f>
        <v>2099372.5172000001</v>
      </c>
      <c r="E29" s="33">
        <f>SUMIFS('DATA 2'!E$101:E$133,'DATA 2'!$A$101:$A$133,$A29)</f>
        <v>2160114.5447999998</v>
      </c>
      <c r="F29" s="33">
        <f>SUMIFS('DATA 2'!F$101:F$133,'DATA 2'!$A$101:$A$133,$A29)</f>
        <v>2221886.2363</v>
      </c>
      <c r="G29" s="33">
        <f>SUMIFS('DATA 2'!G$101:G$133,'DATA 2'!$A$101:$A$133,$A29)</f>
        <v>2284710.0819999999</v>
      </c>
      <c r="H29" s="33">
        <f>SUMIFS('DATA 2'!H$101:H$133,'DATA 2'!$A$101:$A$133,$A29)</f>
        <v>2348441.3532000002</v>
      </c>
      <c r="I29" s="33">
        <f>SUMIFS('DATA 2'!I$101:I$133,'DATA 2'!$A$101:$A$133,$A29)</f>
        <v>2413412.4575999998</v>
      </c>
      <c r="J29" s="33">
        <f>SUMIFS('DATA 2'!J$101:J$133,'DATA 2'!$A$101:$A$133,$A29)</f>
        <v>2479746.5827000001</v>
      </c>
      <c r="K29" s="33">
        <f>SUMIFS('DATA 2'!K$101:K$133,'DATA 2'!$A$101:$A$133,$A29)</f>
        <v>2546788.5548999999</v>
      </c>
      <c r="L29" s="33">
        <f>SUMIFS('DATA 2'!L$101:L$133,'DATA 2'!$A$101:$A$133,$A29)</f>
        <v>2614825.1000999999</v>
      </c>
      <c r="M29" s="33">
        <f>SUMIFS('DATA 2'!M$101:M$133,'DATA 2'!$A$101:$A$133,$A29)</f>
        <v>2684300.9345</v>
      </c>
      <c r="N29" s="33">
        <f>SUMIFS('DATA 2'!N$101:N$133,'DATA 2'!$A$101:$A$133,$A29)</f>
        <v>2755425.7376000001</v>
      </c>
      <c r="O29" s="33">
        <f>SUMIFS('DATA 2'!O$101:O$133,'DATA 2'!$A$101:$A$133,$A29)</f>
        <v>2828256.6804</v>
      </c>
      <c r="P29" s="33">
        <f>SUMIFS('DATA 2'!P$101:P$133,'DATA 2'!$A$101:$A$133,$A29)</f>
        <v>2903141.3310000002</v>
      </c>
      <c r="Q29" s="33">
        <f>SUMIFS('DATA 2'!Q$101:Q$133,'DATA 2'!$A$101:$A$133,$A29)</f>
        <v>2981098.7861000001</v>
      </c>
      <c r="R29" s="33">
        <f>SUMIFS('DATA 2'!R$101:R$133,'DATA 2'!$A$101:$A$133,$A29)</f>
        <v>3061684.6946999999</v>
      </c>
      <c r="S29" s="33">
        <f>SUMIFS('DATA 2'!S$101:S$133,'DATA 2'!$A$101:$A$133,$A29)</f>
        <v>3144666.2340000002</v>
      </c>
      <c r="T29" s="33">
        <f>SUMIFS('DATA 2'!T$101:T$133,'DATA 2'!$A$101:$A$133,$A29)</f>
        <v>3229981.2434</v>
      </c>
      <c r="U29" s="33">
        <f>SUMIFS('DATA 2'!U$101:U$133,'DATA 2'!$A$101:$A$133,$A29)</f>
        <v>3317890.2856000001</v>
      </c>
      <c r="V29" s="33">
        <f>SUMIFS('DATA 2'!V$101:V$133,'DATA 2'!$A$101:$A$133,$A29)</f>
        <v>3408283.2585</v>
      </c>
      <c r="W29" s="33">
        <f>SUMIFS('DATA 2'!W$101:W$133,'DATA 2'!$A$101:$A$133,$A29)</f>
        <v>3501078.7675999999</v>
      </c>
      <c r="X29" s="33">
        <f>SUMIFS('DATA 2'!X$101:X$133,'DATA 2'!$A$101:$A$133,$A29)</f>
        <v>3596230.5383000001</v>
      </c>
      <c r="Y29" s="33">
        <f>SUMIFS('DATA 2'!Y$101:Y$133,'DATA 2'!$A$101:$A$133,$A29)</f>
        <v>3693700.6071000001</v>
      </c>
      <c r="Z29" s="33">
        <f>SUMIFS('DATA 2'!Z$101:Z$133,'DATA 2'!$A$101:$A$133,$A29)</f>
        <v>3793449.2982999999</v>
      </c>
      <c r="AA29" s="33">
        <f>SUMIFS('DATA 2'!AA$101:AA$133,'DATA 2'!$A$101:$A$133,$A29)</f>
        <v>3895433.5262000002</v>
      </c>
      <c r="AB29" s="33">
        <f>SUMIFS('DATA 2'!AB$101:AB$133,'DATA 2'!$A$101:$A$133,$A29)</f>
        <v>3999608.3690999998</v>
      </c>
      <c r="AC29" s="33">
        <f>SUMIFS('DATA 2'!AC$101:AC$133,'DATA 2'!$A$101:$A$133,$A29)</f>
        <v>4105930.7716999999</v>
      </c>
      <c r="AD29" s="33">
        <f>SUMIFS('DATA 2'!AD$101:AD$133,'DATA 2'!$A$101:$A$133,$A29)</f>
        <v>4214364.0632000007</v>
      </c>
      <c r="AE29" s="33">
        <f>SUMIFS('DATA 2'!AE$101:AE$133,'DATA 2'!$A$101:$A$133,$A29)</f>
        <v>4324966.5718999999</v>
      </c>
      <c r="AF29" s="33">
        <f>SUMIFS('DATA 2'!AF$101:AF$133,'DATA 2'!$A$101:$A$133,$A29)</f>
        <v>4438432.4967</v>
      </c>
      <c r="AG29" s="33">
        <f>SUMIFS('DATA 2'!AG$101:AG$133,'DATA 2'!$A$101:$A$133,$A29)</f>
        <v>4554379.8366999999</v>
      </c>
      <c r="AH29" s="33">
        <f>SUMIFS('DATA 2'!AH$101:AH$133,'DATA 2'!$A$101:$A$133,$A29)</f>
        <v>4672633.7747</v>
      </c>
      <c r="AI29" s="33">
        <f>SUMIFS('DATA 2'!AI$101:AI$133,'DATA 2'!$A$101:$A$133,$A29)</f>
        <v>4793215.1710000001</v>
      </c>
      <c r="AJ29" s="33">
        <f>SUMIFS('DATA 2'!AJ$101:AJ$133,'DATA 2'!$A$101:$A$133,$A29)</f>
        <v>4916259.3132999996</v>
      </c>
      <c r="AK29" s="33">
        <f>SUMIFS('DATA 2'!AK$101:AK$133,'DATA 2'!$A$101:$A$133,$A29)</f>
        <v>5041983.8284999998</v>
      </c>
      <c r="AL29" s="33">
        <f>SUMIFS('DATA 2'!AL$101:AL$133,'DATA 2'!$A$101:$A$133,$A29)</f>
        <v>5170685.7098000003</v>
      </c>
      <c r="AM29" s="33">
        <f>SUMIFS('DATA 2'!AM$101:AM$133,'DATA 2'!$A$101:$A$133,$A29)</f>
        <v>5302750.9690999994</v>
      </c>
      <c r="AN29" s="33">
        <f>SUMIFS('DATA 2'!AN$101:AN$133,'DATA 2'!$A$101:$A$133,$A29)</f>
        <v>5438669.5500000007</v>
      </c>
    </row>
    <row r="30" spans="1:44" x14ac:dyDescent="0.25">
      <c r="A30" s="34" t="s">
        <v>237</v>
      </c>
      <c r="C30" s="33">
        <f>SUMIFS('DATA 2'!C$101:C$133,'DATA 2'!$A$101:$A$133,$A30)</f>
        <v>375028.75852999999</v>
      </c>
      <c r="D30" s="33">
        <f>SUMIFS('DATA 2'!D$101:D$133,'DATA 2'!$A$101:$A$133,$A30)</f>
        <v>385318.78204000002</v>
      </c>
      <c r="E30" s="33">
        <f>SUMIFS('DATA 2'!E$101:E$133,'DATA 2'!$A$101:$A$133,$A30)</f>
        <v>395143.07861000003</v>
      </c>
      <c r="F30" s="33">
        <f>SUMIFS('DATA 2'!F$101:F$133,'DATA 2'!$A$101:$A$133,$A30)</f>
        <v>405551.33895</v>
      </c>
      <c r="G30" s="33">
        <f>SUMIFS('DATA 2'!G$101:G$133,'DATA 2'!$A$101:$A$133,$A30)</f>
        <v>416937.49830000004</v>
      </c>
      <c r="H30" s="33">
        <f>SUMIFS('DATA 2'!H$101:H$133,'DATA 2'!$A$101:$A$133,$A30)</f>
        <v>428649.56387000001</v>
      </c>
      <c r="I30" s="33">
        <f>SUMIFS('DATA 2'!I$101:I$133,'DATA 2'!$A$101:$A$133,$A30)</f>
        <v>440363.30410000001</v>
      </c>
      <c r="J30" s="33">
        <f>SUMIFS('DATA 2'!J$101:J$133,'DATA 2'!$A$101:$A$133,$A30)</f>
        <v>451967.74872999999</v>
      </c>
      <c r="K30" s="33">
        <f>SUMIFS('DATA 2'!K$101:K$133,'DATA 2'!$A$101:$A$133,$A30)</f>
        <v>463170.63877999992</v>
      </c>
      <c r="L30" s="33">
        <f>SUMIFS('DATA 2'!L$101:L$133,'DATA 2'!$A$101:$A$133,$A30)</f>
        <v>474050.00438</v>
      </c>
      <c r="M30" s="33">
        <f>SUMIFS('DATA 2'!M$101:M$133,'DATA 2'!$A$101:$A$133,$A30)</f>
        <v>484919.61905999994</v>
      </c>
      <c r="N30" s="33">
        <f>SUMIFS('DATA 2'!N$101:N$133,'DATA 2'!$A$101:$A$133,$A30)</f>
        <v>495836.54915000004</v>
      </c>
      <c r="O30" s="33">
        <f>SUMIFS('DATA 2'!O$101:O$133,'DATA 2'!$A$101:$A$133,$A30)</f>
        <v>506704.86155000003</v>
      </c>
      <c r="P30" s="33">
        <f>SUMIFS('DATA 2'!P$101:P$133,'DATA 2'!$A$101:$A$133,$A30)</f>
        <v>517744.06759000005</v>
      </c>
      <c r="Q30" s="33">
        <f>SUMIFS('DATA 2'!Q$101:Q$133,'DATA 2'!$A$101:$A$133,$A30)</f>
        <v>529911.29666999995</v>
      </c>
      <c r="R30" s="33">
        <f>SUMIFS('DATA 2'!R$101:R$133,'DATA 2'!$A$101:$A$133,$A30)</f>
        <v>542691.69816999999</v>
      </c>
      <c r="S30" s="33">
        <f>SUMIFS('DATA 2'!S$101:S$133,'DATA 2'!$A$101:$A$133,$A30)</f>
        <v>555852.10661000002</v>
      </c>
      <c r="T30" s="33">
        <f>SUMIFS('DATA 2'!T$101:T$133,'DATA 2'!$A$101:$A$133,$A30)</f>
        <v>569327.61967000004</v>
      </c>
      <c r="U30" s="33">
        <f>SUMIFS('DATA 2'!U$101:U$133,'DATA 2'!$A$101:$A$133,$A30)</f>
        <v>583483.45150999993</v>
      </c>
      <c r="V30" s="33">
        <f>SUMIFS('DATA 2'!V$101:V$133,'DATA 2'!$A$101:$A$133,$A30)</f>
        <v>598173.56446000002</v>
      </c>
      <c r="W30" s="33">
        <f>SUMIFS('DATA 2'!W$101:W$133,'DATA 2'!$A$101:$A$133,$A30)</f>
        <v>613291.49503999995</v>
      </c>
      <c r="X30" s="33">
        <f>SUMIFS('DATA 2'!X$101:X$133,'DATA 2'!$A$101:$A$133,$A30)</f>
        <v>628805.54246999999</v>
      </c>
      <c r="Y30" s="33">
        <f>SUMIFS('DATA 2'!Y$101:Y$133,'DATA 2'!$A$101:$A$133,$A30)</f>
        <v>644709.54813000001</v>
      </c>
      <c r="Z30" s="33">
        <f>SUMIFS('DATA 2'!Z$101:Z$133,'DATA 2'!$A$101:$A$133,$A30)</f>
        <v>661004.53708000004</v>
      </c>
      <c r="AA30" s="33">
        <f>SUMIFS('DATA 2'!AA$101:AA$133,'DATA 2'!$A$101:$A$133,$A30)</f>
        <v>677693.51817000005</v>
      </c>
      <c r="AB30" s="33">
        <f>SUMIFS('DATA 2'!AB$101:AB$133,'DATA 2'!$A$101:$A$133,$A30)</f>
        <v>694780.51528000005</v>
      </c>
      <c r="AC30" s="33">
        <f>SUMIFS('DATA 2'!AC$101:AC$133,'DATA 2'!$A$101:$A$133,$A30)</f>
        <v>712270.97730000003</v>
      </c>
      <c r="AD30" s="33">
        <f>SUMIFS('DATA 2'!AD$101:AD$133,'DATA 2'!$A$101:$A$133,$A30)</f>
        <v>730172.59843000001</v>
      </c>
      <c r="AE30" s="33">
        <f>SUMIFS('DATA 2'!AE$101:AE$133,'DATA 2'!$A$101:$A$133,$A30)</f>
        <v>747897.11687999999</v>
      </c>
      <c r="AF30" s="33">
        <f>SUMIFS('DATA 2'!AF$101:AF$133,'DATA 2'!$A$101:$A$133,$A30)</f>
        <v>766357.08981999999</v>
      </c>
      <c r="AG30" s="33">
        <f>SUMIFS('DATA 2'!AG$101:AG$133,'DATA 2'!$A$101:$A$133,$A30)</f>
        <v>785286.63786999998</v>
      </c>
      <c r="AH30" s="33">
        <f>SUMIFS('DATA 2'!AH$101:AH$133,'DATA 2'!$A$101:$A$133,$A30)</f>
        <v>804568.38191999996</v>
      </c>
      <c r="AI30" s="33">
        <f>SUMIFS('DATA 2'!AI$101:AI$133,'DATA 2'!$A$101:$A$133,$A30)</f>
        <v>824199.50326999999</v>
      </c>
      <c r="AJ30" s="33">
        <f>SUMIFS('DATA 2'!AJ$101:AJ$133,'DATA 2'!$A$101:$A$133,$A30)</f>
        <v>844222.03118999989</v>
      </c>
      <c r="AK30" s="33">
        <f>SUMIFS('DATA 2'!AK$101:AK$133,'DATA 2'!$A$101:$A$133,$A30)</f>
        <v>864696.31732000003</v>
      </c>
      <c r="AL30" s="33">
        <f>SUMIFS('DATA 2'!AL$101:AL$133,'DATA 2'!$A$101:$A$133,$A30)</f>
        <v>885694.45533000003</v>
      </c>
      <c r="AM30" s="33">
        <f>SUMIFS('DATA 2'!AM$101:AM$133,'DATA 2'!$A$101:$A$133,$A30)</f>
        <v>907300.81390000007</v>
      </c>
      <c r="AN30" s="33">
        <f>SUMIFS('DATA 2'!AN$101:AN$133,'DATA 2'!$A$101:$A$133,$A30)</f>
        <v>929614.87008000002</v>
      </c>
    </row>
    <row r="31" spans="1:44" x14ac:dyDescent="0.25">
      <c r="A31" s="5" t="s">
        <v>239</v>
      </c>
      <c r="C31" s="33">
        <f>SUM(C32:C43)</f>
        <v>36641.298950262702</v>
      </c>
      <c r="D31" s="33">
        <f t="shared" ref="D31:AN31" si="5">SUM(D32:D43)</f>
        <v>37540.987064253903</v>
      </c>
      <c r="E31" s="33">
        <f t="shared" si="5"/>
        <v>37855.159077005002</v>
      </c>
      <c r="F31" s="33">
        <f t="shared" si="5"/>
        <v>38022.749200829996</v>
      </c>
      <c r="G31" s="33">
        <f t="shared" si="5"/>
        <v>38240.462593219992</v>
      </c>
      <c r="H31" s="33">
        <f t="shared" si="5"/>
        <v>39213.944785400003</v>
      </c>
      <c r="I31" s="33">
        <f t="shared" si="5"/>
        <v>40200.014965100003</v>
      </c>
      <c r="J31" s="33">
        <f t="shared" si="5"/>
        <v>41632.68491180001</v>
      </c>
      <c r="K31" s="33">
        <f t="shared" si="5"/>
        <v>43595.710264000001</v>
      </c>
      <c r="L31" s="33">
        <f t="shared" si="5"/>
        <v>46200.439549300005</v>
      </c>
      <c r="M31" s="33">
        <f t="shared" si="5"/>
        <v>49716.834191449998</v>
      </c>
      <c r="N31" s="33">
        <f t="shared" si="5"/>
        <v>54618.779513490001</v>
      </c>
      <c r="O31" s="33">
        <f t="shared" si="5"/>
        <v>61673.600822199012</v>
      </c>
      <c r="P31" s="33">
        <f t="shared" si="5"/>
        <v>67069.357254553994</v>
      </c>
      <c r="Q31" s="33">
        <f t="shared" si="5"/>
        <v>73715.955193735004</v>
      </c>
      <c r="R31" s="33">
        <f t="shared" si="5"/>
        <v>81079.700164766997</v>
      </c>
      <c r="S31" s="33">
        <f t="shared" si="5"/>
        <v>89082.993183259008</v>
      </c>
      <c r="T31" s="33">
        <f t="shared" si="5"/>
        <v>97698.180205491983</v>
      </c>
      <c r="U31" s="33">
        <f t="shared" si="5"/>
        <v>105062.19691618379</v>
      </c>
      <c r="V31" s="33">
        <f t="shared" si="5"/>
        <v>112792.70300426728</v>
      </c>
      <c r="W31" s="33">
        <f t="shared" si="5"/>
        <v>120864.3870985942</v>
      </c>
      <c r="X31" s="33">
        <f t="shared" si="5"/>
        <v>129279.70898324459</v>
      </c>
      <c r="Y31" s="33">
        <f t="shared" si="5"/>
        <v>138030.39969829758</v>
      </c>
      <c r="Z31" s="33">
        <f t="shared" si="5"/>
        <v>147103.08995995519</v>
      </c>
      <c r="AA31" s="33">
        <f t="shared" si="5"/>
        <v>156480.71994943116</v>
      </c>
      <c r="AB31" s="33">
        <f t="shared" si="5"/>
        <v>166143.17830935569</v>
      </c>
      <c r="AC31" s="33">
        <f t="shared" si="5"/>
        <v>176067.87894947286</v>
      </c>
      <c r="AD31" s="33">
        <f t="shared" si="5"/>
        <v>186230.39490979127</v>
      </c>
      <c r="AE31" s="33">
        <f t="shared" si="5"/>
        <v>195378.513358161</v>
      </c>
      <c r="AF31" s="33">
        <f t="shared" si="5"/>
        <v>204992.24808092049</v>
      </c>
      <c r="AG31" s="33">
        <f t="shared" si="5"/>
        <v>214594.49224001775</v>
      </c>
      <c r="AH31" s="33">
        <f t="shared" si="5"/>
        <v>224092.58708900999</v>
      </c>
      <c r="AI31" s="33">
        <f t="shared" si="5"/>
        <v>233431.90705336371</v>
      </c>
      <c r="AJ31" s="33">
        <f t="shared" si="5"/>
        <v>242582.1562800587</v>
      </c>
      <c r="AK31" s="33">
        <f t="shared" si="5"/>
        <v>251536.33660727358</v>
      </c>
      <c r="AL31" s="33">
        <f t="shared" si="5"/>
        <v>260317.51711600655</v>
      </c>
      <c r="AM31" s="33">
        <f t="shared" si="5"/>
        <v>268989.81156997255</v>
      </c>
      <c r="AN31" s="33">
        <f t="shared" si="5"/>
        <v>277671.85200250585</v>
      </c>
      <c r="AO31" s="33"/>
      <c r="AP31" s="33"/>
      <c r="AQ31" s="33"/>
      <c r="AR31" s="33"/>
    </row>
    <row r="32" spans="1:44" x14ac:dyDescent="0.25">
      <c r="A32" s="35" t="s">
        <v>440</v>
      </c>
      <c r="C32" s="33">
        <f>SUMIFS('DATA 2'!C$101:C$133,'DATA 2'!$A$101:$A$133,$A32)</f>
        <v>10768.83088</v>
      </c>
      <c r="D32" s="33">
        <f>SUMIFS('DATA 2'!D$101:D$133,'DATA 2'!$A$101:$A$133,$A32)</f>
        <v>11096.23618</v>
      </c>
      <c r="E32" s="33">
        <f>SUMIFS('DATA 2'!E$101:E$133,'DATA 2'!$A$101:$A$133,$A32)</f>
        <v>11342.189640000001</v>
      </c>
      <c r="F32" s="33">
        <f>SUMIFS('DATA 2'!F$101:F$133,'DATA 2'!$A$101:$A$133,$A32)</f>
        <v>11540.389150000001</v>
      </c>
      <c r="G32" s="33">
        <f>SUMIFS('DATA 2'!G$101:G$133,'DATA 2'!$A$101:$A$133,$A32)</f>
        <v>11664.740949999999</v>
      </c>
      <c r="H32" s="33">
        <f>SUMIFS('DATA 2'!H$101:H$133,'DATA 2'!$A$101:$A$133,$A32)</f>
        <v>12524.528910000001</v>
      </c>
      <c r="I32" s="33">
        <f>SUMIFS('DATA 2'!I$101:I$133,'DATA 2'!$A$101:$A$133,$A32)</f>
        <v>13296.295959999999</v>
      </c>
      <c r="J32" s="33">
        <f>SUMIFS('DATA 2'!J$101:J$133,'DATA 2'!$A$101:$A$133,$A32)</f>
        <v>13807.064710000001</v>
      </c>
      <c r="K32" s="33">
        <f>SUMIFS('DATA 2'!K$101:K$133,'DATA 2'!$A$101:$A$133,$A32)</f>
        <v>14073.9272</v>
      </c>
      <c r="L32" s="33">
        <f>SUMIFS('DATA 2'!L$101:L$133,'DATA 2'!$A$101:$A$133,$A32)</f>
        <v>14129.0964</v>
      </c>
      <c r="M32" s="33">
        <f>SUMIFS('DATA 2'!M$101:M$133,'DATA 2'!$A$101:$A$133,$A32)</f>
        <v>13976.80977</v>
      </c>
      <c r="N32" s="33">
        <f>SUMIFS('DATA 2'!N$101:N$133,'DATA 2'!$A$101:$A$133,$A32)</f>
        <v>13580.79717</v>
      </c>
      <c r="O32" s="33">
        <f>SUMIFS('DATA 2'!O$101:O$133,'DATA 2'!$A$101:$A$133,$A32)</f>
        <v>12875.388489999999</v>
      </c>
      <c r="P32" s="33">
        <f>SUMIFS('DATA 2'!P$101:P$133,'DATA 2'!$A$101:$A$133,$A32)</f>
        <v>13133.043390000001</v>
      </c>
      <c r="Q32" s="33">
        <f>SUMIFS('DATA 2'!Q$101:Q$133,'DATA 2'!$A$101:$A$133,$A32)</f>
        <v>13737.59397</v>
      </c>
      <c r="R32" s="33">
        <f>SUMIFS('DATA 2'!R$101:R$133,'DATA 2'!$A$101:$A$133,$A32)</f>
        <v>14430.99108</v>
      </c>
      <c r="S32" s="33">
        <f>SUMIFS('DATA 2'!S$101:S$133,'DATA 2'!$A$101:$A$133,$A32)</f>
        <v>15122.88019</v>
      </c>
      <c r="T32" s="33">
        <f>SUMIFS('DATA 2'!T$101:T$133,'DATA 2'!$A$101:$A$133,$A32)</f>
        <v>15773.91727</v>
      </c>
      <c r="U32" s="33">
        <f>SUMIFS('DATA 2'!U$101:U$133,'DATA 2'!$A$101:$A$133,$A32)</f>
        <v>16381.871800000001</v>
      </c>
      <c r="V32" s="33">
        <f>SUMIFS('DATA 2'!V$101:V$133,'DATA 2'!$A$101:$A$133,$A32)</f>
        <v>16976.677309999999</v>
      </c>
      <c r="W32" s="33">
        <f>SUMIFS('DATA 2'!W$101:W$133,'DATA 2'!$A$101:$A$133,$A32)</f>
        <v>17557.384020000001</v>
      </c>
      <c r="X32" s="33">
        <f>SUMIFS('DATA 2'!X$101:X$133,'DATA 2'!$A$101:$A$133,$A32)</f>
        <v>18119.946209999998</v>
      </c>
      <c r="Y32" s="33">
        <f>SUMIFS('DATA 2'!Y$101:Y$133,'DATA 2'!$A$101:$A$133,$A32)</f>
        <v>18659.29535</v>
      </c>
      <c r="Z32" s="33">
        <f>SUMIFS('DATA 2'!Z$101:Z$133,'DATA 2'!$A$101:$A$133,$A32)</f>
        <v>19170.071449999999</v>
      </c>
      <c r="AA32" s="33">
        <f>SUMIFS('DATA 2'!AA$101:AA$133,'DATA 2'!$A$101:$A$133,$A32)</f>
        <v>19646.910240000001</v>
      </c>
      <c r="AB32" s="33">
        <f>SUMIFS('DATA 2'!AB$101:AB$133,'DATA 2'!$A$101:$A$133,$A32)</f>
        <v>20084.593789999999</v>
      </c>
      <c r="AC32" s="33">
        <f>SUMIFS('DATA 2'!AC$101:AC$133,'DATA 2'!$A$101:$A$133,$A32)</f>
        <v>20478.171119999999</v>
      </c>
      <c r="AD32" s="33">
        <f>SUMIFS('DATA 2'!AD$101:AD$133,'DATA 2'!$A$101:$A$133,$A32)</f>
        <v>20823.074619999999</v>
      </c>
      <c r="AE32" s="33">
        <f>SUMIFS('DATA 2'!AE$101:AE$133,'DATA 2'!$A$101:$A$133,$A32)</f>
        <v>21522.486639999999</v>
      </c>
      <c r="AF32" s="33">
        <f>SUMIFS('DATA 2'!AF$101:AF$133,'DATA 2'!$A$101:$A$133,$A32)</f>
        <v>22359.798480000001</v>
      </c>
      <c r="AG32" s="33">
        <f>SUMIFS('DATA 2'!AG$101:AG$133,'DATA 2'!$A$101:$A$133,$A32)</f>
        <v>23231.554510000002</v>
      </c>
      <c r="AH32" s="33">
        <f>SUMIFS('DATA 2'!AH$101:AH$133,'DATA 2'!$A$101:$A$133,$A32)</f>
        <v>24097.54852</v>
      </c>
      <c r="AI32" s="33">
        <f>SUMIFS('DATA 2'!AI$101:AI$133,'DATA 2'!$A$101:$A$133,$A32)</f>
        <v>24935.710230000001</v>
      </c>
      <c r="AJ32" s="33">
        <f>SUMIFS('DATA 2'!AJ$101:AJ$133,'DATA 2'!$A$101:$A$133,$A32)</f>
        <v>25728.1891</v>
      </c>
      <c r="AK32" s="33">
        <f>SUMIFS('DATA 2'!AK$101:AK$133,'DATA 2'!$A$101:$A$133,$A32)</f>
        <v>26456.998960000001</v>
      </c>
      <c r="AL32" s="33">
        <f>SUMIFS('DATA 2'!AL$101:AL$133,'DATA 2'!$A$101:$A$133,$A32)</f>
        <v>27102.721300000001</v>
      </c>
      <c r="AM32" s="33">
        <f>SUMIFS('DATA 2'!AM$101:AM$133,'DATA 2'!$A$101:$A$133,$A32)</f>
        <v>27644.31277</v>
      </c>
      <c r="AN32" s="33">
        <f>SUMIFS('DATA 2'!AN$101:AN$133,'DATA 2'!$A$101:$A$133,$A32)</f>
        <v>28059.436600000001</v>
      </c>
    </row>
    <row r="33" spans="1:40" x14ac:dyDescent="0.25">
      <c r="A33" s="35" t="s">
        <v>441</v>
      </c>
      <c r="C33" s="33">
        <f>SUMIFS('DATA 2'!C$101:C$133,'DATA 2'!$A$101:$A$133,$A33)</f>
        <v>752.27429700000005</v>
      </c>
      <c r="D33" s="33">
        <f>SUMIFS('DATA 2'!D$101:D$133,'DATA 2'!$A$101:$A$133,$A33)</f>
        <v>944.27853140000002</v>
      </c>
      <c r="E33" s="33">
        <f>SUMIFS('DATA 2'!E$101:E$133,'DATA 2'!$A$101:$A$133,$A33)</f>
        <v>1174.068614</v>
      </c>
      <c r="F33" s="33">
        <f>SUMIFS('DATA 2'!F$101:F$133,'DATA 2'!$A$101:$A$133,$A33)</f>
        <v>1461.3249679999999</v>
      </c>
      <c r="G33" s="33">
        <f>SUMIFS('DATA 2'!G$101:G$133,'DATA 2'!$A$101:$A$133,$A33)</f>
        <v>1813.233555</v>
      </c>
      <c r="H33" s="33">
        <f>SUMIFS('DATA 2'!H$101:H$133,'DATA 2'!$A$101:$A$133,$A33)</f>
        <v>2412.7229659999998</v>
      </c>
      <c r="I33" s="33">
        <f>SUMIFS('DATA 2'!I$101:I$133,'DATA 2'!$A$101:$A$133,$A33)</f>
        <v>3085.6915979999999</v>
      </c>
      <c r="J33" s="33">
        <f>SUMIFS('DATA 2'!J$101:J$133,'DATA 2'!$A$101:$A$133,$A33)</f>
        <v>3862.1526290000002</v>
      </c>
      <c r="K33" s="33">
        <f>SUMIFS('DATA 2'!K$101:K$133,'DATA 2'!$A$101:$A$133,$A33)</f>
        <v>4772.905538</v>
      </c>
      <c r="L33" s="33">
        <f>SUMIFS('DATA 2'!L$101:L$133,'DATA 2'!$A$101:$A$133,$A33)</f>
        <v>5838.7686359999998</v>
      </c>
      <c r="M33" s="33">
        <f>SUMIFS('DATA 2'!M$101:M$133,'DATA 2'!$A$101:$A$133,$A33)</f>
        <v>7061.9108500000002</v>
      </c>
      <c r="N33" s="33">
        <f>SUMIFS('DATA 2'!N$101:N$133,'DATA 2'!$A$101:$A$133,$A33)</f>
        <v>8402.8572729999996</v>
      </c>
      <c r="O33" s="33">
        <f>SUMIFS('DATA 2'!O$101:O$133,'DATA 2'!$A$101:$A$133,$A33)</f>
        <v>9756.4372299999995</v>
      </c>
      <c r="P33" s="33">
        <f>SUMIFS('DATA 2'!P$101:P$133,'DATA 2'!$A$101:$A$133,$A33)</f>
        <v>11987.77326</v>
      </c>
      <c r="Q33" s="33">
        <f>SUMIFS('DATA 2'!Q$101:Q$133,'DATA 2'!$A$101:$A$133,$A33)</f>
        <v>14734.8078</v>
      </c>
      <c r="R33" s="33">
        <f>SUMIFS('DATA 2'!R$101:R$133,'DATA 2'!$A$101:$A$133,$A33)</f>
        <v>17989.784599999999</v>
      </c>
      <c r="S33" s="33">
        <f>SUMIFS('DATA 2'!S$101:S$133,'DATA 2'!$A$101:$A$133,$A33)</f>
        <v>21807.074929999999</v>
      </c>
      <c r="T33" s="33">
        <f>SUMIFS('DATA 2'!T$101:T$133,'DATA 2'!$A$101:$A$133,$A33)</f>
        <v>26235.90019</v>
      </c>
      <c r="U33" s="33">
        <f>SUMIFS('DATA 2'!U$101:U$133,'DATA 2'!$A$101:$A$133,$A33)</f>
        <v>29984.252120000001</v>
      </c>
      <c r="V33" s="33">
        <f>SUMIFS('DATA 2'!V$101:V$133,'DATA 2'!$A$101:$A$133,$A33)</f>
        <v>34129.2497</v>
      </c>
      <c r="W33" s="33">
        <f>SUMIFS('DATA 2'!W$101:W$133,'DATA 2'!$A$101:$A$133,$A33)</f>
        <v>38667.929759999999</v>
      </c>
      <c r="X33" s="33">
        <f>SUMIFS('DATA 2'!X$101:X$133,'DATA 2'!$A$101:$A$133,$A33)</f>
        <v>43613.684609999997</v>
      </c>
      <c r="Y33" s="33">
        <f>SUMIFS('DATA 2'!Y$101:Y$133,'DATA 2'!$A$101:$A$133,$A33)</f>
        <v>48976.800719999999</v>
      </c>
      <c r="Z33" s="33">
        <f>SUMIFS('DATA 2'!Z$101:Z$133,'DATA 2'!$A$101:$A$133,$A33)</f>
        <v>54764.795810000003</v>
      </c>
      <c r="AA33" s="33">
        <f>SUMIFS('DATA 2'!AA$101:AA$133,'DATA 2'!$A$101:$A$133,$A33)</f>
        <v>60982.214489999998</v>
      </c>
      <c r="AB33" s="33">
        <f>SUMIFS('DATA 2'!AB$101:AB$133,'DATA 2'!$A$101:$A$133,$A33)</f>
        <v>67630.479940000005</v>
      </c>
      <c r="AC33" s="33">
        <f>SUMIFS('DATA 2'!AC$101:AC$133,'DATA 2'!$A$101:$A$133,$A33)</f>
        <v>74707.859689999997</v>
      </c>
      <c r="AD33" s="33">
        <f>SUMIFS('DATA 2'!AD$101:AD$133,'DATA 2'!$A$101:$A$133,$A33)</f>
        <v>82209.543959999995</v>
      </c>
      <c r="AE33" s="33">
        <f>SUMIFS('DATA 2'!AE$101:AE$133,'DATA 2'!$A$101:$A$133,$A33)</f>
        <v>88253.002420000004</v>
      </c>
      <c r="AF33" s="33">
        <f>SUMIFS('DATA 2'!AF$101:AF$133,'DATA 2'!$A$101:$A$133,$A33)</f>
        <v>94467.867559999999</v>
      </c>
      <c r="AG33" s="33">
        <f>SUMIFS('DATA 2'!AG$101:AG$133,'DATA 2'!$A$101:$A$133,$A33)</f>
        <v>100666.238</v>
      </c>
      <c r="AH33" s="33">
        <f>SUMIFS('DATA 2'!AH$101:AH$133,'DATA 2'!$A$101:$A$133,$A33)</f>
        <v>106788.7791</v>
      </c>
      <c r="AI33" s="33">
        <f>SUMIFS('DATA 2'!AI$101:AI$133,'DATA 2'!$A$101:$A$133,$A33)</f>
        <v>112763.42849999999</v>
      </c>
      <c r="AJ33" s="33">
        <f>SUMIFS('DATA 2'!AJ$101:AJ$133,'DATA 2'!$A$101:$A$133,$A33)</f>
        <v>118508.533</v>
      </c>
      <c r="AK33" s="33">
        <f>SUMIFS('DATA 2'!AK$101:AK$133,'DATA 2'!$A$101:$A$133,$A33)</f>
        <v>123932.5043</v>
      </c>
      <c r="AL33" s="33">
        <f>SUMIFS('DATA 2'!AL$101:AL$133,'DATA 2'!$A$101:$A$133,$A33)</f>
        <v>128934.00410000001</v>
      </c>
      <c r="AM33" s="33">
        <f>SUMIFS('DATA 2'!AM$101:AM$133,'DATA 2'!$A$101:$A$133,$A33)</f>
        <v>133403.00159999999</v>
      </c>
      <c r="AN33" s="33">
        <f>SUMIFS('DATA 2'!AN$101:AN$133,'DATA 2'!$A$101:$A$133,$A33)</f>
        <v>137222.93119999999</v>
      </c>
    </row>
    <row r="34" spans="1:40" x14ac:dyDescent="0.25">
      <c r="A34" s="35" t="s">
        <v>442</v>
      </c>
      <c r="C34" s="33">
        <f>SUMIFS('DATA 2'!C$101:C$133,'DATA 2'!$A$101:$A$133,$A34)</f>
        <v>638.72549089999995</v>
      </c>
      <c r="D34" s="33">
        <f>SUMIFS('DATA 2'!D$101:D$133,'DATA 2'!$A$101:$A$133,$A34)</f>
        <v>642.28709519999995</v>
      </c>
      <c r="E34" s="33">
        <f>SUMIFS('DATA 2'!E$101:E$133,'DATA 2'!$A$101:$A$133,$A34)</f>
        <v>634.83318080000004</v>
      </c>
      <c r="F34" s="33">
        <f>SUMIFS('DATA 2'!F$101:F$133,'DATA 2'!$A$101:$A$133,$A34)</f>
        <v>622.14413039999999</v>
      </c>
      <c r="G34" s="33">
        <f>SUMIFS('DATA 2'!G$101:G$133,'DATA 2'!$A$101:$A$133,$A34)</f>
        <v>604.40925530000004</v>
      </c>
      <c r="H34" s="33">
        <f>SUMIFS('DATA 2'!H$101:H$133,'DATA 2'!$A$101:$A$133,$A34)</f>
        <v>682.59763420000002</v>
      </c>
      <c r="I34" s="33">
        <f>SUMIFS('DATA 2'!I$101:I$133,'DATA 2'!$A$101:$A$133,$A34)</f>
        <v>787.71255269999995</v>
      </c>
      <c r="J34" s="33">
        <f>SUMIFS('DATA 2'!J$101:J$133,'DATA 2'!$A$101:$A$133,$A34)</f>
        <v>901.28500120000001</v>
      </c>
      <c r="K34" s="33">
        <f>SUMIFS('DATA 2'!K$101:K$133,'DATA 2'!$A$101:$A$133,$A34)</f>
        <v>1019.968319</v>
      </c>
      <c r="L34" s="33">
        <f>SUMIFS('DATA 2'!L$101:L$133,'DATA 2'!$A$101:$A$133,$A34)</f>
        <v>1143.1903620000001</v>
      </c>
      <c r="M34" s="33">
        <f>SUMIFS('DATA 2'!M$101:M$133,'DATA 2'!$A$101:$A$133,$A34)</f>
        <v>1268.598675</v>
      </c>
      <c r="N34" s="33">
        <f>SUMIFS('DATA 2'!N$101:N$133,'DATA 2'!$A$101:$A$133,$A34)</f>
        <v>1388.827961</v>
      </c>
      <c r="O34" s="33">
        <f>SUMIFS('DATA 2'!O$101:O$133,'DATA 2'!$A$101:$A$133,$A34)</f>
        <v>1489.549184</v>
      </c>
      <c r="P34" s="33">
        <f>SUMIFS('DATA 2'!P$101:P$133,'DATA 2'!$A$101:$A$133,$A34)</f>
        <v>1554.6008440000001</v>
      </c>
      <c r="Q34" s="33">
        <f>SUMIFS('DATA 2'!Q$101:Q$133,'DATA 2'!$A$101:$A$133,$A34)</f>
        <v>1606.773913</v>
      </c>
      <c r="R34" s="33">
        <f>SUMIFS('DATA 2'!R$101:R$133,'DATA 2'!$A$101:$A$133,$A34)</f>
        <v>1646.192591</v>
      </c>
      <c r="S34" s="33">
        <f>SUMIFS('DATA 2'!S$101:S$133,'DATA 2'!$A$101:$A$133,$A34)</f>
        <v>1671.8094289999999</v>
      </c>
      <c r="T34" s="33">
        <f>SUMIFS('DATA 2'!T$101:T$133,'DATA 2'!$A$101:$A$133,$A34)</f>
        <v>1682.589369</v>
      </c>
      <c r="U34" s="33">
        <f>SUMIFS('DATA 2'!U$101:U$133,'DATA 2'!$A$101:$A$133,$A34)</f>
        <v>1721.0550820000001</v>
      </c>
      <c r="V34" s="33">
        <f>SUMIFS('DATA 2'!V$101:V$133,'DATA 2'!$A$101:$A$133,$A34)</f>
        <v>1766.390226</v>
      </c>
      <c r="W34" s="33">
        <f>SUMIFS('DATA 2'!W$101:W$133,'DATA 2'!$A$101:$A$133,$A34)</f>
        <v>1810.2586209999999</v>
      </c>
      <c r="X34" s="33">
        <f>SUMIFS('DATA 2'!X$101:X$133,'DATA 2'!$A$101:$A$133,$A34)</f>
        <v>1849.6481900000001</v>
      </c>
      <c r="Y34" s="33">
        <f>SUMIFS('DATA 2'!Y$101:Y$133,'DATA 2'!$A$101:$A$133,$A34)</f>
        <v>1883.232291</v>
      </c>
      <c r="Z34" s="33">
        <f>SUMIFS('DATA 2'!Z$101:Z$133,'DATA 2'!$A$101:$A$133,$A34)</f>
        <v>1910.2676289999999</v>
      </c>
      <c r="AA34" s="33">
        <f>SUMIFS('DATA 2'!AA$101:AA$133,'DATA 2'!$A$101:$A$133,$A34)</f>
        <v>1930.2609</v>
      </c>
      <c r="AB34" s="33">
        <f>SUMIFS('DATA 2'!AB$101:AB$133,'DATA 2'!$A$101:$A$133,$A34)</f>
        <v>1942.8712069999999</v>
      </c>
      <c r="AC34" s="33">
        <f>SUMIFS('DATA 2'!AC$101:AC$133,'DATA 2'!$A$101:$A$133,$A34)</f>
        <v>1947.8846370000001</v>
      </c>
      <c r="AD34" s="33">
        <f>SUMIFS('DATA 2'!AD$101:AD$133,'DATA 2'!$A$101:$A$133,$A34)</f>
        <v>1945.2094050000001</v>
      </c>
      <c r="AE34" s="33">
        <f>SUMIFS('DATA 2'!AE$101:AE$133,'DATA 2'!$A$101:$A$133,$A34)</f>
        <v>1960.6125930000001</v>
      </c>
      <c r="AF34" s="33">
        <f>SUMIFS('DATA 2'!AF$101:AF$133,'DATA 2'!$A$101:$A$133,$A34)</f>
        <v>1979.7369819999999</v>
      </c>
      <c r="AG34" s="33">
        <f>SUMIFS('DATA 2'!AG$101:AG$133,'DATA 2'!$A$101:$A$133,$A34)</f>
        <v>1995.191088</v>
      </c>
      <c r="AH34" s="33">
        <f>SUMIFS('DATA 2'!AH$101:AH$133,'DATA 2'!$A$101:$A$133,$A34)</f>
        <v>2004.294075</v>
      </c>
      <c r="AI34" s="33">
        <f>SUMIFS('DATA 2'!AI$101:AI$133,'DATA 2'!$A$101:$A$133,$A34)</f>
        <v>2005.7944869999999</v>
      </c>
      <c r="AJ34" s="33">
        <f>SUMIFS('DATA 2'!AJ$101:AJ$133,'DATA 2'!$A$101:$A$133,$A34)</f>
        <v>1998.891173</v>
      </c>
      <c r="AK34" s="33">
        <f>SUMIFS('DATA 2'!AK$101:AK$133,'DATA 2'!$A$101:$A$133,$A34)</f>
        <v>1982.9465170000001</v>
      </c>
      <c r="AL34" s="33">
        <f>SUMIFS('DATA 2'!AL$101:AL$133,'DATA 2'!$A$101:$A$133,$A34)</f>
        <v>1957.4141179999999</v>
      </c>
      <c r="AM34" s="33">
        <f>SUMIFS('DATA 2'!AM$101:AM$133,'DATA 2'!$A$101:$A$133,$A34)</f>
        <v>1921.8385940000001</v>
      </c>
      <c r="AN34" s="33">
        <f>SUMIFS('DATA 2'!AN$101:AN$133,'DATA 2'!$A$101:$A$133,$A34)</f>
        <v>1875.8835710000001</v>
      </c>
    </row>
    <row r="35" spans="1:40" x14ac:dyDescent="0.25">
      <c r="A35" s="35" t="s">
        <v>125</v>
      </c>
      <c r="C35" s="33">
        <f>SUMIFS('DATA 2'!C$101:C$133,'DATA 2'!$A$101:$A$133,$A35)</f>
        <v>4.3678165160000004</v>
      </c>
      <c r="D35" s="33">
        <f>SUMIFS('DATA 2'!D$101:D$133,'DATA 2'!$A$101:$A$133,$A35)</f>
        <v>8.8211157660000001</v>
      </c>
      <c r="E35" s="33">
        <f>SUMIFS('DATA 2'!E$101:E$133,'DATA 2'!$A$101:$A$133,$A35)</f>
        <v>17.799009250000001</v>
      </c>
      <c r="F35" s="33">
        <f>SUMIFS('DATA 2'!F$101:F$133,'DATA 2'!$A$101:$A$133,$A35)</f>
        <v>36.256621619999997</v>
      </c>
      <c r="G35" s="33">
        <f>SUMIFS('DATA 2'!G$101:G$133,'DATA 2'!$A$101:$A$133,$A35)</f>
        <v>74.23394012</v>
      </c>
      <c r="H35" s="33">
        <f>SUMIFS('DATA 2'!H$101:H$133,'DATA 2'!$A$101:$A$133,$A35)</f>
        <v>155.0649161</v>
      </c>
      <c r="I35" s="33">
        <f>SUMIFS('DATA 2'!I$101:I$133,'DATA 2'!$A$101:$A$133,$A35)</f>
        <v>312.91278670000003</v>
      </c>
      <c r="J35" s="33">
        <f>SUMIFS('DATA 2'!J$101:J$133,'DATA 2'!$A$101:$A$133,$A35)</f>
        <v>618.70418389999998</v>
      </c>
      <c r="K35" s="33">
        <f>SUMIFS('DATA 2'!K$101:K$133,'DATA 2'!$A$101:$A$133,$A35)</f>
        <v>1206.629326</v>
      </c>
      <c r="L35" s="33">
        <f>SUMIFS('DATA 2'!L$101:L$133,'DATA 2'!$A$101:$A$133,$A35)</f>
        <v>2324.7040670000001</v>
      </c>
      <c r="M35" s="33">
        <f>SUMIFS('DATA 2'!M$101:M$133,'DATA 2'!$A$101:$A$133,$A35)</f>
        <v>4417.8606760000002</v>
      </c>
      <c r="N35" s="33">
        <f>SUMIFS('DATA 2'!N$101:N$133,'DATA 2'!$A$101:$A$133,$A35)</f>
        <v>8241.1791219999996</v>
      </c>
      <c r="O35" s="33">
        <f>SUMIFS('DATA 2'!O$101:O$133,'DATA 2'!$A$101:$A$133,$A35)</f>
        <v>14972.538699999999</v>
      </c>
      <c r="P35" s="33">
        <f>SUMIFS('DATA 2'!P$101:P$133,'DATA 2'!$A$101:$A$133,$A35)</f>
        <v>17857.089029999999</v>
      </c>
      <c r="Q35" s="33">
        <f>SUMIFS('DATA 2'!Q$101:Q$133,'DATA 2'!$A$101:$A$133,$A35)</f>
        <v>21096.545969999999</v>
      </c>
      <c r="R35" s="33">
        <f>SUMIFS('DATA 2'!R$101:R$133,'DATA 2'!$A$101:$A$133,$A35)</f>
        <v>24585.89906</v>
      </c>
      <c r="S35" s="33">
        <f>SUMIFS('DATA 2'!S$101:S$133,'DATA 2'!$A$101:$A$133,$A35)</f>
        <v>28303.65883</v>
      </c>
      <c r="T35" s="33">
        <f>SUMIFS('DATA 2'!T$101:T$133,'DATA 2'!$A$101:$A$133,$A35)</f>
        <v>32215.099200000001</v>
      </c>
      <c r="U35" s="33">
        <f>SUMIFS('DATA 2'!U$101:U$133,'DATA 2'!$A$101:$A$133,$A35)</f>
        <v>35354.672070000001</v>
      </c>
      <c r="V35" s="33">
        <f>SUMIFS('DATA 2'!V$101:V$133,'DATA 2'!$A$101:$A$133,$A35)</f>
        <v>38572.296909999997</v>
      </c>
      <c r="W35" s="33">
        <f>SUMIFS('DATA 2'!W$101:W$133,'DATA 2'!$A$101:$A$133,$A35)</f>
        <v>41828.733899999999</v>
      </c>
      <c r="X35" s="33">
        <f>SUMIFS('DATA 2'!X$101:X$133,'DATA 2'!$A$101:$A$133,$A35)</f>
        <v>45105.647290000001</v>
      </c>
      <c r="Y35" s="33">
        <f>SUMIFS('DATA 2'!Y$101:Y$133,'DATA 2'!$A$101:$A$133,$A35)</f>
        <v>48382.766909999998</v>
      </c>
      <c r="Z35" s="33">
        <f>SUMIFS('DATA 2'!Z$101:Z$133,'DATA 2'!$A$101:$A$133,$A35)</f>
        <v>51639.052329999999</v>
      </c>
      <c r="AA35" s="33">
        <f>SUMIFS('DATA 2'!AA$101:AA$133,'DATA 2'!$A$101:$A$133,$A35)</f>
        <v>54853.116520000003</v>
      </c>
      <c r="AB35" s="33">
        <f>SUMIFS('DATA 2'!AB$101:AB$133,'DATA 2'!$A$101:$A$133,$A35)</f>
        <v>58003.615270000002</v>
      </c>
      <c r="AC35" s="33">
        <f>SUMIFS('DATA 2'!AC$101:AC$133,'DATA 2'!$A$101:$A$133,$A35)</f>
        <v>61069.662369999998</v>
      </c>
      <c r="AD35" s="33">
        <f>SUMIFS('DATA 2'!AD$101:AD$133,'DATA 2'!$A$101:$A$133,$A35)</f>
        <v>64031.23846</v>
      </c>
      <c r="AE35" s="33">
        <f>SUMIFS('DATA 2'!AE$101:AE$133,'DATA 2'!$A$101:$A$133,$A35)</f>
        <v>66619.523579999906</v>
      </c>
      <c r="AF35" s="33">
        <f>SUMIFS('DATA 2'!AF$101:AF$133,'DATA 2'!$A$101:$A$133,$A35)</f>
        <v>69129.208280000006</v>
      </c>
      <c r="AG35" s="33">
        <f>SUMIFS('DATA 2'!AG$101:AG$133,'DATA 2'!$A$101:$A$133,$A35)</f>
        <v>71426.421189999906</v>
      </c>
      <c r="AH35" s="33">
        <f>SUMIFS('DATA 2'!AH$101:AH$133,'DATA 2'!$A$101:$A$133,$A35)</f>
        <v>73482.084180000005</v>
      </c>
      <c r="AI35" s="33">
        <f>SUMIFS('DATA 2'!AI$101:AI$133,'DATA 2'!$A$101:$A$133,$A35)</f>
        <v>75262.694069999998</v>
      </c>
      <c r="AJ35" s="33">
        <f>SUMIFS('DATA 2'!AJ$101:AJ$133,'DATA 2'!$A$101:$A$133,$A35)</f>
        <v>76733.223540000006</v>
      </c>
      <c r="AK35" s="33">
        <f>SUMIFS('DATA 2'!AK$101:AK$133,'DATA 2'!$A$101:$A$133,$A35)</f>
        <v>77857.427259999997</v>
      </c>
      <c r="AL35" s="33">
        <f>SUMIFS('DATA 2'!AL$101:AL$133,'DATA 2'!$A$101:$A$133,$A35)</f>
        <v>78598.459619999994</v>
      </c>
      <c r="AM35" s="33">
        <f>SUMIFS('DATA 2'!AM$101:AM$133,'DATA 2'!$A$101:$A$133,$A35)</f>
        <v>78919.933749999997</v>
      </c>
      <c r="AN35" s="33">
        <f>SUMIFS('DATA 2'!AN$101:AN$133,'DATA 2'!$A$101:$A$133,$A35)</f>
        <v>78787.457070000004</v>
      </c>
    </row>
    <row r="36" spans="1:40" x14ac:dyDescent="0.25">
      <c r="A36" s="35" t="s">
        <v>443</v>
      </c>
      <c r="C36" s="33">
        <f>SUMIFS('DATA 2'!C$101:C$133,'DATA 2'!$A$101:$A$133,$A36)</f>
        <v>288.43088970000002</v>
      </c>
      <c r="D36" s="33">
        <f>SUMIFS('DATA 2'!D$101:D$133,'DATA 2'!$A$101:$A$133,$A36)</f>
        <v>354.88078990000002</v>
      </c>
      <c r="E36" s="33">
        <f>SUMIFS('DATA 2'!E$101:E$133,'DATA 2'!$A$101:$A$133,$A36)</f>
        <v>460.27770029999999</v>
      </c>
      <c r="F36" s="33">
        <f>SUMIFS('DATA 2'!F$101:F$133,'DATA 2'!$A$101:$A$133,$A36)</f>
        <v>609.04946540000003</v>
      </c>
      <c r="G36" s="33">
        <f>SUMIFS('DATA 2'!G$101:G$133,'DATA 2'!$A$101:$A$133,$A36)</f>
        <v>812.11788979999994</v>
      </c>
      <c r="H36" s="33">
        <f>SUMIFS('DATA 2'!H$101:H$133,'DATA 2'!$A$101:$A$133,$A36)</f>
        <v>1021.071982</v>
      </c>
      <c r="I36" s="33">
        <f>SUMIFS('DATA 2'!I$101:I$133,'DATA 2'!$A$101:$A$133,$A36)</f>
        <v>1222.558532</v>
      </c>
      <c r="J36" s="33">
        <f>SUMIFS('DATA 2'!J$101:J$133,'DATA 2'!$A$101:$A$133,$A36)</f>
        <v>1416.5388359999999</v>
      </c>
      <c r="K36" s="33">
        <f>SUMIFS('DATA 2'!K$101:K$133,'DATA 2'!$A$101:$A$133,$A36)</f>
        <v>1606.1873189999999</v>
      </c>
      <c r="L36" s="33">
        <f>SUMIFS('DATA 2'!L$101:L$133,'DATA 2'!$A$101:$A$133,$A36)</f>
        <v>1791.851437</v>
      </c>
      <c r="M36" s="33">
        <f>SUMIFS('DATA 2'!M$101:M$133,'DATA 2'!$A$101:$A$133,$A36)</f>
        <v>1968.6082019999999</v>
      </c>
      <c r="N36" s="33">
        <f>SUMIFS('DATA 2'!N$101:N$133,'DATA 2'!$A$101:$A$133,$A36)</f>
        <v>2123.3277360000002</v>
      </c>
      <c r="O36" s="33">
        <f>SUMIFS('DATA 2'!O$101:O$133,'DATA 2'!$A$101:$A$133,$A36)</f>
        <v>2233.3851749999999</v>
      </c>
      <c r="P36" s="33">
        <f>SUMIFS('DATA 2'!P$101:P$133,'DATA 2'!$A$101:$A$133,$A36)</f>
        <v>2449.9549120000001</v>
      </c>
      <c r="Q36" s="33">
        <f>SUMIFS('DATA 2'!Q$101:Q$133,'DATA 2'!$A$101:$A$133,$A36)</f>
        <v>2723.4903359999998</v>
      </c>
      <c r="R36" s="33">
        <f>SUMIFS('DATA 2'!R$101:R$133,'DATA 2'!$A$101:$A$133,$A36)</f>
        <v>3023.373501</v>
      </c>
      <c r="S36" s="33">
        <f>SUMIFS('DATA 2'!S$101:S$133,'DATA 2'!$A$101:$A$133,$A36)</f>
        <v>3335.514932</v>
      </c>
      <c r="T36" s="33">
        <f>SUMIFS('DATA 2'!T$101:T$133,'DATA 2'!$A$101:$A$133,$A36)</f>
        <v>3650.8026709999999</v>
      </c>
      <c r="U36" s="33">
        <f>SUMIFS('DATA 2'!U$101:U$133,'DATA 2'!$A$101:$A$133,$A36)</f>
        <v>3886.3186329999999</v>
      </c>
      <c r="V36" s="33">
        <f>SUMIFS('DATA 2'!V$101:V$133,'DATA 2'!$A$101:$A$133,$A36)</f>
        <v>4085.4085660000001</v>
      </c>
      <c r="W36" s="33">
        <f>SUMIFS('DATA 2'!W$101:W$133,'DATA 2'!$A$101:$A$133,$A36)</f>
        <v>4260.8554990000002</v>
      </c>
      <c r="X36" s="33">
        <f>SUMIFS('DATA 2'!X$101:X$133,'DATA 2'!$A$101:$A$133,$A36)</f>
        <v>4415.2718189999996</v>
      </c>
      <c r="Y36" s="33">
        <f>SUMIFS('DATA 2'!Y$101:Y$133,'DATA 2'!$A$101:$A$133,$A36)</f>
        <v>4548.2155140000004</v>
      </c>
      <c r="Z36" s="33">
        <f>SUMIFS('DATA 2'!Z$101:Z$133,'DATA 2'!$A$101:$A$133,$A36)</f>
        <v>4658.5468330000003</v>
      </c>
      <c r="AA36" s="33">
        <f>SUMIFS('DATA 2'!AA$101:AA$133,'DATA 2'!$A$101:$A$133,$A36)</f>
        <v>4745.197776</v>
      </c>
      <c r="AB36" s="33">
        <f>SUMIFS('DATA 2'!AB$101:AB$133,'DATA 2'!$A$101:$A$133,$A36)</f>
        <v>4807.4214570000004</v>
      </c>
      <c r="AC36" s="33">
        <f>SUMIFS('DATA 2'!AC$101:AC$133,'DATA 2'!$A$101:$A$133,$A36)</f>
        <v>4844.8698860000004</v>
      </c>
      <c r="AD36" s="33">
        <f>SUMIFS('DATA 2'!AD$101:AD$133,'DATA 2'!$A$101:$A$133,$A36)</f>
        <v>4857.6109159999996</v>
      </c>
      <c r="AE36" s="33">
        <f>SUMIFS('DATA 2'!AE$101:AE$133,'DATA 2'!$A$101:$A$133,$A36)</f>
        <v>4824.2945179999997</v>
      </c>
      <c r="AF36" s="33">
        <f>SUMIFS('DATA 2'!AF$101:AF$133,'DATA 2'!$A$101:$A$133,$A36)</f>
        <v>4764.0279499999997</v>
      </c>
      <c r="AG36" s="33">
        <f>SUMIFS('DATA 2'!AG$101:AG$133,'DATA 2'!$A$101:$A$133,$A36)</f>
        <v>4678.3561</v>
      </c>
      <c r="AH36" s="33">
        <f>SUMIFS('DATA 2'!AH$101:AH$133,'DATA 2'!$A$101:$A$133,$A36)</f>
        <v>4568.6502689999998</v>
      </c>
      <c r="AI36" s="33">
        <f>SUMIFS('DATA 2'!AI$101:AI$133,'DATA 2'!$A$101:$A$133,$A36)</f>
        <v>4436.3479109999998</v>
      </c>
      <c r="AJ36" s="33">
        <f>SUMIFS('DATA 2'!AJ$101:AJ$133,'DATA 2'!$A$101:$A$133,$A36)</f>
        <v>4283.01026</v>
      </c>
      <c r="AK36" s="33">
        <f>SUMIFS('DATA 2'!AK$101:AK$133,'DATA 2'!$A$101:$A$133,$A36)</f>
        <v>4110.330027</v>
      </c>
      <c r="AL36" s="33">
        <f>SUMIFS('DATA 2'!AL$101:AL$133,'DATA 2'!$A$101:$A$133,$A36)</f>
        <v>3920.1323200000002</v>
      </c>
      <c r="AM36" s="33">
        <f>SUMIFS('DATA 2'!AM$101:AM$133,'DATA 2'!$A$101:$A$133,$A36)</f>
        <v>3714.3846090000002</v>
      </c>
      <c r="AN36" s="33">
        <f>SUMIFS('DATA 2'!AN$101:AN$133,'DATA 2'!$A$101:$A$133,$A36)</f>
        <v>3495.2159630000001</v>
      </c>
    </row>
    <row r="37" spans="1:40" x14ac:dyDescent="0.25">
      <c r="A37" s="35" t="s">
        <v>444</v>
      </c>
      <c r="C37" s="33">
        <f>SUMIFS('DATA 2'!C$101:C$133,'DATA 2'!$A$101:$A$133,$A37)</f>
        <v>514.10128280000004</v>
      </c>
      <c r="D37" s="33">
        <f>SUMIFS('DATA 2'!D$101:D$133,'DATA 2'!$A$101:$A$133,$A37)</f>
        <v>549.7243575</v>
      </c>
      <c r="E37" s="33">
        <f>SUMIFS('DATA 2'!E$101:E$133,'DATA 2'!$A$101:$A$133,$A37)</f>
        <v>590.02545929999997</v>
      </c>
      <c r="F37" s="33">
        <f>SUMIFS('DATA 2'!F$101:F$133,'DATA 2'!$A$101:$A$133,$A37)</f>
        <v>633.14070679999998</v>
      </c>
      <c r="G37" s="33">
        <f>SUMIFS('DATA 2'!G$101:G$133,'DATA 2'!$A$101:$A$133,$A37)</f>
        <v>676.71533269999998</v>
      </c>
      <c r="H37" s="33">
        <f>SUMIFS('DATA 2'!H$101:H$133,'DATA 2'!$A$101:$A$133,$A37)</f>
        <v>754.37430540000003</v>
      </c>
      <c r="I37" s="33">
        <f>SUMIFS('DATA 2'!I$101:I$133,'DATA 2'!$A$101:$A$133,$A37)</f>
        <v>827.85983620000002</v>
      </c>
      <c r="J37" s="33">
        <f>SUMIFS('DATA 2'!J$101:J$133,'DATA 2'!$A$101:$A$133,$A37)</f>
        <v>888.66083930000002</v>
      </c>
      <c r="K37" s="33">
        <f>SUMIFS('DATA 2'!K$101:K$133,'DATA 2'!$A$101:$A$133,$A37)</f>
        <v>937.42559779999999</v>
      </c>
      <c r="L37" s="33">
        <f>SUMIFS('DATA 2'!L$101:L$133,'DATA 2'!$A$101:$A$133,$A37)</f>
        <v>975.14645919999998</v>
      </c>
      <c r="M37" s="33">
        <f>SUMIFS('DATA 2'!M$101:M$133,'DATA 2'!$A$101:$A$133,$A37)</f>
        <v>1000.71863</v>
      </c>
      <c r="N37" s="33">
        <f>SUMIFS('DATA 2'!N$101:N$133,'DATA 2'!$A$101:$A$133,$A37)</f>
        <v>1009.818563</v>
      </c>
      <c r="O37" s="33">
        <f>SUMIFS('DATA 2'!O$101:O$133,'DATA 2'!$A$101:$A$133,$A37)</f>
        <v>995.21909389999996</v>
      </c>
      <c r="P37" s="33">
        <f>SUMIFS('DATA 2'!P$101:P$133,'DATA 2'!$A$101:$A$133,$A37)</f>
        <v>993.78246490000004</v>
      </c>
      <c r="Q37" s="33">
        <f>SUMIFS('DATA 2'!Q$101:Q$133,'DATA 2'!$A$101:$A$133,$A37)</f>
        <v>995.84155569999996</v>
      </c>
      <c r="R37" s="33">
        <f>SUMIFS('DATA 2'!R$101:R$133,'DATA 2'!$A$101:$A$133,$A37)</f>
        <v>993.33436259999996</v>
      </c>
      <c r="S37" s="33">
        <f>SUMIFS('DATA 2'!S$101:S$133,'DATA 2'!$A$101:$A$133,$A37)</f>
        <v>983.59989800000005</v>
      </c>
      <c r="T37" s="33">
        <f>SUMIFS('DATA 2'!T$101:T$133,'DATA 2'!$A$101:$A$133,$A37)</f>
        <v>965.85591899999997</v>
      </c>
      <c r="U37" s="33">
        <f>SUMIFS('DATA 2'!U$101:U$133,'DATA 2'!$A$101:$A$133,$A37)</f>
        <v>931.76910859999998</v>
      </c>
      <c r="V37" s="33">
        <f>SUMIFS('DATA 2'!V$101:V$133,'DATA 2'!$A$101:$A$133,$A37)</f>
        <v>890.90610619999995</v>
      </c>
      <c r="W37" s="33">
        <f>SUMIFS('DATA 2'!W$101:W$133,'DATA 2'!$A$101:$A$133,$A37)</f>
        <v>846.32622089999995</v>
      </c>
      <c r="X37" s="33">
        <f>SUMIFS('DATA 2'!X$101:X$133,'DATA 2'!$A$101:$A$133,$A37)</f>
        <v>799.35860849999995</v>
      </c>
      <c r="Y37" s="33">
        <f>SUMIFS('DATA 2'!Y$101:Y$133,'DATA 2'!$A$101:$A$133,$A37)</f>
        <v>750.8276548</v>
      </c>
      <c r="Z37" s="33">
        <f>SUMIFS('DATA 2'!Z$101:Z$133,'DATA 2'!$A$101:$A$133,$A37)</f>
        <v>701.40249630000005</v>
      </c>
      <c r="AA37" s="33">
        <f>SUMIFS('DATA 2'!AA$101:AA$133,'DATA 2'!$A$101:$A$133,$A37)</f>
        <v>651.68793410000001</v>
      </c>
      <c r="AB37" s="33">
        <f>SUMIFS('DATA 2'!AB$101:AB$133,'DATA 2'!$A$101:$A$133,$A37)</f>
        <v>602.24171779999995</v>
      </c>
      <c r="AC37" s="33">
        <f>SUMIFS('DATA 2'!AC$101:AC$133,'DATA 2'!$A$101:$A$133,$A37)</f>
        <v>553.57274170000005</v>
      </c>
      <c r="AD37" s="33">
        <f>SUMIFS('DATA 2'!AD$101:AD$133,'DATA 2'!$A$101:$A$133,$A37)</f>
        <v>506.135559</v>
      </c>
      <c r="AE37" s="33">
        <f>SUMIFS('DATA 2'!AE$101:AE$133,'DATA 2'!$A$101:$A$133,$A37)</f>
        <v>534.86092710000003</v>
      </c>
      <c r="AF37" s="33">
        <f>SUMIFS('DATA 2'!AF$101:AF$133,'DATA 2'!$A$101:$A$133,$A37)</f>
        <v>594.90711239999996</v>
      </c>
      <c r="AG37" s="33">
        <f>SUMIFS('DATA 2'!AG$101:AG$133,'DATA 2'!$A$101:$A$133,$A37)</f>
        <v>674.05825130000005</v>
      </c>
      <c r="AH37" s="33">
        <f>SUMIFS('DATA 2'!AH$101:AH$133,'DATA 2'!$A$101:$A$133,$A37)</f>
        <v>770.15514059999998</v>
      </c>
      <c r="AI37" s="33">
        <f>SUMIFS('DATA 2'!AI$101:AI$133,'DATA 2'!$A$101:$A$133,$A37)</f>
        <v>884.29530769999997</v>
      </c>
      <c r="AJ37" s="33">
        <f>SUMIFS('DATA 2'!AJ$101:AJ$133,'DATA 2'!$A$101:$A$133,$A37)</f>
        <v>1018.8510690000001</v>
      </c>
      <c r="AK37" s="33">
        <f>SUMIFS('DATA 2'!AK$101:AK$133,'DATA 2'!$A$101:$A$133,$A37)</f>
        <v>1176.803848</v>
      </c>
      <c r="AL37" s="33">
        <f>SUMIFS('DATA 2'!AL$101:AL$133,'DATA 2'!$A$101:$A$133,$A37)</f>
        <v>1361.4629890000001</v>
      </c>
      <c r="AM37" s="33">
        <f>SUMIFS('DATA 2'!AM$101:AM$133,'DATA 2'!$A$101:$A$133,$A37)</f>
        <v>1576.273056</v>
      </c>
      <c r="AN37" s="33">
        <f>SUMIFS('DATA 2'!AN$101:AN$133,'DATA 2'!$A$101:$A$133,$A37)</f>
        <v>1824.6047289999999</v>
      </c>
    </row>
    <row r="38" spans="1:40" x14ac:dyDescent="0.25">
      <c r="A38" s="35" t="s">
        <v>445</v>
      </c>
      <c r="C38" s="33">
        <f>SUMIFS('DATA 2'!C$101:C$133,'DATA 2'!$A$101:$A$133,$A38)</f>
        <v>0.22515454670000001</v>
      </c>
      <c r="D38" s="33">
        <f>SUMIFS('DATA 2'!D$101:D$133,'DATA 2'!$A$101:$A$133,$A38)</f>
        <v>0.81301318789999999</v>
      </c>
      <c r="E38" s="33">
        <f>SUMIFS('DATA 2'!E$101:E$133,'DATA 2'!$A$101:$A$133,$A38)</f>
        <v>4.6222599549999996</v>
      </c>
      <c r="F38" s="33">
        <f>SUMIFS('DATA 2'!F$101:F$133,'DATA 2'!$A$101:$A$133,$A38)</f>
        <v>31.369383710000001</v>
      </c>
      <c r="G38" s="33">
        <f>SUMIFS('DATA 2'!G$101:G$133,'DATA 2'!$A$101:$A$133,$A38)</f>
        <v>225.1199134</v>
      </c>
      <c r="H38" s="33">
        <f>SUMIFS('DATA 2'!H$101:H$133,'DATA 2'!$A$101:$A$133,$A38)</f>
        <v>536.25408400000003</v>
      </c>
      <c r="I38" s="33">
        <f>SUMIFS('DATA 2'!I$101:I$133,'DATA 2'!$A$101:$A$133,$A38)</f>
        <v>849.14111370000001</v>
      </c>
      <c r="J38" s="33">
        <f>SUMIFS('DATA 2'!J$101:J$133,'DATA 2'!$A$101:$A$133,$A38)</f>
        <v>1150.390641</v>
      </c>
      <c r="K38" s="33">
        <f>SUMIFS('DATA 2'!K$101:K$133,'DATA 2'!$A$101:$A$133,$A38)</f>
        <v>1453.8552480000001</v>
      </c>
      <c r="L38" s="33">
        <f>SUMIFS('DATA 2'!L$101:L$133,'DATA 2'!$A$101:$A$133,$A38)</f>
        <v>1767.6305</v>
      </c>
      <c r="M38" s="33">
        <f>SUMIFS('DATA 2'!M$101:M$133,'DATA 2'!$A$101:$A$133,$A38)</f>
        <v>2089.529771</v>
      </c>
      <c r="N38" s="33">
        <f>SUMIFS('DATA 2'!N$101:N$133,'DATA 2'!$A$101:$A$133,$A38)</f>
        <v>2404.5663380000001</v>
      </c>
      <c r="O38" s="33">
        <f>SUMIFS('DATA 2'!O$101:O$133,'DATA 2'!$A$101:$A$133,$A38)</f>
        <v>2682.3308010000001</v>
      </c>
      <c r="P38" s="33">
        <f>SUMIFS('DATA 2'!P$101:P$133,'DATA 2'!$A$101:$A$133,$A38)</f>
        <v>2853.6834739999999</v>
      </c>
      <c r="Q38" s="33">
        <f>SUMIFS('DATA 2'!Q$101:Q$133,'DATA 2'!$A$101:$A$133,$A38)</f>
        <v>2973.1856469999998</v>
      </c>
      <c r="R38" s="33">
        <f>SUMIFS('DATA 2'!R$101:R$133,'DATA 2'!$A$101:$A$133,$A38)</f>
        <v>3048.0359830000002</v>
      </c>
      <c r="S38" s="33">
        <f>SUMIFS('DATA 2'!S$101:S$133,'DATA 2'!$A$101:$A$133,$A38)</f>
        <v>3080.2070440000002</v>
      </c>
      <c r="T38" s="33">
        <f>SUMIFS('DATA 2'!T$101:T$133,'DATA 2'!$A$101:$A$133,$A38)</f>
        <v>3071.0685749999998</v>
      </c>
      <c r="U38" s="33">
        <f>SUMIFS('DATA 2'!U$101:U$133,'DATA 2'!$A$101:$A$133,$A38)</f>
        <v>2937.3238839999999</v>
      </c>
      <c r="V38" s="33">
        <f>SUMIFS('DATA 2'!V$101:V$133,'DATA 2'!$A$101:$A$133,$A38)</f>
        <v>2755.2682199999999</v>
      </c>
      <c r="W38" s="33">
        <f>SUMIFS('DATA 2'!W$101:W$133,'DATA 2'!$A$101:$A$133,$A38)</f>
        <v>2553.1989749999998</v>
      </c>
      <c r="X38" s="33">
        <f>SUMIFS('DATA 2'!X$101:X$133,'DATA 2'!$A$101:$A$133,$A38)</f>
        <v>2343.2267569999999</v>
      </c>
      <c r="Y38" s="33">
        <f>SUMIFS('DATA 2'!Y$101:Y$133,'DATA 2'!$A$101:$A$133,$A38)</f>
        <v>2132.1158310000001</v>
      </c>
      <c r="Z38" s="33">
        <f>SUMIFS('DATA 2'!Z$101:Z$133,'DATA 2'!$A$101:$A$133,$A38)</f>
        <v>1924.5123189999999</v>
      </c>
      <c r="AA38" s="33">
        <f>SUMIFS('DATA 2'!AA$101:AA$133,'DATA 2'!$A$101:$A$133,$A38)</f>
        <v>1723.9001370000001</v>
      </c>
      <c r="AB38" s="33">
        <f>SUMIFS('DATA 2'!AB$101:AB$133,'DATA 2'!$A$101:$A$133,$A38)</f>
        <v>1532.9113789999999</v>
      </c>
      <c r="AC38" s="33">
        <f>SUMIFS('DATA 2'!AC$101:AC$133,'DATA 2'!$A$101:$A$133,$A38)</f>
        <v>1353.463219</v>
      </c>
      <c r="AD38" s="33">
        <f>SUMIFS('DATA 2'!AD$101:AD$133,'DATA 2'!$A$101:$A$133,$A38)</f>
        <v>1186.8520120000001</v>
      </c>
      <c r="AE38" s="33">
        <f>SUMIFS('DATA 2'!AE$101:AE$133,'DATA 2'!$A$101:$A$133,$A38)</f>
        <v>1086.6818189999999</v>
      </c>
      <c r="AF38" s="33">
        <f>SUMIFS('DATA 2'!AF$101:AF$133,'DATA 2'!$A$101:$A$133,$A38)</f>
        <v>1007.81768</v>
      </c>
      <c r="AG38" s="33">
        <f>SUMIFS('DATA 2'!AG$101:AG$133,'DATA 2'!$A$101:$A$133,$A38)</f>
        <v>936.05806140000004</v>
      </c>
      <c r="AH38" s="33">
        <f>SUMIFS('DATA 2'!AH$101:AH$133,'DATA 2'!$A$101:$A$133,$A38)</f>
        <v>867.62489919999996</v>
      </c>
      <c r="AI38" s="33">
        <f>SUMIFS('DATA 2'!AI$101:AI$133,'DATA 2'!$A$101:$A$133,$A38)</f>
        <v>801.57210699999996</v>
      </c>
      <c r="AJ38" s="33">
        <f>SUMIFS('DATA 2'!AJ$101:AJ$133,'DATA 2'!$A$101:$A$133,$A38)</f>
        <v>737.72542920000001</v>
      </c>
      <c r="AK38" s="33">
        <f>SUMIFS('DATA 2'!AK$101:AK$133,'DATA 2'!$A$101:$A$133,$A38)</f>
        <v>676.11232619999998</v>
      </c>
      <c r="AL38" s="33">
        <f>SUMIFS('DATA 2'!AL$101:AL$133,'DATA 2'!$A$101:$A$133,$A38)</f>
        <v>616.80647959999999</v>
      </c>
      <c r="AM38" s="33">
        <f>SUMIFS('DATA 2'!AM$101:AM$133,'DATA 2'!$A$101:$A$133,$A38)</f>
        <v>559.88913590000004</v>
      </c>
      <c r="AN38" s="33">
        <f>SUMIFS('DATA 2'!AN$101:AN$133,'DATA 2'!$A$101:$A$133,$A38)</f>
        <v>505.44300670000001</v>
      </c>
    </row>
    <row r="39" spans="1:40" x14ac:dyDescent="0.25">
      <c r="A39" s="35" t="s">
        <v>446</v>
      </c>
      <c r="C39" s="33">
        <f>SUMIFS('DATA 2'!C$101:C$133,'DATA 2'!$A$101:$A$133,$A39)</f>
        <v>2605.7253879999998</v>
      </c>
      <c r="D39" s="33">
        <f>SUMIFS('DATA 2'!D$101:D$133,'DATA 2'!$A$101:$A$133,$A39)</f>
        <v>2591.2531730000001</v>
      </c>
      <c r="E39" s="33">
        <f>SUMIFS('DATA 2'!E$101:E$133,'DATA 2'!$A$101:$A$133,$A39)</f>
        <v>2523.3079250000001</v>
      </c>
      <c r="F39" s="33">
        <f>SUMIFS('DATA 2'!F$101:F$133,'DATA 2'!$A$101:$A$133,$A39)</f>
        <v>2432.5842710000002</v>
      </c>
      <c r="G39" s="33">
        <f>SUMIFS('DATA 2'!G$101:G$133,'DATA 2'!$A$101:$A$133,$A39)</f>
        <v>2322.2501990000001</v>
      </c>
      <c r="H39" s="33">
        <f>SUMIFS('DATA 2'!H$101:H$133,'DATA 2'!$A$101:$A$133,$A39)</f>
        <v>2423.8070339999999</v>
      </c>
      <c r="I39" s="33">
        <f>SUMIFS('DATA 2'!I$101:I$133,'DATA 2'!$A$101:$A$133,$A39)</f>
        <v>2524.2765589999999</v>
      </c>
      <c r="J39" s="33">
        <f>SUMIFS('DATA 2'!J$101:J$133,'DATA 2'!$A$101:$A$133,$A39)</f>
        <v>2578.1388350000002</v>
      </c>
      <c r="K39" s="33">
        <f>SUMIFS('DATA 2'!K$101:K$133,'DATA 2'!$A$101:$A$133,$A39)</f>
        <v>2586.5005940000001</v>
      </c>
      <c r="L39" s="33">
        <f>SUMIFS('DATA 2'!L$101:L$133,'DATA 2'!$A$101:$A$133,$A39)</f>
        <v>2555.9873990000001</v>
      </c>
      <c r="M39" s="33">
        <f>SUMIFS('DATA 2'!M$101:M$133,'DATA 2'!$A$101:$A$133,$A39)</f>
        <v>2488.8067890000002</v>
      </c>
      <c r="N39" s="33">
        <f>SUMIFS('DATA 2'!N$101:N$133,'DATA 2'!$A$101:$A$133,$A39)</f>
        <v>2380.2673629999999</v>
      </c>
      <c r="O39" s="33">
        <f>SUMIFS('DATA 2'!O$101:O$133,'DATA 2'!$A$101:$A$133,$A39)</f>
        <v>2221.036243</v>
      </c>
      <c r="P39" s="33">
        <f>SUMIFS('DATA 2'!P$101:P$133,'DATA 2'!$A$101:$A$133,$A39)</f>
        <v>2164.9823929999998</v>
      </c>
      <c r="Q39" s="33">
        <f>SUMIFS('DATA 2'!Q$101:Q$133,'DATA 2'!$A$101:$A$133,$A39)</f>
        <v>2140.61976</v>
      </c>
      <c r="R39" s="33">
        <f>SUMIFS('DATA 2'!R$101:R$133,'DATA 2'!$A$101:$A$133,$A39)</f>
        <v>2115.525987</v>
      </c>
      <c r="S39" s="33">
        <f>SUMIFS('DATA 2'!S$101:S$133,'DATA 2'!$A$101:$A$133,$A39)</f>
        <v>2079.865636</v>
      </c>
      <c r="T39" s="33">
        <f>SUMIFS('DATA 2'!T$101:T$133,'DATA 2'!$A$101:$A$133,$A39)</f>
        <v>2030.827546</v>
      </c>
      <c r="U39" s="33">
        <f>SUMIFS('DATA 2'!U$101:U$133,'DATA 2'!$A$101:$A$133,$A39)</f>
        <v>2023.352392</v>
      </c>
      <c r="V39" s="33">
        <f>SUMIFS('DATA 2'!V$101:V$133,'DATA 2'!$A$101:$A$133,$A39)</f>
        <v>2027.6542910000001</v>
      </c>
      <c r="W39" s="33">
        <f>SUMIFS('DATA 2'!W$101:W$133,'DATA 2'!$A$101:$A$133,$A39)</f>
        <v>2032.8283719999999</v>
      </c>
      <c r="X39" s="33">
        <f>SUMIFS('DATA 2'!X$101:X$133,'DATA 2'!$A$101:$A$133,$A39)</f>
        <v>2035.4230709999999</v>
      </c>
      <c r="Y39" s="33">
        <f>SUMIFS('DATA 2'!Y$101:Y$133,'DATA 2'!$A$101:$A$133,$A39)</f>
        <v>2034.2398129999999</v>
      </c>
      <c r="Z39" s="33">
        <f>SUMIFS('DATA 2'!Z$101:Z$133,'DATA 2'!$A$101:$A$133,$A39)</f>
        <v>2028.792944</v>
      </c>
      <c r="AA39" s="33">
        <f>SUMIFS('DATA 2'!AA$101:AA$133,'DATA 2'!$A$101:$A$133,$A39)</f>
        <v>2018.8476920000001</v>
      </c>
      <c r="AB39" s="33">
        <f>SUMIFS('DATA 2'!AB$101:AB$133,'DATA 2'!$A$101:$A$133,$A39)</f>
        <v>2004.2817359999999</v>
      </c>
      <c r="AC39" s="33">
        <f>SUMIFS('DATA 2'!AC$101:AC$133,'DATA 2'!$A$101:$A$133,$A39)</f>
        <v>1985.045077</v>
      </c>
      <c r="AD39" s="33">
        <f>SUMIFS('DATA 2'!AD$101:AD$133,'DATA 2'!$A$101:$A$133,$A39)</f>
        <v>1961.1495110000001</v>
      </c>
      <c r="AE39" s="33">
        <f>SUMIFS('DATA 2'!AE$101:AE$133,'DATA 2'!$A$101:$A$133,$A39)</f>
        <v>2271.5065679999998</v>
      </c>
      <c r="AF39" s="33">
        <f>SUMIFS('DATA 2'!AF$101:AF$133,'DATA 2'!$A$101:$A$133,$A39)</f>
        <v>2788.7123160000001</v>
      </c>
      <c r="AG39" s="33">
        <f>SUMIFS('DATA 2'!AG$101:AG$133,'DATA 2'!$A$101:$A$133,$A39)</f>
        <v>3503.7217049999999</v>
      </c>
      <c r="AH39" s="33">
        <f>SUMIFS('DATA 2'!AH$101:AH$133,'DATA 2'!$A$101:$A$133,$A39)</f>
        <v>4455.9907629999998</v>
      </c>
      <c r="AI39" s="33">
        <f>SUMIFS('DATA 2'!AI$101:AI$133,'DATA 2'!$A$101:$A$133,$A39)</f>
        <v>5714.9772139999995</v>
      </c>
      <c r="AJ39" s="33">
        <f>SUMIFS('DATA 2'!AJ$101:AJ$133,'DATA 2'!$A$101:$A$133,$A39)</f>
        <v>7379.0327370000005</v>
      </c>
      <c r="AK39" s="33">
        <f>SUMIFS('DATA 2'!AK$101:AK$133,'DATA 2'!$A$101:$A$133,$A39)</f>
        <v>9580.2804400000005</v>
      </c>
      <c r="AL39" s="33">
        <f>SUMIFS('DATA 2'!AL$101:AL$133,'DATA 2'!$A$101:$A$133,$A39)</f>
        <v>12492.335069999999</v>
      </c>
      <c r="AM39" s="33">
        <f>SUMIFS('DATA 2'!AM$101:AM$133,'DATA 2'!$A$101:$A$133,$A39)</f>
        <v>16339.50315</v>
      </c>
      <c r="AN39" s="33">
        <f>SUMIFS('DATA 2'!AN$101:AN$133,'DATA 2'!$A$101:$A$133,$A39)</f>
        <v>21406.322909999999</v>
      </c>
    </row>
    <row r="40" spans="1:40" x14ac:dyDescent="0.25">
      <c r="A40" s="35" t="s">
        <v>449</v>
      </c>
      <c r="C40" s="33">
        <f>SUMIFS('DATA 2'!C$101:C$133,'DATA 2'!$A$101:$A$133,$A40)</f>
        <v>2831.6670730000001</v>
      </c>
      <c r="D40" s="33">
        <f>SUMIFS('DATA 2'!D$101:D$133,'DATA 2'!$A$101:$A$133,$A40)</f>
        <v>2831.5636370000002</v>
      </c>
      <c r="E40" s="33">
        <f>SUMIFS('DATA 2'!E$101:E$133,'DATA 2'!$A$101:$A$133,$A40)</f>
        <v>2759.9414729999999</v>
      </c>
      <c r="F40" s="33">
        <f>SUMIFS('DATA 2'!F$101:F$133,'DATA 2'!$A$101:$A$133,$A40)</f>
        <v>2652.6481370000001</v>
      </c>
      <c r="G40" s="33">
        <f>SUMIFS('DATA 2'!G$101:G$133,'DATA 2'!$A$101:$A$133,$A40)</f>
        <v>2521.099463</v>
      </c>
      <c r="H40" s="33">
        <f>SUMIFS('DATA 2'!H$101:H$133,'DATA 2'!$A$101:$A$133,$A40)</f>
        <v>2022.4921039999999</v>
      </c>
      <c r="I40" s="33">
        <f>SUMIFS('DATA 2'!I$101:I$133,'DATA 2'!$A$101:$A$133,$A40)</f>
        <v>1474.509595</v>
      </c>
      <c r="J40" s="33">
        <f>SUMIFS('DATA 2'!J$101:J$133,'DATA 2'!$A$101:$A$133,$A40)</f>
        <v>1014.574261</v>
      </c>
      <c r="K40" s="33">
        <f>SUMIFS('DATA 2'!K$101:K$133,'DATA 2'!$A$101:$A$133,$A40)</f>
        <v>670.72594379999998</v>
      </c>
      <c r="L40" s="33">
        <f>SUMIFS('DATA 2'!L$101:L$133,'DATA 2'!$A$101:$A$133,$A40)</f>
        <v>429.24818140000002</v>
      </c>
      <c r="M40" s="33">
        <f>SUMIFS('DATA 2'!M$101:M$133,'DATA 2'!$A$101:$A$133,$A40)</f>
        <v>266.41962089999998</v>
      </c>
      <c r="N40" s="33">
        <f>SUMIFS('DATA 2'!N$101:N$133,'DATA 2'!$A$101:$A$133,$A40)</f>
        <v>159.96234050000001</v>
      </c>
      <c r="O40" s="33">
        <f>SUMIFS('DATA 2'!O$101:O$133,'DATA 2'!$A$101:$A$133,$A40)</f>
        <v>92.358641939999998</v>
      </c>
      <c r="P40" s="33">
        <f>SUMIFS('DATA 2'!P$101:P$133,'DATA 2'!$A$101:$A$133,$A40)</f>
        <v>64.917975200000001</v>
      </c>
      <c r="Q40" s="33">
        <f>SUMIFS('DATA 2'!Q$101:Q$133,'DATA 2'!$A$101:$A$133,$A40)</f>
        <v>48.488174039999997</v>
      </c>
      <c r="R40" s="33">
        <f>SUMIFS('DATA 2'!R$101:R$133,'DATA 2'!$A$101:$A$133,$A40)</f>
        <v>36.602107429999997</v>
      </c>
      <c r="S40" s="33">
        <f>SUMIFS('DATA 2'!S$101:S$133,'DATA 2'!$A$101:$A$133,$A40)</f>
        <v>27.501463179999998</v>
      </c>
      <c r="T40" s="33">
        <f>SUMIFS('DATA 2'!T$101:T$133,'DATA 2'!$A$101:$A$133,$A40)</f>
        <v>20.472096619999999</v>
      </c>
      <c r="U40" s="33">
        <f>SUMIFS('DATA 2'!U$101:U$133,'DATA 2'!$A$101:$A$133,$A40)</f>
        <v>13.941627929999999</v>
      </c>
      <c r="V40" s="33">
        <f>SUMIFS('DATA 2'!V$101:V$133,'DATA 2'!$A$101:$A$133,$A40)</f>
        <v>9.1652771009999903</v>
      </c>
      <c r="W40" s="33">
        <f>SUMIFS('DATA 2'!W$101:W$133,'DATA 2'!$A$101:$A$133,$A40)</f>
        <v>5.9235718359999998</v>
      </c>
      <c r="X40" s="33">
        <f>SUMIFS('DATA 2'!X$101:X$133,'DATA 2'!$A$101:$A$133,$A40)</f>
        <v>3.788523128</v>
      </c>
      <c r="Y40" s="33">
        <f>SUMIFS('DATA 2'!Y$101:Y$133,'DATA 2'!$A$101:$A$133,$A40)</f>
        <v>2.4057735299999998</v>
      </c>
      <c r="Z40" s="33">
        <f>SUMIFS('DATA 2'!Z$101:Z$133,'DATA 2'!$A$101:$A$133,$A40)</f>
        <v>1.5209647500000001</v>
      </c>
      <c r="AA40" s="33">
        <f>SUMIFS('DATA 2'!AA$101:AA$133,'DATA 2'!$A$101:$A$133,$A40)</f>
        <v>0.96009698899999996</v>
      </c>
      <c r="AB40" s="33">
        <f>SUMIFS('DATA 2'!AB$101:AB$133,'DATA 2'!$A$101:$A$133,$A40)</f>
        <v>0.60708557090000004</v>
      </c>
      <c r="AC40" s="33">
        <f>SUMIFS('DATA 2'!AC$101:AC$133,'DATA 2'!$A$101:$A$133,$A40)</f>
        <v>0.38589093610000003</v>
      </c>
      <c r="AD40" s="33">
        <f>SUMIFS('DATA 2'!AD$101:AD$133,'DATA 2'!$A$101:$A$133,$A40)</f>
        <v>0.24748376850000001</v>
      </c>
      <c r="AE40" s="33">
        <f>SUMIFS('DATA 2'!AE$101:AE$133,'DATA 2'!$A$101:$A$133,$A40)</f>
        <v>0.18476280689999999</v>
      </c>
      <c r="AF40" s="33">
        <f>SUMIFS('DATA 2'!AF$101:AF$133,'DATA 2'!$A$101:$A$133,$A40)</f>
        <v>0.1451866289</v>
      </c>
      <c r="AG40" s="33">
        <f>SUMIFS('DATA 2'!AG$101:AG$133,'DATA 2'!$A$101:$A$133,$A40)</f>
        <v>0.11602124279999999</v>
      </c>
      <c r="AH40" s="33">
        <f>SUMIFS('DATA 2'!AH$101:AH$133,'DATA 2'!$A$101:$A$133,$A40)</f>
        <v>9.3303839E-2</v>
      </c>
      <c r="AI40" s="33">
        <f>SUMIFS('DATA 2'!AI$101:AI$133,'DATA 2'!$A$101:$A$133,$A40)</f>
        <v>7.5263041099999997E-2</v>
      </c>
      <c r="AJ40" s="33">
        <f>SUMIFS('DATA 2'!AJ$101:AJ$133,'DATA 2'!$A$101:$A$133,$A40)</f>
        <v>6.0824668300000002E-2</v>
      </c>
      <c r="AK40" s="33">
        <f>SUMIFS('DATA 2'!AK$101:AK$133,'DATA 2'!$A$101:$A$133,$A40)</f>
        <v>4.92216714E-2</v>
      </c>
      <c r="AL40" s="33">
        <f>SUMIFS('DATA 2'!AL$101:AL$133,'DATA 2'!$A$101:$A$133,$A40)</f>
        <v>3.9869774900000002E-2</v>
      </c>
      <c r="AM40" s="33">
        <f>SUMIFS('DATA 2'!AM$101:AM$133,'DATA 2'!$A$101:$A$133,$A40)</f>
        <v>3.23135487E-2</v>
      </c>
      <c r="AN40" s="33">
        <f>SUMIFS('DATA 2'!AN$101:AN$133,'DATA 2'!$A$101:$A$133,$A40)</f>
        <v>2.6194834899999998E-2</v>
      </c>
    </row>
    <row r="41" spans="1:40" x14ac:dyDescent="0.25">
      <c r="A41" s="35" t="s">
        <v>450</v>
      </c>
      <c r="C41" s="33">
        <f>SUMIFS('DATA 2'!C$101:C$133,'DATA 2'!$A$101:$A$133,$A41)</f>
        <v>11781.592780000001</v>
      </c>
      <c r="D41" s="33">
        <f>SUMIFS('DATA 2'!D$101:D$133,'DATA 2'!$A$101:$A$133,$A41)</f>
        <v>12131.304770000001</v>
      </c>
      <c r="E41" s="33">
        <f>SUMIFS('DATA 2'!E$101:E$133,'DATA 2'!$A$101:$A$133,$A41)</f>
        <v>12192.898709999999</v>
      </c>
      <c r="F41" s="33">
        <f>SUMIFS('DATA 2'!F$101:F$133,'DATA 2'!$A$101:$A$133,$A41)</f>
        <v>12137.85529</v>
      </c>
      <c r="G41" s="33">
        <f>SUMIFS('DATA 2'!G$101:G$133,'DATA 2'!$A$101:$A$133,$A41)</f>
        <v>11972.10979</v>
      </c>
      <c r="H41" s="33">
        <f>SUMIFS('DATA 2'!H$101:H$133,'DATA 2'!$A$101:$A$133,$A41)</f>
        <v>13177.48696</v>
      </c>
      <c r="I41" s="33">
        <f>SUMIFS('DATA 2'!I$101:I$133,'DATA 2'!$A$101:$A$133,$A41)</f>
        <v>13955.42499</v>
      </c>
      <c r="J41" s="33">
        <f>SUMIFS('DATA 2'!J$101:J$133,'DATA 2'!$A$101:$A$133,$A41)</f>
        <v>14474.171259999999</v>
      </c>
      <c r="K41" s="33">
        <f>SUMIFS('DATA 2'!K$101:K$133,'DATA 2'!$A$101:$A$133,$A41)</f>
        <v>14826.68059</v>
      </c>
      <c r="L41" s="33">
        <f>SUMIFS('DATA 2'!L$101:L$133,'DATA 2'!$A$101:$A$133,$A41)</f>
        <v>15036.019829999999</v>
      </c>
      <c r="M41" s="33">
        <f>SUMIFS('DATA 2'!M$101:M$133,'DATA 2'!$A$101:$A$133,$A41)</f>
        <v>15078.647419999999</v>
      </c>
      <c r="N41" s="33">
        <f>SUMIFS('DATA 2'!N$101:N$133,'DATA 2'!$A$101:$A$133,$A41)</f>
        <v>14880.08857</v>
      </c>
      <c r="O41" s="33">
        <f>SUMIFS('DATA 2'!O$101:O$133,'DATA 2'!$A$101:$A$133,$A41)</f>
        <v>14332.87305</v>
      </c>
      <c r="P41" s="33">
        <f>SUMIFS('DATA 2'!P$101:P$133,'DATA 2'!$A$101:$A$133,$A41)</f>
        <v>13994.25675</v>
      </c>
      <c r="Q41" s="33">
        <f>SUMIFS('DATA 2'!Q$101:Q$133,'DATA 2'!$A$101:$A$133,$A41)</f>
        <v>13647.00556</v>
      </c>
      <c r="R41" s="33">
        <f>SUMIFS('DATA 2'!R$101:R$133,'DATA 2'!$A$101:$A$133,$A41)</f>
        <v>13200.884609999999</v>
      </c>
      <c r="S41" s="33">
        <f>SUMIFS('DATA 2'!S$101:S$133,'DATA 2'!$A$101:$A$133,$A41)</f>
        <v>12663.749400000001</v>
      </c>
      <c r="T41" s="33">
        <f>SUMIFS('DATA 2'!T$101:T$133,'DATA 2'!$A$101:$A$133,$A41)</f>
        <v>12046.06235</v>
      </c>
      <c r="U41" s="33">
        <f>SUMIFS('DATA 2'!U$101:U$133,'DATA 2'!$A$101:$A$133,$A41)</f>
        <v>11822.71457</v>
      </c>
      <c r="V41" s="33">
        <f>SUMIFS('DATA 2'!V$101:V$133,'DATA 2'!$A$101:$A$133,$A41)</f>
        <v>11575.12651</v>
      </c>
      <c r="W41" s="33">
        <f>SUMIFS('DATA 2'!W$101:W$133,'DATA 2'!$A$101:$A$133,$A41)</f>
        <v>11296.625840000001</v>
      </c>
      <c r="X41" s="33">
        <f>SUMIFS('DATA 2'!X$101:X$133,'DATA 2'!$A$101:$A$133,$A41)</f>
        <v>10989.55358</v>
      </c>
      <c r="Y41" s="33">
        <f>SUMIFS('DATA 2'!Y$101:Y$133,'DATA 2'!$A$101:$A$133,$A41)</f>
        <v>10656.44672</v>
      </c>
      <c r="Z41" s="33">
        <f>SUMIFS('DATA 2'!Z$101:Z$133,'DATA 2'!$A$101:$A$133,$A41)</f>
        <v>10300.136769999999</v>
      </c>
      <c r="AA41" s="33">
        <f>SUMIFS('DATA 2'!AA$101:AA$133,'DATA 2'!$A$101:$A$133,$A41)</f>
        <v>9923.6580150000009</v>
      </c>
      <c r="AB41" s="33">
        <f>SUMIFS('DATA 2'!AB$101:AB$133,'DATA 2'!$A$101:$A$133,$A41)</f>
        <v>9530.1782409999996</v>
      </c>
      <c r="AC41" s="33">
        <f>SUMIFS('DATA 2'!AC$101:AC$133,'DATA 2'!$A$101:$A$133,$A41)</f>
        <v>9122.945264</v>
      </c>
      <c r="AD41" s="33">
        <f>SUMIFS('DATA 2'!AD$101:AD$133,'DATA 2'!$A$101:$A$133,$A41)</f>
        <v>8705.2403720000002</v>
      </c>
      <c r="AE41" s="33">
        <f>SUMIFS('DATA 2'!AE$101:AE$133,'DATA 2'!$A$101:$A$133,$A41)</f>
        <v>8301.2088270000004</v>
      </c>
      <c r="AF41" s="33">
        <f>SUMIFS('DATA 2'!AF$101:AF$133,'DATA 2'!$A$101:$A$133,$A41)</f>
        <v>7895.8039500000004</v>
      </c>
      <c r="AG41" s="33">
        <f>SUMIFS('DATA 2'!AG$101:AG$133,'DATA 2'!$A$101:$A$133,$A41)</f>
        <v>7478.4638930000001</v>
      </c>
      <c r="AH41" s="33">
        <f>SUMIFS('DATA 2'!AH$101:AH$133,'DATA 2'!$A$101:$A$133,$A41)</f>
        <v>7052.9423409999999</v>
      </c>
      <c r="AI41" s="33">
        <f>SUMIFS('DATA 2'!AI$101:AI$133,'DATA 2'!$A$101:$A$133,$A41)</f>
        <v>6622.4560279999996</v>
      </c>
      <c r="AJ41" s="33">
        <f>SUMIFS('DATA 2'!AJ$101:AJ$133,'DATA 2'!$A$101:$A$133,$A41)</f>
        <v>6189.931689</v>
      </c>
      <c r="AK41" s="33">
        <f>SUMIFS('DATA 2'!AK$101:AK$133,'DATA 2'!$A$101:$A$133,$A41)</f>
        <v>5758.0051629999998</v>
      </c>
      <c r="AL41" s="33">
        <f>SUMIFS('DATA 2'!AL$101:AL$133,'DATA 2'!$A$101:$A$133,$A41)</f>
        <v>5329.0728660000004</v>
      </c>
      <c r="AM41" s="33">
        <f>SUMIFS('DATA 2'!AM$101:AM$133,'DATA 2'!$A$101:$A$133,$A41)</f>
        <v>4905.3668260000004</v>
      </c>
      <c r="AN41" s="33">
        <f>SUMIFS('DATA 2'!AN$101:AN$133,'DATA 2'!$A$101:$A$133,$A41)</f>
        <v>4489.0318079999997</v>
      </c>
    </row>
    <row r="42" spans="1:40" x14ac:dyDescent="0.25">
      <c r="A42" s="35" t="s">
        <v>447</v>
      </c>
      <c r="C42" s="33">
        <f>SUMIFS('DATA 2'!C$101:C$133,'DATA 2'!$A$101:$A$133,$A42)</f>
        <v>474.12527679999999</v>
      </c>
      <c r="D42" s="33">
        <f>SUMIFS('DATA 2'!D$101:D$133,'DATA 2'!$A$101:$A$133,$A42)</f>
        <v>530.34221530000002</v>
      </c>
      <c r="E42" s="33">
        <f>SUMIFS('DATA 2'!E$101:E$133,'DATA 2'!$A$101:$A$133,$A42)</f>
        <v>604.33803339999997</v>
      </c>
      <c r="F42" s="33">
        <f>SUMIFS('DATA 2'!F$101:F$133,'DATA 2'!$A$101:$A$133,$A42)</f>
        <v>692.88140190000001</v>
      </c>
      <c r="G42" s="33">
        <f>SUMIFS('DATA 2'!G$101:G$133,'DATA 2'!$A$101:$A$133,$A42)</f>
        <v>794.49593089999996</v>
      </c>
      <c r="H42" s="33">
        <f>SUMIFS('DATA 2'!H$101:H$133,'DATA 2'!$A$101:$A$133,$A42)</f>
        <v>644.98402169999997</v>
      </c>
      <c r="I42" s="33">
        <f>SUMIFS('DATA 2'!I$101:I$133,'DATA 2'!$A$101:$A$133,$A42)</f>
        <v>447.33127380000002</v>
      </c>
      <c r="J42" s="33">
        <f>SUMIFS('DATA 2'!J$101:J$133,'DATA 2'!$A$101:$A$133,$A42)</f>
        <v>286.09300789999998</v>
      </c>
      <c r="K42" s="33">
        <f>SUMIFS('DATA 2'!K$101:K$133,'DATA 2'!$A$101:$A$133,$A42)</f>
        <v>173.85575040000001</v>
      </c>
      <c r="L42" s="33">
        <f>SUMIFS('DATA 2'!L$101:L$133,'DATA 2'!$A$101:$A$133,$A42)</f>
        <v>101.55044340000001</v>
      </c>
      <c r="M42" s="33">
        <f>SUMIFS('DATA 2'!M$101:M$133,'DATA 2'!$A$101:$A$133,$A42)</f>
        <v>57.205713090000003</v>
      </c>
      <c r="N42" s="33">
        <f>SUMIFS('DATA 2'!N$101:N$133,'DATA 2'!$A$101:$A$133,$A42)</f>
        <v>31.028075019999999</v>
      </c>
      <c r="O42" s="33">
        <f>SUMIFS('DATA 2'!O$101:O$133,'DATA 2'!$A$101:$A$133,$A42)</f>
        <v>16.124260150000001</v>
      </c>
      <c r="P42" s="33">
        <f>SUMIFS('DATA 2'!P$101:P$133,'DATA 2'!$A$101:$A$133,$A42)</f>
        <v>11.346460990000001</v>
      </c>
      <c r="Q42" s="33">
        <f>SUMIFS('DATA 2'!Q$101:Q$133,'DATA 2'!$A$101:$A$133,$A42)</f>
        <v>8.801450054</v>
      </c>
      <c r="R42" s="33">
        <f>SUMIFS('DATA 2'!R$101:R$133,'DATA 2'!$A$101:$A$133,$A42)</f>
        <v>6.9927981340000001</v>
      </c>
      <c r="S42" s="33">
        <f>SUMIFS('DATA 2'!S$101:S$133,'DATA 2'!$A$101:$A$133,$A42)</f>
        <v>5.5649726340000001</v>
      </c>
      <c r="T42" s="33">
        <f>SUMIFS('DATA 2'!T$101:T$133,'DATA 2'!$A$101:$A$133,$A42)</f>
        <v>4.4056508729999999</v>
      </c>
      <c r="U42" s="33">
        <f>SUMIFS('DATA 2'!U$101:U$133,'DATA 2'!$A$101:$A$133,$A42)</f>
        <v>4.0217497790000003</v>
      </c>
      <c r="V42" s="33">
        <f>SUMIFS('DATA 2'!V$101:V$133,'DATA 2'!$A$101:$A$133,$A42)</f>
        <v>3.8624632700000001</v>
      </c>
      <c r="W42" s="33">
        <f>SUMIFS('DATA 2'!W$101:W$133,'DATA 2'!$A$101:$A$133,$A42)</f>
        <v>3.7827431659999999</v>
      </c>
      <c r="X42" s="33">
        <f>SUMIFS('DATA 2'!X$101:X$133,'DATA 2'!$A$101:$A$133,$A42)</f>
        <v>3.7422725140000002</v>
      </c>
      <c r="Y42" s="33">
        <f>SUMIFS('DATA 2'!Y$101:Y$133,'DATA 2'!$A$101:$A$133,$A42)</f>
        <v>3.7288904700000001</v>
      </c>
      <c r="Z42" s="33">
        <f>SUMIFS('DATA 2'!Z$101:Z$133,'DATA 2'!$A$101:$A$133,$A42)</f>
        <v>3.7387280540000001</v>
      </c>
      <c r="AA42" s="33">
        <f>SUMIFS('DATA 2'!AA$101:AA$133,'DATA 2'!$A$101:$A$133,$A42)</f>
        <v>3.7706160099999999</v>
      </c>
      <c r="AB42" s="33">
        <f>SUMIFS('DATA 2'!AB$101:AB$133,'DATA 2'!$A$101:$A$133,$A42)</f>
        <v>3.8244589549999999</v>
      </c>
      <c r="AC42" s="33">
        <f>SUMIFS('DATA 2'!AC$101:AC$133,'DATA 2'!$A$101:$A$133,$A42)</f>
        <v>3.900760419</v>
      </c>
      <c r="AD42" s="33">
        <f>SUMIFS('DATA 2'!AD$101:AD$133,'DATA 2'!$A$101:$A$133,$A42)</f>
        <v>4.0004942679999997</v>
      </c>
      <c r="AE42" s="33">
        <f>SUMIFS('DATA 2'!AE$101:AE$133,'DATA 2'!$A$101:$A$133,$A42)</f>
        <v>4.0779782239999998</v>
      </c>
      <c r="AF42" s="33">
        <f>SUMIFS('DATA 2'!AF$101:AF$133,'DATA 2'!$A$101:$A$133,$A42)</f>
        <v>4.1648204599999996</v>
      </c>
      <c r="AG42" s="33">
        <f>SUMIFS('DATA 2'!AG$101:AG$133,'DATA 2'!$A$101:$A$133,$A42)</f>
        <v>4.2674203449999997</v>
      </c>
      <c r="AH42" s="33">
        <f>SUMIFS('DATA 2'!AH$101:AH$133,'DATA 2'!$A$101:$A$133,$A42)</f>
        <v>4.3878116650000001</v>
      </c>
      <c r="AI42" s="33">
        <f>SUMIFS('DATA 2'!AI$101:AI$133,'DATA 2'!$A$101:$A$133,$A42)</f>
        <v>4.5266479899999998</v>
      </c>
      <c r="AJ42" s="33">
        <f>SUMIFS('DATA 2'!AJ$101:AJ$133,'DATA 2'!$A$101:$A$133,$A42)</f>
        <v>4.6840585219999999</v>
      </c>
      <c r="AK42" s="33">
        <f>SUMIFS('DATA 2'!AK$101:AK$133,'DATA 2'!$A$101:$A$133,$A42)</f>
        <v>4.8598381990000004</v>
      </c>
      <c r="AL42" s="33">
        <f>SUMIFS('DATA 2'!AL$101:AL$133,'DATA 2'!$A$101:$A$133,$A42)</f>
        <v>5.0534238409999999</v>
      </c>
      <c r="AM42" s="33">
        <f>SUMIFS('DATA 2'!AM$101:AM$133,'DATA 2'!$A$101:$A$133,$A42)</f>
        <v>5.2637997890000001</v>
      </c>
      <c r="AN42" s="33">
        <f>SUMIFS('DATA 2'!AN$101:AN$133,'DATA 2'!$A$101:$A$133,$A42)</f>
        <v>5.4893794619999996</v>
      </c>
    </row>
    <row r="43" spans="1:40" x14ac:dyDescent="0.25">
      <c r="A43" s="35" t="s">
        <v>448</v>
      </c>
      <c r="C43" s="33">
        <f>SUMIFS('DATA 2'!C$101:C$133,'DATA 2'!$A$101:$A$133,$A43)</f>
        <v>5981.2326210000001</v>
      </c>
      <c r="D43" s="33">
        <f>SUMIFS('DATA 2'!D$101:D$133,'DATA 2'!$A$101:$A$133,$A43)</f>
        <v>5859.4821860000002</v>
      </c>
      <c r="E43" s="33">
        <f>SUMIFS('DATA 2'!E$101:E$133,'DATA 2'!$A$101:$A$133,$A43)</f>
        <v>5550.8570719999998</v>
      </c>
      <c r="F43" s="33">
        <f>SUMIFS('DATA 2'!F$101:F$133,'DATA 2'!$A$101:$A$133,$A43)</f>
        <v>5173.1056749999998</v>
      </c>
      <c r="G43" s="33">
        <f>SUMIFS('DATA 2'!G$101:G$133,'DATA 2'!$A$101:$A$133,$A43)</f>
        <v>4759.9363739999999</v>
      </c>
      <c r="H43" s="33">
        <f>SUMIFS('DATA 2'!H$101:H$133,'DATA 2'!$A$101:$A$133,$A43)</f>
        <v>2858.5598679999998</v>
      </c>
      <c r="I43" s="33">
        <f>SUMIFS('DATA 2'!I$101:I$133,'DATA 2'!$A$101:$A$133,$A43)</f>
        <v>1416.300168</v>
      </c>
      <c r="J43" s="33">
        <f>SUMIFS('DATA 2'!J$101:J$133,'DATA 2'!$A$101:$A$133,$A43)</f>
        <v>634.91070749999994</v>
      </c>
      <c r="K43" s="33">
        <f>SUMIFS('DATA 2'!K$101:K$133,'DATA 2'!$A$101:$A$133,$A43)</f>
        <v>267.04883799999999</v>
      </c>
      <c r="L43" s="33">
        <f>SUMIFS('DATA 2'!L$101:L$133,'DATA 2'!$A$101:$A$133,$A43)</f>
        <v>107.2458343</v>
      </c>
      <c r="M43" s="33">
        <f>SUMIFS('DATA 2'!M$101:M$133,'DATA 2'!$A$101:$A$133,$A43)</f>
        <v>41.718074459999997</v>
      </c>
      <c r="N43" s="33">
        <f>SUMIFS('DATA 2'!N$101:N$133,'DATA 2'!$A$101:$A$133,$A43)</f>
        <v>16.059001970000001</v>
      </c>
      <c r="O43" s="33">
        <f>SUMIFS('DATA 2'!O$101:O$133,'DATA 2'!$A$101:$A$133,$A43)</f>
        <v>6.3599532090000004</v>
      </c>
      <c r="P43" s="33">
        <f>SUMIFS('DATA 2'!P$101:P$133,'DATA 2'!$A$101:$A$133,$A43)</f>
        <v>3.9263004640000001</v>
      </c>
      <c r="Q43" s="33">
        <f>SUMIFS('DATA 2'!Q$101:Q$133,'DATA 2'!$A$101:$A$133,$A43)</f>
        <v>2.8010579409999998</v>
      </c>
      <c r="R43" s="33">
        <f>SUMIFS('DATA 2'!R$101:R$133,'DATA 2'!$A$101:$A$133,$A43)</f>
        <v>2.083484603</v>
      </c>
      <c r="S43" s="33">
        <f>SUMIFS('DATA 2'!S$101:S$133,'DATA 2'!$A$101:$A$133,$A43)</f>
        <v>1.5664584450000001</v>
      </c>
      <c r="T43" s="33">
        <f>SUMIFS('DATA 2'!T$101:T$133,'DATA 2'!$A$101:$A$133,$A43)</f>
        <v>1.1793679989999999</v>
      </c>
      <c r="U43" s="33">
        <f>SUMIFS('DATA 2'!U$101:U$133,'DATA 2'!$A$101:$A$133,$A43)</f>
        <v>0.90387887479999995</v>
      </c>
      <c r="V43" s="33">
        <f>SUMIFS('DATA 2'!V$101:V$133,'DATA 2'!$A$101:$A$133,$A43)</f>
        <v>0.69742469630000004</v>
      </c>
      <c r="W43" s="33">
        <f>SUMIFS('DATA 2'!W$101:W$133,'DATA 2'!$A$101:$A$133,$A43)</f>
        <v>0.53957569220000001</v>
      </c>
      <c r="X43" s="33">
        <f>SUMIFS('DATA 2'!X$101:X$133,'DATA 2'!$A$101:$A$133,$A43)</f>
        <v>0.41805210259999998</v>
      </c>
      <c r="Y43" s="33">
        <f>SUMIFS('DATA 2'!Y$101:Y$133,'DATA 2'!$A$101:$A$133,$A43)</f>
        <v>0.3242304976</v>
      </c>
      <c r="Z43" s="33">
        <f>SUMIFS('DATA 2'!Z$101:Z$133,'DATA 2'!$A$101:$A$133,$A43)</f>
        <v>0.25168585119999998</v>
      </c>
      <c r="AA43" s="33">
        <f>SUMIFS('DATA 2'!AA$101:AA$133,'DATA 2'!$A$101:$A$133,$A43)</f>
        <v>0.19553233219999999</v>
      </c>
      <c r="AB43" s="33">
        <f>SUMIFS('DATA 2'!AB$101:AB$133,'DATA 2'!$A$101:$A$133,$A43)</f>
        <v>0.15202702979999999</v>
      </c>
      <c r="AC43" s="33">
        <f>SUMIFS('DATA 2'!AC$101:AC$133,'DATA 2'!$A$101:$A$133,$A43)</f>
        <v>0.11829341779999999</v>
      </c>
      <c r="AD43" s="33">
        <f>SUMIFS('DATA 2'!AD$101:AD$133,'DATA 2'!$A$101:$A$133,$A43)</f>
        <v>9.2116754800000006E-2</v>
      </c>
      <c r="AE43" s="33">
        <f>SUMIFS('DATA 2'!AE$101:AE$133,'DATA 2'!$A$101:$A$133,$A43)</f>
        <v>7.2725030199999999E-2</v>
      </c>
      <c r="AF43" s="33">
        <f>SUMIFS('DATA 2'!AF$101:AF$133,'DATA 2'!$A$101:$A$133,$A43)</f>
        <v>5.7763431599999998E-2</v>
      </c>
      <c r="AG43" s="33">
        <f>SUMIFS('DATA 2'!AG$101:AG$133,'DATA 2'!$A$101:$A$133,$A43)</f>
        <v>4.5999730000000003E-2</v>
      </c>
      <c r="AH43" s="33">
        <f>SUMIFS('DATA 2'!AH$101:AH$133,'DATA 2'!$A$101:$A$133,$A43)</f>
        <v>3.6685705999999998E-2</v>
      </c>
      <c r="AI43" s="33">
        <f>SUMIFS('DATA 2'!AI$101:AI$133,'DATA 2'!$A$101:$A$133,$A43)</f>
        <v>2.9287632599999999E-2</v>
      </c>
      <c r="AJ43" s="33">
        <f>SUMIFS('DATA 2'!AJ$101:AJ$133,'DATA 2'!$A$101:$A$133,$A43)</f>
        <v>2.33996684E-2</v>
      </c>
      <c r="AK43" s="33">
        <f>SUMIFS('DATA 2'!AK$101:AK$133,'DATA 2'!$A$101:$A$133,$A43)</f>
        <v>1.87062032E-2</v>
      </c>
      <c r="AL43" s="33">
        <f>SUMIFS('DATA 2'!AL$101:AL$133,'DATA 2'!$A$101:$A$133,$A43)</f>
        <v>1.49597907E-2</v>
      </c>
      <c r="AM43" s="33">
        <f>SUMIFS('DATA 2'!AM$101:AM$133,'DATA 2'!$A$101:$A$133,$A43)</f>
        <v>1.1965734800000001E-2</v>
      </c>
      <c r="AN43" s="33">
        <f>SUMIFS('DATA 2'!AN$101:AN$133,'DATA 2'!$A$101:$A$133,$A43)</f>
        <v>9.5705089399999999E-3</v>
      </c>
    </row>
    <row r="44" spans="1:40" x14ac:dyDescent="0.25">
      <c r="A44" s="35" t="s">
        <v>458</v>
      </c>
      <c r="C44" s="33">
        <f>SUM(C26:C31)</f>
        <v>3459303.5254912633</v>
      </c>
      <c r="D44" s="33">
        <f t="shared" ref="D44:AN44" si="6">SUM(D26:D31)</f>
        <v>3560055.2439413741</v>
      </c>
      <c r="E44" s="33">
        <f t="shared" si="6"/>
        <v>3660878.0126857851</v>
      </c>
      <c r="F44" s="33">
        <f t="shared" si="6"/>
        <v>3763504.7697129897</v>
      </c>
      <c r="G44" s="33">
        <f t="shared" si="6"/>
        <v>3868987.4448584504</v>
      </c>
      <c r="H44" s="33">
        <f t="shared" si="6"/>
        <v>3977218.70996409</v>
      </c>
      <c r="I44" s="33">
        <f t="shared" si="6"/>
        <v>4087571.27566098</v>
      </c>
      <c r="J44" s="33">
        <f t="shared" si="6"/>
        <v>4200513.9794192798</v>
      </c>
      <c r="K44" s="33">
        <f t="shared" si="6"/>
        <v>4314830.9898527702</v>
      </c>
      <c r="L44" s="33">
        <f t="shared" si="6"/>
        <v>4431184.6732931798</v>
      </c>
      <c r="M44" s="33">
        <f t="shared" si="6"/>
        <v>4550872.7740323702</v>
      </c>
      <c r="N44" s="33">
        <f t="shared" si="6"/>
        <v>4674778.4720854107</v>
      </c>
      <c r="O44" s="33">
        <f t="shared" si="6"/>
        <v>4803687.4619780593</v>
      </c>
      <c r="P44" s="33">
        <f t="shared" si="6"/>
        <v>4934061.0863000136</v>
      </c>
      <c r="Q44" s="33">
        <f t="shared" si="6"/>
        <v>5071343.6639377456</v>
      </c>
      <c r="R44" s="33">
        <f t="shared" si="6"/>
        <v>5213833.7765303664</v>
      </c>
      <c r="S44" s="33">
        <f t="shared" si="6"/>
        <v>5360872.9370920397</v>
      </c>
      <c r="T44" s="33">
        <f t="shared" si="6"/>
        <v>5512281.5704475725</v>
      </c>
      <c r="U44" s="33">
        <f t="shared" si="6"/>
        <v>5666924.5373127842</v>
      </c>
      <c r="V44" s="33">
        <f t="shared" si="6"/>
        <v>5826140.3235809766</v>
      </c>
      <c r="W44" s="33">
        <f t="shared" si="6"/>
        <v>5989690.8720087046</v>
      </c>
      <c r="X44" s="33">
        <f t="shared" si="6"/>
        <v>6157488.8253369546</v>
      </c>
      <c r="Y44" s="33">
        <f t="shared" si="6"/>
        <v>6329472.6498297574</v>
      </c>
      <c r="Z44" s="33">
        <f t="shared" si="6"/>
        <v>6505579.4533864548</v>
      </c>
      <c r="AA44" s="33">
        <f t="shared" si="6"/>
        <v>6685738.8463078514</v>
      </c>
      <c r="AB44" s="33">
        <f t="shared" si="6"/>
        <v>6869875.226300275</v>
      </c>
      <c r="AC44" s="33">
        <f t="shared" si="6"/>
        <v>7057914.5410873434</v>
      </c>
      <c r="AD44" s="33">
        <f t="shared" si="6"/>
        <v>7249792.7641129326</v>
      </c>
      <c r="AE44" s="33">
        <f t="shared" si="6"/>
        <v>7443288.8457245603</v>
      </c>
      <c r="AF44" s="33">
        <f t="shared" si="6"/>
        <v>7641911.9735119808</v>
      </c>
      <c r="AG44" s="33">
        <f t="shared" si="6"/>
        <v>7844411.4168264475</v>
      </c>
      <c r="AH44" s="33">
        <f t="shared" si="6"/>
        <v>8050367.5895279897</v>
      </c>
      <c r="AI44" s="33">
        <f t="shared" si="6"/>
        <v>8259799.6321239034</v>
      </c>
      <c r="AJ44" s="33">
        <f t="shared" si="6"/>
        <v>8472960.9682383873</v>
      </c>
      <c r="AK44" s="33">
        <f t="shared" si="6"/>
        <v>8690263.8814880028</v>
      </c>
      <c r="AL44" s="33">
        <f t="shared" si="6"/>
        <v>8912276.3211818561</v>
      </c>
      <c r="AM44" s="33">
        <f t="shared" si="6"/>
        <v>9139749.3820220921</v>
      </c>
      <c r="AN44" s="33">
        <f t="shared" si="6"/>
        <v>9373657.4523428157</v>
      </c>
    </row>
    <row r="45" spans="1:40" x14ac:dyDescent="0.25">
      <c r="A45" s="36" t="s">
        <v>453</v>
      </c>
      <c r="C45" s="33">
        <f>SUM(C32:C38)</f>
        <v>12966.9558114627</v>
      </c>
      <c r="D45" s="33">
        <f t="shared" ref="D45:AN45" si="7">SUM(D32:D38)</f>
        <v>13597.0410829539</v>
      </c>
      <c r="E45" s="33">
        <f t="shared" si="7"/>
        <v>14223.815863605001</v>
      </c>
      <c r="F45" s="33">
        <f t="shared" si="7"/>
        <v>14933.674425929999</v>
      </c>
      <c r="G45" s="33">
        <f t="shared" si="7"/>
        <v>15870.570836319999</v>
      </c>
      <c r="H45" s="33">
        <f t="shared" si="7"/>
        <v>18086.6147977</v>
      </c>
      <c r="I45" s="33">
        <f t="shared" si="7"/>
        <v>20382.172379299998</v>
      </c>
      <c r="J45" s="33">
        <f t="shared" si="7"/>
        <v>22644.796840400006</v>
      </c>
      <c r="K45" s="33">
        <f t="shared" si="7"/>
        <v>25070.8985478</v>
      </c>
      <c r="L45" s="33">
        <f t="shared" si="7"/>
        <v>27970.387861200001</v>
      </c>
      <c r="M45" s="33">
        <f t="shared" si="7"/>
        <v>31784.036574000002</v>
      </c>
      <c r="N45" s="33">
        <f t="shared" si="7"/>
        <v>37151.374162999993</v>
      </c>
      <c r="O45" s="33">
        <f t="shared" si="7"/>
        <v>45004.848673900007</v>
      </c>
      <c r="P45" s="33">
        <f t="shared" si="7"/>
        <v>50829.927374899999</v>
      </c>
      <c r="Q45" s="33">
        <f t="shared" si="7"/>
        <v>57868.239191699999</v>
      </c>
      <c r="R45" s="33">
        <f t="shared" si="7"/>
        <v>65717.611177600003</v>
      </c>
      <c r="S45" s="33">
        <f t="shared" si="7"/>
        <v>74304.745253000001</v>
      </c>
      <c r="T45" s="33">
        <f t="shared" si="7"/>
        <v>83595.233193999986</v>
      </c>
      <c r="U45" s="33">
        <f t="shared" si="7"/>
        <v>91197.262697599988</v>
      </c>
      <c r="V45" s="33">
        <f t="shared" si="7"/>
        <v>99176.1970382</v>
      </c>
      <c r="W45" s="33">
        <f t="shared" si="7"/>
        <v>107524.6869959</v>
      </c>
      <c r="X45" s="33">
        <f t="shared" si="7"/>
        <v>116246.78348449999</v>
      </c>
      <c r="Y45" s="33">
        <f t="shared" si="7"/>
        <v>125333.2542708</v>
      </c>
      <c r="Z45" s="33">
        <f t="shared" si="7"/>
        <v>134768.64886729998</v>
      </c>
      <c r="AA45" s="33">
        <f t="shared" si="7"/>
        <v>144533.28799709995</v>
      </c>
      <c r="AB45" s="33">
        <f t="shared" si="7"/>
        <v>154604.13476079999</v>
      </c>
      <c r="AC45" s="33">
        <f t="shared" si="7"/>
        <v>164955.48366369997</v>
      </c>
      <c r="AD45" s="33">
        <f t="shared" si="7"/>
        <v>175559.66493199999</v>
      </c>
      <c r="AE45" s="33">
        <f t="shared" si="7"/>
        <v>184801.46249709991</v>
      </c>
      <c r="AF45" s="33">
        <f t="shared" si="7"/>
        <v>194303.36404439999</v>
      </c>
      <c r="AG45" s="33">
        <f t="shared" si="7"/>
        <v>203607.87720069994</v>
      </c>
      <c r="AH45" s="33">
        <f t="shared" si="7"/>
        <v>212579.1361838</v>
      </c>
      <c r="AI45" s="33">
        <f t="shared" si="7"/>
        <v>221089.84261270001</v>
      </c>
      <c r="AJ45" s="33">
        <f t="shared" si="7"/>
        <v>229008.42357120002</v>
      </c>
      <c r="AK45" s="33">
        <f t="shared" si="7"/>
        <v>236193.1232382</v>
      </c>
      <c r="AL45" s="33">
        <f t="shared" si="7"/>
        <v>242491.00092659998</v>
      </c>
      <c r="AM45" s="33">
        <f t="shared" si="7"/>
        <v>247739.63351489999</v>
      </c>
      <c r="AN45" s="33">
        <f t="shared" si="7"/>
        <v>251770.97213970002</v>
      </c>
    </row>
    <row r="46" spans="1:40" x14ac:dyDescent="0.25">
      <c r="A46" s="36" t="s">
        <v>446</v>
      </c>
      <c r="C46" s="33">
        <f>C39</f>
        <v>2605.7253879999998</v>
      </c>
      <c r="D46" s="33">
        <f t="shared" ref="D46:AN46" si="8">D39</f>
        <v>2591.2531730000001</v>
      </c>
      <c r="E46" s="33">
        <f t="shared" si="8"/>
        <v>2523.3079250000001</v>
      </c>
      <c r="F46" s="33">
        <f t="shared" si="8"/>
        <v>2432.5842710000002</v>
      </c>
      <c r="G46" s="33">
        <f t="shared" si="8"/>
        <v>2322.2501990000001</v>
      </c>
      <c r="H46" s="33">
        <f t="shared" si="8"/>
        <v>2423.8070339999999</v>
      </c>
      <c r="I46" s="33">
        <f t="shared" si="8"/>
        <v>2524.2765589999999</v>
      </c>
      <c r="J46" s="33">
        <f t="shared" si="8"/>
        <v>2578.1388350000002</v>
      </c>
      <c r="K46" s="33">
        <f t="shared" si="8"/>
        <v>2586.5005940000001</v>
      </c>
      <c r="L46" s="33">
        <f t="shared" si="8"/>
        <v>2555.9873990000001</v>
      </c>
      <c r="M46" s="33">
        <f t="shared" si="8"/>
        <v>2488.8067890000002</v>
      </c>
      <c r="N46" s="33">
        <f t="shared" si="8"/>
        <v>2380.2673629999999</v>
      </c>
      <c r="O46" s="33">
        <f t="shared" si="8"/>
        <v>2221.036243</v>
      </c>
      <c r="P46" s="33">
        <f t="shared" si="8"/>
        <v>2164.9823929999998</v>
      </c>
      <c r="Q46" s="33">
        <f t="shared" si="8"/>
        <v>2140.61976</v>
      </c>
      <c r="R46" s="33">
        <f t="shared" si="8"/>
        <v>2115.525987</v>
      </c>
      <c r="S46" s="33">
        <f t="shared" si="8"/>
        <v>2079.865636</v>
      </c>
      <c r="T46" s="33">
        <f t="shared" si="8"/>
        <v>2030.827546</v>
      </c>
      <c r="U46" s="33">
        <f t="shared" si="8"/>
        <v>2023.352392</v>
      </c>
      <c r="V46" s="33">
        <f t="shared" si="8"/>
        <v>2027.6542910000001</v>
      </c>
      <c r="W46" s="33">
        <f t="shared" si="8"/>
        <v>2032.8283719999999</v>
      </c>
      <c r="X46" s="33">
        <f t="shared" si="8"/>
        <v>2035.4230709999999</v>
      </c>
      <c r="Y46" s="33">
        <f t="shared" si="8"/>
        <v>2034.2398129999999</v>
      </c>
      <c r="Z46" s="33">
        <f t="shared" si="8"/>
        <v>2028.792944</v>
      </c>
      <c r="AA46" s="33">
        <f t="shared" si="8"/>
        <v>2018.8476920000001</v>
      </c>
      <c r="AB46" s="33">
        <f t="shared" si="8"/>
        <v>2004.2817359999999</v>
      </c>
      <c r="AC46" s="33">
        <f t="shared" si="8"/>
        <v>1985.045077</v>
      </c>
      <c r="AD46" s="33">
        <f t="shared" si="8"/>
        <v>1961.1495110000001</v>
      </c>
      <c r="AE46" s="33">
        <f t="shared" si="8"/>
        <v>2271.5065679999998</v>
      </c>
      <c r="AF46" s="33">
        <f t="shared" si="8"/>
        <v>2788.7123160000001</v>
      </c>
      <c r="AG46" s="33">
        <f t="shared" si="8"/>
        <v>3503.7217049999999</v>
      </c>
      <c r="AH46" s="33">
        <f t="shared" si="8"/>
        <v>4455.9907629999998</v>
      </c>
      <c r="AI46" s="33">
        <f t="shared" si="8"/>
        <v>5714.9772139999995</v>
      </c>
      <c r="AJ46" s="33">
        <f t="shared" si="8"/>
        <v>7379.0327370000005</v>
      </c>
      <c r="AK46" s="33">
        <f t="shared" si="8"/>
        <v>9580.2804400000005</v>
      </c>
      <c r="AL46" s="33">
        <f t="shared" si="8"/>
        <v>12492.335069999999</v>
      </c>
      <c r="AM46" s="33">
        <f t="shared" si="8"/>
        <v>16339.50315</v>
      </c>
      <c r="AN46" s="33">
        <f t="shared" si="8"/>
        <v>21406.322909999999</v>
      </c>
    </row>
    <row r="47" spans="1:40" x14ac:dyDescent="0.25">
      <c r="A47" s="36" t="s">
        <v>241</v>
      </c>
      <c r="C47" s="33">
        <f>SUM(C40:C43)</f>
        <v>21068.6177508</v>
      </c>
      <c r="D47" s="33">
        <f t="shared" ref="D47:AN47" si="9">SUM(D40:D43)</f>
        <v>21352.692808300002</v>
      </c>
      <c r="E47" s="33">
        <f t="shared" si="9"/>
        <v>21108.035288399999</v>
      </c>
      <c r="F47" s="33">
        <f t="shared" si="9"/>
        <v>20656.4905039</v>
      </c>
      <c r="G47" s="33">
        <f t="shared" si="9"/>
        <v>20047.641557900002</v>
      </c>
      <c r="H47" s="33">
        <f t="shared" si="9"/>
        <v>18703.522953699998</v>
      </c>
      <c r="I47" s="33">
        <f t="shared" si="9"/>
        <v>17293.566026799999</v>
      </c>
      <c r="J47" s="33">
        <f t="shared" si="9"/>
        <v>16409.749236399999</v>
      </c>
      <c r="K47" s="33">
        <f t="shared" si="9"/>
        <v>15938.311122200001</v>
      </c>
      <c r="L47" s="33">
        <f t="shared" si="9"/>
        <v>15674.064289099999</v>
      </c>
      <c r="M47" s="33">
        <f t="shared" si="9"/>
        <v>15443.990828449998</v>
      </c>
      <c r="N47" s="33">
        <f t="shared" si="9"/>
        <v>15087.137987489999</v>
      </c>
      <c r="O47" s="33">
        <f t="shared" si="9"/>
        <v>14447.715905298999</v>
      </c>
      <c r="P47" s="33">
        <f t="shared" si="9"/>
        <v>14074.447486654</v>
      </c>
      <c r="Q47" s="33">
        <f t="shared" si="9"/>
        <v>13707.096242034999</v>
      </c>
      <c r="R47" s="33">
        <f t="shared" si="9"/>
        <v>13246.563000167</v>
      </c>
      <c r="S47" s="33">
        <f t="shared" si="9"/>
        <v>12698.382294259001</v>
      </c>
      <c r="T47" s="33">
        <f t="shared" si="9"/>
        <v>12072.119465492</v>
      </c>
      <c r="U47" s="33">
        <f t="shared" si="9"/>
        <v>11841.581826583801</v>
      </c>
      <c r="V47" s="33">
        <f t="shared" si="9"/>
        <v>11588.851675067299</v>
      </c>
      <c r="W47" s="33">
        <f t="shared" si="9"/>
        <v>11306.871730694202</v>
      </c>
      <c r="X47" s="33">
        <f t="shared" si="9"/>
        <v>10997.502427744599</v>
      </c>
      <c r="Y47" s="33">
        <f t="shared" si="9"/>
        <v>10662.905614497598</v>
      </c>
      <c r="Z47" s="33">
        <f t="shared" si="9"/>
        <v>10305.6481486552</v>
      </c>
      <c r="AA47" s="33">
        <f t="shared" si="9"/>
        <v>9928.5842603312012</v>
      </c>
      <c r="AB47" s="33">
        <f t="shared" si="9"/>
        <v>9534.7618125557001</v>
      </c>
      <c r="AC47" s="33">
        <f t="shared" si="9"/>
        <v>9127.3502087728994</v>
      </c>
      <c r="AD47" s="33">
        <f t="shared" si="9"/>
        <v>8709.5804667913017</v>
      </c>
      <c r="AE47" s="33">
        <f t="shared" si="9"/>
        <v>8305.5442930611025</v>
      </c>
      <c r="AF47" s="33">
        <f t="shared" si="9"/>
        <v>7900.1717205204995</v>
      </c>
      <c r="AG47" s="33">
        <f t="shared" si="9"/>
        <v>7482.8933343178005</v>
      </c>
      <c r="AH47" s="33">
        <f t="shared" si="9"/>
        <v>7057.4601422100004</v>
      </c>
      <c r="AI47" s="33">
        <f t="shared" si="9"/>
        <v>6627.0872266636998</v>
      </c>
      <c r="AJ47" s="33">
        <f t="shared" si="9"/>
        <v>6194.6999718586994</v>
      </c>
      <c r="AK47" s="33">
        <f t="shared" si="9"/>
        <v>5762.9329290735996</v>
      </c>
      <c r="AL47" s="33">
        <f t="shared" si="9"/>
        <v>5334.1811194066004</v>
      </c>
      <c r="AM47" s="33">
        <f t="shared" si="9"/>
        <v>4910.6749050724993</v>
      </c>
      <c r="AN47" s="33">
        <f t="shared" si="9"/>
        <v>4494.5569528058395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4" sqref="H4"/>
    </sheetView>
  </sheetViews>
  <sheetFormatPr baseColWidth="10" defaultRowHeight="15" x14ac:dyDescent="0.25"/>
  <cols>
    <col min="1" max="1" width="40.28515625" bestFit="1" customWidth="1"/>
    <col min="2" max="2" width="66.42578125" style="13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5" t="s">
        <v>426</v>
      </c>
      <c r="B2" s="21"/>
      <c r="C2" s="6"/>
      <c r="D2" s="6"/>
      <c r="E2" s="6"/>
      <c r="F2" s="6"/>
      <c r="G2" s="6"/>
      <c r="H2" s="6"/>
    </row>
    <row r="3" spans="1:8" x14ac:dyDescent="0.25">
      <c r="A3" s="16"/>
      <c r="B3" s="25"/>
      <c r="C3" s="28">
        <v>2018</v>
      </c>
      <c r="D3" s="28">
        <v>2020</v>
      </c>
      <c r="E3" s="28">
        <v>2025</v>
      </c>
      <c r="F3" s="28">
        <v>2030</v>
      </c>
      <c r="G3" s="28">
        <v>2040</v>
      </c>
      <c r="H3" s="28">
        <v>2050</v>
      </c>
    </row>
    <row r="4" spans="1:8" ht="18.75" customHeight="1" x14ac:dyDescent="0.25">
      <c r="A4" s="26" t="s">
        <v>429</v>
      </c>
      <c r="B4" t="s">
        <v>0</v>
      </c>
      <c r="C4" s="29">
        <f>VLOOKUP($B4,DATA!$A$1:$AM$533,C$1,FALSE)</f>
        <v>1.27409126631672E-2</v>
      </c>
      <c r="D4" s="29">
        <f>VLOOKUP($B4,DATA!$A$1:$AM$533,D$1,FALSE)</f>
        <v>3.0086362907133499E-2</v>
      </c>
      <c r="E4" s="29">
        <f>VLOOKUP($B4,DATA!$A$1:$AM$533,E$1,FALSE)</f>
        <v>5.9629147540940501E-2</v>
      </c>
      <c r="F4" s="29">
        <f>VLOOKUP($B4,DATA!$A$1:$AM$533,F$1,FALSE)</f>
        <v>0.17334021716628401</v>
      </c>
      <c r="G4" s="29">
        <f>VLOOKUP($B4,DATA!$A$1:$AM$533,G$1,FALSE)</f>
        <v>0.104985272559199</v>
      </c>
      <c r="H4" s="29">
        <f>VLOOKUP($B4,DATA!$A$1:$AM$533,H$1,FALSE)</f>
        <v>0.16772492841166101</v>
      </c>
    </row>
    <row r="5" spans="1:8" ht="18.75" customHeight="1" x14ac:dyDescent="0.25">
      <c r="A5" s="26" t="s">
        <v>430</v>
      </c>
      <c r="B5" t="s">
        <v>2</v>
      </c>
      <c r="C5" s="29">
        <f>VLOOKUP($B5,DATA!$A$1:$AM$533,C$1,FALSE)</f>
        <v>2.4536007929620799E-3</v>
      </c>
      <c r="D5" s="29">
        <f>VLOOKUP($B5,DATA!$A$1:$AM$533,D$1,FALSE)</f>
        <v>4.3260932362398901E-3</v>
      </c>
      <c r="E5" s="29">
        <f>VLOOKUP($B5,DATA!$A$1:$AM$533,E$1,FALSE)</f>
        <v>3.1672590374220898E-2</v>
      </c>
      <c r="F5" s="29">
        <f>VLOOKUP($B5,DATA!$A$1:$AM$533,F$1,FALSE)</f>
        <v>0.13245068973972701</v>
      </c>
      <c r="G5" s="29">
        <f>VLOOKUP($B5,DATA!$A$1:$AM$533,G$1,FALSE)</f>
        <v>1.8112385276269901E-2</v>
      </c>
      <c r="H5" s="29">
        <f>VLOOKUP($B5,DATA!$A$1:$AM$533,H$1,FALSE)</f>
        <v>0.113650030922807</v>
      </c>
    </row>
    <row r="6" spans="1:8" ht="18.75" customHeight="1" x14ac:dyDescent="0.25">
      <c r="A6" s="26" t="s">
        <v>431</v>
      </c>
      <c r="B6" t="s">
        <v>3</v>
      </c>
      <c r="C6" s="29">
        <f>VLOOKUP($B6,DATA!$A$1:$AM$533,C$1,FALSE)</f>
        <v>-1.7013107330820999E-3</v>
      </c>
      <c r="D6" s="29">
        <f>VLOOKUP($B6,DATA!$A$1:$AM$533,D$1,FALSE)</f>
        <v>-2.42523624621293E-2</v>
      </c>
      <c r="E6" s="29">
        <f>VLOOKUP($B6,DATA!$A$1:$AM$533,E$1,FALSE)</f>
        <v>1.6990523524595898E-2</v>
      </c>
      <c r="F6" s="29">
        <f>VLOOKUP($B6,DATA!$A$1:$AM$533,F$1,FALSE)</f>
        <v>0.285006454810732</v>
      </c>
      <c r="G6" s="29">
        <f>VLOOKUP($B6,DATA!$A$1:$AM$533,G$1,FALSE)</f>
        <v>0.25863732573288001</v>
      </c>
      <c r="H6" s="29">
        <f>VLOOKUP($B6,DATA!$A$1:$AM$533,H$1,FALSE)</f>
        <v>0.31716611925878202</v>
      </c>
    </row>
    <row r="7" spans="1:8" ht="18.75" customHeight="1" x14ac:dyDescent="0.25">
      <c r="A7" s="26" t="s">
        <v>432</v>
      </c>
      <c r="B7" t="s">
        <v>5</v>
      </c>
      <c r="C7" s="29">
        <f>VLOOKUP($B7,DATA!$A$1:$AM$533,C$1,FALSE)</f>
        <v>1.32496455356179E-3</v>
      </c>
      <c r="D7" s="29">
        <f>VLOOKUP($B7,DATA!$A$1:$AM$533,D$1,FALSE)</f>
        <v>1.9056083695900799E-3</v>
      </c>
      <c r="E7" s="29">
        <f>VLOOKUP($B7,DATA!$A$1:$AM$533,E$1,FALSE)</f>
        <v>-2.00222020860008E-2</v>
      </c>
      <c r="F7" s="29">
        <f>VLOOKUP($B7,DATA!$A$1:$AM$533,F$1,FALSE)</f>
        <v>-5.3676956440129597E-2</v>
      </c>
      <c r="G7" s="29">
        <f>VLOOKUP($B7,DATA!$A$1:$AM$533,G$1,FALSE)</f>
        <v>-9.6762418156925906E-2</v>
      </c>
      <c r="H7" s="29">
        <f>VLOOKUP($B7,DATA!$A$1:$AM$533,H$1,FALSE)</f>
        <v>-0.15397037503955799</v>
      </c>
    </row>
    <row r="8" spans="1:8" ht="18.75" customHeight="1" x14ac:dyDescent="0.25">
      <c r="A8" s="26" t="s">
        <v>433</v>
      </c>
      <c r="B8" t="s">
        <v>6</v>
      </c>
      <c r="C8" s="29">
        <f>VLOOKUP($B8,DATA!$A$1:$AM$533,C$1,FALSE)</f>
        <v>-3.4788741144475797E-2</v>
      </c>
      <c r="D8" s="29">
        <f>VLOOKUP($B8,DATA!$A$1:$AM$533,D$1,FALSE)</f>
        <v>-0.100113898277742</v>
      </c>
      <c r="E8" s="29">
        <f>VLOOKUP($B8,DATA!$A$1:$AM$533,E$1,FALSE)</f>
        <v>-0.13173837433447799</v>
      </c>
      <c r="F8" s="29">
        <f>VLOOKUP($B8,DATA!$A$1:$AM$533,F$1,FALSE)</f>
        <v>-0.13643875903925901</v>
      </c>
      <c r="G8" s="29">
        <f>VLOOKUP($B8,DATA!$A$1:$AM$533,G$1,FALSE)</f>
        <v>-0.21968409569945699</v>
      </c>
      <c r="H8" s="29">
        <f>VLOOKUP($B8,DATA!$A$1:$AM$533,H$1,FALSE)</f>
        <v>-0.22963904892128101</v>
      </c>
    </row>
    <row r="9" spans="1:8" ht="18.75" customHeight="1" x14ac:dyDescent="0.25">
      <c r="A9" s="26" t="s">
        <v>434</v>
      </c>
      <c r="B9" t="s">
        <v>12</v>
      </c>
      <c r="C9" s="29">
        <f>VLOOKUP($B9,DATA!$A$1:$AM$533,C$1,FALSE)</f>
        <v>1.8149099999996399E-3</v>
      </c>
      <c r="D9" s="29">
        <f>VLOOKUP($B9,DATA!$A$1:$AM$533,D$1,FALSE)</f>
        <v>6.96862999999964E-3</v>
      </c>
      <c r="E9" s="29">
        <f>VLOOKUP($B9,DATA!$A$1:$AM$533,E$1,FALSE)</f>
        <v>-3.4213039999999403E-2</v>
      </c>
      <c r="F9" s="29">
        <f>VLOOKUP($B9,DATA!$A$1:$AM$533,F$1,FALSE)</f>
        <v>-0.15259974000000001</v>
      </c>
      <c r="G9" s="29">
        <f>VLOOKUP($B9,DATA!$A$1:$AM$533,G$1,FALSE)</f>
        <v>-2.7522230000000199E-2</v>
      </c>
      <c r="H9" s="29">
        <f>VLOOKUP($B9,DATA!$A$1:$AM$533,H$1,FALSE)</f>
        <v>-9.3157199999999094E-3</v>
      </c>
    </row>
    <row r="10" spans="1:8" ht="18.75" customHeight="1" x14ac:dyDescent="0.25">
      <c r="A10" s="26" t="s">
        <v>435</v>
      </c>
      <c r="B10" t="s">
        <v>11</v>
      </c>
      <c r="C10" s="30">
        <f>VLOOKUP($B10,DATA!$A$1:$AM$533,C$1,FALSE)</f>
        <v>-1629.25999999791</v>
      </c>
      <c r="D10" s="30">
        <f>VLOOKUP($B10,DATA!$A$1:$AM$533,D$1,FALSE)</f>
        <v>-7148.9099999964201</v>
      </c>
      <c r="E10" s="30">
        <f>VLOOKUP($B10,DATA!$A$1:$AM$533,E$1,FALSE)</f>
        <v>33985.119999997303</v>
      </c>
      <c r="F10" s="30">
        <f>VLOOKUP($B10,DATA!$A$1:$AM$533,F$1,FALSE)</f>
        <v>183795.59999999401</v>
      </c>
      <c r="G10" s="30">
        <f>VLOOKUP($B10,DATA!$A$1:$AM$533,G$1,FALSE)</f>
        <v>46617.799999996998</v>
      </c>
      <c r="H10" s="30">
        <f>VLOOKUP($B10,DATA!$A$1:$AM$533,H$1,FALSE)</f>
        <v>11444.6300000101</v>
      </c>
    </row>
    <row r="11" spans="1:8" ht="18.75" customHeight="1" x14ac:dyDescent="0.25">
      <c r="A11" s="26" t="s">
        <v>436</v>
      </c>
      <c r="B11" t="s">
        <v>9</v>
      </c>
      <c r="C11" s="29">
        <f>VLOOKUP($B11,DATA!$A$1:$AM$533,C$1,FALSE)</f>
        <v>5.04739686417732E-3</v>
      </c>
      <c r="D11" s="29">
        <f>VLOOKUP($B11,DATA!$A$1:$AM$533,D$1,FALSE)</f>
        <v>-3.20948104371998E-3</v>
      </c>
      <c r="E11" s="29">
        <f>VLOOKUP($B11,DATA!$A$1:$AM$533,E$1,FALSE)</f>
        <v>-2.9573397419158098E-2</v>
      </c>
      <c r="F11" s="29">
        <f>VLOOKUP($B11,DATA!$A$1:$AM$533,F$1,FALSE)</f>
        <v>-9.1990632846150593E-3</v>
      </c>
      <c r="G11" s="29">
        <f>VLOOKUP($B11,DATA!$A$1:$AM$533,G$1,FALSE)</f>
        <v>-2.0697104925648802E-2</v>
      </c>
      <c r="H11" s="29">
        <f>VLOOKUP($B11,DATA!$A$1:$AM$533,H$1,FALSE)</f>
        <v>-7.7398655580795894E-2</v>
      </c>
    </row>
    <row r="12" spans="1:8" ht="18.75" customHeight="1" x14ac:dyDescent="0.25">
      <c r="A12" s="26" t="s">
        <v>437</v>
      </c>
      <c r="B12" t="s">
        <v>7</v>
      </c>
      <c r="C12" s="29">
        <f>VLOOKUP($B12,DATA!$A$1:$AM$533,C$1,FALSE)</f>
        <v>-5.7242586417149896E-3</v>
      </c>
      <c r="D12" s="29">
        <f>VLOOKUP($B12,DATA!$A$1:$AM$533,D$1,FALSE)</f>
        <v>-1.8837947280969599E-3</v>
      </c>
      <c r="E12" s="29">
        <f>VLOOKUP($B12,DATA!$A$1:$AM$533,E$1,FALSE)</f>
        <v>5.8599024805605603E-2</v>
      </c>
      <c r="F12" s="29">
        <f>VLOOKUP($B12,DATA!$A$1:$AM$533,F$1,FALSE)</f>
        <v>0.12517176390638399</v>
      </c>
      <c r="G12" s="29">
        <f>VLOOKUP($B12,DATA!$A$1:$AM$533,G$1,FALSE)</f>
        <v>0.18013545927344499</v>
      </c>
      <c r="H12" s="29">
        <f>VLOOKUP($B12,DATA!$A$1:$AM$533,H$1,FALSE)</f>
        <v>0.31238452874981998</v>
      </c>
    </row>
    <row r="13" spans="1:8" ht="18.75" customHeight="1" x14ac:dyDescent="0.25">
      <c r="A13" s="26" t="s">
        <v>438</v>
      </c>
      <c r="B13" t="s">
        <v>228</v>
      </c>
      <c r="C13" s="29">
        <f>VLOOKUP($B13,DATA!$A$1:$AM$533,C$1,FALSE)</f>
        <v>-4.9733328819967504E-3</v>
      </c>
      <c r="D13" s="29">
        <f>VLOOKUP($B13,DATA!$A$1:$AM$533,D$1,FALSE)</f>
        <v>-2.89714920956918E-2</v>
      </c>
      <c r="E13" s="29">
        <f>VLOOKUP($B13,DATA!$A$1:$AM$533,E$1,FALSE)</f>
        <v>-0.25421048613642999</v>
      </c>
      <c r="F13" s="29">
        <f>VLOOKUP($B13,DATA!$A$1:$AM$533,F$1,FALSE)</f>
        <v>-1.0540686963630099</v>
      </c>
      <c r="G13" s="29">
        <f>VLOOKUP($B13,DATA!$A$1:$AM$533,G$1,FALSE)</f>
        <v>-2.3487933684035198</v>
      </c>
      <c r="H13" s="29">
        <f>VLOOKUP($B13,DATA!$A$1:$AM$533,H$1,FALSE)</f>
        <v>-2.47741748987369</v>
      </c>
    </row>
    <row r="14" spans="1:8" ht="18.75" customHeight="1" x14ac:dyDescent="0.25">
      <c r="A14" s="27" t="s">
        <v>428</v>
      </c>
      <c r="B14" t="s">
        <v>229</v>
      </c>
      <c r="C14" s="29">
        <f>VLOOKUP($B14,DATA!$A$1:$AM$533,C$1,FALSE)</f>
        <v>-2.26929999999972E-3</v>
      </c>
      <c r="D14" s="29">
        <f>VLOOKUP($B14,DATA!$A$1:$AM$533,D$1,FALSE)</f>
        <v>-9.2400700000001799E-3</v>
      </c>
      <c r="E14" s="29">
        <f>VLOOKUP($B14,DATA!$A$1:$AM$533,E$1,FALSE)</f>
        <v>-7.6833460000000006E-2</v>
      </c>
      <c r="F14" s="29">
        <f>VLOOKUP($B14,DATA!$A$1:$AM$533,F$1,FALSE)</f>
        <v>-0.23771687999999999</v>
      </c>
      <c r="G14" s="29">
        <f>VLOOKUP($B14,DATA!$A$1:$AM$533,G$1,FALSE)</f>
        <v>-0.17191067999999901</v>
      </c>
      <c r="H14" s="29">
        <f>VLOOKUP($B14,DATA!$A$1:$AM$533,H$1,FALSE)</f>
        <v>-0.129565079999999</v>
      </c>
    </row>
    <row r="15" spans="1:8" ht="18.75" customHeight="1" x14ac:dyDescent="0.25">
      <c r="A15" s="27" t="s">
        <v>439</v>
      </c>
      <c r="B15" t="s">
        <v>14</v>
      </c>
      <c r="C15" s="29">
        <f>VLOOKUP($B15,DATA!$A$1:$AM$533,C$1,FALSE)</f>
        <v>-1.36403959905311</v>
      </c>
      <c r="D15" s="29">
        <f>VLOOKUP($B15,DATA!$A$1:$AM$533,D$1,FALSE)</f>
        <v>-3.5997446556917598</v>
      </c>
      <c r="E15" s="29">
        <f>VLOOKUP($B15,DATA!$A$1:$AM$533,E$1,FALSE)</f>
        <v>-6.0254874014244004</v>
      </c>
      <c r="F15" s="29">
        <f>VLOOKUP($B15,DATA!$A$1:$AM$533,F$1,FALSE)</f>
        <v>-8.8704662908828702</v>
      </c>
      <c r="G15" s="29">
        <f>VLOOKUP($B15,DATA!$A$1:$AM$533,G$1,FALSE)</f>
        <v>-10.176920054406899</v>
      </c>
      <c r="H15" s="29">
        <f>VLOOKUP($B15,DATA!$A$1:$AM$533,H$1,FALSE)</f>
        <v>-12.038901563008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7" workbookViewId="0">
      <selection activeCell="I37" sqref="I37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22" t="s">
        <v>230</v>
      </c>
      <c r="C1" s="6"/>
      <c r="D1" s="6"/>
      <c r="E1" s="6"/>
      <c r="F1" s="6"/>
      <c r="G1" s="6"/>
      <c r="H1" s="6"/>
      <c r="I1" s="6"/>
      <c r="J1" s="6"/>
      <c r="K1" s="15" t="s">
        <v>231</v>
      </c>
      <c r="L1" s="6"/>
      <c r="M1" s="6"/>
      <c r="N1" s="6"/>
      <c r="O1" s="6"/>
      <c r="P1" s="6"/>
      <c r="Q1" s="6"/>
      <c r="R1" s="6"/>
      <c r="S1" s="6"/>
      <c r="T1" s="6"/>
      <c r="U1" s="15" t="s">
        <v>461</v>
      </c>
      <c r="V1" s="6"/>
      <c r="W1" s="6"/>
      <c r="X1" s="6"/>
      <c r="Y1" s="6"/>
      <c r="Z1" s="6"/>
      <c r="AA1" s="6"/>
      <c r="AB1" s="6"/>
    </row>
    <row r="2" spans="1:28" x14ac:dyDescent="0.25">
      <c r="A2" s="44" t="s">
        <v>244</v>
      </c>
      <c r="B2" s="45"/>
      <c r="C2" s="45">
        <v>2</v>
      </c>
      <c r="D2" s="45">
        <v>7</v>
      </c>
      <c r="E2" s="45">
        <v>9</v>
      </c>
      <c r="F2" s="45">
        <v>14</v>
      </c>
      <c r="G2" s="45">
        <v>19</v>
      </c>
      <c r="H2" s="45">
        <v>29</v>
      </c>
      <c r="I2" s="45">
        <v>39</v>
      </c>
      <c r="J2" s="45"/>
      <c r="K2" s="44" t="s">
        <v>244</v>
      </c>
      <c r="L2" s="45"/>
      <c r="M2" s="45">
        <v>2</v>
      </c>
      <c r="N2" s="45">
        <v>7</v>
      </c>
      <c r="O2" s="45">
        <v>9</v>
      </c>
      <c r="P2" s="45">
        <v>14</v>
      </c>
      <c r="Q2" s="45">
        <v>19</v>
      </c>
      <c r="R2" s="45">
        <v>29</v>
      </c>
      <c r="S2" s="45">
        <v>39</v>
      </c>
      <c r="T2" s="45"/>
      <c r="U2" s="44" t="s">
        <v>245</v>
      </c>
      <c r="V2" s="45"/>
      <c r="W2" s="45"/>
      <c r="X2" s="45"/>
      <c r="Y2" s="45"/>
      <c r="Z2" s="45"/>
      <c r="AA2" s="45"/>
      <c r="AB2" s="45"/>
    </row>
    <row r="3" spans="1:28" ht="15.75" customHeight="1" x14ac:dyDescent="0.25">
      <c r="A3" s="49"/>
      <c r="B3" s="49"/>
      <c r="C3" s="50">
        <v>2013</v>
      </c>
      <c r="D3" s="50">
        <v>2018</v>
      </c>
      <c r="E3" s="50">
        <v>2020</v>
      </c>
      <c r="F3" s="50">
        <v>2025</v>
      </c>
      <c r="G3" s="50">
        <v>2030</v>
      </c>
      <c r="H3" s="50">
        <v>2040</v>
      </c>
      <c r="I3" s="50">
        <v>2050</v>
      </c>
      <c r="J3" s="45"/>
      <c r="K3" s="49"/>
      <c r="L3" s="49"/>
      <c r="M3" s="50">
        <v>2013</v>
      </c>
      <c r="N3" s="50">
        <v>2018</v>
      </c>
      <c r="O3" s="50">
        <v>2020</v>
      </c>
      <c r="P3" s="50">
        <v>2025</v>
      </c>
      <c r="Q3" s="50">
        <v>2030</v>
      </c>
      <c r="R3" s="50">
        <v>2040</v>
      </c>
      <c r="S3" s="50">
        <v>2050</v>
      </c>
      <c r="T3" s="45"/>
      <c r="U3" s="49"/>
      <c r="V3" s="50">
        <v>2018</v>
      </c>
      <c r="W3" s="50">
        <v>2020</v>
      </c>
      <c r="X3" s="50">
        <v>2025</v>
      </c>
      <c r="Y3" s="50">
        <v>2030</v>
      </c>
      <c r="Z3" s="50">
        <v>2040</v>
      </c>
      <c r="AA3" s="50">
        <v>2050</v>
      </c>
      <c r="AB3" s="53"/>
    </row>
    <row r="4" spans="1:28" ht="15.75" customHeight="1" x14ac:dyDescent="0.25">
      <c r="A4" s="40" t="s">
        <v>234</v>
      </c>
      <c r="B4" s="45" t="s">
        <v>73</v>
      </c>
      <c r="C4" s="97">
        <f>VLOOKUP($B4,DATA!$A$1:$AM$533,C$2,FALSE)</f>
        <v>158.69049799999999</v>
      </c>
      <c r="D4" s="97">
        <f>VLOOKUP($B4,DATA!$A$1:$AM$533,D$2,FALSE)</f>
        <v>181.36474910000001</v>
      </c>
      <c r="E4" s="97">
        <f>VLOOKUP($B4,DATA!$A$1:$AM$533,E$2,FALSE)</f>
        <v>188.9748836</v>
      </c>
      <c r="F4" s="97">
        <f>VLOOKUP($B4,DATA!$A$1:$AM$533,F$2,FALSE)</f>
        <v>205.0484816</v>
      </c>
      <c r="G4" s="97">
        <f>VLOOKUP($B4,DATA!$A$1:$AM$533,G$2,FALSE)</f>
        <v>226.63676559999999</v>
      </c>
      <c r="H4" s="97">
        <f>VLOOKUP($B4,DATA!$A$1:$AM$533,H$2,FALSE)</f>
        <v>287.8027621</v>
      </c>
      <c r="I4" s="97">
        <f>VLOOKUP($B4,DATA!$A$1:$AM$533,I$2,FALSE)</f>
        <v>380.95239559999999</v>
      </c>
      <c r="J4" s="45"/>
      <c r="K4" s="40" t="s">
        <v>234</v>
      </c>
      <c r="L4" s="45" t="s">
        <v>78</v>
      </c>
      <c r="M4" s="97">
        <f>VLOOKUP($L4,DATA!$A$1:$AM$533,M$2,FALSE)</f>
        <v>158.69049799999999</v>
      </c>
      <c r="N4" s="97">
        <f>VLOOKUP($L4,DATA!$A$1:$AM$533,N$2,FALSE)</f>
        <v>181.35909699999999</v>
      </c>
      <c r="O4" s="97">
        <f>VLOOKUP($L4,DATA!$A$1:$AM$533,O$2,FALSE)</f>
        <v>188.9641159</v>
      </c>
      <c r="P4" s="97">
        <f>VLOOKUP($L4,DATA!$A$1:$AM$533,P$2,FALSE)</f>
        <v>204.73747230000001</v>
      </c>
      <c r="Q4" s="97">
        <f>VLOOKUP($L4,DATA!$A$1:$AM$533,Q$2,FALSE)</f>
        <v>226.45781890000001</v>
      </c>
      <c r="R4" s="97">
        <f>VLOOKUP($L4,DATA!$A$1:$AM$533,R$2,FALSE)</f>
        <v>286.9522508</v>
      </c>
      <c r="S4" s="97">
        <f>VLOOKUP($L4,DATA!$A$1:$AM$533,S$2,FALSE)</f>
        <v>378.6616856</v>
      </c>
      <c r="T4" s="45"/>
      <c r="U4" s="40" t="s">
        <v>234</v>
      </c>
      <c r="V4" s="48">
        <f t="shared" ref="V4:AA11" si="0">N4/D4-1</f>
        <v>-3.1164269948091849E-5</v>
      </c>
      <c r="W4" s="48">
        <f t="shared" si="0"/>
        <v>-5.6979529738931944E-5</v>
      </c>
      <c r="X4" s="48">
        <f t="shared" si="0"/>
        <v>-1.5167598295445783E-3</v>
      </c>
      <c r="Y4" s="48">
        <f t="shared" si="0"/>
        <v>-7.89574893227174E-4</v>
      </c>
      <c r="Z4" s="48">
        <f t="shared" si="0"/>
        <v>-2.9551881079740161E-3</v>
      </c>
      <c r="AA4" s="48">
        <f t="shared" si="0"/>
        <v>-6.013113518795743E-3</v>
      </c>
      <c r="AB4" s="48"/>
    </row>
    <row r="5" spans="1:28" ht="15.75" customHeight="1" x14ac:dyDescent="0.25">
      <c r="A5" s="40" t="s">
        <v>233</v>
      </c>
      <c r="B5" s="45" t="s">
        <v>74</v>
      </c>
      <c r="C5" s="97">
        <f>VLOOKUP($B5,DATA!$A$1:$AM$533,C$2,FALSE)</f>
        <v>1536.846857</v>
      </c>
      <c r="D5" s="97">
        <f>VLOOKUP($B5,DATA!$A$1:$AM$533,D$2,FALSE)</f>
        <v>1741.3892960000001</v>
      </c>
      <c r="E5" s="97">
        <f>VLOOKUP($B5,DATA!$A$1:$AM$533,E$2,FALSE)</f>
        <v>1811.9093800000001</v>
      </c>
      <c r="F5" s="97">
        <f>VLOOKUP($B5,DATA!$A$1:$AM$533,F$2,FALSE)</f>
        <v>1981.3721009999999</v>
      </c>
      <c r="G5" s="97">
        <f>VLOOKUP($B5,DATA!$A$1:$AM$533,G$2,FALSE)</f>
        <v>2209.2081469999998</v>
      </c>
      <c r="H5" s="97">
        <f>VLOOKUP($B5,DATA!$A$1:$AM$533,H$2,FALSE)</f>
        <v>2791.377939</v>
      </c>
      <c r="I5" s="97">
        <f>VLOOKUP($B5,DATA!$A$1:$AM$533,I$2,FALSE)</f>
        <v>3675.889412</v>
      </c>
      <c r="J5" s="45"/>
      <c r="K5" s="40" t="s">
        <v>233</v>
      </c>
      <c r="L5" s="45" t="s">
        <v>79</v>
      </c>
      <c r="M5" s="97">
        <f>VLOOKUP($L5,DATA!$A$1:$AM$533,M$2,FALSE)</f>
        <v>1536.846857</v>
      </c>
      <c r="N5" s="97">
        <f>VLOOKUP($L5,DATA!$A$1:$AM$533,N$2,FALSE)</f>
        <v>1741.4188240000001</v>
      </c>
      <c r="O5" s="97">
        <f>VLOOKUP($L5,DATA!$A$1:$AM$533,O$2,FALSE)</f>
        <v>1808.967492</v>
      </c>
      <c r="P5" s="97">
        <f>VLOOKUP($L5,DATA!$A$1:$AM$533,P$2,FALSE)</f>
        <v>1975.7095039999999</v>
      </c>
      <c r="Q5" s="97">
        <f>VLOOKUP($L5,DATA!$A$1:$AM$533,Q$2,FALSE)</f>
        <v>2205.4931790000001</v>
      </c>
      <c r="R5" s="97">
        <f>VLOOKUP($L5,DATA!$A$1:$AM$533,R$2,FALSE)</f>
        <v>2779.4697510000001</v>
      </c>
      <c r="S5" s="97">
        <f>VLOOKUP($L5,DATA!$A$1:$AM$533,S$2,FALSE)</f>
        <v>3644.116806</v>
      </c>
      <c r="T5" s="45"/>
      <c r="U5" s="40" t="s">
        <v>233</v>
      </c>
      <c r="V5" s="48">
        <f t="shared" si="0"/>
        <v>1.6956576032622905E-5</v>
      </c>
      <c r="W5" s="48">
        <f t="shared" si="0"/>
        <v>-1.6236396988021928E-3</v>
      </c>
      <c r="X5" s="48">
        <f t="shared" si="0"/>
        <v>-2.8579169945625038E-3</v>
      </c>
      <c r="Y5" s="48">
        <f t="shared" si="0"/>
        <v>-1.6815835144572411E-3</v>
      </c>
      <c r="Z5" s="48">
        <f t="shared" si="0"/>
        <v>-4.266060798727267E-3</v>
      </c>
      <c r="AA5" s="48">
        <f t="shared" si="0"/>
        <v>-8.643515198329399E-3</v>
      </c>
      <c r="AB5" s="48"/>
    </row>
    <row r="6" spans="1:28" ht="15.75" customHeight="1" x14ac:dyDescent="0.25">
      <c r="A6" s="40" t="s">
        <v>235</v>
      </c>
      <c r="B6" s="45" t="s">
        <v>75</v>
      </c>
      <c r="C6" s="97">
        <f>VLOOKUP($B6,DATA!$A$1:$AM$533,C$2,FALSE)</f>
        <v>1250.920102</v>
      </c>
      <c r="D6" s="97">
        <f>VLOOKUP($B6,DATA!$A$1:$AM$533,D$2,FALSE)</f>
        <v>1455.744467</v>
      </c>
      <c r="E6" s="97">
        <f>VLOOKUP($B6,DATA!$A$1:$AM$533,E$2,FALSE)</f>
        <v>1512.2972319999999</v>
      </c>
      <c r="F6" s="97">
        <f>VLOOKUP($B6,DATA!$A$1:$AM$533,F$2,FALSE)</f>
        <v>1552.8261359999999</v>
      </c>
      <c r="G6" s="97">
        <f>VLOOKUP($B6,DATA!$A$1:$AM$533,G$2,FALSE)</f>
        <v>1675.9030419999999</v>
      </c>
      <c r="H6" s="97">
        <f>VLOOKUP($B6,DATA!$A$1:$AM$533,H$2,FALSE)</f>
        <v>2065.619725</v>
      </c>
      <c r="I6" s="97">
        <f>VLOOKUP($B6,DATA!$A$1:$AM$533,I$2,FALSE)</f>
        <v>2799.9910180000002</v>
      </c>
      <c r="J6" s="45"/>
      <c r="K6" s="40" t="s">
        <v>235</v>
      </c>
      <c r="L6" s="45" t="s">
        <v>80</v>
      </c>
      <c r="M6" s="97">
        <f>VLOOKUP($L6,DATA!$A$1:$AM$533,M$2,FALSE)</f>
        <v>1250.920102</v>
      </c>
      <c r="N6" s="97">
        <f>VLOOKUP($L6,DATA!$A$1:$AM$533,N$2,FALSE)</f>
        <v>1455.7431879999999</v>
      </c>
      <c r="O6" s="97">
        <f>VLOOKUP($L6,DATA!$A$1:$AM$533,O$2,FALSE)</f>
        <v>1512.5018680000001</v>
      </c>
      <c r="P6" s="97">
        <f>VLOOKUP($L6,DATA!$A$1:$AM$533,P$2,FALSE)</f>
        <v>1553.257989</v>
      </c>
      <c r="Q6" s="97">
        <f>VLOOKUP($L6,DATA!$A$1:$AM$533,Q$2,FALSE)</f>
        <v>1675.8253099999999</v>
      </c>
      <c r="R6" s="97">
        <f>VLOOKUP($L6,DATA!$A$1:$AM$533,R$2,FALSE)</f>
        <v>2062.3942320000001</v>
      </c>
      <c r="S6" s="97">
        <f>VLOOKUP($L6,DATA!$A$1:$AM$533,S$2,FALSE)</f>
        <v>2795.6659439999999</v>
      </c>
      <c r="T6" s="45"/>
      <c r="U6" s="40" t="s">
        <v>235</v>
      </c>
      <c r="V6" s="48">
        <f t="shared" si="0"/>
        <v>-8.7858826125497558E-7</v>
      </c>
      <c r="W6" s="48">
        <f t="shared" si="0"/>
        <v>1.3531466941163472E-4</v>
      </c>
      <c r="X6" s="48">
        <f t="shared" si="0"/>
        <v>2.7810776106096391E-4</v>
      </c>
      <c r="Y6" s="48">
        <f t="shared" si="0"/>
        <v>-4.6382158186863975E-5</v>
      </c>
      <c r="Z6" s="48">
        <f t="shared" si="0"/>
        <v>-1.5615134581462575E-3</v>
      </c>
      <c r="AA6" s="48">
        <f t="shared" si="0"/>
        <v>-1.5446742408087299E-3</v>
      </c>
      <c r="AB6" s="48"/>
    </row>
    <row r="7" spans="1:28" ht="15.75" customHeight="1" x14ac:dyDescent="0.25">
      <c r="A7" s="40" t="s">
        <v>236</v>
      </c>
      <c r="B7" s="45" t="s">
        <v>76</v>
      </c>
      <c r="C7" s="97">
        <f>VLOOKUP($B7,DATA!$A$1:$AM$533,C$2,FALSE)</f>
        <v>180.4229244</v>
      </c>
      <c r="D7" s="97">
        <f>VLOOKUP($B7,DATA!$A$1:$AM$533,D$2,FALSE)</f>
        <v>204.230693</v>
      </c>
      <c r="E7" s="97">
        <f>VLOOKUP($B7,DATA!$A$1:$AM$533,E$2,FALSE)</f>
        <v>211.63554629999999</v>
      </c>
      <c r="F7" s="97">
        <f>VLOOKUP($B7,DATA!$A$1:$AM$533,F$2,FALSE)</f>
        <v>230.05840689999999</v>
      </c>
      <c r="G7" s="97">
        <f>VLOOKUP($B7,DATA!$A$1:$AM$533,G$2,FALSE)</f>
        <v>256.03488720000001</v>
      </c>
      <c r="H7" s="97">
        <f>VLOOKUP($B7,DATA!$A$1:$AM$533,H$2,FALSE)</f>
        <v>326.04599960000002</v>
      </c>
      <c r="I7" s="97">
        <f>VLOOKUP($B7,DATA!$A$1:$AM$533,I$2,FALSE)</f>
        <v>430.55691209999998</v>
      </c>
      <c r="J7" s="45"/>
      <c r="K7" s="40" t="s">
        <v>236</v>
      </c>
      <c r="L7" s="45" t="s">
        <v>81</v>
      </c>
      <c r="M7" s="97">
        <f>VLOOKUP($L7,DATA!$A$1:$AM$533,M$2,FALSE)</f>
        <v>180.4229244</v>
      </c>
      <c r="N7" s="97">
        <f>VLOOKUP($L7,DATA!$A$1:$AM$533,N$2,FALSE)</f>
        <v>204.1982424</v>
      </c>
      <c r="O7" s="97">
        <f>VLOOKUP($L7,DATA!$A$1:$AM$533,O$2,FALSE)</f>
        <v>211.11105800000001</v>
      </c>
      <c r="P7" s="97">
        <f>VLOOKUP($L7,DATA!$A$1:$AM$533,P$2,FALSE)</f>
        <v>228.73124709999999</v>
      </c>
      <c r="Q7" s="97">
        <f>VLOOKUP($L7,DATA!$A$1:$AM$533,Q$2,FALSE)</f>
        <v>254.70283879999999</v>
      </c>
      <c r="R7" s="97">
        <f>VLOOKUP($L7,DATA!$A$1:$AM$533,R$2,FALSE)</f>
        <v>323.15670360000001</v>
      </c>
      <c r="S7" s="97">
        <f>VLOOKUP($L7,DATA!$A$1:$AM$533,S$2,FALSE)</f>
        <v>422.56791340000001</v>
      </c>
      <c r="T7" s="45"/>
      <c r="U7" s="40" t="s">
        <v>236</v>
      </c>
      <c r="V7" s="48">
        <f t="shared" si="0"/>
        <v>-1.5889188604967242E-4</v>
      </c>
      <c r="W7" s="48">
        <f t="shared" si="0"/>
        <v>-2.4782618476411056E-3</v>
      </c>
      <c r="X7" s="48">
        <f t="shared" si="0"/>
        <v>-5.7687950546266853E-3</v>
      </c>
      <c r="Y7" s="48">
        <f t="shared" si="0"/>
        <v>-5.2026050612372643E-3</v>
      </c>
      <c r="Z7" s="48">
        <f t="shared" si="0"/>
        <v>-8.861620763771505E-3</v>
      </c>
      <c r="AA7" s="48">
        <f t="shared" si="0"/>
        <v>-1.8555035293788213E-2</v>
      </c>
      <c r="AB7" s="48"/>
    </row>
    <row r="8" spans="1:28" ht="15.75" customHeight="1" x14ac:dyDescent="0.25">
      <c r="A8" s="41" t="s">
        <v>237</v>
      </c>
      <c r="B8" s="45" t="s">
        <v>246</v>
      </c>
      <c r="C8" s="97">
        <f>VLOOKUP($B8,DATA!$A$1:$AM$533,C$2,FALSE)</f>
        <v>714.27044790000002</v>
      </c>
      <c r="D8" s="97">
        <f>VLOOKUP($B8,DATA!$A$1:$AM$533,D$2,FALSE)</f>
        <v>833.41601539999999</v>
      </c>
      <c r="E8" s="97">
        <f>VLOOKUP($B8,DATA!$A$1:$AM$533,E$2,FALSE)</f>
        <v>873.56399820000001</v>
      </c>
      <c r="F8" s="97">
        <f>VLOOKUP($B8,DATA!$A$1:$AM$533,F$2,FALSE)</f>
        <v>860.62515519999999</v>
      </c>
      <c r="G8" s="97">
        <f>VLOOKUP($B8,DATA!$A$1:$AM$533,G$2,FALSE)</f>
        <v>899.95765510000001</v>
      </c>
      <c r="H8" s="97">
        <f>VLOOKUP($B8,DATA!$A$1:$AM$533,H$2,FALSE)</f>
        <v>1035.921081</v>
      </c>
      <c r="I8" s="97">
        <f>VLOOKUP($B8,DATA!$A$1:$AM$533,I$2,FALSE)</f>
        <v>1443.924383</v>
      </c>
      <c r="J8" s="45"/>
      <c r="K8" s="41" t="s">
        <v>237</v>
      </c>
      <c r="L8" s="45" t="s">
        <v>248</v>
      </c>
      <c r="M8" s="97">
        <f>VLOOKUP($L8,DATA!$A$1:$AM$533,M$2,FALSE)</f>
        <v>714.27044790000002</v>
      </c>
      <c r="N8" s="97">
        <f>VLOOKUP($L8,DATA!$A$1:$AM$533,N$2,FALSE)</f>
        <v>831.34602610000002</v>
      </c>
      <c r="O8" s="97">
        <f>VLOOKUP($L8,DATA!$A$1:$AM$533,O$2,FALSE)</f>
        <v>867.42024489999994</v>
      </c>
      <c r="P8" s="97">
        <f>VLOOKUP($L8,DATA!$A$1:$AM$533,P$2,FALSE)</f>
        <v>849.0307712</v>
      </c>
      <c r="Q8" s="97">
        <f>VLOOKUP($L8,DATA!$A$1:$AM$533,Q$2,FALSE)</f>
        <v>876.54088990000002</v>
      </c>
      <c r="R8" s="97">
        <f>VLOOKUP($L8,DATA!$A$1:$AM$533,R$2,FALSE)</f>
        <v>1002.099018</v>
      </c>
      <c r="S8" s="97">
        <f>VLOOKUP($L8,DATA!$A$1:$AM$533,S$2,FALSE)</f>
        <v>1380.508943</v>
      </c>
      <c r="T8" s="45"/>
      <c r="U8" s="41" t="s">
        <v>237</v>
      </c>
      <c r="V8" s="48">
        <f t="shared" si="0"/>
        <v>-2.4837407270202894E-3</v>
      </c>
      <c r="W8" s="48">
        <f t="shared" si="0"/>
        <v>-7.032974473146103E-3</v>
      </c>
      <c r="X8" s="48">
        <f t="shared" si="0"/>
        <v>-1.347204869616625E-2</v>
      </c>
      <c r="Y8" s="48">
        <f t="shared" si="0"/>
        <v>-2.6019852231156326E-2</v>
      </c>
      <c r="Z8" s="48">
        <f t="shared" si="0"/>
        <v>-3.2649266068946803E-2</v>
      </c>
      <c r="AA8" s="48">
        <f t="shared" si="0"/>
        <v>-4.3918809562758065E-2</v>
      </c>
      <c r="AB8" s="48"/>
    </row>
    <row r="9" spans="1:28" ht="15.75" customHeight="1" x14ac:dyDescent="0.25">
      <c r="A9" s="40" t="s">
        <v>239</v>
      </c>
      <c r="B9" s="45" t="s">
        <v>247</v>
      </c>
      <c r="C9" s="97">
        <f>VLOOKUP($B9,DATA!$A$1:$AM$533,C$2,FALSE)</f>
        <v>2168.3875360000002</v>
      </c>
      <c r="D9" s="97">
        <f>VLOOKUP($B9,DATA!$A$1:$AM$533,D$2,FALSE)</f>
        <v>2555.7679429999998</v>
      </c>
      <c r="E9" s="97">
        <f>VLOOKUP($B9,DATA!$A$1:$AM$533,E$2,FALSE)</f>
        <v>2713.0207049999999</v>
      </c>
      <c r="F9" s="97">
        <f>VLOOKUP($B9,DATA!$A$1:$AM$533,F$2,FALSE)</f>
        <v>2666.4336800000001</v>
      </c>
      <c r="G9" s="97">
        <f>VLOOKUP($B9,DATA!$A$1:$AM$533,G$2,FALSE)</f>
        <v>2872.4269279999999</v>
      </c>
      <c r="H9" s="97">
        <f>VLOOKUP($B9,DATA!$A$1:$AM$533,H$2,FALSE)</f>
        <v>2884.6117439999998</v>
      </c>
      <c r="I9" s="97">
        <f>VLOOKUP($B9,DATA!$A$1:$AM$533,I$2,FALSE)</f>
        <v>3788.3825619999998</v>
      </c>
      <c r="J9" s="45"/>
      <c r="K9" s="40" t="s">
        <v>239</v>
      </c>
      <c r="L9" s="45" t="s">
        <v>249</v>
      </c>
      <c r="M9" s="97">
        <f>VLOOKUP($L9,DATA!$A$1:$AM$533,M$2,FALSE)</f>
        <v>2168.3875360000002</v>
      </c>
      <c r="N9" s="97">
        <f>VLOOKUP($L9,DATA!$A$1:$AM$533,N$2,FALSE)</f>
        <v>2533.0446400000001</v>
      </c>
      <c r="O9" s="97">
        <f>VLOOKUP($L9,DATA!$A$1:$AM$533,O$2,FALSE)</f>
        <v>2648.7618040000002</v>
      </c>
      <c r="P9" s="97">
        <f>VLOOKUP($L9,DATA!$A$1:$AM$533,P$2,FALSE)</f>
        <v>2415.4662159999998</v>
      </c>
      <c r="Q9" s="97">
        <f>VLOOKUP($L9,DATA!$A$1:$AM$533,Q$2,FALSE)</f>
        <v>1998.8779050000001</v>
      </c>
      <c r="R9" s="97">
        <f>VLOOKUP($L9,DATA!$A$1:$AM$533,R$2,FALSE)</f>
        <v>1485.96027</v>
      </c>
      <c r="S9" s="97">
        <f>VLOOKUP($L9,DATA!$A$1:$AM$533,S$2,FALSE)</f>
        <v>984.60142250000001</v>
      </c>
      <c r="T9" s="45"/>
      <c r="U9" s="40" t="s">
        <v>239</v>
      </c>
      <c r="V9" s="48">
        <f t="shared" si="0"/>
        <v>-8.8909883474501683E-3</v>
      </c>
      <c r="W9" s="48">
        <f t="shared" si="0"/>
        <v>-2.3685370657722138E-2</v>
      </c>
      <c r="X9" s="48">
        <f t="shared" si="0"/>
        <v>-9.4121022353723105E-2</v>
      </c>
      <c r="Y9" s="48">
        <f t="shared" si="0"/>
        <v>-0.30411531603633535</v>
      </c>
      <c r="Z9" s="48">
        <f t="shared" si="0"/>
        <v>-0.48486645626025704</v>
      </c>
      <c r="AA9" s="48">
        <f t="shared" si="0"/>
        <v>-0.7400997902439399</v>
      </c>
      <c r="AB9" s="48"/>
    </row>
    <row r="10" spans="1:28" ht="15.75" customHeight="1" x14ac:dyDescent="0.25">
      <c r="A10" s="40" t="s">
        <v>238</v>
      </c>
      <c r="B10" s="45" t="s">
        <v>77</v>
      </c>
      <c r="C10" s="97">
        <f>VLOOKUP($B10,DATA!$A$1:$AM$533,C$2,FALSE)</f>
        <v>1498.677275</v>
      </c>
      <c r="D10" s="97">
        <f>VLOOKUP($B10,DATA!$A$1:$AM$533,D$2,FALSE)</f>
        <v>1759.260794</v>
      </c>
      <c r="E10" s="97">
        <f>VLOOKUP($B10,DATA!$A$1:$AM$533,E$2,FALSE)</f>
        <v>1821.733086</v>
      </c>
      <c r="F10" s="97">
        <f>VLOOKUP($B10,DATA!$A$1:$AM$533,F$2,FALSE)</f>
        <v>1952.4190209999999</v>
      </c>
      <c r="G10" s="97">
        <f>VLOOKUP($B10,DATA!$A$1:$AM$533,G$2,FALSE)</f>
        <v>2172.9142139999999</v>
      </c>
      <c r="H10" s="97">
        <f>VLOOKUP($B10,DATA!$A$1:$AM$533,H$2,FALSE)</f>
        <v>2783.004958</v>
      </c>
      <c r="I10" s="97">
        <f>VLOOKUP($B10,DATA!$A$1:$AM$533,I$2,FALSE)</f>
        <v>3741.1883830000002</v>
      </c>
      <c r="J10" s="45"/>
      <c r="K10" s="40" t="s">
        <v>238</v>
      </c>
      <c r="L10" s="45" t="s">
        <v>253</v>
      </c>
      <c r="M10" s="97">
        <f>VLOOKUP($L10,DATA!$A$1:$AM$533,M$2,FALSE)</f>
        <v>1498.677275</v>
      </c>
      <c r="N10" s="97">
        <f>VLOOKUP($L10,DATA!$A$1:$AM$533,N$2,FALSE)</f>
        <v>1760.0120440000001</v>
      </c>
      <c r="O10" s="97">
        <f>VLOOKUP($L10,DATA!$A$1:$AM$533,O$2,FALSE)</f>
        <v>1823.0206009999999</v>
      </c>
      <c r="P10" s="97">
        <f>VLOOKUP($L10,DATA!$A$1:$AM$533,P$2,FALSE)</f>
        <v>1951.4712850000001</v>
      </c>
      <c r="Q10" s="97">
        <f>VLOOKUP($L10,DATA!$A$1:$AM$533,Q$2,FALSE)</f>
        <v>2174.517229</v>
      </c>
      <c r="R10" s="97">
        <f>VLOOKUP($L10,DATA!$A$1:$AM$533,R$2,FALSE)</f>
        <v>2778.8549320000002</v>
      </c>
      <c r="S10" s="97">
        <f>VLOOKUP($L10,DATA!$A$1:$AM$533,S$2,FALSE)</f>
        <v>3733.3827460000002</v>
      </c>
      <c r="T10" s="45"/>
      <c r="U10" s="40" t="s">
        <v>238</v>
      </c>
      <c r="V10" s="48">
        <f t="shared" si="0"/>
        <v>4.2702594326105014E-4</v>
      </c>
      <c r="W10" s="48">
        <f t="shared" si="0"/>
        <v>7.0675282229570868E-4</v>
      </c>
      <c r="X10" s="48">
        <f t="shared" si="0"/>
        <v>-4.8541629117837548E-4</v>
      </c>
      <c r="Y10" s="48">
        <f t="shared" si="0"/>
        <v>7.3772585667297719E-4</v>
      </c>
      <c r="Z10" s="48">
        <f t="shared" si="0"/>
        <v>-1.491203236296812E-3</v>
      </c>
      <c r="AA10" s="48">
        <f t="shared" si="0"/>
        <v>-2.0864057622622667E-3</v>
      </c>
      <c r="AB10" s="48"/>
    </row>
    <row r="11" spans="1:28" x14ac:dyDescent="0.25">
      <c r="A11" s="40" t="s">
        <v>84</v>
      </c>
      <c r="B11" s="45"/>
      <c r="C11" s="43">
        <f t="shared" ref="C11:I11" si="1">SUM(C4:C8)</f>
        <v>3841.1508292999997</v>
      </c>
      <c r="D11" s="43">
        <f t="shared" si="1"/>
        <v>4416.1452204999996</v>
      </c>
      <c r="E11" s="43">
        <f t="shared" si="1"/>
        <v>4598.3810401000001</v>
      </c>
      <c r="F11" s="43">
        <f t="shared" si="1"/>
        <v>4829.9302806999995</v>
      </c>
      <c r="G11" s="43">
        <f t="shared" si="1"/>
        <v>5267.7404968999999</v>
      </c>
      <c r="H11" s="43">
        <f t="shared" si="1"/>
        <v>6506.7675067</v>
      </c>
      <c r="I11" s="43">
        <f t="shared" si="1"/>
        <v>8731.3141207000008</v>
      </c>
      <c r="J11" s="45"/>
      <c r="K11" s="40" t="s">
        <v>84</v>
      </c>
      <c r="L11" s="45"/>
      <c r="M11" s="43">
        <f t="shared" ref="M11:S11" si="2">SUM(M4:M8)</f>
        <v>3841.1508292999997</v>
      </c>
      <c r="N11" s="43">
        <f t="shared" si="2"/>
        <v>4414.0653775000001</v>
      </c>
      <c r="O11" s="43">
        <f t="shared" si="2"/>
        <v>4588.9647788000002</v>
      </c>
      <c r="P11" s="43">
        <f t="shared" si="2"/>
        <v>4811.4669835999994</v>
      </c>
      <c r="Q11" s="43">
        <f t="shared" si="2"/>
        <v>5239.0200365999999</v>
      </c>
      <c r="R11" s="43">
        <f t="shared" si="2"/>
        <v>6454.0719553999998</v>
      </c>
      <c r="S11" s="43">
        <f t="shared" si="2"/>
        <v>8621.5212920000013</v>
      </c>
      <c r="T11" s="45"/>
      <c r="U11" s="40" t="s">
        <v>84</v>
      </c>
      <c r="V11" s="56">
        <f t="shared" si="0"/>
        <v>-4.7096345254793448E-4</v>
      </c>
      <c r="W11" s="56">
        <f t="shared" si="0"/>
        <v>-2.0477340215797613E-3</v>
      </c>
      <c r="X11" s="56">
        <f t="shared" si="0"/>
        <v>-3.8226839782300459E-3</v>
      </c>
      <c r="Y11" s="56">
        <f t="shared" si="0"/>
        <v>-5.4521403089050624E-3</v>
      </c>
      <c r="Z11" s="56">
        <f t="shared" si="0"/>
        <v>-8.0985760203879931E-3</v>
      </c>
      <c r="AA11" s="56">
        <f t="shared" si="0"/>
        <v>-1.2574605286471696E-2</v>
      </c>
      <c r="AB11" s="56"/>
    </row>
    <row r="12" spans="1:28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4"/>
      <c r="V12" s="45"/>
      <c r="W12" s="45"/>
      <c r="X12" s="45"/>
      <c r="Y12" s="45"/>
      <c r="Z12" s="45"/>
      <c r="AA12" s="45"/>
      <c r="AB12" s="45"/>
    </row>
    <row r="13" spans="1:28" x14ac:dyDescent="0.25">
      <c r="A13" s="44" t="s">
        <v>242</v>
      </c>
      <c r="B13" s="45"/>
      <c r="C13" s="45"/>
      <c r="D13" s="45"/>
      <c r="E13" s="45"/>
      <c r="F13" s="45"/>
      <c r="G13" s="45"/>
      <c r="H13" s="45"/>
      <c r="I13" s="45"/>
      <c r="J13" s="45"/>
      <c r="K13" s="44" t="s">
        <v>242</v>
      </c>
      <c r="L13" s="45"/>
      <c r="M13" s="45">
        <v>2</v>
      </c>
      <c r="N13" s="45">
        <v>7</v>
      </c>
      <c r="O13" s="45">
        <v>9</v>
      </c>
      <c r="P13" s="45">
        <v>14</v>
      </c>
      <c r="Q13" s="45">
        <v>19</v>
      </c>
      <c r="R13" s="45">
        <v>29</v>
      </c>
      <c r="S13" s="45">
        <v>39</v>
      </c>
      <c r="T13" s="45"/>
      <c r="U13" s="44" t="s">
        <v>243</v>
      </c>
      <c r="V13" s="45"/>
      <c r="W13" s="45"/>
      <c r="X13" s="45"/>
      <c r="Y13" s="45"/>
      <c r="Z13" s="45"/>
      <c r="AA13" s="45"/>
      <c r="AB13" s="45"/>
    </row>
    <row r="14" spans="1:28" ht="15.75" customHeight="1" x14ac:dyDescent="0.25">
      <c r="A14" s="49"/>
      <c r="B14" s="49"/>
      <c r="C14" s="50">
        <v>2013</v>
      </c>
      <c r="D14" s="50">
        <v>2018</v>
      </c>
      <c r="E14" s="50">
        <v>2020</v>
      </c>
      <c r="F14" s="50">
        <v>2025</v>
      </c>
      <c r="G14" s="50">
        <v>2030</v>
      </c>
      <c r="H14" s="50">
        <v>2040</v>
      </c>
      <c r="I14" s="50">
        <v>2050</v>
      </c>
      <c r="J14" s="45"/>
      <c r="K14" s="49"/>
      <c r="L14" s="49"/>
      <c r="M14" s="50">
        <v>2013</v>
      </c>
      <c r="N14" s="50">
        <v>2018</v>
      </c>
      <c r="O14" s="50">
        <v>2020</v>
      </c>
      <c r="P14" s="50">
        <v>2025</v>
      </c>
      <c r="Q14" s="50">
        <v>2030</v>
      </c>
      <c r="R14" s="50">
        <v>2040</v>
      </c>
      <c r="S14" s="50">
        <v>2050</v>
      </c>
      <c r="T14" s="45"/>
      <c r="U14" s="49"/>
      <c r="V14" s="50">
        <v>2018</v>
      </c>
      <c r="W14" s="50">
        <v>2020</v>
      </c>
      <c r="X14" s="50">
        <v>2025</v>
      </c>
      <c r="Y14" s="50">
        <v>2030</v>
      </c>
      <c r="Z14" s="50">
        <v>2040</v>
      </c>
      <c r="AA14" s="50">
        <v>2050</v>
      </c>
      <c r="AB14" s="53"/>
    </row>
    <row r="15" spans="1:28" ht="15.75" customHeight="1" x14ac:dyDescent="0.25">
      <c r="A15" s="40" t="s">
        <v>234</v>
      </c>
      <c r="B15" s="45" t="s">
        <v>27</v>
      </c>
      <c r="C15" s="97">
        <f>VLOOKUP($B15,DATA!$A$1:$AM$533,C$2,FALSE)</f>
        <v>10285.555549999999</v>
      </c>
      <c r="D15" s="97">
        <f>VLOOKUP($B15,DATA!$A$1:$AM$533,D$2,FALSE)</f>
        <v>11118.616110000001</v>
      </c>
      <c r="E15" s="97">
        <f>VLOOKUP($B15,DATA!$A$1:$AM$533,E$2,FALSE)</f>
        <v>11430.050520000001</v>
      </c>
      <c r="F15" s="97">
        <f>VLOOKUP($B15,DATA!$A$1:$AM$533,F$2,FALSE)</f>
        <v>12643.45241</v>
      </c>
      <c r="G15" s="97">
        <f>VLOOKUP($B15,DATA!$A$1:$AM$533,G$2,FALSE)</f>
        <v>14410.23151</v>
      </c>
      <c r="H15" s="97">
        <f>VLOOKUP($B15,DATA!$A$1:$AM$533,H$2,FALSE)</f>
        <v>18867.176080000001</v>
      </c>
      <c r="I15" s="97">
        <f>VLOOKUP($B15,DATA!$A$1:$AM$533,I$2,FALSE)</f>
        <v>24714.302749999999</v>
      </c>
      <c r="J15" s="45"/>
      <c r="K15" s="40" t="s">
        <v>234</v>
      </c>
      <c r="L15" s="45" t="s">
        <v>43</v>
      </c>
      <c r="M15" s="97">
        <f>VLOOKUP($L15,DATA!$A$1:$AM$533,M$2,FALSE)</f>
        <v>10285.555549999999</v>
      </c>
      <c r="N15" s="97">
        <f>VLOOKUP($L15,DATA!$A$1:$AM$533,N$2,FALSE)</f>
        <v>11104.066570000001</v>
      </c>
      <c r="O15" s="97">
        <f>VLOOKUP($L15,DATA!$A$1:$AM$533,O$2,FALSE)</f>
        <v>11371.231299999999</v>
      </c>
      <c r="P15" s="97">
        <f>VLOOKUP($L15,DATA!$A$1:$AM$533,P$2,FALSE)</f>
        <v>12502.83943</v>
      </c>
      <c r="Q15" s="97">
        <f>VLOOKUP($L15,DATA!$A$1:$AM$533,Q$2,FALSE)</f>
        <v>14269.859689999999</v>
      </c>
      <c r="R15" s="97">
        <f>VLOOKUP($L15,DATA!$A$1:$AM$533,R$2,FALSE)</f>
        <v>18603.93216</v>
      </c>
      <c r="S15" s="97">
        <f>VLOOKUP($L15,DATA!$A$1:$AM$533,S$2,FALSE)</f>
        <v>23965.808059999999</v>
      </c>
      <c r="T15" s="45"/>
      <c r="U15" s="40" t="s">
        <v>234</v>
      </c>
      <c r="V15" s="48">
        <f t="shared" ref="V15:AA20" si="3">N15/D15-1</f>
        <v>-1.3085747233340106E-3</v>
      </c>
      <c r="W15" s="48">
        <f t="shared" si="3"/>
        <v>-5.1460157500686776E-3</v>
      </c>
      <c r="X15" s="48">
        <f t="shared" si="3"/>
        <v>-1.1121406989184845E-2</v>
      </c>
      <c r="Y15" s="48">
        <f t="shared" si="3"/>
        <v>-9.7411217788270221E-3</v>
      </c>
      <c r="Z15" s="48">
        <f t="shared" si="3"/>
        <v>-1.3952481223676649E-2</v>
      </c>
      <c r="AA15" s="48">
        <f t="shared" si="3"/>
        <v>-3.0285891435881229E-2</v>
      </c>
      <c r="AB15" s="48"/>
    </row>
    <row r="16" spans="1:28" ht="15.75" customHeight="1" x14ac:dyDescent="0.25">
      <c r="A16" s="40" t="s">
        <v>233</v>
      </c>
      <c r="B16" s="45" t="s">
        <v>28</v>
      </c>
      <c r="C16" s="97">
        <f>VLOOKUP($B16,DATA!$A$1:$AM$533,C$2,FALSE)</f>
        <v>147495.55559999999</v>
      </c>
      <c r="D16" s="97">
        <f>VLOOKUP($B16,DATA!$A$1:$AM$533,D$2,FALSE)</f>
        <v>159518.36420000001</v>
      </c>
      <c r="E16" s="97">
        <f>VLOOKUP($B16,DATA!$A$1:$AM$533,E$2,FALSE)</f>
        <v>164866.57819999999</v>
      </c>
      <c r="F16" s="97">
        <f>VLOOKUP($B16,DATA!$A$1:$AM$533,F$2,FALSE)</f>
        <v>185486.01329999999</v>
      </c>
      <c r="G16" s="97">
        <f>VLOOKUP($B16,DATA!$A$1:$AM$533,G$2,FALSE)</f>
        <v>213179.79790000001</v>
      </c>
      <c r="H16" s="97">
        <f>VLOOKUP($B16,DATA!$A$1:$AM$533,H$2,FALSE)</f>
        <v>279160.91190000001</v>
      </c>
      <c r="I16" s="97">
        <f>VLOOKUP($B16,DATA!$A$1:$AM$533,I$2,FALSE)</f>
        <v>361578.9572</v>
      </c>
      <c r="J16" s="45"/>
      <c r="K16" s="40" t="s">
        <v>233</v>
      </c>
      <c r="L16" s="45" t="s">
        <v>44</v>
      </c>
      <c r="M16" s="97">
        <f>VLOOKUP($L16,DATA!$A$1:$AM$533,M$2,FALSE)</f>
        <v>147495.55559999999</v>
      </c>
      <c r="N16" s="97">
        <f>VLOOKUP($L16,DATA!$A$1:$AM$533,N$2,FALSE)</f>
        <v>159395.0264</v>
      </c>
      <c r="O16" s="97">
        <f>VLOOKUP($L16,DATA!$A$1:$AM$533,O$2,FALSE)</f>
        <v>163995.8363</v>
      </c>
      <c r="P16" s="97">
        <f>VLOOKUP($L16,DATA!$A$1:$AM$533,P$2,FALSE)</f>
        <v>183537.47320000001</v>
      </c>
      <c r="Q16" s="97">
        <f>VLOOKUP($L16,DATA!$A$1:$AM$533,Q$2,FALSE)</f>
        <v>211163.97899999999</v>
      </c>
      <c r="R16" s="97">
        <f>VLOOKUP($L16,DATA!$A$1:$AM$533,R$2,FALSE)</f>
        <v>275330.01819999999</v>
      </c>
      <c r="S16" s="97">
        <f>VLOOKUP($L16,DATA!$A$1:$AM$533,S$2,FALSE)</f>
        <v>350974.46750000003</v>
      </c>
      <c r="T16" s="45"/>
      <c r="U16" s="40" t="s">
        <v>233</v>
      </c>
      <c r="V16" s="48">
        <f t="shared" si="3"/>
        <v>-7.7318872105136549E-4</v>
      </c>
      <c r="W16" s="48">
        <f t="shared" si="3"/>
        <v>-5.2814943423141747E-3</v>
      </c>
      <c r="X16" s="48">
        <f t="shared" si="3"/>
        <v>-1.05050513800653E-2</v>
      </c>
      <c r="Y16" s="48">
        <f t="shared" si="3"/>
        <v>-9.4559565205405427E-3</v>
      </c>
      <c r="Z16" s="48">
        <f t="shared" si="3"/>
        <v>-1.372288718333281E-2</v>
      </c>
      <c r="AA16" s="48">
        <f t="shared" si="3"/>
        <v>-2.9328282215644319E-2</v>
      </c>
      <c r="AB16" s="48"/>
    </row>
    <row r="17" spans="1:28" ht="15.75" customHeight="1" x14ac:dyDescent="0.25">
      <c r="A17" s="40" t="s">
        <v>235</v>
      </c>
      <c r="B17" s="45" t="s">
        <v>29</v>
      </c>
      <c r="C17" s="97">
        <f>VLOOKUP($B17,DATA!$A$1:$AM$533,C$2,FALSE)</f>
        <v>1235.5164030000001</v>
      </c>
      <c r="D17" s="97">
        <f>VLOOKUP($B17,DATA!$A$1:$AM$533,D$2,FALSE)</f>
        <v>1319.8435050000001</v>
      </c>
      <c r="E17" s="97">
        <f>VLOOKUP($B17,DATA!$A$1:$AM$533,E$2,FALSE)</f>
        <v>1364.844977</v>
      </c>
      <c r="F17" s="97">
        <f>VLOOKUP($B17,DATA!$A$1:$AM$533,F$2,FALSE)</f>
        <v>1504.794504</v>
      </c>
      <c r="G17" s="97">
        <f>VLOOKUP($B17,DATA!$A$1:$AM$533,G$2,FALSE)</f>
        <v>1716.776488</v>
      </c>
      <c r="H17" s="97">
        <f>VLOOKUP($B17,DATA!$A$1:$AM$533,H$2,FALSE)</f>
        <v>2245.1638149999999</v>
      </c>
      <c r="I17" s="97">
        <f>VLOOKUP($B17,DATA!$A$1:$AM$533,I$2,FALSE)</f>
        <v>2957.646714</v>
      </c>
      <c r="J17" s="45"/>
      <c r="K17" s="40" t="s">
        <v>235</v>
      </c>
      <c r="L17" s="45" t="s">
        <v>45</v>
      </c>
      <c r="M17" s="97">
        <f>VLOOKUP($L17,DATA!$A$1:$AM$533,M$2,FALSE)</f>
        <v>1235.5164030000001</v>
      </c>
      <c r="N17" s="97">
        <f>VLOOKUP($L17,DATA!$A$1:$AM$533,N$2,FALSE)</f>
        <v>1317.8643070000001</v>
      </c>
      <c r="O17" s="97">
        <f>VLOOKUP($L17,DATA!$A$1:$AM$533,O$2,FALSE)</f>
        <v>1356.7416820000001</v>
      </c>
      <c r="P17" s="97">
        <f>VLOOKUP($L17,DATA!$A$1:$AM$533,P$2,FALSE)</f>
        <v>1487.8082790000001</v>
      </c>
      <c r="Q17" s="97">
        <f>VLOOKUP($L17,DATA!$A$1:$AM$533,Q$2,FALSE)</f>
        <v>1698.1298790000001</v>
      </c>
      <c r="R17" s="97">
        <f>VLOOKUP($L17,DATA!$A$1:$AM$533,R$2,FALSE)</f>
        <v>2210.2214119999999</v>
      </c>
      <c r="S17" s="97">
        <f>VLOOKUP($L17,DATA!$A$1:$AM$533,S$2,FALSE)</f>
        <v>2861.6955899999998</v>
      </c>
      <c r="T17" s="45"/>
      <c r="U17" s="40" t="s">
        <v>235</v>
      </c>
      <c r="V17" s="48">
        <f t="shared" si="3"/>
        <v>-1.4995702085149887E-3</v>
      </c>
      <c r="W17" s="48">
        <f t="shared" si="3"/>
        <v>-5.937154135857492E-3</v>
      </c>
      <c r="X17" s="48">
        <f t="shared" si="3"/>
        <v>-1.128806953696837E-2</v>
      </c>
      <c r="Y17" s="48">
        <f t="shared" si="3"/>
        <v>-1.0861407486843389E-2</v>
      </c>
      <c r="Z17" s="48">
        <f t="shared" si="3"/>
        <v>-1.5563409122554384E-2</v>
      </c>
      <c r="AA17" s="48">
        <f t="shared" si="3"/>
        <v>-3.2441712374171039E-2</v>
      </c>
      <c r="AB17" s="48"/>
    </row>
    <row r="18" spans="1:28" ht="15.75" customHeight="1" x14ac:dyDescent="0.25">
      <c r="A18" s="40" t="s">
        <v>236</v>
      </c>
      <c r="B18" s="45" t="s">
        <v>30</v>
      </c>
      <c r="C18" s="97">
        <f>VLOOKUP($B18,DATA!$A$1:$AM$533,C$2,FALSE)</f>
        <v>23979.722229999999</v>
      </c>
      <c r="D18" s="97">
        <f>VLOOKUP($B18,DATA!$A$1:$AM$533,D$2,FALSE)</f>
        <v>25728.335230000001</v>
      </c>
      <c r="E18" s="97">
        <f>VLOOKUP($B18,DATA!$A$1:$AM$533,E$2,FALSE)</f>
        <v>26397.88695</v>
      </c>
      <c r="F18" s="97">
        <f>VLOOKUP($B18,DATA!$A$1:$AM$533,F$2,FALSE)</f>
        <v>29171.191279999999</v>
      </c>
      <c r="G18" s="97">
        <f>VLOOKUP($B18,DATA!$A$1:$AM$533,G$2,FALSE)</f>
        <v>33263.155939999997</v>
      </c>
      <c r="H18" s="97">
        <f>VLOOKUP($B18,DATA!$A$1:$AM$533,H$2,FALSE)</f>
        <v>43412.061930000003</v>
      </c>
      <c r="I18" s="97">
        <f>VLOOKUP($B18,DATA!$A$1:$AM$533,I$2,FALSE)</f>
        <v>56774.184849999998</v>
      </c>
      <c r="J18" s="45"/>
      <c r="K18" s="40" t="s">
        <v>236</v>
      </c>
      <c r="L18" s="45" t="s">
        <v>46</v>
      </c>
      <c r="M18" s="97">
        <f>VLOOKUP($L18,DATA!$A$1:$AM$533,M$2,FALSE)</f>
        <v>23979.722229999999</v>
      </c>
      <c r="N18" s="97">
        <f>VLOOKUP($L18,DATA!$A$1:$AM$533,N$2,FALSE)</f>
        <v>25701.83668</v>
      </c>
      <c r="O18" s="97">
        <f>VLOOKUP($L18,DATA!$A$1:$AM$533,O$2,FALSE)</f>
        <v>26240.07948</v>
      </c>
      <c r="P18" s="97">
        <f>VLOOKUP($L18,DATA!$A$1:$AM$533,P$2,FALSE)</f>
        <v>28806.997100000001</v>
      </c>
      <c r="Q18" s="97">
        <f>VLOOKUP($L18,DATA!$A$1:$AM$533,Q$2,FALSE)</f>
        <v>32880.806660000002</v>
      </c>
      <c r="R18" s="97">
        <f>VLOOKUP($L18,DATA!$A$1:$AM$533,R$2,FALSE)</f>
        <v>42700.094210000003</v>
      </c>
      <c r="S18" s="97">
        <f>VLOOKUP($L18,DATA!$A$1:$AM$533,S$2,FALSE)</f>
        <v>54764.344389999998</v>
      </c>
      <c r="T18" s="45"/>
      <c r="U18" s="40" t="s">
        <v>236</v>
      </c>
      <c r="V18" s="48">
        <f t="shared" si="3"/>
        <v>-1.029936440236634E-3</v>
      </c>
      <c r="W18" s="48">
        <f t="shared" si="3"/>
        <v>-5.9780341623139055E-3</v>
      </c>
      <c r="X18" s="48">
        <f t="shared" si="3"/>
        <v>-1.2484720850248321E-2</v>
      </c>
      <c r="Y18" s="48">
        <f t="shared" si="3"/>
        <v>-1.1494678397013014E-2</v>
      </c>
      <c r="Z18" s="48">
        <f t="shared" si="3"/>
        <v>-1.6400228147375628E-2</v>
      </c>
      <c r="AA18" s="48">
        <f t="shared" si="3"/>
        <v>-3.5400604435098293E-2</v>
      </c>
      <c r="AB18" s="48"/>
    </row>
    <row r="19" spans="1:28" ht="15.75" customHeight="1" x14ac:dyDescent="0.25">
      <c r="A19" s="40" t="s">
        <v>238</v>
      </c>
      <c r="B19" s="45" t="s">
        <v>144</v>
      </c>
      <c r="C19" s="97">
        <f>VLOOKUP($B19,DATA!$A$1:$AM$533,C$2,FALSE)</f>
        <v>54215.277779999997</v>
      </c>
      <c r="D19" s="97">
        <f>VLOOKUP($B19,DATA!$A$1:$AM$533,D$2,FALSE)</f>
        <v>57757.045630000001</v>
      </c>
      <c r="E19" s="97">
        <f>VLOOKUP($B19,DATA!$A$1:$AM$533,E$2,FALSE)</f>
        <v>59953.162510000002</v>
      </c>
      <c r="F19" s="97">
        <f>VLOOKUP($B19,DATA!$A$1:$AM$533,F$2,FALSE)</f>
        <v>67499.278900000005</v>
      </c>
      <c r="G19" s="97">
        <f>VLOOKUP($B19,DATA!$A$1:$AM$533,G$2,FALSE)</f>
        <v>77137.943050000002</v>
      </c>
      <c r="H19" s="97">
        <f>VLOOKUP($B19,DATA!$A$1:$AM$533,H$2,FALSE)</f>
        <v>101127.1213</v>
      </c>
      <c r="I19" s="97">
        <f>VLOOKUP($B19,DATA!$A$1:$AM$533,I$2,FALSE)</f>
        <v>133241.01610000001</v>
      </c>
      <c r="J19" s="45"/>
      <c r="K19" s="40" t="s">
        <v>238</v>
      </c>
      <c r="L19" s="45" t="s">
        <v>145</v>
      </c>
      <c r="M19" s="97">
        <f>VLOOKUP($L19,DATA!$A$1:$AM$533,M$2,FALSE)</f>
        <v>54215.277779999997</v>
      </c>
      <c r="N19" s="97">
        <f>VLOOKUP($L19,DATA!$A$1:$AM$533,N$2,FALSE)</f>
        <v>57630.162360000002</v>
      </c>
      <c r="O19" s="97">
        <f>VLOOKUP($L19,DATA!$A$1:$AM$533,O$2,FALSE)</f>
        <v>59489.521569999997</v>
      </c>
      <c r="P19" s="97">
        <f>VLOOKUP($L19,DATA!$A$1:$AM$533,P$2,FALSE)</f>
        <v>66765.112959999999</v>
      </c>
      <c r="Q19" s="97">
        <f>VLOOKUP($L19,DATA!$A$1:$AM$533,Q$2,FALSE)</f>
        <v>76552.944210000001</v>
      </c>
      <c r="R19" s="97">
        <f>VLOOKUP($L19,DATA!$A$1:$AM$533,R$2,FALSE)</f>
        <v>99782.434980000005</v>
      </c>
      <c r="S19" s="97">
        <f>VLOOKUP($L19,DATA!$A$1:$AM$533,S$2,FALSE)</f>
        <v>129365.0157</v>
      </c>
      <c r="T19" s="45"/>
      <c r="U19" s="40" t="s">
        <v>238</v>
      </c>
      <c r="V19" s="48">
        <f t="shared" si="3"/>
        <v>-2.1968448804121632E-3</v>
      </c>
      <c r="W19" s="48">
        <f t="shared" si="3"/>
        <v>-7.7333858730583849E-3</v>
      </c>
      <c r="X19" s="48">
        <f t="shared" si="3"/>
        <v>-1.0876648639279063E-2</v>
      </c>
      <c r="Y19" s="48">
        <f t="shared" si="3"/>
        <v>-7.5838013935737303E-3</v>
      </c>
      <c r="Z19" s="48">
        <f t="shared" si="3"/>
        <v>-1.3296989993524022E-2</v>
      </c>
      <c r="AA19" s="48">
        <f t="shared" si="3"/>
        <v>-2.9090144412370678E-2</v>
      </c>
      <c r="AB19" s="48"/>
    </row>
    <row r="20" spans="1:28" x14ac:dyDescent="0.25">
      <c r="A20" s="40" t="s">
        <v>84</v>
      </c>
      <c r="B20" s="45"/>
      <c r="C20" s="43">
        <f t="shared" ref="C20:I20" si="4">SUM(C15:C19)</f>
        <v>237211.62756299996</v>
      </c>
      <c r="D20" s="43">
        <f t="shared" si="4"/>
        <v>255442.20467500002</v>
      </c>
      <c r="E20" s="43">
        <f t="shared" si="4"/>
        <v>264012.52315699996</v>
      </c>
      <c r="F20" s="43">
        <f t="shared" si="4"/>
        <v>296304.73039399995</v>
      </c>
      <c r="G20" s="43">
        <f t="shared" si="4"/>
        <v>339707.90488799999</v>
      </c>
      <c r="H20" s="43">
        <f t="shared" si="4"/>
        <v>444812.43502500001</v>
      </c>
      <c r="I20" s="43">
        <f t="shared" si="4"/>
        <v>579266.10761399998</v>
      </c>
      <c r="J20" s="98"/>
      <c r="K20" s="40" t="s">
        <v>84</v>
      </c>
      <c r="L20" s="45"/>
      <c r="M20" s="43">
        <f t="shared" ref="M20:S20" si="5">SUM(M15:M19)</f>
        <v>237211.62756299996</v>
      </c>
      <c r="N20" s="43">
        <f t="shared" si="5"/>
        <v>255148.95631700003</v>
      </c>
      <c r="O20" s="43">
        <f t="shared" si="5"/>
        <v>262453.410332</v>
      </c>
      <c r="P20" s="43">
        <f t="shared" si="5"/>
        <v>293100.23096900003</v>
      </c>
      <c r="Q20" s="43">
        <f t="shared" si="5"/>
        <v>336565.71943900001</v>
      </c>
      <c r="R20" s="43">
        <f t="shared" si="5"/>
        <v>438626.70096200006</v>
      </c>
      <c r="S20" s="43">
        <f t="shared" si="5"/>
        <v>561931.33124000009</v>
      </c>
      <c r="T20" s="45"/>
      <c r="U20" s="40" t="s">
        <v>84</v>
      </c>
      <c r="V20" s="56">
        <f t="shared" si="3"/>
        <v>-1.1480027678788529E-3</v>
      </c>
      <c r="W20" s="56">
        <f t="shared" si="3"/>
        <v>-5.9054502656027408E-3</v>
      </c>
      <c r="X20" s="56">
        <f t="shared" si="3"/>
        <v>-1.0814877713018145E-2</v>
      </c>
      <c r="Y20" s="56">
        <f t="shared" si="3"/>
        <v>-9.2496683291368731E-3</v>
      </c>
      <c r="Z20" s="56">
        <f t="shared" si="3"/>
        <v>-1.3906387447671698E-2</v>
      </c>
      <c r="AA20" s="56">
        <f t="shared" si="3"/>
        <v>-2.9925411043642658E-2</v>
      </c>
      <c r="AB20" s="56"/>
    </row>
    <row r="21" spans="1:28" x14ac:dyDescent="0.25">
      <c r="A21" s="40"/>
      <c r="B21" s="45"/>
      <c r="C21" s="43"/>
      <c r="D21" s="43"/>
      <c r="E21" s="43"/>
      <c r="F21" s="43"/>
      <c r="G21" s="43"/>
      <c r="H21" s="43"/>
      <c r="I21" s="43"/>
      <c r="J21" s="45"/>
      <c r="K21" s="40"/>
      <c r="L21" s="45"/>
      <c r="M21" s="43"/>
      <c r="N21" s="43"/>
      <c r="O21" s="43"/>
      <c r="P21" s="43"/>
      <c r="Q21" s="43"/>
      <c r="R21" s="43"/>
      <c r="S21" s="43"/>
      <c r="T21" s="45"/>
      <c r="U21" s="40"/>
      <c r="V21" s="45"/>
      <c r="W21" s="45"/>
      <c r="X21" s="45"/>
      <c r="Y21" s="45"/>
      <c r="Z21" s="45"/>
      <c r="AA21" s="45"/>
      <c r="AB21" s="45"/>
    </row>
    <row r="22" spans="1:28" x14ac:dyDescent="0.25">
      <c r="A22" s="44" t="s">
        <v>252</v>
      </c>
      <c r="B22" s="45"/>
      <c r="C22" s="45"/>
      <c r="D22" s="45"/>
      <c r="E22" s="45"/>
      <c r="F22" s="45"/>
      <c r="G22" s="45"/>
      <c r="H22" s="45"/>
      <c r="I22" s="45"/>
      <c r="J22" s="45"/>
      <c r="K22" s="44" t="s">
        <v>226</v>
      </c>
      <c r="L22" s="45"/>
      <c r="M22" s="45">
        <v>2</v>
      </c>
      <c r="N22" s="45">
        <v>7</v>
      </c>
      <c r="O22" s="45">
        <v>9</v>
      </c>
      <c r="P22" s="45">
        <v>14</v>
      </c>
      <c r="Q22" s="45">
        <v>19</v>
      </c>
      <c r="R22" s="45">
        <v>29</v>
      </c>
      <c r="S22" s="45">
        <v>39</v>
      </c>
      <c r="T22" s="45"/>
      <c r="U22" s="44" t="s">
        <v>226</v>
      </c>
      <c r="V22" s="45"/>
      <c r="W22" s="45"/>
      <c r="X22" s="45"/>
      <c r="Y22" s="45"/>
      <c r="Z22" s="45"/>
      <c r="AA22" s="45"/>
      <c r="AB22" s="45"/>
    </row>
    <row r="23" spans="1:28" ht="15.75" customHeight="1" x14ac:dyDescent="0.25">
      <c r="A23" s="49"/>
      <c r="B23" s="49"/>
      <c r="C23" s="50">
        <v>2013</v>
      </c>
      <c r="D23" s="50">
        <v>2018</v>
      </c>
      <c r="E23" s="50">
        <v>2020</v>
      </c>
      <c r="F23" s="50">
        <v>2025</v>
      </c>
      <c r="G23" s="50">
        <v>2030</v>
      </c>
      <c r="H23" s="50">
        <v>2040</v>
      </c>
      <c r="I23" s="50">
        <v>2050</v>
      </c>
      <c r="J23" s="45"/>
      <c r="K23" s="49"/>
      <c r="L23" s="49"/>
      <c r="M23" s="50">
        <v>2013</v>
      </c>
      <c r="N23" s="50">
        <v>2018</v>
      </c>
      <c r="O23" s="50">
        <v>2020</v>
      </c>
      <c r="P23" s="50">
        <v>2025</v>
      </c>
      <c r="Q23" s="50">
        <v>2030</v>
      </c>
      <c r="R23" s="50">
        <v>2040</v>
      </c>
      <c r="S23" s="50">
        <v>2050</v>
      </c>
      <c r="T23" s="45"/>
      <c r="U23" s="49"/>
      <c r="V23" s="50">
        <v>2018</v>
      </c>
      <c r="W23" s="50">
        <v>2020</v>
      </c>
      <c r="X23" s="50">
        <v>2025</v>
      </c>
      <c r="Y23" s="50">
        <v>2030</v>
      </c>
      <c r="Z23" s="50">
        <v>2040</v>
      </c>
      <c r="AA23" s="50">
        <v>2050</v>
      </c>
      <c r="AB23" s="53"/>
    </row>
    <row r="24" spans="1:28" ht="15.75" customHeight="1" x14ac:dyDescent="0.25">
      <c r="A24" s="40" t="s">
        <v>234</v>
      </c>
      <c r="B24" s="45" t="s">
        <v>88</v>
      </c>
      <c r="C24" s="97">
        <f>VLOOKUP($B24,DATA!$A$1:$AM$533,C$2,FALSE)/1000000</f>
        <v>8.8152357339999892</v>
      </c>
      <c r="D24" s="97">
        <f>VLOOKUP($B24,DATA!$A$1:$AM$533,D$2,FALSE)/1000000</f>
        <v>10.240822140000001</v>
      </c>
      <c r="E24" s="97">
        <f>VLOOKUP($B24,DATA!$A$1:$AM$533,E$2,FALSE)/1000000</f>
        <v>10.71099218</v>
      </c>
      <c r="F24" s="97">
        <f>VLOOKUP($B24,DATA!$A$1:$AM$533,F$2,FALSE)/1000000</f>
        <v>11.55911075</v>
      </c>
      <c r="G24" s="97">
        <f>VLOOKUP($B24,DATA!$A$1:$AM$533,G$2,FALSE)/1000000</f>
        <v>12.66245842</v>
      </c>
      <c r="H24" s="97">
        <f>VLOOKUP($B24,DATA!$A$1:$AM$533,H$2,FALSE)/1000000</f>
        <v>15.931776710000001</v>
      </c>
      <c r="I24" s="97">
        <f>VLOOKUP($B24,DATA!$A$1:$AM$533,I$2,FALSE)/1000000</f>
        <v>21.155866170000003</v>
      </c>
      <c r="J24" s="45"/>
      <c r="K24" s="40" t="s">
        <v>234</v>
      </c>
      <c r="L24" s="45" t="s">
        <v>94</v>
      </c>
      <c r="M24" s="97">
        <f>VLOOKUP($L24,DATA!$A$1:$AM$533,M$22,FALSE)/1000000</f>
        <v>8.8152357339999892</v>
      </c>
      <c r="N24" s="97">
        <f>VLOOKUP($L24,DATA!$A$1:$AM$533,N$22,FALSE)/1000000</f>
        <v>10.24420844</v>
      </c>
      <c r="O24" s="97">
        <f>VLOOKUP($L24,DATA!$A$1:$AM$533,O$22,FALSE)/1000000</f>
        <v>10.725556660000001</v>
      </c>
      <c r="P24" s="97">
        <f>VLOOKUP($L24,DATA!$A$1:$AM$533,P$22,FALSE)/1000000</f>
        <v>11.57325526</v>
      </c>
      <c r="Q24" s="97">
        <f>VLOOKUP($L24,DATA!$A$1:$AM$533,Q$22,FALSE)/1000000</f>
        <v>12.686105939999999</v>
      </c>
      <c r="R24" s="97">
        <f>VLOOKUP($L24,DATA!$A$1:$AM$533,R$22,FALSE)/1000000</f>
        <v>15.938815289999999</v>
      </c>
      <c r="S24" s="97">
        <f>VLOOKUP($L24,DATA!$A$1:$AM$533,S$22,FALSE)/1000000</f>
        <v>21.18512578</v>
      </c>
      <c r="T24" s="45"/>
      <c r="U24" s="40" t="s">
        <v>234</v>
      </c>
      <c r="V24" s="48">
        <f t="shared" ref="V24:AA31" si="6">N24/D24-1</f>
        <v>3.3066681109250595E-4</v>
      </c>
      <c r="W24" s="48">
        <f t="shared" si="6"/>
        <v>1.359769455083315E-3</v>
      </c>
      <c r="X24" s="48">
        <f t="shared" si="6"/>
        <v>1.223667659728811E-3</v>
      </c>
      <c r="Y24" s="48">
        <f t="shared" si="6"/>
        <v>1.8675299231505349E-3</v>
      </c>
      <c r="Z24" s="48">
        <f t="shared" si="6"/>
        <v>4.417950444648433E-4</v>
      </c>
      <c r="AA24" s="48">
        <f t="shared" si="6"/>
        <v>1.3830494939266469E-3</v>
      </c>
      <c r="AB24" s="48"/>
    </row>
    <row r="25" spans="1:28" ht="15.75" customHeight="1" x14ac:dyDescent="0.25">
      <c r="A25" s="40" t="s">
        <v>233</v>
      </c>
      <c r="B25" s="45" t="s">
        <v>89</v>
      </c>
      <c r="C25" s="97">
        <f>VLOOKUP($B25,DATA!$A$1:$AM$533,C$2,FALSE)/1000000</f>
        <v>66.019644850000006</v>
      </c>
      <c r="D25" s="97">
        <f>VLOOKUP($B25,DATA!$A$1:$AM$533,D$2,FALSE)/1000000</f>
        <v>76.747577280000002</v>
      </c>
      <c r="E25" s="97">
        <f>VLOOKUP($B25,DATA!$A$1:$AM$533,E$2,FALSE)/1000000</f>
        <v>80.042316630000002</v>
      </c>
      <c r="F25" s="97">
        <f>VLOOKUP($B25,DATA!$A$1:$AM$533,F$2,FALSE)/1000000</f>
        <v>85.932219340000003</v>
      </c>
      <c r="G25" s="97">
        <f>VLOOKUP($B25,DATA!$A$1:$AM$533,G$2,FALSE)/1000000</f>
        <v>94.120791099999991</v>
      </c>
      <c r="H25" s="97">
        <f>VLOOKUP($B25,DATA!$A$1:$AM$533,H$2,FALSE)/1000000</f>
        <v>116.62035109999999</v>
      </c>
      <c r="I25" s="97">
        <f>VLOOKUP($B25,DATA!$A$1:$AM$533,I$2,FALSE)/1000000</f>
        <v>154.99668030000001</v>
      </c>
      <c r="J25" s="45"/>
      <c r="K25" s="40" t="s">
        <v>233</v>
      </c>
      <c r="L25" s="45" t="s">
        <v>95</v>
      </c>
      <c r="M25" s="97">
        <f>VLOOKUP($L25,DATA!$A$1:$AM$533,M$22,FALSE)/1000000</f>
        <v>66.019644850000006</v>
      </c>
      <c r="N25" s="97">
        <f>VLOOKUP($L25,DATA!$A$1:$AM$533,N$22,FALSE)/1000000</f>
        <v>76.78362439</v>
      </c>
      <c r="O25" s="97">
        <f>VLOOKUP($L25,DATA!$A$1:$AM$533,O$22,FALSE)/1000000</f>
        <v>80.065872730000009</v>
      </c>
      <c r="P25" s="97">
        <f>VLOOKUP($L25,DATA!$A$1:$AM$533,P$22,FALSE)/1000000</f>
        <v>86.02938515000001</v>
      </c>
      <c r="Q25" s="97">
        <f>VLOOKUP($L25,DATA!$A$1:$AM$533,Q$22,FALSE)/1000000</f>
        <v>94.349512849999996</v>
      </c>
      <c r="R25" s="97">
        <f>VLOOKUP($L25,DATA!$A$1:$AM$533,R$22,FALSE)/1000000</f>
        <v>116.74392759999999</v>
      </c>
      <c r="S25" s="97">
        <f>VLOOKUP($L25,DATA!$A$1:$AM$533,S$22,FALSE)/1000000</f>
        <v>155.4161235</v>
      </c>
      <c r="T25" s="45"/>
      <c r="U25" s="40" t="s">
        <v>233</v>
      </c>
      <c r="V25" s="48">
        <f t="shared" si="6"/>
        <v>4.6968401189384501E-4</v>
      </c>
      <c r="W25" s="48">
        <f t="shared" si="6"/>
        <v>2.9429558003535305E-4</v>
      </c>
      <c r="X25" s="48">
        <f t="shared" si="6"/>
        <v>1.130726178682373E-3</v>
      </c>
      <c r="Y25" s="48">
        <f t="shared" si="6"/>
        <v>2.4300874156166774E-3</v>
      </c>
      <c r="Z25" s="48">
        <f t="shared" si="6"/>
        <v>1.0596478130480147E-3</v>
      </c>
      <c r="AA25" s="48">
        <f t="shared" si="6"/>
        <v>2.706143119892257E-3</v>
      </c>
      <c r="AB25" s="48"/>
    </row>
    <row r="26" spans="1:28" ht="15.75" customHeight="1" x14ac:dyDescent="0.25">
      <c r="A26" s="40" t="s">
        <v>235</v>
      </c>
      <c r="B26" s="45" t="s">
        <v>90</v>
      </c>
      <c r="C26" s="97">
        <f>VLOOKUP($B26,DATA!$A$1:$AM$533,C$2,FALSE)/1000000</f>
        <v>91.040039519999993</v>
      </c>
      <c r="D26" s="97">
        <f>VLOOKUP($B26,DATA!$A$1:$AM$533,D$2,FALSE)/1000000</f>
        <v>105.9734313</v>
      </c>
      <c r="E26" s="97">
        <f>VLOOKUP($B26,DATA!$A$1:$AM$533,E$2,FALSE)/1000000</f>
        <v>110.0955288</v>
      </c>
      <c r="F26" s="97">
        <f>VLOOKUP($B26,DATA!$A$1:$AM$533,F$2,FALSE)/1000000</f>
        <v>113.03459479999999</v>
      </c>
      <c r="G26" s="97">
        <f>VLOOKUP($B26,DATA!$A$1:$AM$533,G$2,FALSE)/1000000</f>
        <v>121.97737070000001</v>
      </c>
      <c r="H26" s="97">
        <f>VLOOKUP($B26,DATA!$A$1:$AM$533,H$2,FALSE)/1000000</f>
        <v>150.32058860000001</v>
      </c>
      <c r="I26" s="97">
        <f>VLOOKUP($B26,DATA!$A$1:$AM$533,I$2,FALSE)/1000000</f>
        <v>203.77100300000001</v>
      </c>
      <c r="J26" s="45"/>
      <c r="K26" s="40" t="s">
        <v>235</v>
      </c>
      <c r="L26" s="45" t="s">
        <v>96</v>
      </c>
      <c r="M26" s="97">
        <f>VLOOKUP($L26,DATA!$A$1:$AM$533,M$22,FALSE)/1000000</f>
        <v>91.040039519999993</v>
      </c>
      <c r="N26" s="97">
        <f>VLOOKUP($L26,DATA!$A$1:$AM$533,N$22,FALSE)/1000000</f>
        <v>105.9738962</v>
      </c>
      <c r="O26" s="97">
        <f>VLOOKUP($L26,DATA!$A$1:$AM$533,O$22,FALSE)/1000000</f>
        <v>110.1127383</v>
      </c>
      <c r="P26" s="97">
        <f>VLOOKUP($L26,DATA!$A$1:$AM$533,P$22,FALSE)/1000000</f>
        <v>113.0714143</v>
      </c>
      <c r="Q26" s="97">
        <f>VLOOKUP($L26,DATA!$A$1:$AM$533,Q$22,FALSE)/1000000</f>
        <v>121.9774176</v>
      </c>
      <c r="R26" s="97">
        <f>VLOOKUP($L26,DATA!$A$1:$AM$533,R$22,FALSE)/1000000</f>
        <v>150.09494530000001</v>
      </c>
      <c r="S26" s="97">
        <f>VLOOKUP($L26,DATA!$A$1:$AM$533,S$22,FALSE)/1000000</f>
        <v>203.4814714</v>
      </c>
      <c r="T26" s="45"/>
      <c r="U26" s="40" t="s">
        <v>235</v>
      </c>
      <c r="V26" s="48">
        <f t="shared" si="6"/>
        <v>4.3869486370251565E-6</v>
      </c>
      <c r="W26" s="48">
        <f t="shared" si="6"/>
        <v>1.563142498843817E-4</v>
      </c>
      <c r="X26" s="48">
        <f t="shared" si="6"/>
        <v>3.2573655937073731E-4</v>
      </c>
      <c r="Y26" s="48">
        <f t="shared" si="6"/>
        <v>3.8449754824476656E-7</v>
      </c>
      <c r="Z26" s="48">
        <f t="shared" si="6"/>
        <v>-1.5010804714211679E-3</v>
      </c>
      <c r="AA26" s="48">
        <f t="shared" si="6"/>
        <v>-1.4208675215678923E-3</v>
      </c>
      <c r="AB26" s="48"/>
    </row>
    <row r="27" spans="1:28" ht="15.75" customHeight="1" x14ac:dyDescent="0.25">
      <c r="A27" s="40" t="s">
        <v>236</v>
      </c>
      <c r="B27" s="45" t="s">
        <v>91</v>
      </c>
      <c r="C27" s="97">
        <f>VLOOKUP($B27,DATA!$A$1:$AM$533,C$2,FALSE)/1000000</f>
        <v>6.177550396</v>
      </c>
      <c r="D27" s="97">
        <f>VLOOKUP($B27,DATA!$A$1:$AM$533,D$2,FALSE)/1000000</f>
        <v>7.3258822510000003</v>
      </c>
      <c r="E27" s="97">
        <f>VLOOKUP($B27,DATA!$A$1:$AM$533,E$2,FALSE)/1000000</f>
        <v>7.6543909719999998</v>
      </c>
      <c r="F27" s="97">
        <f>VLOOKUP($B27,DATA!$A$1:$AM$533,F$2,FALSE)/1000000</f>
        <v>8.2100625750000003</v>
      </c>
      <c r="G27" s="97">
        <f>VLOOKUP($B27,DATA!$A$1:$AM$533,G$2,FALSE)/1000000</f>
        <v>8.9497705199999995</v>
      </c>
      <c r="H27" s="97">
        <f>VLOOKUP($B27,DATA!$A$1:$AM$533,H$2,FALSE)/1000000</f>
        <v>11.15287077</v>
      </c>
      <c r="I27" s="97">
        <f>VLOOKUP($B27,DATA!$A$1:$AM$533,I$2,FALSE)/1000000</f>
        <v>14.855188249999999</v>
      </c>
      <c r="J27" s="45"/>
      <c r="K27" s="40" t="s">
        <v>236</v>
      </c>
      <c r="L27" s="45" t="s">
        <v>97</v>
      </c>
      <c r="M27" s="97">
        <f>VLOOKUP($L27,DATA!$A$1:$AM$533,M$22,FALSE)/1000000</f>
        <v>6.177550396</v>
      </c>
      <c r="N27" s="97">
        <f>VLOOKUP($L27,DATA!$A$1:$AM$533,N$22,FALSE)/1000000</f>
        <v>7.3300603720000002</v>
      </c>
      <c r="O27" s="97">
        <f>VLOOKUP($L27,DATA!$A$1:$AM$533,O$22,FALSE)/1000000</f>
        <v>7.6573978660000002</v>
      </c>
      <c r="P27" s="97">
        <f>VLOOKUP($L27,DATA!$A$1:$AM$533,P$22,FALSE)/1000000</f>
        <v>8.2090944390000011</v>
      </c>
      <c r="Q27" s="97">
        <f>VLOOKUP($L27,DATA!$A$1:$AM$533,Q$22,FALSE)/1000000</f>
        <v>8.9526231449999987</v>
      </c>
      <c r="R27" s="97">
        <f>VLOOKUP($L27,DATA!$A$1:$AM$533,R$22,FALSE)/1000000</f>
        <v>11.13133066</v>
      </c>
      <c r="S27" s="97">
        <f>VLOOKUP($L27,DATA!$A$1:$AM$533,S$22,FALSE)/1000000</f>
        <v>14.80545002</v>
      </c>
      <c r="T27" s="45"/>
      <c r="U27" s="40" t="s">
        <v>236</v>
      </c>
      <c r="V27" s="48">
        <f t="shared" si="6"/>
        <v>5.703232534797209E-4</v>
      </c>
      <c r="W27" s="48">
        <f t="shared" si="6"/>
        <v>3.9283255989919219E-4</v>
      </c>
      <c r="X27" s="48">
        <f t="shared" si="6"/>
        <v>-1.1792066030613668E-4</v>
      </c>
      <c r="Y27" s="48">
        <f t="shared" si="6"/>
        <v>3.1873722277286909E-4</v>
      </c>
      <c r="Z27" s="48">
        <f t="shared" si="6"/>
        <v>-1.931351169058737E-3</v>
      </c>
      <c r="AA27" s="48">
        <f t="shared" si="6"/>
        <v>-3.3482059710686629E-3</v>
      </c>
      <c r="AB27" s="48"/>
    </row>
    <row r="28" spans="1:28" ht="15.75" customHeight="1" x14ac:dyDescent="0.25">
      <c r="A28" s="41" t="s">
        <v>237</v>
      </c>
      <c r="B28" s="45" t="s">
        <v>136</v>
      </c>
      <c r="C28" s="97">
        <f>VLOOKUP($B28,DATA!$A$1:$AM$533,C$2,FALSE)/1000000</f>
        <v>41.882012060000001</v>
      </c>
      <c r="D28" s="97">
        <f>VLOOKUP($B28,DATA!$A$1:$AM$533,D$2,FALSE)/1000000</f>
        <v>48.879006629999999</v>
      </c>
      <c r="E28" s="97">
        <f>VLOOKUP($B28,DATA!$A$1:$AM$533,E$2,FALSE)/1000000</f>
        <v>51.238444719999997</v>
      </c>
      <c r="F28" s="97">
        <f>VLOOKUP($B28,DATA!$A$1:$AM$533,F$2,FALSE)/1000000</f>
        <v>50.449279740000001</v>
      </c>
      <c r="G28" s="97">
        <f>VLOOKUP($B28,DATA!$A$1:$AM$533,G$2,FALSE)/1000000</f>
        <v>52.765372749999997</v>
      </c>
      <c r="H28" s="97">
        <f>VLOOKUP($B28,DATA!$A$1:$AM$533,H$2,FALSE)/1000000</f>
        <v>60.822105329999999</v>
      </c>
      <c r="I28" s="97">
        <f>VLOOKUP($B28,DATA!$A$1:$AM$533,I$2,FALSE)/1000000</f>
        <v>84.740274499999998</v>
      </c>
      <c r="J28" s="45"/>
      <c r="K28" s="41" t="s">
        <v>237</v>
      </c>
      <c r="L28" s="45" t="s">
        <v>92</v>
      </c>
      <c r="M28" s="97">
        <f>VLOOKUP($L28,DATA!$A$1:$AM$533,M$22,FALSE)/1000000</f>
        <v>41.882012060000001</v>
      </c>
      <c r="N28" s="97">
        <f>VLOOKUP($L28,DATA!$A$1:$AM$533,N$22,FALSE)/1000000</f>
        <v>48.751686740000004</v>
      </c>
      <c r="O28" s="97">
        <f>VLOOKUP($L28,DATA!$A$1:$AM$533,O$22,FALSE)/1000000</f>
        <v>50.862878889999998</v>
      </c>
      <c r="P28" s="97">
        <f>VLOOKUP($L28,DATA!$A$1:$AM$533,P$22,FALSE)/1000000</f>
        <v>49.755734310000001</v>
      </c>
      <c r="Q28" s="97">
        <f>VLOOKUP($L28,DATA!$A$1:$AM$533,Q$22,FALSE)/1000000</f>
        <v>51.397956110000003</v>
      </c>
      <c r="R28" s="97">
        <f>VLOOKUP($L28,DATA!$A$1:$AM$533,R$22,FALSE)/1000000</f>
        <v>58.860223320000003</v>
      </c>
      <c r="S28" s="97">
        <f>VLOOKUP($L28,DATA!$A$1:$AM$533,S$22,FALSE)/1000000</f>
        <v>81.103555189999994</v>
      </c>
      <c r="T28" s="45"/>
      <c r="U28" s="41" t="s">
        <v>237</v>
      </c>
      <c r="V28" s="48">
        <f t="shared" si="6"/>
        <v>-2.6047970034205337E-3</v>
      </c>
      <c r="W28" s="48">
        <f t="shared" si="6"/>
        <v>-7.3297663903019172E-3</v>
      </c>
      <c r="X28" s="48">
        <f t="shared" si="6"/>
        <v>-1.3747380211854732E-2</v>
      </c>
      <c r="Y28" s="48">
        <f t="shared" si="6"/>
        <v>-2.5915038001887214E-2</v>
      </c>
      <c r="Z28" s="48">
        <f t="shared" si="6"/>
        <v>-3.2256068732831489E-2</v>
      </c>
      <c r="AA28" s="48">
        <f t="shared" si="6"/>
        <v>-4.2916067141132608E-2</v>
      </c>
      <c r="AB28" s="48"/>
    </row>
    <row r="29" spans="1:28" ht="15.75" customHeight="1" x14ac:dyDescent="0.25">
      <c r="A29" s="40" t="s">
        <v>239</v>
      </c>
      <c r="B29" s="45" t="s">
        <v>134</v>
      </c>
      <c r="C29" s="97">
        <f>VLOOKUP($B29,DATA!$A$1:$AM$533,C$2,FALSE)/1000000</f>
        <v>125.96680590000001</v>
      </c>
      <c r="D29" s="97">
        <f>VLOOKUP($B29,DATA!$A$1:$AM$533,D$2,FALSE)/1000000</f>
        <v>124.0652171</v>
      </c>
      <c r="E29" s="97">
        <f>VLOOKUP($B29,DATA!$A$1:$AM$533,E$2,FALSE)/1000000</f>
        <v>120.6591844</v>
      </c>
      <c r="F29" s="97">
        <f>VLOOKUP($B29,DATA!$A$1:$AM$533,F$2,FALSE)/1000000</f>
        <v>113.82469759999999</v>
      </c>
      <c r="G29" s="97">
        <f>VLOOKUP($B29,DATA!$A$1:$AM$533,G$2,FALSE)/1000000</f>
        <v>115.7470465</v>
      </c>
      <c r="H29" s="97">
        <f>VLOOKUP($B29,DATA!$A$1:$AM$533,H$2,FALSE)/1000000</f>
        <v>112.4929199</v>
      </c>
      <c r="I29" s="97">
        <f>VLOOKUP($B29,DATA!$A$1:$AM$533,I$2,FALSE)/1000000</f>
        <v>128.86837320000001</v>
      </c>
      <c r="J29" s="48"/>
      <c r="K29" s="40" t="s">
        <v>239</v>
      </c>
      <c r="L29" s="45" t="s">
        <v>93</v>
      </c>
      <c r="M29" s="97">
        <f>VLOOKUP($L29,DATA!$A$1:$AM$533,M$22,FALSE)/1000000</f>
        <v>125.96680590000001</v>
      </c>
      <c r="N29" s="97">
        <f>VLOOKUP($L29,DATA!$A$1:$AM$533,N$22,FALSE)/1000000</f>
        <v>117.5821342</v>
      </c>
      <c r="O29" s="97">
        <f>VLOOKUP($L29,DATA!$A$1:$AM$533,O$22,FALSE)/1000000</f>
        <v>103.2755806</v>
      </c>
      <c r="P29" s="97">
        <f>VLOOKUP($L29,DATA!$A$1:$AM$533,P$22,FALSE)/1000000</f>
        <v>84.390640230000002</v>
      </c>
      <c r="Q29" s="97">
        <f>VLOOKUP($L29,DATA!$A$1:$AM$533,Q$22,FALSE)/1000000</f>
        <v>69.498972340000009</v>
      </c>
      <c r="R29" s="97">
        <f>VLOOKUP($L29,DATA!$A$1:$AM$533,R$22,FALSE)/1000000</f>
        <v>50.737432270000006</v>
      </c>
      <c r="S29" s="97">
        <f>VLOOKUP($L29,DATA!$A$1:$AM$533,S$22,FALSE)/1000000</f>
        <v>32.862578679999999</v>
      </c>
      <c r="T29" s="45"/>
      <c r="U29" s="40" t="s">
        <v>239</v>
      </c>
      <c r="V29" s="48">
        <f t="shared" si="6"/>
        <v>-5.2255443157564918E-2</v>
      </c>
      <c r="W29" s="48">
        <f t="shared" si="6"/>
        <v>-0.14407194849230232</v>
      </c>
      <c r="X29" s="48">
        <f t="shared" si="6"/>
        <v>-0.2585911317193782</v>
      </c>
      <c r="Y29" s="48">
        <f t="shared" si="6"/>
        <v>-0.39956159192364349</v>
      </c>
      <c r="Z29" s="48">
        <f t="shared" si="6"/>
        <v>-0.54897221696171827</v>
      </c>
      <c r="AA29" s="48">
        <f t="shared" si="6"/>
        <v>-0.74499112649619459</v>
      </c>
      <c r="AB29" s="48"/>
    </row>
    <row r="30" spans="1:28" ht="15.75" customHeight="1" x14ac:dyDescent="0.25">
      <c r="A30" s="40" t="s">
        <v>238</v>
      </c>
      <c r="B30" s="45" t="s">
        <v>250</v>
      </c>
      <c r="C30" s="97">
        <f>VLOOKUP($B30,DATA!$A$1:$AM$533,C$2,FALSE)/1000000</f>
        <v>85.945794759999998</v>
      </c>
      <c r="D30" s="97">
        <f>VLOOKUP($B30,DATA!$A$1:$AM$533,D$2,FALSE)/1000000</f>
        <v>102.29368609999999</v>
      </c>
      <c r="E30" s="97">
        <f>VLOOKUP($B30,DATA!$A$1:$AM$533,E$2,FALSE)/1000000</f>
        <v>105.88763970000001</v>
      </c>
      <c r="F30" s="97">
        <f>VLOOKUP($B30,DATA!$A$1:$AM$533,F$2,FALSE)/1000000</f>
        <v>112.69613679999999</v>
      </c>
      <c r="G30" s="97">
        <f>VLOOKUP($B30,DATA!$A$1:$AM$533,G$2,FALSE)/1000000</f>
        <v>124.9392502</v>
      </c>
      <c r="H30" s="97">
        <f>VLOOKUP($B30,DATA!$A$1:$AM$533,H$2,FALSE)/1000000</f>
        <v>159.45709209999998</v>
      </c>
      <c r="I30" s="97">
        <f>VLOOKUP($B30,DATA!$A$1:$AM$533,I$2,FALSE)/1000000</f>
        <v>215.01334009999999</v>
      </c>
      <c r="J30" s="45"/>
      <c r="K30" s="40" t="s">
        <v>238</v>
      </c>
      <c r="L30" s="45" t="s">
        <v>251</v>
      </c>
      <c r="M30" s="97">
        <f>VLOOKUP($L30,DATA!$A$1:$AM$533,M$22,FALSE)/1000000</f>
        <v>85.945794759999998</v>
      </c>
      <c r="N30" s="97">
        <f>VLOOKUP($L30,DATA!$A$1:$AM$533,N$22,FALSE)/1000000</f>
        <v>102.3736547</v>
      </c>
      <c r="O30" s="97">
        <f>VLOOKUP($L30,DATA!$A$1:$AM$533,O$22,FALSE)/1000000</f>
        <v>106.08332829999999</v>
      </c>
      <c r="P30" s="97">
        <f>VLOOKUP($L30,DATA!$A$1:$AM$533,P$22,FALSE)/1000000</f>
        <v>112.8078692</v>
      </c>
      <c r="Q30" s="97">
        <f>VLOOKUP($L30,DATA!$A$1:$AM$533,Q$22,FALSE)/1000000</f>
        <v>125.18292079999999</v>
      </c>
      <c r="R30" s="97">
        <f>VLOOKUP($L30,DATA!$A$1:$AM$533,R$22,FALSE)/1000000</f>
        <v>159.50232880000002</v>
      </c>
      <c r="S30" s="97">
        <f>VLOOKUP($L30,DATA!$A$1:$AM$533,S$22,FALSE)/1000000</f>
        <v>215.41801809999998</v>
      </c>
      <c r="T30" s="45"/>
      <c r="U30" s="40" t="s">
        <v>238</v>
      </c>
      <c r="V30" s="48">
        <f t="shared" si="6"/>
        <v>7.8175499435850782E-4</v>
      </c>
      <c r="W30" s="48">
        <f t="shared" si="6"/>
        <v>1.8480778356606553E-3</v>
      </c>
      <c r="X30" s="48">
        <f t="shared" si="6"/>
        <v>9.9144835992293068E-4</v>
      </c>
      <c r="Y30" s="48">
        <f t="shared" si="6"/>
        <v>1.9503126488267242E-3</v>
      </c>
      <c r="Z30" s="48">
        <f t="shared" si="6"/>
        <v>2.8369199139577361E-4</v>
      </c>
      <c r="AA30" s="48">
        <f t="shared" si="6"/>
        <v>1.8821064767970963E-3</v>
      </c>
      <c r="AB30" s="48"/>
    </row>
    <row r="31" spans="1:28" x14ac:dyDescent="0.25">
      <c r="A31" s="40" t="s">
        <v>84</v>
      </c>
      <c r="B31" s="45"/>
      <c r="C31" s="43">
        <f>SUM(C24:C30)</f>
        <v>425.84708322</v>
      </c>
      <c r="D31" s="43">
        <f>SUM(D24:D30)</f>
        <v>475.525622801</v>
      </c>
      <c r="E31" s="43">
        <f t="shared" ref="E31:I31" si="7">SUM(E24:E30)</f>
        <v>486.28849740200002</v>
      </c>
      <c r="F31" s="43">
        <f t="shared" si="7"/>
        <v>495.70610160499996</v>
      </c>
      <c r="G31" s="43">
        <f t="shared" si="7"/>
        <v>531.16206019000003</v>
      </c>
      <c r="H31" s="43">
        <f t="shared" si="7"/>
        <v>626.79770451000002</v>
      </c>
      <c r="I31" s="43">
        <f t="shared" si="7"/>
        <v>823.40072552000015</v>
      </c>
      <c r="J31" s="45"/>
      <c r="K31" s="40" t="s">
        <v>84</v>
      </c>
      <c r="L31" s="45"/>
      <c r="M31" s="43">
        <f>SUM(M24:M30)</f>
        <v>425.84708322</v>
      </c>
      <c r="N31" s="43">
        <f t="shared" ref="N31:S31" si="8">SUM(N24:N30)</f>
        <v>469.03926504200001</v>
      </c>
      <c r="O31" s="43">
        <f t="shared" si="8"/>
        <v>468.78335334600001</v>
      </c>
      <c r="P31" s="43">
        <f t="shared" si="8"/>
        <v>465.83739288900006</v>
      </c>
      <c r="Q31" s="43">
        <f t="shared" si="8"/>
        <v>484.04550878499998</v>
      </c>
      <c r="R31" s="43">
        <f t="shared" si="8"/>
        <v>563.00900323999997</v>
      </c>
      <c r="S31" s="43">
        <f t="shared" si="8"/>
        <v>724.27232266999999</v>
      </c>
      <c r="T31" s="45"/>
      <c r="U31" s="40" t="s">
        <v>84</v>
      </c>
      <c r="V31" s="56">
        <f t="shared" si="6"/>
        <v>-1.3640395907150604E-2</v>
      </c>
      <c r="W31" s="56">
        <f t="shared" si="6"/>
        <v>-3.5997446268051569E-2</v>
      </c>
      <c r="X31" s="56">
        <f t="shared" si="6"/>
        <v>-6.025487404591312E-2</v>
      </c>
      <c r="Y31" s="56">
        <f t="shared" si="6"/>
        <v>-8.8704662731645678E-2</v>
      </c>
      <c r="Z31" s="56">
        <f t="shared" si="6"/>
        <v>-0.10176920051082028</v>
      </c>
      <c r="AA31" s="56">
        <f t="shared" si="6"/>
        <v>-0.12038901567325899</v>
      </c>
      <c r="AB31" s="56"/>
    </row>
    <row r="32" spans="1:28" x14ac:dyDescent="0.25">
      <c r="A32" s="4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0:20" x14ac:dyDescent="0.25">
      <c r="J33" s="6"/>
      <c r="T33" s="6"/>
    </row>
    <row r="34" spans="10:20" x14ac:dyDescent="0.25">
      <c r="J3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I34" sqref="I34"/>
    </sheetView>
  </sheetViews>
  <sheetFormatPr baseColWidth="10" defaultColWidth="11.42578125" defaultRowHeight="12.75" x14ac:dyDescent="0.2"/>
  <cols>
    <col min="1" max="1" width="17.7109375" style="46" customWidth="1"/>
    <col min="2" max="9" width="11.42578125" style="46"/>
    <col min="10" max="10" width="18.85546875" style="46" customWidth="1"/>
    <col min="11" max="18" width="11.42578125" style="46"/>
    <col min="19" max="19" width="18.7109375" style="46" customWidth="1"/>
    <col min="20" max="26" width="11.42578125" style="46"/>
    <col min="27" max="27" width="18.28515625" style="46" customWidth="1"/>
    <col min="28" max="16384" width="11.42578125" style="46"/>
  </cols>
  <sheetData>
    <row r="1" spans="1:36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6" x14ac:dyDescent="0.2">
      <c r="A2" s="44" t="s">
        <v>427</v>
      </c>
      <c r="B2" s="45"/>
      <c r="C2" s="45"/>
      <c r="D2" s="45"/>
      <c r="E2" s="45"/>
      <c r="F2" s="45"/>
      <c r="G2" s="45"/>
      <c r="H2" s="45"/>
      <c r="I2" s="45"/>
      <c r="J2" s="44" t="s">
        <v>427</v>
      </c>
      <c r="K2" s="45"/>
      <c r="L2" s="45"/>
      <c r="M2" s="45"/>
      <c r="N2" s="45"/>
      <c r="O2" s="45"/>
      <c r="P2" s="45"/>
      <c r="Q2" s="45"/>
      <c r="R2" s="45"/>
      <c r="S2" s="44" t="s">
        <v>427</v>
      </c>
      <c r="T2" s="45"/>
      <c r="U2" s="45"/>
      <c r="V2" s="45"/>
      <c r="W2" s="45"/>
      <c r="X2" s="45"/>
      <c r="Y2" s="45"/>
      <c r="Z2" s="45"/>
      <c r="AA2" s="44" t="s">
        <v>427</v>
      </c>
      <c r="AB2" s="45"/>
      <c r="AC2" s="45"/>
      <c r="AD2" s="45"/>
      <c r="AE2" s="45"/>
      <c r="AF2" s="45"/>
      <c r="AG2" s="45"/>
      <c r="AH2" s="45"/>
      <c r="AI2" s="45"/>
      <c r="AJ2" s="45"/>
    </row>
    <row r="3" spans="1:36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45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  <c r="AI3" s="53"/>
    </row>
    <row r="4" spans="1:36" ht="13.5" customHeight="1" x14ac:dyDescent="0.2">
      <c r="A4" s="40" t="s">
        <v>234</v>
      </c>
      <c r="B4" s="43">
        <f>SUMIFS('DATA 2'!$C$134:$C$152,'DATA 2'!$A$134:$A$152,$A4)</f>
        <v>354446.67499999999</v>
      </c>
      <c r="C4" s="43">
        <f>SUMIFS('DATA 2'!$H$134:$H$152,'DATA 2'!$A$134:$A$152,$A4)</f>
        <v>409742.46612999996</v>
      </c>
      <c r="D4" s="43">
        <f>SUMIFS('DATA 2'!$J$134:$J$152,'DATA 2'!$A$134:$A$152,$A4)</f>
        <v>432444.75030399999</v>
      </c>
      <c r="E4" s="43">
        <f>SUMIFS('DATA 2'!$O$134:$O$152,'DATA 2'!$A$134:$A$152,$A4)</f>
        <v>491548.78924499999</v>
      </c>
      <c r="F4" s="43">
        <f>SUMIFS('DATA 2'!$T$134:$T$152,'DATA 2'!$A$134:$A$152,$A4)</f>
        <v>558971.15810400003</v>
      </c>
      <c r="G4" s="43">
        <f>SUMIFS('DATA 2'!$AD$134:$AD$152,'DATA 2'!$A$134:$A$152,$A4)</f>
        <v>733198.15625200002</v>
      </c>
      <c r="H4" s="43">
        <f>SUMIFS('DATA 2'!$AN$134:$AN$152,'DATA 2'!$A$134:$A$152,$A4)</f>
        <v>959294.41248499998</v>
      </c>
      <c r="I4" s="45"/>
      <c r="J4" s="40" t="s">
        <v>234</v>
      </c>
      <c r="K4" s="43">
        <f>SUMIFS('DATA 2'!$C$153:$C$171,'DATA 2'!$A$153:$A$171,$A4)</f>
        <v>354446.67499999999</v>
      </c>
      <c r="L4" s="43">
        <f>SUMIFS('DATA 2'!$H$153:$H$171,'DATA 2'!$A$153:$A$171,$A4)</f>
        <v>409744.87374200003</v>
      </c>
      <c r="M4" s="43">
        <f>SUMIFS('DATA 2'!$J$153:$J$171,'DATA 2'!$A$153:$A$171,$A4)</f>
        <v>432452.68800700002</v>
      </c>
      <c r="N4" s="43">
        <f>SUMIFS('DATA 2'!$O$153:$O$171,'DATA 2'!$A$153:$A$171,$A4)</f>
        <v>491732.18497499998</v>
      </c>
      <c r="O4" s="43">
        <f>SUMIFS('DATA 2'!$T$153:$T$171,'DATA 2'!$A$153:$A$171,$A4)</f>
        <v>559723.13907899999</v>
      </c>
      <c r="P4" s="43">
        <f>SUMIFS('DATA 2'!$AD$153:$AD$171,'DATA 2'!$A$153:$A$171,$A4)</f>
        <v>733459.49499799998</v>
      </c>
      <c r="Q4" s="43">
        <f>SUMIFS('DATA 2'!$AN$153:$AN$171,'DATA 2'!$A$153:$A$171,$A4)</f>
        <v>960556.54511399998</v>
      </c>
      <c r="R4" s="45"/>
      <c r="S4" s="40" t="s">
        <v>234</v>
      </c>
      <c r="T4" s="43">
        <f>L4-C4</f>
        <v>2.407612000068184</v>
      </c>
      <c r="U4" s="43">
        <f t="shared" ref="U4:Y4" si="0">M4-D4</f>
        <v>7.937703000032343</v>
      </c>
      <c r="V4" s="43">
        <f t="shared" si="0"/>
        <v>183.39572999998927</v>
      </c>
      <c r="W4" s="43">
        <f t="shared" si="0"/>
        <v>751.98097499995492</v>
      </c>
      <c r="X4" s="43">
        <f t="shared" si="0"/>
        <v>261.33874599996489</v>
      </c>
      <c r="Y4" s="43">
        <f t="shared" si="0"/>
        <v>1262.1326289999997</v>
      </c>
      <c r="Z4" s="45"/>
      <c r="AA4" s="40" t="s">
        <v>234</v>
      </c>
      <c r="AB4" s="48">
        <f t="shared" ref="AB4:AG10" si="1">L4/C4-1</f>
        <v>5.8759152372633849E-6</v>
      </c>
      <c r="AC4" s="48">
        <f t="shared" si="1"/>
        <v>1.8355415332127478E-5</v>
      </c>
      <c r="AD4" s="48">
        <f t="shared" si="1"/>
        <v>3.7309771484062004E-4</v>
      </c>
      <c r="AE4" s="48">
        <f t="shared" si="1"/>
        <v>1.3452947689656103E-3</v>
      </c>
      <c r="AF4" s="48">
        <f t="shared" si="1"/>
        <v>3.5643672010299277E-4</v>
      </c>
      <c r="AG4" s="48">
        <f t="shared" si="1"/>
        <v>1.3156885024800946E-3</v>
      </c>
      <c r="AH4" s="48"/>
      <c r="AI4" s="48"/>
    </row>
    <row r="5" spans="1:36" ht="13.5" customHeight="1" x14ac:dyDescent="0.2">
      <c r="A5" s="40" t="s">
        <v>233</v>
      </c>
      <c r="B5" s="43">
        <f>SUMIFS('DATA 2'!$C$134:$C$152,'DATA 2'!$A$134:$A$152,$A5)</f>
        <v>5232990.3926000008</v>
      </c>
      <c r="C5" s="43">
        <f>SUMIFS('DATA 2'!$H$134:$H$152,'DATA 2'!$A$134:$A$152,$A5)</f>
        <v>6057157.1730064005</v>
      </c>
      <c r="D5" s="43">
        <f>SUMIFS('DATA 2'!$J$134:$J$152,'DATA 2'!$A$134:$A$152,$A5)</f>
        <v>6387061.1680675</v>
      </c>
      <c r="E5" s="43">
        <f>SUMIFS('DATA 2'!$O$134:$O$152,'DATA 2'!$A$134:$A$152,$A5)</f>
        <v>7251345.4575059991</v>
      </c>
      <c r="F5" s="43">
        <f>SUMIFS('DATA 2'!$T$134:$T$152,'DATA 2'!$A$134:$A$152,$A5)</f>
        <v>8263174.1537426999</v>
      </c>
      <c r="G5" s="43">
        <f>SUMIFS('DATA 2'!$AD$134:$AD$152,'DATA 2'!$A$134:$A$152,$A5)</f>
        <v>10879378.327093601</v>
      </c>
      <c r="H5" s="43">
        <f>SUMIFS('DATA 2'!$AN$134:$AN$152,'DATA 2'!$A$134:$A$152,$A5)</f>
        <v>14269366.989260999</v>
      </c>
      <c r="I5" s="45"/>
      <c r="J5" s="40" t="s">
        <v>233</v>
      </c>
      <c r="K5" s="43">
        <f>SUMIFS('DATA 2'!$C$153:$C$171,'DATA 2'!$A$153:$A$171,$A5)</f>
        <v>5232990.3926000008</v>
      </c>
      <c r="L5" s="43">
        <f>SUMIFS('DATA 2'!$H$153:$H$171,'DATA 2'!$A$153:$A$171,$A5)</f>
        <v>6057126.4835877996</v>
      </c>
      <c r="M5" s="43">
        <f>SUMIFS('DATA 2'!$J$153:$J$171,'DATA 2'!$A$153:$A$171,$A5)</f>
        <v>6386869.0134931998</v>
      </c>
      <c r="N5" s="43">
        <f>SUMIFS('DATA 2'!$O$153:$O$171,'DATA 2'!$A$153:$A$171,$A5)</f>
        <v>7253653.0894115996</v>
      </c>
      <c r="O5" s="43">
        <f>SUMIFS('DATA 2'!$T$153:$T$171,'DATA 2'!$A$153:$A$171,$A5)</f>
        <v>8274722.4820229001</v>
      </c>
      <c r="P5" s="43">
        <f>SUMIFS('DATA 2'!$AD$153:$AD$171,'DATA 2'!$A$153:$A$171,$A5)</f>
        <v>10882626.399038197</v>
      </c>
      <c r="Q5" s="43">
        <f>SUMIFS('DATA 2'!$AN$153:$AN$171,'DATA 2'!$A$153:$A$171,$A5)</f>
        <v>14288023.376481</v>
      </c>
      <c r="R5" s="45"/>
      <c r="S5" s="40" t="s">
        <v>233</v>
      </c>
      <c r="T5" s="43">
        <f t="shared" ref="T5:T10" si="2">L5-C5</f>
        <v>-30.689418600872159</v>
      </c>
      <c r="U5" s="43">
        <f t="shared" ref="U5:U10" si="3">M5-D5</f>
        <v>-192.15457430016249</v>
      </c>
      <c r="V5" s="43">
        <f t="shared" ref="V5:V10" si="4">N5-E5</f>
        <v>2307.6319056004286</v>
      </c>
      <c r="W5" s="43">
        <f t="shared" ref="W5:W10" si="5">O5-F5</f>
        <v>11548.32828020025</v>
      </c>
      <c r="X5" s="43">
        <f t="shared" ref="X5:X10" si="6">P5-G5</f>
        <v>3248.0719445962459</v>
      </c>
      <c r="Y5" s="43">
        <f t="shared" ref="Y5:Y10" si="7">Q5-H5</f>
        <v>18656.387220000848</v>
      </c>
      <c r="Z5" s="45"/>
      <c r="AA5" s="40" t="s">
        <v>233</v>
      </c>
      <c r="AB5" s="48">
        <f t="shared" si="1"/>
        <v>-5.0666373224705907E-6</v>
      </c>
      <c r="AC5" s="48">
        <f t="shared" si="1"/>
        <v>-3.0084974802058184E-5</v>
      </c>
      <c r="AD5" s="48">
        <f t="shared" si="1"/>
        <v>3.1823499778393938E-4</v>
      </c>
      <c r="AE5" s="48">
        <f t="shared" si="1"/>
        <v>1.3975656406768344E-3</v>
      </c>
      <c r="AF5" s="48">
        <f t="shared" si="1"/>
        <v>2.9855308336013131E-4</v>
      </c>
      <c r="AG5" s="48">
        <f t="shared" si="1"/>
        <v>1.3074432267417002E-3</v>
      </c>
      <c r="AH5" s="48"/>
      <c r="AI5" s="48"/>
    </row>
    <row r="6" spans="1:36" ht="13.5" customHeight="1" x14ac:dyDescent="0.2">
      <c r="A6" s="40" t="s">
        <v>235</v>
      </c>
      <c r="B6" s="43">
        <f>SUMIFS('DATA 2'!$C$134:$C$152,'DATA 2'!$A$134:$A$152,$A6)</f>
        <v>725910.16899999988</v>
      </c>
      <c r="C6" s="43">
        <f>SUMIFS('DATA 2'!$H$134:$H$152,'DATA 2'!$A$134:$A$152,$A6)</f>
        <v>845772.16256159986</v>
      </c>
      <c r="D6" s="43">
        <f>SUMIFS('DATA 2'!$J$134:$J$152,'DATA 2'!$A$134:$A$152,$A6)</f>
        <v>891112.67713930004</v>
      </c>
      <c r="E6" s="43">
        <f>SUMIFS('DATA 2'!$O$134:$O$152,'DATA 2'!$A$134:$A$152,$A6)</f>
        <v>1001567.0455915</v>
      </c>
      <c r="F6" s="43">
        <f>SUMIFS('DATA 2'!$T$134:$T$152,'DATA 2'!$A$134:$A$152,$A6)</f>
        <v>1134574.871485</v>
      </c>
      <c r="G6" s="43">
        <f>SUMIFS('DATA 2'!$AD$134:$AD$152,'DATA 2'!$A$134:$A$152,$A6)</f>
        <v>1485242.6178588001</v>
      </c>
      <c r="H6" s="43">
        <f>SUMIFS('DATA 2'!$AN$134:$AN$152,'DATA 2'!$A$134:$A$152,$A6)</f>
        <v>1955501.5181805003</v>
      </c>
      <c r="I6" s="45"/>
      <c r="J6" s="40" t="s">
        <v>235</v>
      </c>
      <c r="K6" s="43">
        <f>SUMIFS('DATA 2'!$C$153:$C$171,'DATA 2'!$A$153:$A$171,$A6)</f>
        <v>725910.16899999988</v>
      </c>
      <c r="L6" s="43">
        <f>SUMIFS('DATA 2'!$H$153:$H$171,'DATA 2'!$A$153:$A$171,$A6)</f>
        <v>845841.4490565001</v>
      </c>
      <c r="M6" s="43">
        <f>SUMIFS('DATA 2'!$J$153:$J$171,'DATA 2'!$A$153:$A$171,$A6)</f>
        <v>891377.60499260004</v>
      </c>
      <c r="N6" s="43">
        <f>SUMIFS('DATA 2'!$O$153:$O$171,'DATA 2'!$A$153:$A$171,$A6)</f>
        <v>1002083.6742595001</v>
      </c>
      <c r="O6" s="43">
        <f>SUMIFS('DATA 2'!$T$153:$T$171,'DATA 2'!$A$153:$A$171,$A6)</f>
        <v>1136250.2982257998</v>
      </c>
      <c r="P6" s="43">
        <f>SUMIFS('DATA 2'!$AD$153:$AD$171,'DATA 2'!$A$153:$A$171,$A6)</f>
        <v>1485755.8313482001</v>
      </c>
      <c r="Q6" s="43">
        <f>SUMIFS('DATA 2'!$AN$153:$AN$171,'DATA 2'!$A$153:$A$171,$A6)</f>
        <v>1958401.7363707002</v>
      </c>
      <c r="R6" s="45"/>
      <c r="S6" s="40" t="s">
        <v>235</v>
      </c>
      <c r="T6" s="43">
        <f t="shared" si="2"/>
        <v>69.286494900239632</v>
      </c>
      <c r="U6" s="43">
        <f t="shared" si="3"/>
        <v>264.92785330000333</v>
      </c>
      <c r="V6" s="43">
        <f t="shared" si="4"/>
        <v>516.6286680001067</v>
      </c>
      <c r="W6" s="43">
        <f t="shared" si="5"/>
        <v>1675.4267407997977</v>
      </c>
      <c r="X6" s="43">
        <f t="shared" si="6"/>
        <v>513.21348939999007</v>
      </c>
      <c r="Y6" s="43">
        <f t="shared" si="7"/>
        <v>2900.2181901999284</v>
      </c>
      <c r="Z6" s="45"/>
      <c r="AA6" s="40" t="s">
        <v>235</v>
      </c>
      <c r="AB6" s="48">
        <f t="shared" si="1"/>
        <v>8.1920992398787362E-5</v>
      </c>
      <c r="AC6" s="48">
        <f t="shared" si="1"/>
        <v>2.9730006103201312E-4</v>
      </c>
      <c r="AD6" s="48">
        <f t="shared" si="1"/>
        <v>5.1582035398833881E-4</v>
      </c>
      <c r="AE6" s="48">
        <f t="shared" si="1"/>
        <v>1.4767000247475348E-3</v>
      </c>
      <c r="AF6" s="48">
        <f t="shared" si="1"/>
        <v>3.4554185506729951E-4</v>
      </c>
      <c r="AG6" s="48">
        <f t="shared" si="1"/>
        <v>1.4831071023142517E-3</v>
      </c>
      <c r="AH6" s="48"/>
      <c r="AI6" s="48"/>
    </row>
    <row r="7" spans="1:36" ht="13.5" customHeight="1" x14ac:dyDescent="0.2">
      <c r="A7" s="40" t="s">
        <v>236</v>
      </c>
      <c r="B7" s="43">
        <f>SUMIFS('DATA 2'!$C$134:$C$152,'DATA 2'!$A$134:$A$152,$A7)</f>
        <v>4156742.6929990002</v>
      </c>
      <c r="C7" s="43">
        <f>SUMIFS('DATA 2'!$H$134:$H$152,'DATA 2'!$A$134:$A$152,$A7)</f>
        <v>4811399.0620630002</v>
      </c>
      <c r="D7" s="43">
        <f>SUMIFS('DATA 2'!$J$134:$J$152,'DATA 2'!$A$134:$A$152,$A7)</f>
        <v>5078372.6652849996</v>
      </c>
      <c r="E7" s="43">
        <f>SUMIFS('DATA 2'!$O$134:$O$152,'DATA 2'!$A$134:$A$152,$A7)</f>
        <v>5779660.7422219999</v>
      </c>
      <c r="F7" s="43">
        <f>SUMIFS('DATA 2'!$T$134:$T$152,'DATA 2'!$A$134:$A$152,$A7)</f>
        <v>6584890.3085239995</v>
      </c>
      <c r="G7" s="43">
        <f>SUMIFS('DATA 2'!$AD$134:$AD$152,'DATA 2'!$A$134:$A$152,$A7)</f>
        <v>8643224.1400080007</v>
      </c>
      <c r="H7" s="43">
        <f>SUMIFS('DATA 2'!$AN$134:$AN$152,'DATA 2'!$A$134:$A$152,$A7)</f>
        <v>11299668.375299999</v>
      </c>
      <c r="I7" s="45"/>
      <c r="J7" s="40" t="s">
        <v>236</v>
      </c>
      <c r="K7" s="43">
        <f>SUMIFS('DATA 2'!$C$153:$C$171,'DATA 2'!$A$153:$A$171,$A7)</f>
        <v>4156742.6929990002</v>
      </c>
      <c r="L7" s="43">
        <f>SUMIFS('DATA 2'!$H$153:$H$171,'DATA 2'!$A$153:$A$171,$A7)</f>
        <v>4811410.0833329996</v>
      </c>
      <c r="M7" s="43">
        <f>SUMIFS('DATA 2'!$J$153:$J$171,'DATA 2'!$A$153:$A$171,$A7)</f>
        <v>5078344.049594</v>
      </c>
      <c r="N7" s="43">
        <f>SUMIFS('DATA 2'!$O$153:$O$171,'DATA 2'!$A$153:$A$171,$A7)</f>
        <v>5781450.9202659996</v>
      </c>
      <c r="O7" s="43">
        <f>SUMIFS('DATA 2'!$T$153:$T$171,'DATA 2'!$A$153:$A$171,$A7)</f>
        <v>6592962.3903180007</v>
      </c>
      <c r="P7" s="43">
        <f>SUMIFS('DATA 2'!$AD$153:$AD$171,'DATA 2'!$A$153:$A$171,$A7)</f>
        <v>8644019.2381110005</v>
      </c>
      <c r="Q7" s="43">
        <f>SUMIFS('DATA 2'!$AN$153:$AN$171,'DATA 2'!$A$153:$A$171,$A7)</f>
        <v>11311336.547599999</v>
      </c>
      <c r="R7" s="45"/>
      <c r="S7" s="40" t="s">
        <v>236</v>
      </c>
      <c r="T7" s="43">
        <f t="shared" si="2"/>
        <v>11.021269999444485</v>
      </c>
      <c r="U7" s="43">
        <f t="shared" si="3"/>
        <v>-28.615690999664366</v>
      </c>
      <c r="V7" s="43">
        <f t="shared" si="4"/>
        <v>1790.1780439997092</v>
      </c>
      <c r="W7" s="43">
        <f t="shared" si="5"/>
        <v>8072.0817940011621</v>
      </c>
      <c r="X7" s="43">
        <f t="shared" si="6"/>
        <v>795.09810299985111</v>
      </c>
      <c r="Y7" s="43">
        <f t="shared" si="7"/>
        <v>11668.172299999744</v>
      </c>
      <c r="Z7" s="45"/>
      <c r="AA7" s="40" t="s">
        <v>236</v>
      </c>
      <c r="AB7" s="48">
        <f t="shared" si="1"/>
        <v>2.2906580512405128E-6</v>
      </c>
      <c r="AC7" s="48">
        <f t="shared" si="1"/>
        <v>-5.6348151042939776E-6</v>
      </c>
      <c r="AD7" s="48">
        <f t="shared" si="1"/>
        <v>3.0973756485774828E-4</v>
      </c>
      <c r="AE7" s="48">
        <f t="shared" si="1"/>
        <v>1.2258490902350427E-3</v>
      </c>
      <c r="AF7" s="48">
        <f t="shared" si="1"/>
        <v>9.1990915672246487E-5</v>
      </c>
      <c r="AG7" s="48">
        <f t="shared" si="1"/>
        <v>1.0326119238601716E-3</v>
      </c>
      <c r="AH7" s="48"/>
      <c r="AI7" s="48"/>
    </row>
    <row r="8" spans="1:36" ht="13.5" customHeight="1" x14ac:dyDescent="0.2">
      <c r="A8" s="41" t="s">
        <v>425</v>
      </c>
      <c r="B8" s="43">
        <f>SUMIFS('DATA 2'!$C$134:$C$152,'DATA 2'!$A$134:$A$152,$A8)</f>
        <v>372725.1164</v>
      </c>
      <c r="C8" s="43">
        <f>SUMIFS('DATA 2'!$H$134:$H$152,'DATA 2'!$A$134:$A$152,$A8)</f>
        <v>443601.92197999998</v>
      </c>
      <c r="D8" s="43">
        <f>SUMIFS('DATA 2'!$J$134:$J$152,'DATA 2'!$A$134:$A$152,$A8)</f>
        <v>459198.69738000003</v>
      </c>
      <c r="E8" s="43">
        <f>SUMIFS('DATA 2'!$O$134:$O$152,'DATA 2'!$A$134:$A$152,$A8)</f>
        <v>488772.85579</v>
      </c>
      <c r="F8" s="43">
        <f>SUMIFS('DATA 2'!$T$134:$T$152,'DATA 2'!$A$134:$A$152,$A8)</f>
        <v>541888.33475000004</v>
      </c>
      <c r="G8" s="43">
        <f>SUMIFS('DATA 2'!$AD$134:$AD$152,'DATA 2'!$A$134:$A$152,$A8)</f>
        <v>691622.50161000004</v>
      </c>
      <c r="H8" s="43">
        <f>SUMIFS('DATA 2'!$AN$134:$AN$152,'DATA 2'!$A$134:$A$152,$A8)</f>
        <v>932551.47187000001</v>
      </c>
      <c r="I8" s="45"/>
      <c r="J8" s="41" t="s">
        <v>425</v>
      </c>
      <c r="K8" s="43">
        <f>SUMIFS('DATA 2'!$C$153:$C$171,'DATA 2'!$A$153:$A$171,$A8)</f>
        <v>372725.1164</v>
      </c>
      <c r="L8" s="43">
        <f>SUMIFS('DATA 2'!$H$153:$H$171,'DATA 2'!$A$153:$A$171,$A8)</f>
        <v>443947.84103999997</v>
      </c>
      <c r="M8" s="43">
        <f>SUMIFS('DATA 2'!$J$153:$J$171,'DATA 2'!$A$153:$A$171,$A8)</f>
        <v>460045.27493000001</v>
      </c>
      <c r="N8" s="43">
        <f>SUMIFS('DATA 2'!$O$153:$O$171,'DATA 2'!$A$153:$A$171,$A8)</f>
        <v>489257.53294</v>
      </c>
      <c r="O8" s="43">
        <f>SUMIFS('DATA 2'!$T$153:$T$171,'DATA 2'!$A$153:$A$171,$A8)</f>
        <v>542947.52561000001</v>
      </c>
      <c r="P8" s="43">
        <f>SUMIFS('DATA 2'!$AD$153:$AD$171,'DATA 2'!$A$153:$A$171,$A8)</f>
        <v>691819.55527000001</v>
      </c>
      <c r="Q8" s="43">
        <f>SUMIFS('DATA 2'!$AN$153:$AN$171,'DATA 2'!$A$153:$A$171,$A8)</f>
        <v>934308.36482000002</v>
      </c>
      <c r="R8" s="45"/>
      <c r="S8" s="41" t="s">
        <v>425</v>
      </c>
      <c r="T8" s="43">
        <f t="shared" si="2"/>
        <v>345.91905999998562</v>
      </c>
      <c r="U8" s="43">
        <f t="shared" si="3"/>
        <v>846.57754999998724</v>
      </c>
      <c r="V8" s="43">
        <f t="shared" si="4"/>
        <v>484.67715000000317</v>
      </c>
      <c r="W8" s="43">
        <f t="shared" si="5"/>
        <v>1059.1908599999733</v>
      </c>
      <c r="X8" s="43">
        <f t="shared" si="6"/>
        <v>197.05365999997593</v>
      </c>
      <c r="Y8" s="43">
        <f t="shared" si="7"/>
        <v>1756.8929500000086</v>
      </c>
      <c r="Z8" s="45"/>
      <c r="AA8" s="41" t="s">
        <v>425</v>
      </c>
      <c r="AB8" s="48">
        <f t="shared" si="1"/>
        <v>7.79796125444987E-4</v>
      </c>
      <c r="AC8" s="48">
        <f t="shared" si="1"/>
        <v>1.8435974553721035E-3</v>
      </c>
      <c r="AD8" s="48">
        <f t="shared" si="1"/>
        <v>9.9162043116463039E-4</v>
      </c>
      <c r="AE8" s="48">
        <f t="shared" si="1"/>
        <v>1.9546293804029169E-3</v>
      </c>
      <c r="AF8" s="48">
        <f t="shared" si="1"/>
        <v>2.8491505053884758E-4</v>
      </c>
      <c r="AG8" s="48">
        <f t="shared" si="1"/>
        <v>1.8839635162195556E-3</v>
      </c>
      <c r="AH8" s="48"/>
      <c r="AI8" s="48"/>
    </row>
    <row r="9" spans="1:36" ht="13.5" customHeight="1" x14ac:dyDescent="0.2">
      <c r="A9" s="40" t="s">
        <v>424</v>
      </c>
      <c r="B9" s="43">
        <f>SUMIFS('DATA 2'!$C$134:$C$152,'DATA 2'!$A$134:$A$152,$A9)</f>
        <v>37854.733</v>
      </c>
      <c r="C9" s="43">
        <f>SUMIFS('DATA 2'!$H$134:$H$152,'DATA 2'!$A$134:$A$152,$A9)</f>
        <v>40327.702140000001</v>
      </c>
      <c r="D9" s="43">
        <f>SUMIFS('DATA 2'!$J$134:$J$152,'DATA 2'!$A$134:$A$152,$A9)</f>
        <v>41861.096830000002</v>
      </c>
      <c r="E9" s="43">
        <f>SUMIFS('DATA 2'!$O$134:$O$152,'DATA 2'!$A$134:$A$152,$A9)</f>
        <v>47130.021670000002</v>
      </c>
      <c r="F9" s="43">
        <f>SUMIFS('DATA 2'!$T$134:$T$152,'DATA 2'!$A$134:$A$152,$A9)</f>
        <v>53860.026160000001</v>
      </c>
      <c r="G9" s="43">
        <f>SUMIFS('DATA 2'!$AD$134:$AD$152,'DATA 2'!$A$134:$A$152,$A9)</f>
        <v>70609.990059999996</v>
      </c>
      <c r="H9" s="43">
        <f>SUMIFS('DATA 2'!$AN$134:$AN$152,'DATA 2'!$A$134:$A$152,$A9)</f>
        <v>93032.875690000001</v>
      </c>
      <c r="I9" s="45"/>
      <c r="J9" s="40" t="s">
        <v>424</v>
      </c>
      <c r="K9" s="43">
        <f>SUMIFS('DATA 2'!$C$153:$C$171,'DATA 2'!$A$153:$A$171,$A9)</f>
        <v>37854.733</v>
      </c>
      <c r="L9" s="43">
        <f>SUMIFS('DATA 2'!$H$153:$H$171,'DATA 2'!$A$153:$A$171,$A9)</f>
        <v>40239.10843</v>
      </c>
      <c r="M9" s="43">
        <f>SUMIFS('DATA 2'!$J$153:$J$171,'DATA 2'!$A$153:$A$171,$A9)</f>
        <v>41537.368799999997</v>
      </c>
      <c r="N9" s="43">
        <f>SUMIFS('DATA 2'!$O$153:$O$171,'DATA 2'!$A$153:$A$171,$A9)</f>
        <v>46617.404990000003</v>
      </c>
      <c r="O9" s="43">
        <f>SUMIFS('DATA 2'!$T$153:$T$171,'DATA 2'!$A$153:$A$171,$A9)</f>
        <v>53451.562449999998</v>
      </c>
      <c r="P9" s="43">
        <f>SUMIFS('DATA 2'!$AD$153:$AD$171,'DATA 2'!$A$153:$A$171,$A9)</f>
        <v>69671.089640000006</v>
      </c>
      <c r="Q9" s="43">
        <f>SUMIFS('DATA 2'!$AN$153:$AN$171,'DATA 2'!$A$153:$A$171,$A9)</f>
        <v>90326.534469999999</v>
      </c>
      <c r="R9" s="45"/>
      <c r="S9" s="40" t="s">
        <v>424</v>
      </c>
      <c r="T9" s="43">
        <f t="shared" si="2"/>
        <v>-88.59371000000101</v>
      </c>
      <c r="U9" s="43">
        <f t="shared" si="3"/>
        <v>-323.72803000000567</v>
      </c>
      <c r="V9" s="43">
        <f t="shared" si="4"/>
        <v>-512.61667999999918</v>
      </c>
      <c r="W9" s="43">
        <f t="shared" si="5"/>
        <v>-408.46371000000363</v>
      </c>
      <c r="X9" s="43">
        <f t="shared" si="6"/>
        <v>-938.90041999999085</v>
      </c>
      <c r="Y9" s="43">
        <f t="shared" si="7"/>
        <v>-2706.3412200000021</v>
      </c>
      <c r="Z9" s="45"/>
      <c r="AA9" s="40" t="s">
        <v>424</v>
      </c>
      <c r="AB9" s="48">
        <f t="shared" si="1"/>
        <v>-2.1968449799704137E-3</v>
      </c>
      <c r="AC9" s="48">
        <f t="shared" si="1"/>
        <v>-7.7333862348299975E-3</v>
      </c>
      <c r="AD9" s="48">
        <f t="shared" si="1"/>
        <v>-1.0876648510567022E-2</v>
      </c>
      <c r="AE9" s="48">
        <f t="shared" si="1"/>
        <v>-7.5838008096504872E-3</v>
      </c>
      <c r="AF9" s="48">
        <f t="shared" si="1"/>
        <v>-1.3296991250135726E-2</v>
      </c>
      <c r="AG9" s="48">
        <f t="shared" si="1"/>
        <v>-2.9090159794887493E-2</v>
      </c>
      <c r="AH9" s="48"/>
      <c r="AI9" s="48"/>
    </row>
    <row r="10" spans="1:36" ht="13.5" customHeight="1" x14ac:dyDescent="0.2">
      <c r="A10" s="44" t="s">
        <v>240</v>
      </c>
      <c r="B10" s="43">
        <f>SUM(B4:B9)</f>
        <v>10880669.778998999</v>
      </c>
      <c r="C10" s="43">
        <f t="shared" ref="C10:H10" si="8">SUM(C4:C9)</f>
        <v>12608000.487880999</v>
      </c>
      <c r="D10" s="43">
        <f t="shared" si="8"/>
        <v>13290051.0550058</v>
      </c>
      <c r="E10" s="43">
        <f t="shared" si="8"/>
        <v>15060024.9120245</v>
      </c>
      <c r="F10" s="43">
        <f t="shared" si="8"/>
        <v>17137358.852765702</v>
      </c>
      <c r="G10" s="43">
        <f t="shared" si="8"/>
        <v>22503275.732882407</v>
      </c>
      <c r="H10" s="43">
        <f t="shared" si="8"/>
        <v>29509415.642786499</v>
      </c>
      <c r="I10" s="45"/>
      <c r="J10" s="44" t="s">
        <v>240</v>
      </c>
      <c r="K10" s="43">
        <f>SUM(K4:K9)</f>
        <v>10880669.778998999</v>
      </c>
      <c r="L10" s="43">
        <f t="shared" ref="L10:Q10" si="9">SUM(L4:L9)</f>
        <v>12608309.8391893</v>
      </c>
      <c r="M10" s="43">
        <f>SUM(M4:M9)</f>
        <v>13290625.9998168</v>
      </c>
      <c r="N10" s="43">
        <f t="shared" si="9"/>
        <v>15064794.806842102</v>
      </c>
      <c r="O10" s="43">
        <f t="shared" si="9"/>
        <v>17160057.3977057</v>
      </c>
      <c r="P10" s="43">
        <f t="shared" si="9"/>
        <v>22507351.608405396</v>
      </c>
      <c r="Q10" s="43">
        <f t="shared" si="9"/>
        <v>29542953.104855698</v>
      </c>
      <c r="R10" s="45"/>
      <c r="S10" s="44" t="s">
        <v>240</v>
      </c>
      <c r="T10" s="43">
        <f t="shared" si="2"/>
        <v>309.35130830109119</v>
      </c>
      <c r="U10" s="43">
        <f t="shared" si="3"/>
        <v>574.94481099955738</v>
      </c>
      <c r="V10" s="43">
        <f t="shared" si="4"/>
        <v>4769.8948176018894</v>
      </c>
      <c r="W10" s="43">
        <f t="shared" si="5"/>
        <v>22698.544939998537</v>
      </c>
      <c r="X10" s="43">
        <f t="shared" si="6"/>
        <v>4075.8755229897797</v>
      </c>
      <c r="Y10" s="43">
        <f t="shared" si="7"/>
        <v>33537.462069198489</v>
      </c>
      <c r="Z10" s="45"/>
      <c r="AA10" s="44" t="s">
        <v>240</v>
      </c>
      <c r="AB10" s="57">
        <f t="shared" si="1"/>
        <v>2.4536111701278784E-5</v>
      </c>
      <c r="AC10" s="57">
        <f t="shared" si="1"/>
        <v>4.3261294378815762E-5</v>
      </c>
      <c r="AD10" s="57">
        <f t="shared" si="1"/>
        <v>3.1672555958350834E-4</v>
      </c>
      <c r="AE10" s="57">
        <f t="shared" si="1"/>
        <v>1.3245066019222929E-3</v>
      </c>
      <c r="AF10" s="57">
        <f t="shared" si="1"/>
        <v>1.8112365379030493E-4</v>
      </c>
      <c r="AG10" s="57">
        <f t="shared" si="1"/>
        <v>1.1365003792407347E-3</v>
      </c>
      <c r="AH10" s="56"/>
      <c r="AI10" s="56"/>
    </row>
    <row r="11" spans="1:36" x14ac:dyDescent="0.2">
      <c r="A11" s="55"/>
      <c r="B11" s="45"/>
      <c r="C11" s="43"/>
      <c r="D11" s="43"/>
      <c r="E11" s="43"/>
      <c r="F11" s="43"/>
      <c r="G11" s="43"/>
      <c r="H11" s="43"/>
      <c r="I11" s="43"/>
      <c r="J11" s="45"/>
      <c r="K11" s="55"/>
      <c r="L11" s="45"/>
      <c r="M11" s="43"/>
      <c r="N11" s="43"/>
      <c r="O11" s="43"/>
      <c r="P11" s="43"/>
      <c r="Q11" s="43"/>
      <c r="R11" s="43"/>
      <c r="S11" s="43"/>
      <c r="T11" s="45"/>
      <c r="U11" s="55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6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B34" workbookViewId="0">
      <selection activeCell="O10" sqref="O10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6.42578125" style="37" customWidth="1"/>
    <col min="11" max="18" width="11.42578125" style="37"/>
    <col min="19" max="19" width="29.140625" style="37" customWidth="1"/>
    <col min="20" max="26" width="11.42578125" style="37"/>
    <col min="27" max="27" width="26.85546875" style="37" customWidth="1"/>
    <col min="28" max="16384" width="11.42578125" style="37"/>
  </cols>
  <sheetData>
    <row r="1" spans="1:33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3" s="45" customFormat="1" ht="13.5" customHeight="1" x14ac:dyDescent="0.2">
      <c r="A2" s="44" t="s">
        <v>227</v>
      </c>
      <c r="J2" s="44" t="s">
        <v>227</v>
      </c>
      <c r="S2" s="44" t="s">
        <v>227</v>
      </c>
      <c r="AA2" s="44" t="s">
        <v>227</v>
      </c>
    </row>
    <row r="3" spans="1:33" s="46" customFormat="1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</row>
    <row r="4" spans="1:33" s="46" customFormat="1" ht="13.5" customHeight="1" x14ac:dyDescent="0.2">
      <c r="A4" s="40" t="s">
        <v>234</v>
      </c>
      <c r="B4" s="43">
        <f>SUMIFS('DATA 2'!$C$68:$C$100,'DATA 2'!$A$68:$A$100,$A4)</f>
        <v>48872.667990000002</v>
      </c>
      <c r="C4" s="43">
        <f>SUMIFS('DATA 2'!$H$68:$H$100,'DATA 2'!$A$68:$A$100,$A4)</f>
        <v>56427.596859280005</v>
      </c>
      <c r="D4" s="43">
        <f>SUMIFS('DATA 2'!$J$68:$J$100,'DATA 2'!$A$68:$A$100,$A4)</f>
        <v>59604.896692089998</v>
      </c>
      <c r="E4" s="43">
        <f>SUMIFS('DATA 2'!$O$68:$O$100,'DATA 2'!$A$68:$A$100,$A4)</f>
        <v>67909.129245229997</v>
      </c>
      <c r="F4" s="43">
        <f>SUMIFS('DATA 2'!$T$68:$T$100,'DATA 2'!$A$68:$A$100,$A4)</f>
        <v>77177.667506579994</v>
      </c>
      <c r="G4" s="43">
        <f>SUMIFS('DATA 2'!$AD$68:$AD$100,'DATA 2'!$A$68:$A$100,$A4)</f>
        <v>100246.36691709001</v>
      </c>
      <c r="H4" s="43">
        <f>SUMIFS('DATA 2'!$AN$68:$AN$100,'DATA 2'!$A$68:$A$100,$A4)</f>
        <v>129623.54614959999</v>
      </c>
      <c r="I4" s="45"/>
      <c r="J4" s="40" t="s">
        <v>234</v>
      </c>
      <c r="K4" s="43">
        <f>SUMIFS('DATA 2'!$C$101:$C$133,'DATA 2'!$A$101:$A$133,$J4)</f>
        <v>48872.667990000002</v>
      </c>
      <c r="L4" s="43">
        <f>SUMIFS('DATA 2'!$H$101:$H$133,'DATA 2'!$A$101:$A$133,$J4)</f>
        <v>56427.450771489996</v>
      </c>
      <c r="M4" s="43">
        <f>SUMIFS('DATA 2'!$J$101:$J$133,'DATA 2'!$A$101:$A$133,$J4)</f>
        <v>59602.938433080002</v>
      </c>
      <c r="N4" s="43">
        <f>SUMIFS('DATA 2'!$O$101:$O$133,'DATA 2'!$A$101:$A$133,$J4)</f>
        <v>67916.514530960005</v>
      </c>
      <c r="O4" s="43">
        <f>SUMIFS('DATA 2'!$T$101:$T$133,'DATA 2'!$A$101:$A$133,$J4)</f>
        <v>77255.929506080007</v>
      </c>
      <c r="P4" s="43">
        <f>SUMIFS('DATA 2'!AD$101:$AD$133,'DATA 2'!$A$101:$A$133,$J4)</f>
        <v>100300.71783714001</v>
      </c>
      <c r="Q4" s="43">
        <f>SUMIFS('DATA 2'!$AN$101:$AN$133,'DATA 2'!$A$101:$A$133,$J4)</f>
        <v>129750.28029631001</v>
      </c>
      <c r="R4" s="45"/>
      <c r="S4" s="40" t="s">
        <v>234</v>
      </c>
      <c r="T4" s="47">
        <f t="shared" ref="T4:Y4" si="0">L4-C4</f>
        <v>-0.1460877900099149</v>
      </c>
      <c r="U4" s="47">
        <f t="shared" si="0"/>
        <v>-1.9582590099962545</v>
      </c>
      <c r="V4" s="47">
        <f t="shared" si="0"/>
        <v>7.3852857300080359</v>
      </c>
      <c r="W4" s="47">
        <f t="shared" si="0"/>
        <v>78.261999500013189</v>
      </c>
      <c r="X4" s="47">
        <f t="shared" si="0"/>
        <v>54.350920049997512</v>
      </c>
      <c r="Y4" s="47">
        <f t="shared" si="0"/>
        <v>126.73414671001956</v>
      </c>
      <c r="Z4" s="47"/>
      <c r="AA4" s="40" t="s">
        <v>234</v>
      </c>
      <c r="AB4" s="48">
        <f t="shared" ref="AB4:AB25" si="1">L4/C4-1</f>
        <v>-2.5889422576863552E-6</v>
      </c>
      <c r="AC4" s="48">
        <f t="shared" ref="AC4:AC25" si="2">M4/D4-1</f>
        <v>-3.2853995538539849E-5</v>
      </c>
      <c r="AD4" s="48">
        <f t="shared" ref="AD4:AD25" si="3">N4/E4-1</f>
        <v>1.0875247278363531E-4</v>
      </c>
      <c r="AE4" s="48">
        <f t="shared" ref="AE4:AE25" si="4">O4/F4-1</f>
        <v>1.0140498155550848E-3</v>
      </c>
      <c r="AF4" s="48">
        <f t="shared" ref="AF4:AF25" si="5">P4/G4-1</f>
        <v>5.4217346445040171E-4</v>
      </c>
      <c r="AG4" s="48">
        <f t="shared" ref="AG4:AG25" si="6">Q4/H4-1</f>
        <v>9.7770930108453946E-4</v>
      </c>
    </row>
    <row r="5" spans="1:33" s="46" customFormat="1" ht="13.5" customHeight="1" x14ac:dyDescent="0.2">
      <c r="A5" s="40" t="s">
        <v>233</v>
      </c>
      <c r="B5" s="43">
        <f>SUMIFS('DATA 2'!$C$68:$C$100,'DATA 2'!$A$68:$A$100,$A5)</f>
        <v>788945.764111</v>
      </c>
      <c r="C5" s="43">
        <f>SUMIFS('DATA 2'!$H$68:$H$100,'DATA 2'!$A$68:$A$100,$A5)</f>
        <v>906710.68828699994</v>
      </c>
      <c r="D5" s="43">
        <f>SUMIFS('DATA 2'!$J$68:$J$100,'DATA 2'!$A$68:$A$100,$A5)</f>
        <v>957854.5564280001</v>
      </c>
      <c r="E5" s="43">
        <f>SUMIFS('DATA 2'!$O$68:$O$100,'DATA 2'!$A$68:$A$100,$A5)</f>
        <v>1096176.57076</v>
      </c>
      <c r="F5" s="43">
        <f>SUMIFS('DATA 2'!$T$68:$T$100,'DATA 2'!$A$68:$A$100,$A5)</f>
        <v>1255107.1221</v>
      </c>
      <c r="G5" s="43">
        <f>SUMIFS('DATA 2'!$AD$68:$AD$100,'DATA 2'!$A$68:$A$100,$A5)</f>
        <v>1638122.5280999998</v>
      </c>
      <c r="H5" s="43">
        <f>SUMIFS('DATA 2'!$AN$68:$AN$100,'DATA 2'!$A$68:$A$100,$A5)</f>
        <v>2100717.2078200001</v>
      </c>
      <c r="I5" s="45"/>
      <c r="J5" s="40" t="s">
        <v>233</v>
      </c>
      <c r="K5" s="43">
        <f>SUMIFS('DATA 2'!$C$101:$C$133,'DATA 2'!$A$101:$A$133,$J5)</f>
        <v>788945.764111</v>
      </c>
      <c r="L5" s="43">
        <f>SUMIFS('DATA 2'!$H$101:$H$133,'DATA 2'!$A$101:$A$133,$J5)</f>
        <v>906705.69044799986</v>
      </c>
      <c r="M5" s="43">
        <f>SUMIFS('DATA 2'!$J$101:$J$133,'DATA 2'!$A$101:$A$133,$J5)</f>
        <v>957798.59632100002</v>
      </c>
      <c r="N5" s="43">
        <f>SUMIFS('DATA 2'!$O$101:$O$133,'DATA 2'!$A$101:$A$133,$J5)</f>
        <v>1096115.3422399999</v>
      </c>
      <c r="O5" s="43">
        <f>SUMIFS('DATA 2'!$T$101:$T$133,'DATA 2'!$A$101:$A$133,$J5)</f>
        <v>1255639.4258300001</v>
      </c>
      <c r="P5" s="43">
        <f>SUMIFS('DATA 2'!AD$101:$AD$133,'DATA 2'!$A$101:$A$133,$J5)</f>
        <v>1638121.5179999997</v>
      </c>
      <c r="Q5" s="43">
        <f>SUMIFS('DATA 2'!$AN$101:$AN$133,'DATA 2'!$A$101:$A$133,$J5)</f>
        <v>2101190.6635100003</v>
      </c>
      <c r="R5" s="45"/>
      <c r="S5" s="40" t="s">
        <v>233</v>
      </c>
      <c r="T5" s="47">
        <f t="shared" ref="T5:T25" si="7">L5-C5</f>
        <v>-4.9978390000760555</v>
      </c>
      <c r="U5" s="47">
        <f t="shared" ref="U5:U25" si="8">M5-D5</f>
        <v>-55.960107000079006</v>
      </c>
      <c r="V5" s="47">
        <f t="shared" ref="V5:V25" si="9">N5-E5</f>
        <v>-61.228520000120625</v>
      </c>
      <c r="W5" s="47">
        <f t="shared" ref="W5:W25" si="10">O5-F5</f>
        <v>532.30373000004329</v>
      </c>
      <c r="X5" s="47">
        <f t="shared" ref="X5:X25" si="11">P5-G5</f>
        <v>-1.0101000000722706</v>
      </c>
      <c r="Y5" s="47">
        <f t="shared" ref="Y5:Y25" si="12">Q5-H5</f>
        <v>473.45569000020623</v>
      </c>
      <c r="Z5" s="47"/>
      <c r="AA5" s="40" t="s">
        <v>233</v>
      </c>
      <c r="AB5" s="48">
        <f t="shared" si="1"/>
        <v>-5.5120547983733559E-6</v>
      </c>
      <c r="AC5" s="48">
        <f t="shared" si="2"/>
        <v>-5.8422342540942473E-5</v>
      </c>
      <c r="AD5" s="48">
        <f t="shared" si="3"/>
        <v>-5.5856439221013687E-5</v>
      </c>
      <c r="AE5" s="48">
        <f t="shared" si="4"/>
        <v>4.2411019794830196E-4</v>
      </c>
      <c r="AF5" s="48">
        <f t="shared" si="5"/>
        <v>-6.1662054129385524E-7</v>
      </c>
      <c r="AG5" s="48">
        <f t="shared" si="6"/>
        <v>2.2537811764378191E-4</v>
      </c>
    </row>
    <row r="6" spans="1:33" s="46" customFormat="1" ht="13.5" customHeight="1" x14ac:dyDescent="0.2">
      <c r="A6" s="40" t="s">
        <v>235</v>
      </c>
      <c r="B6" s="43">
        <f>SUMIFS('DATA 2'!$C$68:$C$100,'DATA 2'!$A$68:$A$100,$A6)</f>
        <v>170296.54790999999</v>
      </c>
      <c r="C6" s="43">
        <f>SUMIFS('DATA 2'!$H$68:$H$100,'DATA 2'!$A$68:$A$100,$A6)</f>
        <v>197797.99172039999</v>
      </c>
      <c r="D6" s="43">
        <f>SUMIFS('DATA 2'!$J$68:$J$100,'DATA 2'!$A$68:$A$100,$A6)</f>
        <v>209824.1354994</v>
      </c>
      <c r="E6" s="43">
        <f>SUMIFS('DATA 2'!$O$68:$O$100,'DATA 2'!$A$68:$A$100,$A6)</f>
        <v>243161.78834229999</v>
      </c>
      <c r="F6" s="43">
        <f>SUMIFS('DATA 2'!$T$68:$T$100,'DATA 2'!$A$68:$A$100,$A6)</f>
        <v>282611.92779700004</v>
      </c>
      <c r="G6" s="43">
        <f>SUMIFS('DATA 2'!$AD$68:$AD$100,'DATA 2'!$A$68:$A$100,$A6)</f>
        <v>381450.91877300001</v>
      </c>
      <c r="H6" s="43">
        <f>SUMIFS('DATA 2'!$AN$68:$AN$100,'DATA 2'!$A$68:$A$100,$A6)</f>
        <v>497913.59247600002</v>
      </c>
      <c r="I6" s="45"/>
      <c r="J6" s="40" t="s">
        <v>235</v>
      </c>
      <c r="K6" s="43">
        <f>SUMIFS('DATA 2'!$C$101:$C$133,'DATA 2'!$A$101:$A$133,$J6)</f>
        <v>170296.54790999999</v>
      </c>
      <c r="L6" s="43">
        <f>SUMIFS('DATA 2'!$H$101:$H$133,'DATA 2'!$A$101:$A$133,$J6)</f>
        <v>197780.7068892</v>
      </c>
      <c r="M6" s="43">
        <f>SUMIFS('DATA 2'!$J$101:$J$133,'DATA 2'!$A$101:$A$133,$J6)</f>
        <v>209765.4283234</v>
      </c>
      <c r="N6" s="43">
        <f>SUMIFS('DATA 2'!$O$101:$O$133,'DATA 2'!$A$101:$A$133,$J6)</f>
        <v>243020.46243489999</v>
      </c>
      <c r="O6" s="43">
        <f>SUMIFS('DATA 2'!$T$101:$T$133,'DATA 2'!$A$101:$A$133,$J6)</f>
        <v>282379.17183599999</v>
      </c>
      <c r="P6" s="43">
        <f>SUMIFS('DATA 2'!AD$101:$AD$133,'DATA 2'!$A$101:$A$133,$J6)</f>
        <v>380603.47173600004</v>
      </c>
      <c r="Q6" s="43">
        <f>SUMIFS('DATA 2'!$AN$101:$AN$133,'DATA 2'!$A$101:$A$133,$J6)</f>
        <v>496760.236454</v>
      </c>
      <c r="R6" s="45"/>
      <c r="S6" s="40" t="s">
        <v>235</v>
      </c>
      <c r="T6" s="47">
        <f t="shared" si="7"/>
        <v>-17.284831199998735</v>
      </c>
      <c r="U6" s="47">
        <f t="shared" si="8"/>
        <v>-58.707175999996252</v>
      </c>
      <c r="V6" s="47">
        <f t="shared" si="9"/>
        <v>-141.32590739999432</v>
      </c>
      <c r="W6" s="47">
        <f t="shared" si="10"/>
        <v>-232.75596100004623</v>
      </c>
      <c r="X6" s="47">
        <f t="shared" si="11"/>
        <v>-847.44703699997626</v>
      </c>
      <c r="Y6" s="47">
        <f t="shared" si="12"/>
        <v>-1153.3560220000218</v>
      </c>
      <c r="Z6" s="47"/>
      <c r="AA6" s="40" t="s">
        <v>235</v>
      </c>
      <c r="AB6" s="48">
        <f t="shared" si="1"/>
        <v>-8.7386282588863828E-5</v>
      </c>
      <c r="AC6" s="48">
        <f t="shared" si="2"/>
        <v>-2.7979229300889585E-4</v>
      </c>
      <c r="AD6" s="48">
        <f t="shared" si="3"/>
        <v>-5.8120113511028748E-4</v>
      </c>
      <c r="AE6" s="48">
        <f t="shared" si="4"/>
        <v>-8.235885966116907E-4</v>
      </c>
      <c r="AF6" s="48">
        <f t="shared" si="5"/>
        <v>-2.2216410953365129E-3</v>
      </c>
      <c r="AG6" s="48">
        <f t="shared" si="6"/>
        <v>-2.3163778603927376E-3</v>
      </c>
    </row>
    <row r="7" spans="1:33" s="46" customFormat="1" ht="13.5" customHeight="1" x14ac:dyDescent="0.2">
      <c r="A7" s="40" t="s">
        <v>236</v>
      </c>
      <c r="B7" s="43">
        <f>SUMIFS('DATA 2'!$C$68:$C$100,'DATA 2'!$A$68:$A$100,$A7)</f>
        <v>2039518.4880000001</v>
      </c>
      <c r="C7" s="43">
        <f>SUMIFS('DATA 2'!$H$68:$H$100,'DATA 2'!$A$68:$A$100,$A7)</f>
        <v>2348551.1356000002</v>
      </c>
      <c r="D7" s="43">
        <f>SUMIFS('DATA 2'!$J$68:$J$100,'DATA 2'!$A$68:$A$100,$A7)</f>
        <v>2480211.3602</v>
      </c>
      <c r="E7" s="43">
        <f>SUMIFS('DATA 2'!$O$68:$O$100,'DATA 2'!$A$68:$A$100,$A7)</f>
        <v>2829148.3229999999</v>
      </c>
      <c r="F7" s="43">
        <f>SUMIFS('DATA 2'!$T$68:$T$100,'DATA 2'!$A$68:$A$100,$A7)</f>
        <v>3230393.4674000004</v>
      </c>
      <c r="G7" s="43">
        <f>SUMIFS('DATA 2'!$AD$68:$AD$100,'DATA 2'!$A$68:$A$100,$A7)</f>
        <v>4217939.6131999996</v>
      </c>
      <c r="H7" s="43">
        <f>SUMIFS('DATA 2'!$AN$68:$AN$100,'DATA 2'!$A$68:$A$100,$A7)</f>
        <v>5442231.5299999993</v>
      </c>
      <c r="I7" s="45"/>
      <c r="J7" s="40" t="s">
        <v>236</v>
      </c>
      <c r="K7" s="43">
        <f>SUMIFS('DATA 2'!$C$101:$C$133,'DATA 2'!$A$101:$A$133,$J7)</f>
        <v>2039518.4880000001</v>
      </c>
      <c r="L7" s="43">
        <f>SUMIFS('DATA 2'!$H$101:$H$133,'DATA 2'!$A$101:$A$133,$J7)</f>
        <v>2348441.3532000002</v>
      </c>
      <c r="M7" s="43">
        <f>SUMIFS('DATA 2'!$J$101:$J$133,'DATA 2'!$A$101:$A$133,$J7)</f>
        <v>2479746.5827000001</v>
      </c>
      <c r="N7" s="43">
        <f>SUMIFS('DATA 2'!$O$101:$O$133,'DATA 2'!$A$101:$A$133,$J7)</f>
        <v>2828256.6804</v>
      </c>
      <c r="O7" s="43">
        <f>SUMIFS('DATA 2'!$T$101:$T$133,'DATA 2'!$A$101:$A$133,$J7)</f>
        <v>3229981.2434</v>
      </c>
      <c r="P7" s="43">
        <f>SUMIFS('DATA 2'!AD$101:$AD$133,'DATA 2'!$A$101:$A$133,$J7)</f>
        <v>4214364.0632000007</v>
      </c>
      <c r="Q7" s="43">
        <f>SUMIFS('DATA 2'!$AN$101:$AN$133,'DATA 2'!$A$101:$A$133,$J7)</f>
        <v>5438669.5500000007</v>
      </c>
      <c r="R7" s="45"/>
      <c r="S7" s="40" t="s">
        <v>236</v>
      </c>
      <c r="T7" s="47">
        <f t="shared" si="7"/>
        <v>-109.7823999999091</v>
      </c>
      <c r="U7" s="47">
        <f t="shared" si="8"/>
        <v>-464.77749999985099</v>
      </c>
      <c r="V7" s="47">
        <f t="shared" si="9"/>
        <v>-891.64259999990463</v>
      </c>
      <c r="W7" s="47">
        <f t="shared" si="10"/>
        <v>-412.22400000039488</v>
      </c>
      <c r="X7" s="47">
        <f t="shared" si="11"/>
        <v>-3575.5499999988824</v>
      </c>
      <c r="Y7" s="47">
        <f t="shared" si="12"/>
        <v>-3561.9799999985844</v>
      </c>
      <c r="Z7" s="47"/>
      <c r="AA7" s="40" t="s">
        <v>236</v>
      </c>
      <c r="AB7" s="48">
        <f t="shared" si="1"/>
        <v>-4.6744734800818755E-5</v>
      </c>
      <c r="AC7" s="48">
        <f t="shared" si="2"/>
        <v>-1.8739431141157059E-4</v>
      </c>
      <c r="AD7" s="48">
        <f t="shared" si="3"/>
        <v>-3.1516290353217347E-4</v>
      </c>
      <c r="AE7" s="48">
        <f t="shared" si="4"/>
        <v>-1.2760798464972467E-4</v>
      </c>
      <c r="AF7" s="48">
        <f t="shared" si="5"/>
        <v>-8.4770061401762131E-4</v>
      </c>
      <c r="AG7" s="48">
        <f t="shared" si="6"/>
        <v>-6.5450725136617649E-4</v>
      </c>
    </row>
    <row r="8" spans="1:33" s="46" customFormat="1" ht="13.5" customHeight="1" x14ac:dyDescent="0.2">
      <c r="A8" s="41" t="s">
        <v>237</v>
      </c>
      <c r="B8" s="43">
        <f>SUMIFS('DATA 2'!$C$68:$C$100,'DATA 2'!$A$68:$A$100,$A8)</f>
        <v>375028.75852999999</v>
      </c>
      <c r="C8" s="43">
        <f>SUMIFS('DATA 2'!$H$68:$H$100,'DATA 2'!$A$68:$A$100,$A8)</f>
        <v>429104.45174000005</v>
      </c>
      <c r="D8" s="43">
        <f>SUMIFS('DATA 2'!$J$68:$J$100,'DATA 2'!$A$68:$A$100,$A8)</f>
        <v>453735.85963000002</v>
      </c>
      <c r="E8" s="43">
        <f>SUMIFS('DATA 2'!$O$68:$O$100,'DATA 2'!$A$68:$A$100,$A8)</f>
        <v>511475.54521999997</v>
      </c>
      <c r="F8" s="43">
        <f>SUMIFS('DATA 2'!$T$68:$T$100,'DATA 2'!$A$68:$A$100,$A8)</f>
        <v>580273.15798999998</v>
      </c>
      <c r="G8" s="43">
        <f>SUMIFS('DATA 2'!$AD$68:$AD$100,'DATA 2'!$A$68:$A$100,$A8)</f>
        <v>750994.21230999986</v>
      </c>
      <c r="H8" s="43">
        <f>SUMIFS('DATA 2'!$AN$68:$AN$100,'DATA 2'!$A$68:$A$100,$A8)</f>
        <v>965042.89160999993</v>
      </c>
      <c r="I8" s="45"/>
      <c r="J8" s="41" t="s">
        <v>237</v>
      </c>
      <c r="K8" s="43">
        <f>SUMIFS('DATA 2'!$C$101:$C$133,'DATA 2'!$A$101:$A$133,$J8)</f>
        <v>375028.75852999999</v>
      </c>
      <c r="L8" s="43">
        <f>SUMIFS('DATA 2'!$H$101:$H$133,'DATA 2'!$A$101:$A$133,$J8)</f>
        <v>428649.56387000001</v>
      </c>
      <c r="M8" s="43">
        <f>SUMIFS('DATA 2'!$J$101:$J$133,'DATA 2'!$A$101:$A$133,$J8)</f>
        <v>451967.74872999999</v>
      </c>
      <c r="N8" s="43">
        <f>SUMIFS('DATA 2'!$O$101:$O$133,'DATA 2'!$A$101:$A$133,$J8)</f>
        <v>506704.86155000003</v>
      </c>
      <c r="O8" s="43">
        <f>SUMIFS('DATA 2'!$T$101:$T$133,'DATA 2'!$A$101:$A$133,$J8)</f>
        <v>569327.61967000004</v>
      </c>
      <c r="P8" s="43">
        <f>SUMIFS('DATA 2'!AD$101:$AD$133,'DATA 2'!$A$101:$A$133,$J8)</f>
        <v>730172.59843000001</v>
      </c>
      <c r="Q8" s="43">
        <f>SUMIFS('DATA 2'!$AN$101:$AN$133,'DATA 2'!$A$101:$A$133,$J8)</f>
        <v>929614.87008000002</v>
      </c>
      <c r="R8" s="45"/>
      <c r="S8" s="41" t="s">
        <v>237</v>
      </c>
      <c r="T8" s="47">
        <f t="shared" si="7"/>
        <v>-454.88787000003504</v>
      </c>
      <c r="U8" s="47">
        <f t="shared" si="8"/>
        <v>-1768.1109000000288</v>
      </c>
      <c r="V8" s="47">
        <f t="shared" si="9"/>
        <v>-4770.6836699999403</v>
      </c>
      <c r="W8" s="47">
        <f t="shared" si="10"/>
        <v>-10945.538319999934</v>
      </c>
      <c r="X8" s="47">
        <f t="shared" si="11"/>
        <v>-20821.613879999844</v>
      </c>
      <c r="Y8" s="47">
        <f t="shared" si="12"/>
        <v>-35428.021529999911</v>
      </c>
      <c r="Z8" s="47"/>
      <c r="AA8" s="41" t="s">
        <v>237</v>
      </c>
      <c r="AB8" s="48">
        <f t="shared" si="1"/>
        <v>-1.0600865783505498E-3</v>
      </c>
      <c r="AC8" s="48">
        <f t="shared" si="2"/>
        <v>-3.896784577357093E-3</v>
      </c>
      <c r="AD8" s="48">
        <f t="shared" si="3"/>
        <v>-9.3272957320920113E-3</v>
      </c>
      <c r="AE8" s="48">
        <f t="shared" si="4"/>
        <v>-1.8862734161121719E-2</v>
      </c>
      <c r="AF8" s="48">
        <f t="shared" si="5"/>
        <v>-2.7725398596553985E-2</v>
      </c>
      <c r="AG8" s="48">
        <f t="shared" si="6"/>
        <v>-3.671134395995046E-2</v>
      </c>
    </row>
    <row r="9" spans="1:33" s="46" customFormat="1" ht="13.5" customHeight="1" x14ac:dyDescent="0.2">
      <c r="A9" s="40" t="s">
        <v>239</v>
      </c>
      <c r="B9" s="43">
        <f>SUM(B10:B21)</f>
        <v>36641.298950262702</v>
      </c>
      <c r="C9" s="43">
        <f t="shared" ref="C9:G9" si="13">SUM(C10:C21)</f>
        <v>38694.512236500006</v>
      </c>
      <c r="D9" s="43">
        <f t="shared" si="13"/>
        <v>40302.141822599995</v>
      </c>
      <c r="E9" s="43">
        <f t="shared" si="13"/>
        <v>55000.072060231003</v>
      </c>
      <c r="F9" s="43">
        <f t="shared" si="13"/>
        <v>71052.518651053004</v>
      </c>
      <c r="G9" s="43">
        <f t="shared" si="13"/>
        <v>142336.82619532503</v>
      </c>
      <c r="H9" s="43">
        <f>SUM(H10:H21)</f>
        <v>208492.61354328072</v>
      </c>
      <c r="I9" s="45"/>
      <c r="J9" s="40" t="s">
        <v>239</v>
      </c>
      <c r="K9" s="43">
        <f>SUM(K10:K21)</f>
        <v>36641.298950262702</v>
      </c>
      <c r="L9" s="43">
        <f t="shared" ref="L9:Q9" si="14">SUM(L10:L21)</f>
        <v>39213.944785400003</v>
      </c>
      <c r="M9" s="43">
        <f t="shared" si="14"/>
        <v>41632.68491180001</v>
      </c>
      <c r="N9" s="43">
        <f t="shared" si="14"/>
        <v>61673.600822199012</v>
      </c>
      <c r="O9" s="43">
        <f t="shared" si="14"/>
        <v>97698.180205491983</v>
      </c>
      <c r="P9" s="43">
        <f t="shared" si="14"/>
        <v>186230.39490979127</v>
      </c>
      <c r="Q9" s="43">
        <f t="shared" si="14"/>
        <v>277671.85200250585</v>
      </c>
      <c r="R9" s="43"/>
      <c r="S9" s="40" t="s">
        <v>239</v>
      </c>
      <c r="T9" s="47">
        <f t="shared" si="7"/>
        <v>519.43254889999662</v>
      </c>
      <c r="U9" s="47">
        <f t="shared" si="8"/>
        <v>1330.5430892000149</v>
      </c>
      <c r="V9" s="47">
        <f t="shared" si="9"/>
        <v>6673.5287619680093</v>
      </c>
      <c r="W9" s="47">
        <f t="shared" si="10"/>
        <v>26645.661554438979</v>
      </c>
      <c r="X9" s="47">
        <f t="shared" si="11"/>
        <v>43893.568714466237</v>
      </c>
      <c r="Y9" s="47">
        <f t="shared" si="12"/>
        <v>69179.238459225133</v>
      </c>
      <c r="Z9" s="47"/>
      <c r="AA9" s="40" t="s">
        <v>239</v>
      </c>
      <c r="AB9" s="48">
        <f t="shared" si="1"/>
        <v>1.3423933236972552E-2</v>
      </c>
      <c r="AC9" s="48">
        <f t="shared" si="2"/>
        <v>3.3014202943772331E-2</v>
      </c>
      <c r="AD9" s="48">
        <f t="shared" si="3"/>
        <v>0.12133672760755254</v>
      </c>
      <c r="AE9" s="48">
        <f t="shared" si="4"/>
        <v>0.37501361049984516</v>
      </c>
      <c r="AF9" s="48">
        <f t="shared" si="5"/>
        <v>0.3083781610686771</v>
      </c>
      <c r="AG9" s="48">
        <f t="shared" si="6"/>
        <v>0.33180666347618248</v>
      </c>
    </row>
    <row r="10" spans="1:33" s="46" customFormat="1" ht="13.5" customHeight="1" x14ac:dyDescent="0.2">
      <c r="A10" s="42" t="s">
        <v>440</v>
      </c>
      <c r="B10" s="43">
        <f>SUMIFS('DATA 2'!$C$68:$C$100,'DATA 2'!$A$68:$A$100,$A10)</f>
        <v>10768.83088</v>
      </c>
      <c r="C10" s="43">
        <f>SUMIFS('DATA 2'!$H$68:$H$100,'DATA 2'!$A$68:$A$100,$A10)</f>
        <v>12264.9288</v>
      </c>
      <c r="D10" s="43">
        <f>SUMIFS('DATA 2'!$J$68:$J$100,'DATA 2'!$A$68:$A$100,$A10)</f>
        <v>13059.01526</v>
      </c>
      <c r="E10" s="43">
        <f>SUMIFS('DATA 2'!$O$68:$O$100,'DATA 2'!$A$68:$A$100,$A10)</f>
        <v>12715.962320000001</v>
      </c>
      <c r="F10" s="43">
        <f>SUMIFS('DATA 2'!$T$68:$T$100,'DATA 2'!$A$68:$A$100,$A10)</f>
        <v>13900.83418</v>
      </c>
      <c r="G10" s="43">
        <f>SUMIFS('DATA 2'!$AD$68:$AD$100,'DATA 2'!$A$68:$A$100,$A10)</f>
        <v>16086.66101</v>
      </c>
      <c r="H10" s="43">
        <f>SUMIFS('DATA 2'!$AN$68:$AN$100,'DATA 2'!$A$68:$A$100,$A10)</f>
        <v>19858.888900000002</v>
      </c>
      <c r="I10" s="45"/>
      <c r="J10" s="42" t="s">
        <v>440</v>
      </c>
      <c r="K10" s="43">
        <f>SUMIFS('DATA 2'!$C$101:$C$133,'DATA 2'!$A$101:$A$133,$J10)</f>
        <v>10768.83088</v>
      </c>
      <c r="L10" s="43">
        <f>SUMIFS('DATA 2'!$H$101:$H$133,'DATA 2'!$A$101:$A$133,$J10)</f>
        <v>12524.528910000001</v>
      </c>
      <c r="M10" s="43">
        <f>SUMIFS('DATA 2'!$J$101:$J$133,'DATA 2'!$A$101:$A$133,$J10)</f>
        <v>13807.064710000001</v>
      </c>
      <c r="N10" s="43">
        <f>SUMIFS('DATA 2'!$O$101:$O$133,'DATA 2'!$A$101:$A$133,$J10)</f>
        <v>12875.388489999999</v>
      </c>
      <c r="O10" s="43">
        <f>SUMIFS('DATA 2'!$T$101:$T$133,'DATA 2'!$A$101:$A$133,$J10)</f>
        <v>15773.91727</v>
      </c>
      <c r="P10" s="43">
        <f>SUMIFS('DATA 2'!AD$101:$AD$133,'DATA 2'!$A$101:$A$133,$J10)</f>
        <v>20823.074619999999</v>
      </c>
      <c r="Q10" s="43">
        <f>SUMIFS('DATA 2'!$AN$101:$AN$133,'DATA 2'!$A$101:$A$133,$J10)</f>
        <v>28059.436600000001</v>
      </c>
      <c r="R10" s="45"/>
      <c r="S10" s="42" t="s">
        <v>440</v>
      </c>
      <c r="T10" s="47">
        <f t="shared" si="7"/>
        <v>259.60011000000122</v>
      </c>
      <c r="U10" s="47">
        <f t="shared" si="8"/>
        <v>748.04945000000043</v>
      </c>
      <c r="V10" s="47">
        <f t="shared" si="9"/>
        <v>159.42616999999882</v>
      </c>
      <c r="W10" s="47">
        <f t="shared" si="10"/>
        <v>1873.0830900000001</v>
      </c>
      <c r="X10" s="47">
        <f t="shared" si="11"/>
        <v>4736.4136099999996</v>
      </c>
      <c r="Y10" s="47">
        <f t="shared" si="12"/>
        <v>8200.5476999999992</v>
      </c>
      <c r="Z10" s="47"/>
      <c r="AA10" s="42" t="s">
        <v>440</v>
      </c>
      <c r="AB10" s="48">
        <f t="shared" si="1"/>
        <v>2.1166051122938567E-2</v>
      </c>
      <c r="AC10" s="48">
        <f t="shared" si="2"/>
        <v>5.7282224969235518E-2</v>
      </c>
      <c r="AD10" s="48">
        <f t="shared" si="3"/>
        <v>1.2537483675085115E-2</v>
      </c>
      <c r="AE10" s="48">
        <f t="shared" si="4"/>
        <v>0.13474609262621962</v>
      </c>
      <c r="AF10" s="48">
        <f t="shared" si="5"/>
        <v>0.29443111948810818</v>
      </c>
      <c r="AG10" s="48">
        <f t="shared" si="6"/>
        <v>0.41294091231861407</v>
      </c>
    </row>
    <row r="11" spans="1:33" s="46" customFormat="1" ht="13.5" customHeight="1" x14ac:dyDescent="0.2">
      <c r="A11" s="42" t="s">
        <v>441</v>
      </c>
      <c r="B11" s="43">
        <f>SUMIFS('DATA 2'!$C$68:$C$100,'DATA 2'!$A$68:$A$100,$A11)</f>
        <v>752.27429700000005</v>
      </c>
      <c r="C11" s="43">
        <f>SUMIFS('DATA 2'!$H$68:$H$100,'DATA 2'!$A$68:$A$100,$A11)</f>
        <v>2260.0771060000002</v>
      </c>
      <c r="D11" s="43">
        <f>SUMIFS('DATA 2'!$J$68:$J$100,'DATA 2'!$A$68:$A$100,$A11)</f>
        <v>3264.4244560000002</v>
      </c>
      <c r="E11" s="43">
        <f>SUMIFS('DATA 2'!$O$68:$O$100,'DATA 2'!$A$68:$A$100,$A11)</f>
        <v>7255.9394570000004</v>
      </c>
      <c r="F11" s="43">
        <f>SUMIFS('DATA 2'!$T$68:$T$100,'DATA 2'!$A$68:$A$100,$A11)</f>
        <v>13830.077429999999</v>
      </c>
      <c r="G11" s="43">
        <f>SUMIFS('DATA 2'!$AD$68:$AD$100,'DATA 2'!$A$68:$A$100,$A11)</f>
        <v>32794.4378</v>
      </c>
      <c r="H11" s="43">
        <f>SUMIFS('DATA 2'!$AN$68:$AN$100,'DATA 2'!$A$68:$A$100,$A11)</f>
        <v>49980.684549999998</v>
      </c>
      <c r="I11" s="45"/>
      <c r="J11" s="42" t="s">
        <v>441</v>
      </c>
      <c r="K11" s="43">
        <f>SUMIFS('DATA 2'!$C$101:$C$133,'DATA 2'!$A$101:$A$133,$J11)</f>
        <v>752.27429700000005</v>
      </c>
      <c r="L11" s="43">
        <f>SUMIFS('DATA 2'!$H$101:$H$133,'DATA 2'!$A$101:$A$133,$J11)</f>
        <v>2412.7229659999998</v>
      </c>
      <c r="M11" s="43">
        <f>SUMIFS('DATA 2'!$J$101:$J$133,'DATA 2'!$A$101:$A$133,$J11)</f>
        <v>3862.1526290000002</v>
      </c>
      <c r="N11" s="43">
        <f>SUMIFS('DATA 2'!$O$101:$O$133,'DATA 2'!$A$101:$A$133,$J11)</f>
        <v>9756.4372299999995</v>
      </c>
      <c r="O11" s="43">
        <f>SUMIFS('DATA 2'!$T$101:$T$133,'DATA 2'!$A$101:$A$133,$J11)</f>
        <v>26235.90019</v>
      </c>
      <c r="P11" s="43">
        <f>SUMIFS('DATA 2'!AD$101:$AD$133,'DATA 2'!$A$101:$A$133,$J11)</f>
        <v>82209.543959999995</v>
      </c>
      <c r="Q11" s="43">
        <f>SUMIFS('DATA 2'!$AN$101:$AN$133,'DATA 2'!$A$101:$A$133,$J11)</f>
        <v>137222.93119999999</v>
      </c>
      <c r="R11" s="45"/>
      <c r="S11" s="42" t="s">
        <v>441</v>
      </c>
      <c r="T11" s="47">
        <f t="shared" si="7"/>
        <v>152.64585999999963</v>
      </c>
      <c r="U11" s="47">
        <f t="shared" si="8"/>
        <v>597.72817299999997</v>
      </c>
      <c r="V11" s="47">
        <f t="shared" si="9"/>
        <v>2500.4977729999991</v>
      </c>
      <c r="W11" s="47">
        <f t="shared" si="10"/>
        <v>12405.822760000001</v>
      </c>
      <c r="X11" s="47">
        <f t="shared" si="11"/>
        <v>49415.106159999996</v>
      </c>
      <c r="Y11" s="47">
        <f t="shared" si="12"/>
        <v>87242.246649999986</v>
      </c>
      <c r="Z11" s="47"/>
      <c r="AA11" s="42" t="s">
        <v>441</v>
      </c>
      <c r="AB11" s="48">
        <f t="shared" si="1"/>
        <v>6.7540111615997045E-2</v>
      </c>
      <c r="AC11" s="48">
        <f t="shared" si="2"/>
        <v>0.18310369287344908</v>
      </c>
      <c r="AD11" s="48">
        <f t="shared" si="3"/>
        <v>0.34461392460871498</v>
      </c>
      <c r="AE11" s="48">
        <f t="shared" si="4"/>
        <v>0.89701759247489643</v>
      </c>
      <c r="AF11" s="48">
        <f t="shared" si="5"/>
        <v>1.5068136389884992</v>
      </c>
      <c r="AG11" s="48">
        <f t="shared" si="6"/>
        <v>1.7455192427931641</v>
      </c>
    </row>
    <row r="12" spans="1:33" s="46" customFormat="1" ht="13.5" customHeight="1" x14ac:dyDescent="0.2">
      <c r="A12" s="42" t="s">
        <v>442</v>
      </c>
      <c r="B12" s="43">
        <f>SUMIFS('DATA 2'!$C$68:$C$100,'DATA 2'!$A$68:$A$100,$A12)</f>
        <v>638.72549089999995</v>
      </c>
      <c r="C12" s="43">
        <f>SUMIFS('DATA 2'!$H$68:$H$100,'DATA 2'!$A$68:$A$100,$A12)</f>
        <v>668.44733240000005</v>
      </c>
      <c r="D12" s="43">
        <f>SUMIFS('DATA 2'!$J$68:$J$100,'DATA 2'!$A$68:$A$100,$A12)</f>
        <v>852.46700810000004</v>
      </c>
      <c r="E12" s="43">
        <f>SUMIFS('DATA 2'!$O$68:$O$100,'DATA 2'!$A$68:$A$100,$A12)</f>
        <v>1472.3581240000001</v>
      </c>
      <c r="F12" s="43">
        <f>SUMIFS('DATA 2'!$T$68:$T$100,'DATA 2'!$A$68:$A$100,$A12)</f>
        <v>1715.9315389999999</v>
      </c>
      <c r="G12" s="43">
        <f>SUMIFS('DATA 2'!$AD$68:$AD$100,'DATA 2'!$A$68:$A$100,$A12)</f>
        <v>2277.1914550000001</v>
      </c>
      <c r="H12" s="43">
        <f>SUMIFS('DATA 2'!$AN$68:$AN$100,'DATA 2'!$A$68:$A$100,$A12)</f>
        <v>2912.7203039999999</v>
      </c>
      <c r="I12" s="45"/>
      <c r="J12" s="42" t="s">
        <v>442</v>
      </c>
      <c r="K12" s="43">
        <f>SUMIFS('DATA 2'!$C$101:$C$133,'DATA 2'!$A$101:$A$133,$J12)</f>
        <v>638.72549089999995</v>
      </c>
      <c r="L12" s="43">
        <f>SUMIFS('DATA 2'!$H$101:$H$133,'DATA 2'!$A$101:$A$133,$J12)</f>
        <v>682.59763420000002</v>
      </c>
      <c r="M12" s="43">
        <f>SUMIFS('DATA 2'!$J$101:$J$133,'DATA 2'!$A$101:$A$133,$J12)</f>
        <v>901.28500120000001</v>
      </c>
      <c r="N12" s="43">
        <f>SUMIFS('DATA 2'!$O$101:$O$133,'DATA 2'!$A$101:$A$133,$J12)</f>
        <v>1489.549184</v>
      </c>
      <c r="O12" s="43">
        <f>SUMIFS('DATA 2'!$T$101:$T$133,'DATA 2'!$A$101:$A$133,$J12)</f>
        <v>1682.589369</v>
      </c>
      <c r="P12" s="43">
        <f>SUMIFS('DATA 2'!AD$101:$AD$133,'DATA 2'!$A$101:$A$133,$J12)</f>
        <v>1945.2094050000001</v>
      </c>
      <c r="Q12" s="43">
        <f>SUMIFS('DATA 2'!$AN$101:$AN$133,'DATA 2'!$A$101:$A$133,$J12)</f>
        <v>1875.8835710000001</v>
      </c>
      <c r="R12" s="45"/>
      <c r="S12" s="42" t="s">
        <v>442</v>
      </c>
      <c r="T12" s="47">
        <f t="shared" si="7"/>
        <v>14.150301799999966</v>
      </c>
      <c r="U12" s="47">
        <f t="shared" si="8"/>
        <v>48.817993099999967</v>
      </c>
      <c r="V12" s="47">
        <f t="shared" si="9"/>
        <v>17.191059999999879</v>
      </c>
      <c r="W12" s="47">
        <f t="shared" si="10"/>
        <v>-33.342169999999896</v>
      </c>
      <c r="X12" s="47">
        <f t="shared" si="11"/>
        <v>-331.98205000000007</v>
      </c>
      <c r="Y12" s="47">
        <f t="shared" si="12"/>
        <v>-1036.8367329999999</v>
      </c>
      <c r="Z12" s="47"/>
      <c r="AA12" s="42" t="s">
        <v>442</v>
      </c>
      <c r="AB12" s="48">
        <f t="shared" si="1"/>
        <v>2.1168910569505206E-2</v>
      </c>
      <c r="AC12" s="48">
        <f t="shared" si="2"/>
        <v>5.7266724267496016E-2</v>
      </c>
      <c r="AD12" s="48">
        <f t="shared" si="3"/>
        <v>1.1675868608172824E-2</v>
      </c>
      <c r="AE12" s="48">
        <f t="shared" si="4"/>
        <v>-1.9430944208549739E-2</v>
      </c>
      <c r="AF12" s="48">
        <f t="shared" si="5"/>
        <v>-0.14578574378147757</v>
      </c>
      <c r="AG12" s="48">
        <f t="shared" si="6"/>
        <v>-0.35596851904253413</v>
      </c>
    </row>
    <row r="13" spans="1:33" s="46" customFormat="1" ht="13.5" customHeight="1" x14ac:dyDescent="0.2">
      <c r="A13" s="42" t="s">
        <v>125</v>
      </c>
      <c r="B13" s="43">
        <f>SUMIFS('DATA 2'!$C$68:$C$100,'DATA 2'!$A$68:$A$100,$A13)</f>
        <v>4.3678165160000004</v>
      </c>
      <c r="C13" s="43">
        <f>SUMIFS('DATA 2'!$H$68:$H$100,'DATA 2'!$A$68:$A$100,$A13)</f>
        <v>141.68559279999999</v>
      </c>
      <c r="D13" s="43">
        <f>SUMIFS('DATA 2'!$J$68:$J$100,'DATA 2'!$A$68:$A$100,$A13)</f>
        <v>485.85139859999998</v>
      </c>
      <c r="E13" s="43">
        <f>SUMIFS('DATA 2'!$O$68:$O$100,'DATA 2'!$A$68:$A$100,$A13)</f>
        <v>9252.2661100000005</v>
      </c>
      <c r="F13" s="43">
        <f>SUMIFS('DATA 2'!$T$68:$T$100,'DATA 2'!$A$68:$A$100,$A13)</f>
        <v>14257.16912</v>
      </c>
      <c r="G13" s="43">
        <f>SUMIFS('DATA 2'!$AD$68:$AD$100,'DATA 2'!$A$68:$A$100,$A13)</f>
        <v>63271.009789999996</v>
      </c>
      <c r="H13" s="43">
        <f>SUMIFS('DATA 2'!$AN$68:$AN$100,'DATA 2'!$A$68:$A$100,$A13)</f>
        <v>101234.3521</v>
      </c>
      <c r="I13" s="45"/>
      <c r="J13" s="42" t="s">
        <v>125</v>
      </c>
      <c r="K13" s="43">
        <f>SUMIFS('DATA 2'!$C$101:$C$133,'DATA 2'!$A$101:$A$133,$J13)</f>
        <v>4.3678165160000004</v>
      </c>
      <c r="L13" s="43">
        <f>SUMIFS('DATA 2'!$H$101:$H$133,'DATA 2'!$A$101:$A$133,$J13)</f>
        <v>155.0649161</v>
      </c>
      <c r="M13" s="43">
        <f>SUMIFS('DATA 2'!$J$101:$J$133,'DATA 2'!$A$101:$A$133,$J13)</f>
        <v>618.70418389999998</v>
      </c>
      <c r="N13" s="43">
        <f>SUMIFS('DATA 2'!$O$101:$O$133,'DATA 2'!$A$101:$A$133,$J13)</f>
        <v>14972.538699999999</v>
      </c>
      <c r="O13" s="43">
        <f>SUMIFS('DATA 2'!$T$101:$T$133,'DATA 2'!$A$101:$A$133,$J13)</f>
        <v>32215.099200000001</v>
      </c>
      <c r="P13" s="43">
        <f>SUMIFS('DATA 2'!AD$101:$AD$133,'DATA 2'!$A$101:$A$133,$J13)</f>
        <v>64031.23846</v>
      </c>
      <c r="Q13" s="43">
        <f>SUMIFS('DATA 2'!$AN$101:$AN$133,'DATA 2'!$A$101:$A$133,$J13)</f>
        <v>78787.457070000004</v>
      </c>
      <c r="R13" s="45"/>
      <c r="S13" s="42" t="s">
        <v>125</v>
      </c>
      <c r="T13" s="47">
        <f t="shared" si="7"/>
        <v>13.37932330000001</v>
      </c>
      <c r="U13" s="47">
        <f t="shared" si="8"/>
        <v>132.85278529999999</v>
      </c>
      <c r="V13" s="47">
        <f t="shared" si="9"/>
        <v>5720.2725899999987</v>
      </c>
      <c r="W13" s="47">
        <f t="shared" si="10"/>
        <v>17957.930079999998</v>
      </c>
      <c r="X13" s="47">
        <f t="shared" si="11"/>
        <v>760.22867000000406</v>
      </c>
      <c r="Y13" s="47">
        <f t="shared" si="12"/>
        <v>-22446.89503</v>
      </c>
      <c r="Z13" s="47"/>
      <c r="AA13" s="42" t="s">
        <v>125</v>
      </c>
      <c r="AB13" s="48">
        <f t="shared" si="1"/>
        <v>9.4429666669680001E-2</v>
      </c>
      <c r="AC13" s="48">
        <f t="shared" si="2"/>
        <v>0.27344324969079126</v>
      </c>
      <c r="AD13" s="48">
        <f t="shared" si="3"/>
        <v>0.61825638411085415</v>
      </c>
      <c r="AE13" s="48">
        <f t="shared" si="4"/>
        <v>1.2595719338706983</v>
      </c>
      <c r="AF13" s="48">
        <f t="shared" si="5"/>
        <v>1.2015434438666928E-2</v>
      </c>
      <c r="AG13" s="48">
        <f t="shared" si="6"/>
        <v>-0.22173199674184507</v>
      </c>
    </row>
    <row r="14" spans="1:33" s="46" customFormat="1" ht="13.5" customHeight="1" x14ac:dyDescent="0.2">
      <c r="A14" s="42" t="s">
        <v>443</v>
      </c>
      <c r="B14" s="43">
        <f>SUMIFS('DATA 2'!$C$68:$C$100,'DATA 2'!$A$68:$A$100,$A14)</f>
        <v>288.43088970000002</v>
      </c>
      <c r="C14" s="43">
        <f>SUMIFS('DATA 2'!$H$68:$H$100,'DATA 2'!$A$68:$A$100,$A14)</f>
        <v>999.87297230000001</v>
      </c>
      <c r="D14" s="43">
        <f>SUMIFS('DATA 2'!$J$68:$J$100,'DATA 2'!$A$68:$A$100,$A14)</f>
        <v>1340.0044949999999</v>
      </c>
      <c r="E14" s="43">
        <f>SUMIFS('DATA 2'!$O$68:$O$100,'DATA 2'!$A$68:$A$100,$A14)</f>
        <v>2214.2200939999998</v>
      </c>
      <c r="F14" s="43">
        <f>SUMIFS('DATA 2'!$T$68:$T$100,'DATA 2'!$A$68:$A$100,$A14)</f>
        <v>2643.6059100000002</v>
      </c>
      <c r="G14" s="43">
        <f>SUMIFS('DATA 2'!$AD$68:$AD$100,'DATA 2'!$A$68:$A$100,$A14)</f>
        <v>3340.6625560000002</v>
      </c>
      <c r="H14" s="43">
        <f>SUMIFS('DATA 2'!$AN$68:$AN$100,'DATA 2'!$A$68:$A$100,$A14)</f>
        <v>1.2028797950000001</v>
      </c>
      <c r="I14" s="45"/>
      <c r="J14" s="42" t="s">
        <v>443</v>
      </c>
      <c r="K14" s="43">
        <f>SUMIFS('DATA 2'!$C$101:$C$133,'DATA 2'!$A$101:$A$133,$J14)</f>
        <v>288.43088970000002</v>
      </c>
      <c r="L14" s="43">
        <f>SUMIFS('DATA 2'!$H$101:$H$133,'DATA 2'!$A$101:$A$133,$J14)</f>
        <v>1021.071982</v>
      </c>
      <c r="M14" s="43">
        <f>SUMIFS('DATA 2'!$J$101:$J$133,'DATA 2'!$A$101:$A$133,$J14)</f>
        <v>1416.5388359999999</v>
      </c>
      <c r="N14" s="43">
        <f>SUMIFS('DATA 2'!$O$101:$O$133,'DATA 2'!$A$101:$A$133,$J14)</f>
        <v>2233.3851749999999</v>
      </c>
      <c r="O14" s="43">
        <f>SUMIFS('DATA 2'!$T$101:$T$133,'DATA 2'!$A$101:$A$133,$J14)</f>
        <v>3650.8026709999999</v>
      </c>
      <c r="P14" s="43">
        <f>SUMIFS('DATA 2'!AD$101:$AD$133,'DATA 2'!$A$101:$A$133,$J14)</f>
        <v>4857.6109159999996</v>
      </c>
      <c r="Q14" s="43">
        <f>SUMIFS('DATA 2'!$AN$101:$AN$133,'DATA 2'!$A$101:$A$133,$J14)</f>
        <v>3495.2159630000001</v>
      </c>
      <c r="R14" s="45"/>
      <c r="S14" s="42" t="s">
        <v>443</v>
      </c>
      <c r="T14" s="47">
        <f t="shared" si="7"/>
        <v>21.199009700000033</v>
      </c>
      <c r="U14" s="47">
        <f t="shared" si="8"/>
        <v>76.53434100000004</v>
      </c>
      <c r="V14" s="47">
        <f t="shared" si="9"/>
        <v>19.1650810000001</v>
      </c>
      <c r="W14" s="47">
        <f t="shared" si="10"/>
        <v>1007.1967609999997</v>
      </c>
      <c r="X14" s="47">
        <f t="shared" si="11"/>
        <v>1516.9483599999994</v>
      </c>
      <c r="Y14" s="47">
        <f t="shared" si="12"/>
        <v>3494.0130832049999</v>
      </c>
      <c r="Z14" s="47"/>
      <c r="AA14" s="42" t="s">
        <v>443</v>
      </c>
      <c r="AB14" s="48">
        <f t="shared" si="1"/>
        <v>2.1201702903556052E-2</v>
      </c>
      <c r="AC14" s="48">
        <f t="shared" si="2"/>
        <v>5.7114988259796773E-2</v>
      </c>
      <c r="AD14" s="48">
        <f t="shared" si="3"/>
        <v>8.6554543750789747E-3</v>
      </c>
      <c r="AE14" s="48">
        <f t="shared" si="4"/>
        <v>0.38099353507648948</v>
      </c>
      <c r="AF14" s="48">
        <f t="shared" si="5"/>
        <v>0.45408607860601879</v>
      </c>
      <c r="AG14" s="48">
        <f t="shared" si="6"/>
        <v>2904.7067693118911</v>
      </c>
    </row>
    <row r="15" spans="1:33" s="46" customFormat="1" ht="13.5" customHeight="1" x14ac:dyDescent="0.2">
      <c r="A15" s="42" t="s">
        <v>444</v>
      </c>
      <c r="B15" s="43">
        <f>SUMIFS('DATA 2'!$C$68:$C$100,'DATA 2'!$A$68:$A$100,$A15)</f>
        <v>514.10128280000004</v>
      </c>
      <c r="C15" s="43">
        <f>SUMIFS('DATA 2'!$H$68:$H$100,'DATA 2'!$A$68:$A$100,$A15)</f>
        <v>732.74545680000006</v>
      </c>
      <c r="D15" s="43">
        <f>SUMIFS('DATA 2'!$J$68:$J$100,'DATA 2'!$A$68:$A$100,$A15)</f>
        <v>814.33267130000002</v>
      </c>
      <c r="E15" s="43">
        <f>SUMIFS('DATA 2'!$O$68:$O$100,'DATA 2'!$A$68:$A$100,$A15)</f>
        <v>888.40718149999998</v>
      </c>
      <c r="F15" s="43">
        <f>SUMIFS('DATA 2'!$T$68:$T$100,'DATA 2'!$A$68:$A$100,$A15)</f>
        <v>891.84176190000005</v>
      </c>
      <c r="G15" s="43">
        <f>SUMIFS('DATA 2'!$AD$68:$AD$100,'DATA 2'!$A$68:$A$100,$A15)</f>
        <v>359.5481886</v>
      </c>
      <c r="H15" s="43">
        <f>SUMIFS('DATA 2'!$AN$68:$AN$100,'DATA 2'!$A$68:$A$100,$A15)</f>
        <v>30.865775899999999</v>
      </c>
      <c r="I15" s="45"/>
      <c r="J15" s="42" t="s">
        <v>444</v>
      </c>
      <c r="K15" s="43">
        <f>SUMIFS('DATA 2'!$C$101:$C$133,'DATA 2'!$A$101:$A$133,$J15)</f>
        <v>514.10128280000004</v>
      </c>
      <c r="L15" s="43">
        <f>SUMIFS('DATA 2'!$H$101:$H$133,'DATA 2'!$A$101:$A$133,$J15)</f>
        <v>754.37430540000003</v>
      </c>
      <c r="M15" s="43">
        <f>SUMIFS('DATA 2'!$J$101:$J$133,'DATA 2'!$A$101:$A$133,$J15)</f>
        <v>888.66083930000002</v>
      </c>
      <c r="N15" s="43">
        <f>SUMIFS('DATA 2'!$O$101:$O$133,'DATA 2'!$A$101:$A$133,$J15)</f>
        <v>995.21909389999996</v>
      </c>
      <c r="O15" s="43">
        <f>SUMIFS('DATA 2'!$T$101:$T$133,'DATA 2'!$A$101:$A$133,$J15)</f>
        <v>965.85591899999997</v>
      </c>
      <c r="P15" s="43">
        <f>SUMIFS('DATA 2'!AD$101:$AD$133,'DATA 2'!$A$101:$A$133,$J15)</f>
        <v>506.135559</v>
      </c>
      <c r="Q15" s="43">
        <f>SUMIFS('DATA 2'!$AN$101:$AN$133,'DATA 2'!$A$101:$A$133,$J15)</f>
        <v>1824.6047289999999</v>
      </c>
      <c r="R15" s="45"/>
      <c r="S15" s="42" t="s">
        <v>444</v>
      </c>
      <c r="T15" s="47">
        <f t="shared" si="7"/>
        <v>21.628848599999969</v>
      </c>
      <c r="U15" s="47">
        <f t="shared" si="8"/>
        <v>74.328168000000005</v>
      </c>
      <c r="V15" s="47">
        <f t="shared" si="9"/>
        <v>106.81191239999998</v>
      </c>
      <c r="W15" s="47">
        <f t="shared" si="10"/>
        <v>74.01415709999992</v>
      </c>
      <c r="X15" s="47">
        <f t="shared" si="11"/>
        <v>146.5873704</v>
      </c>
      <c r="Y15" s="47">
        <f t="shared" si="12"/>
        <v>1793.7389530999999</v>
      </c>
      <c r="Z15" s="47"/>
      <c r="AA15" s="42" t="s">
        <v>444</v>
      </c>
      <c r="AB15" s="48">
        <f t="shared" si="1"/>
        <v>2.9517547190884175E-2</v>
      </c>
      <c r="AC15" s="48">
        <f t="shared" si="2"/>
        <v>9.1274942808499349E-2</v>
      </c>
      <c r="AD15" s="48">
        <f t="shared" si="3"/>
        <v>0.12022855580664848</v>
      </c>
      <c r="AE15" s="48">
        <f t="shared" si="4"/>
        <v>8.2990234660371254E-2</v>
      </c>
      <c r="AF15" s="48">
        <f t="shared" si="5"/>
        <v>0.40769881492319104</v>
      </c>
      <c r="AG15" s="48">
        <f t="shared" si="6"/>
        <v>58.114170170593376</v>
      </c>
    </row>
    <row r="16" spans="1:33" s="46" customFormat="1" ht="13.5" customHeight="1" x14ac:dyDescent="0.2">
      <c r="A16" s="42" t="s">
        <v>445</v>
      </c>
      <c r="B16" s="98">
        <f>SUMIFS('DATA 2'!$C$68:$C$100,'DATA 2'!$A$68:$A$100,$A16)</f>
        <v>0.22515454670000001</v>
      </c>
      <c r="C16" s="43">
        <f>SUMIFS('DATA 2'!$H$68:$H$100,'DATA 2'!$A$68:$A$100,$A16)</f>
        <v>525.12741019999999</v>
      </c>
      <c r="D16" s="43">
        <f>SUMIFS('DATA 2'!$J$68:$J$100,'DATA 2'!$A$68:$A$100,$A16)</f>
        <v>1090.1784359999999</v>
      </c>
      <c r="E16" s="43">
        <f>SUMIFS('DATA 2'!$O$68:$O$100,'DATA 2'!$A$68:$A$100,$A16)</f>
        <v>2680.931705</v>
      </c>
      <c r="F16" s="43">
        <f>SUMIFS('DATA 2'!$T$68:$T$100,'DATA 2'!$A$68:$A$100,$A16)</f>
        <v>3132.5044560000001</v>
      </c>
      <c r="G16" s="43">
        <f>SUMIFS('DATA 2'!$AD$68:$AD$100,'DATA 2'!$A$68:$A$100,$A16)</f>
        <v>1380.0195389999999</v>
      </c>
      <c r="H16" s="43">
        <f>SUMIFS('DATA 2'!$AN$68:$AN$100,'DATA 2'!$A$68:$A$100,$A16)</f>
        <v>732.76824899999997</v>
      </c>
      <c r="I16" s="45"/>
      <c r="J16" s="42" t="s">
        <v>445</v>
      </c>
      <c r="K16" s="43">
        <f>SUMIFS('DATA 2'!$C$101:$C$133,'DATA 2'!$A$101:$A$133,$J16)</f>
        <v>0.22515454670000001</v>
      </c>
      <c r="L16" s="43">
        <f>SUMIFS('DATA 2'!$H$101:$H$133,'DATA 2'!$A$101:$A$133,$J16)</f>
        <v>536.25408400000003</v>
      </c>
      <c r="M16" s="43">
        <f>SUMIFS('DATA 2'!$J$101:$J$133,'DATA 2'!$A$101:$A$133,$J16)</f>
        <v>1150.390641</v>
      </c>
      <c r="N16" s="43">
        <f>SUMIFS('DATA 2'!$O$101:$O$133,'DATA 2'!$A$101:$A$133,$J16)</f>
        <v>2682.3308010000001</v>
      </c>
      <c r="O16" s="43">
        <f>SUMIFS('DATA 2'!$T$101:$T$133,'DATA 2'!$A$101:$A$133,$J16)</f>
        <v>3071.0685749999998</v>
      </c>
      <c r="P16" s="43">
        <f>SUMIFS('DATA 2'!AD$101:$AD$133,'DATA 2'!$A$101:$A$133,$J16)</f>
        <v>1186.8520120000001</v>
      </c>
      <c r="Q16" s="43">
        <f>SUMIFS('DATA 2'!$AN$101:$AN$133,'DATA 2'!$A$101:$A$133,$J16)</f>
        <v>505.44300670000001</v>
      </c>
      <c r="R16" s="45"/>
      <c r="S16" s="42" t="s">
        <v>445</v>
      </c>
      <c r="T16" s="47">
        <f t="shared" si="7"/>
        <v>11.126673800000049</v>
      </c>
      <c r="U16" s="47">
        <f t="shared" si="8"/>
        <v>60.21220500000004</v>
      </c>
      <c r="V16" s="47">
        <f t="shared" si="9"/>
        <v>1.3990960000000996</v>
      </c>
      <c r="W16" s="47">
        <f t="shared" si="10"/>
        <v>-61.435881000000336</v>
      </c>
      <c r="X16" s="47">
        <f t="shared" si="11"/>
        <v>-193.16752699999984</v>
      </c>
      <c r="Y16" s="47">
        <f t="shared" si="12"/>
        <v>-227.32524229999996</v>
      </c>
      <c r="Z16" s="47"/>
      <c r="AA16" s="42" t="s">
        <v>445</v>
      </c>
      <c r="AB16" s="48">
        <f t="shared" si="1"/>
        <v>2.1188522221230688E-2</v>
      </c>
      <c r="AC16" s="48">
        <f t="shared" si="2"/>
        <v>5.5231513495099138E-2</v>
      </c>
      <c r="AD16" s="48">
        <f t="shared" si="3"/>
        <v>5.2186931781617041E-4</v>
      </c>
      <c r="AE16" s="48">
        <f t="shared" si="4"/>
        <v>-1.9612384232152058E-2</v>
      </c>
      <c r="AF16" s="48">
        <f t="shared" si="5"/>
        <v>-0.13997448698441928</v>
      </c>
      <c r="AG16" s="48">
        <f t="shared" si="6"/>
        <v>-0.31022801903634334</v>
      </c>
    </row>
    <row r="17" spans="1:34" s="46" customFormat="1" ht="13.5" customHeight="1" x14ac:dyDescent="0.2">
      <c r="A17" s="42" t="s">
        <v>446</v>
      </c>
      <c r="B17" s="43">
        <f>SUMIFS('DATA 2'!$C$68:$C$100,'DATA 2'!$A$68:$A$100,$A17)</f>
        <v>2605.7253879999998</v>
      </c>
      <c r="C17" s="43">
        <f>SUMIFS('DATA 2'!$H$68:$H$100,'DATA 2'!$A$68:$A$100,$A17)</f>
        <v>2373.5745360000001</v>
      </c>
      <c r="D17" s="43">
        <f>SUMIFS('DATA 2'!$J$68:$J$100,'DATA 2'!$A$68:$A$100,$A17)</f>
        <v>2438.4298549999999</v>
      </c>
      <c r="E17" s="43">
        <f>SUMIFS('DATA 2'!$O$68:$O$100,'DATA 2'!$A$68:$A$100,$A17)</f>
        <v>2192.86274</v>
      </c>
      <c r="F17" s="43">
        <f>SUMIFS('DATA 2'!$T$68:$T$100,'DATA 2'!$A$68:$A$100,$A17)</f>
        <v>2029.252933</v>
      </c>
      <c r="G17" s="43">
        <f>SUMIFS('DATA 2'!$AD$68:$AD$100,'DATA 2'!$A$68:$A$100,$A17)</f>
        <v>2068.502579</v>
      </c>
      <c r="H17" s="43">
        <f>SUMIFS('DATA 2'!$AN$68:$AN$100,'DATA 2'!$A$68:$A$100,$A17)</f>
        <v>2378.8438649999998</v>
      </c>
      <c r="I17" s="45"/>
      <c r="J17" s="42" t="s">
        <v>446</v>
      </c>
      <c r="K17" s="43">
        <f>SUMIFS('DATA 2'!$C$101:$C$133,'DATA 2'!$A$101:$A$133,$J17)</f>
        <v>2605.7253879999998</v>
      </c>
      <c r="L17" s="43">
        <f>SUMIFS('DATA 2'!$H$101:$H$133,'DATA 2'!$A$101:$A$133,$J17)</f>
        <v>2423.8070339999999</v>
      </c>
      <c r="M17" s="43">
        <f>SUMIFS('DATA 2'!$J$101:$J$133,'DATA 2'!$A$101:$A$133,$J17)</f>
        <v>2578.1388350000002</v>
      </c>
      <c r="N17" s="43">
        <f>SUMIFS('DATA 2'!$O$101:$O$133,'DATA 2'!$A$101:$A$133,$J17)</f>
        <v>2221.036243</v>
      </c>
      <c r="O17" s="43">
        <f>SUMIFS('DATA 2'!$T$101:$T$133,'DATA 2'!$A$101:$A$133,$J17)</f>
        <v>2030.827546</v>
      </c>
      <c r="P17" s="43">
        <f>SUMIFS('DATA 2'!AD$101:$AD$133,'DATA 2'!$A$101:$A$133,$J17)</f>
        <v>1961.1495110000001</v>
      </c>
      <c r="Q17" s="43">
        <f>SUMIFS('DATA 2'!$AN$101:$AN$133,'DATA 2'!$A$101:$A$133,$J17)</f>
        <v>21406.322909999999</v>
      </c>
      <c r="R17" s="45"/>
      <c r="S17" s="42" t="s">
        <v>446</v>
      </c>
      <c r="T17" s="47">
        <f t="shared" si="7"/>
        <v>50.23249799999985</v>
      </c>
      <c r="U17" s="47">
        <f t="shared" si="8"/>
        <v>139.70898000000034</v>
      </c>
      <c r="V17" s="47">
        <f t="shared" si="9"/>
        <v>28.173502999999982</v>
      </c>
      <c r="W17" s="47">
        <f t="shared" si="10"/>
        <v>1.5746129999999994</v>
      </c>
      <c r="X17" s="47">
        <f t="shared" si="11"/>
        <v>-107.35306799999989</v>
      </c>
      <c r="Y17" s="47">
        <f t="shared" si="12"/>
        <v>19027.479045</v>
      </c>
      <c r="Z17" s="47"/>
      <c r="AA17" s="42" t="s">
        <v>446</v>
      </c>
      <c r="AB17" s="48">
        <f t="shared" si="1"/>
        <v>2.116322754483746E-2</v>
      </c>
      <c r="AC17" s="48">
        <f t="shared" si="2"/>
        <v>5.7294647911863006E-2</v>
      </c>
      <c r="AD17" s="48">
        <f t="shared" si="3"/>
        <v>1.2847818737619754E-2</v>
      </c>
      <c r="AE17" s="48">
        <f t="shared" si="4"/>
        <v>7.7595699106480787E-4</v>
      </c>
      <c r="AF17" s="48">
        <f t="shared" si="5"/>
        <v>-5.1898928766092589E-2</v>
      </c>
      <c r="AG17" s="48">
        <f t="shared" si="6"/>
        <v>7.9986245944729131</v>
      </c>
    </row>
    <row r="18" spans="1:34" s="46" customFormat="1" ht="13.5" customHeight="1" x14ac:dyDescent="0.2">
      <c r="A18" s="42" t="s">
        <v>449</v>
      </c>
      <c r="B18" s="43">
        <f>SUMIFS('DATA 2'!$C$68:$C$100,'DATA 2'!$A$68:$A$100,$A18)</f>
        <v>2831.6670730000001</v>
      </c>
      <c r="C18" s="43">
        <f>SUMIFS('DATA 2'!$H$68:$H$100,'DATA 2'!$A$68:$A$100,$A18)</f>
        <v>2565.2591040000002</v>
      </c>
      <c r="D18" s="43">
        <f>SUMIFS('DATA 2'!$J$68:$J$100,'DATA 2'!$A$68:$A$100,$A18)</f>
        <v>2631.7035810000002</v>
      </c>
      <c r="E18" s="43">
        <f>SUMIFS('DATA 2'!$O$68:$O$100,'DATA 2'!$A$68:$A$100,$A18)</f>
        <v>2456.1094560000001</v>
      </c>
      <c r="F18" s="43">
        <f>SUMIFS('DATA 2'!$T$68:$T$100,'DATA 2'!$A$68:$A$100,$A18)</f>
        <v>1892.4366150000001</v>
      </c>
      <c r="G18" s="43">
        <f>SUMIFS('DATA 2'!$AD$68:$AD$100,'DATA 2'!$A$68:$A$100,$A18)</f>
        <v>1359.197921</v>
      </c>
      <c r="H18" s="43">
        <f>SUMIFS('DATA 2'!$AN$68:$AN$100,'DATA 2'!$A$68:$A$100,$A18)</f>
        <v>24.997361009999999</v>
      </c>
      <c r="I18" s="45"/>
      <c r="J18" s="42" t="s">
        <v>449</v>
      </c>
      <c r="K18" s="43">
        <f>SUMIFS('DATA 2'!$C$101:$C$133,'DATA 2'!$A$101:$A$133,$J18)</f>
        <v>2831.6670730000001</v>
      </c>
      <c r="L18" s="43">
        <f>SUMIFS('DATA 2'!$H$101:$H$133,'DATA 2'!$A$101:$A$133,$J18)</f>
        <v>2022.4921039999999</v>
      </c>
      <c r="M18" s="43">
        <f>SUMIFS('DATA 2'!$J$101:$J$133,'DATA 2'!$A$101:$A$133,$J18)</f>
        <v>1014.574261</v>
      </c>
      <c r="N18" s="43">
        <f>SUMIFS('DATA 2'!$O$101:$O$133,'DATA 2'!$A$101:$A$133,$J18)</f>
        <v>92.358641939999998</v>
      </c>
      <c r="O18" s="43">
        <f>SUMIFS('DATA 2'!$T$101:$T$133,'DATA 2'!$A$101:$A$133,$J18)</f>
        <v>20.472096619999999</v>
      </c>
      <c r="P18" s="43">
        <f>SUMIFS('DATA 2'!AD$101:$AD$133,'DATA 2'!$A$101:$A$133,$J18)</f>
        <v>0.24748376850000001</v>
      </c>
      <c r="Q18" s="43">
        <f>SUMIFS('DATA 2'!$AN$101:$AN$133,'DATA 2'!$A$101:$A$133,$J18)</f>
        <v>2.6194834899999998E-2</v>
      </c>
      <c r="R18" s="45"/>
      <c r="S18" s="42" t="s">
        <v>449</v>
      </c>
      <c r="T18" s="47">
        <f t="shared" si="7"/>
        <v>-542.76700000000028</v>
      </c>
      <c r="U18" s="47">
        <f t="shared" si="8"/>
        <v>-1617.1293200000002</v>
      </c>
      <c r="V18" s="47">
        <f t="shared" si="9"/>
        <v>-2363.7508140600003</v>
      </c>
      <c r="W18" s="47">
        <f t="shared" si="10"/>
        <v>-1871.9645183800001</v>
      </c>
      <c r="X18" s="47">
        <f t="shared" si="11"/>
        <v>-1358.9504372315</v>
      </c>
      <c r="Y18" s="47">
        <f t="shared" si="12"/>
        <v>-24.971166175099999</v>
      </c>
      <c r="Z18" s="47"/>
      <c r="AA18" s="42" t="s">
        <v>449</v>
      </c>
      <c r="AB18" s="48">
        <f t="shared" si="1"/>
        <v>-0.21158369505585828</v>
      </c>
      <c r="AC18" s="48">
        <f t="shared" si="2"/>
        <v>-0.61448003934604212</v>
      </c>
      <c r="AD18" s="48">
        <f t="shared" si="3"/>
        <v>-0.96239636563656472</v>
      </c>
      <c r="AE18" s="48">
        <f t="shared" si="4"/>
        <v>-0.98918214937412841</v>
      </c>
      <c r="AF18" s="48">
        <f t="shared" si="5"/>
        <v>-0.99981791925614638</v>
      </c>
      <c r="AG18" s="48">
        <f t="shared" si="6"/>
        <v>-0.99895209598767165</v>
      </c>
    </row>
    <row r="19" spans="1:34" s="46" customFormat="1" ht="13.5" customHeight="1" x14ac:dyDescent="0.2">
      <c r="A19" s="42" t="s">
        <v>450</v>
      </c>
      <c r="B19" s="43">
        <f>SUMIFS('DATA 2'!$C$68:$C$100,'DATA 2'!$A$68:$A$100,$A19)</f>
        <v>11781.592780000001</v>
      </c>
      <c r="C19" s="43">
        <f>SUMIFS('DATA 2'!$H$68:$H$100,'DATA 2'!$A$68:$A$100,$A19)</f>
        <v>12731.59259</v>
      </c>
      <c r="D19" s="43">
        <f>SUMIFS('DATA 2'!$J$68:$J$100,'DATA 2'!$A$68:$A$100,$A19)</f>
        <v>13454.288769999999</v>
      </c>
      <c r="E19" s="43">
        <f>SUMIFS('DATA 2'!$O$68:$O$100,'DATA 2'!$A$68:$A$100,$A19)</f>
        <v>13848.82732</v>
      </c>
      <c r="F19" s="43">
        <f>SUMIFS('DATA 2'!$T$68:$T$100,'DATA 2'!$A$68:$A$100,$A19)</f>
        <v>16753.186989999998</v>
      </c>
      <c r="G19" s="43">
        <f>SUMIFS('DATA 2'!$AD$68:$AD$100,'DATA 2'!$A$68:$A$100,$A19)</f>
        <v>19395.441180000002</v>
      </c>
      <c r="H19" s="43">
        <f>SUMIFS('DATA 2'!$AN$68:$AN$100,'DATA 2'!$A$68:$A$100,$A19)</f>
        <v>31331.428220000002</v>
      </c>
      <c r="I19" s="45"/>
      <c r="J19" s="42" t="s">
        <v>450</v>
      </c>
      <c r="K19" s="43">
        <f>SUMIFS('DATA 2'!$C$101:$C$133,'DATA 2'!$A$101:$A$133,$J19)</f>
        <v>11781.592780000001</v>
      </c>
      <c r="L19" s="43">
        <f>SUMIFS('DATA 2'!$H$101:$H$133,'DATA 2'!$A$101:$A$133,$J19)</f>
        <v>13177.48696</v>
      </c>
      <c r="M19" s="43">
        <f>SUMIFS('DATA 2'!$J$101:$J$133,'DATA 2'!$A$101:$A$133,$J19)</f>
        <v>14474.171259999999</v>
      </c>
      <c r="N19" s="43">
        <f>SUMIFS('DATA 2'!$O$101:$O$133,'DATA 2'!$A$101:$A$133,$J19)</f>
        <v>14332.87305</v>
      </c>
      <c r="O19" s="43">
        <f>SUMIFS('DATA 2'!$T$101:$T$133,'DATA 2'!$A$101:$A$133,$J19)</f>
        <v>12046.06235</v>
      </c>
      <c r="P19" s="43">
        <f>SUMIFS('DATA 2'!AD$101:$AD$133,'DATA 2'!$A$101:$A$133,$J19)</f>
        <v>8705.2403720000002</v>
      </c>
      <c r="Q19" s="43">
        <f>SUMIFS('DATA 2'!$AN$101:$AN$133,'DATA 2'!$A$101:$A$133,$J19)</f>
        <v>4489.0318079999997</v>
      </c>
      <c r="R19" s="45"/>
      <c r="S19" s="42" t="s">
        <v>450</v>
      </c>
      <c r="T19" s="47">
        <f t="shared" si="7"/>
        <v>445.89436999999998</v>
      </c>
      <c r="U19" s="47">
        <f t="shared" si="8"/>
        <v>1019.88249</v>
      </c>
      <c r="V19" s="47">
        <f t="shared" si="9"/>
        <v>484.04572999999982</v>
      </c>
      <c r="W19" s="47">
        <f t="shared" si="10"/>
        <v>-4707.1246399999982</v>
      </c>
      <c r="X19" s="47">
        <f t="shared" si="11"/>
        <v>-10690.200808000001</v>
      </c>
      <c r="Y19" s="47">
        <f t="shared" si="12"/>
        <v>-26842.396412000002</v>
      </c>
      <c r="Z19" s="47"/>
      <c r="AA19" s="42" t="s">
        <v>450</v>
      </c>
      <c r="AB19" s="48">
        <f t="shared" si="1"/>
        <v>3.5022670325645322E-2</v>
      </c>
      <c r="AC19" s="48">
        <f t="shared" si="2"/>
        <v>7.5803523131903194E-2</v>
      </c>
      <c r="AD19" s="48">
        <f t="shared" si="3"/>
        <v>3.4952109576884993E-2</v>
      </c>
      <c r="AE19" s="48">
        <f t="shared" si="4"/>
        <v>-0.28096890715836265</v>
      </c>
      <c r="AF19" s="48">
        <f t="shared" si="5"/>
        <v>-0.55117079878664565</v>
      </c>
      <c r="AG19" s="48">
        <f t="shared" si="6"/>
        <v>-0.85672431602928056</v>
      </c>
    </row>
    <row r="20" spans="1:34" s="46" customFormat="1" ht="13.5" customHeight="1" x14ac:dyDescent="0.2">
      <c r="A20" s="42" t="s">
        <v>447</v>
      </c>
      <c r="B20" s="43">
        <f>SUMIFS('DATA 2'!$C$68:$C$100,'DATA 2'!$A$68:$A$100,$A20)</f>
        <v>474.12527679999999</v>
      </c>
      <c r="C20" s="43">
        <f>SUMIFS('DATA 2'!$H$68:$H$100,'DATA 2'!$A$68:$A$100,$A20)</f>
        <v>631.65051900000003</v>
      </c>
      <c r="D20" s="43">
        <f>SUMIFS('DATA 2'!$J$68:$J$100,'DATA 2'!$A$68:$A$100,$A20)</f>
        <v>270.6623343</v>
      </c>
      <c r="E20" s="43">
        <f>SUMIFS('DATA 2'!$O$68:$O$100,'DATA 2'!$A$68:$A$100,$A20)</f>
        <v>15.92124696</v>
      </c>
      <c r="F20" s="43">
        <f>SUMIFS('DATA 2'!$T$68:$T$100,'DATA 2'!$A$68:$A$100,$A20)</f>
        <v>4.5069482980000002</v>
      </c>
      <c r="G20" s="43">
        <f>SUMIFS('DATA 2'!$AD$68:$AD$100,'DATA 2'!$A$68:$A$100,$A20)</f>
        <v>4.0617561059999998</v>
      </c>
      <c r="H20" s="43">
        <f>SUMIFS('DATA 2'!$AN$68:$AN$100,'DATA 2'!$A$68:$A$100,$A20)</f>
        <v>5.8515743279999999</v>
      </c>
      <c r="I20" s="45"/>
      <c r="J20" s="42" t="s">
        <v>447</v>
      </c>
      <c r="K20" s="43">
        <f>SUMIFS('DATA 2'!$C$101:$C$133,'DATA 2'!$A$101:$A$133,$J20)</f>
        <v>474.12527679999999</v>
      </c>
      <c r="L20" s="43">
        <f>SUMIFS('DATA 2'!$H$101:$H$133,'DATA 2'!$A$101:$A$133,$J20)</f>
        <v>644.98402169999997</v>
      </c>
      <c r="M20" s="43">
        <f>SUMIFS('DATA 2'!$J$101:$J$133,'DATA 2'!$A$101:$A$133,$J20)</f>
        <v>286.09300789999998</v>
      </c>
      <c r="N20" s="43">
        <f>SUMIFS('DATA 2'!$O$101:$O$133,'DATA 2'!$A$101:$A$133,$J20)</f>
        <v>16.124260150000001</v>
      </c>
      <c r="O20" s="43">
        <f>SUMIFS('DATA 2'!$T$101:$T$133,'DATA 2'!$A$101:$A$133,$J20)</f>
        <v>4.4056508729999999</v>
      </c>
      <c r="P20" s="43">
        <f>SUMIFS('DATA 2'!AD$101:$AD$133,'DATA 2'!$A$101:$A$133,$J20)</f>
        <v>4.0004942679999997</v>
      </c>
      <c r="Q20" s="43">
        <f>SUMIFS('DATA 2'!$AN$101:$AN$133,'DATA 2'!$A$101:$A$133,$J20)</f>
        <v>5.4893794619999996</v>
      </c>
      <c r="R20" s="45"/>
      <c r="S20" s="42" t="s">
        <v>447</v>
      </c>
      <c r="T20" s="47">
        <f t="shared" si="7"/>
        <v>13.33350269999994</v>
      </c>
      <c r="U20" s="47">
        <f t="shared" si="8"/>
        <v>15.430673599999977</v>
      </c>
      <c r="V20" s="47">
        <f t="shared" si="9"/>
        <v>0.20301319000000184</v>
      </c>
      <c r="W20" s="47">
        <f t="shared" si="10"/>
        <v>-0.10129742500000027</v>
      </c>
      <c r="X20" s="47">
        <f t="shared" si="11"/>
        <v>-6.1261838000000068E-2</v>
      </c>
      <c r="Y20" s="47">
        <f t="shared" si="12"/>
        <v>-0.36219486600000028</v>
      </c>
      <c r="Z20" s="47"/>
      <c r="AA20" s="42" t="s">
        <v>447</v>
      </c>
      <c r="AB20" s="48">
        <f t="shared" si="1"/>
        <v>2.110898716763332E-2</v>
      </c>
      <c r="AC20" s="48">
        <f t="shared" si="2"/>
        <v>5.7010790363230646E-2</v>
      </c>
      <c r="AD20" s="48">
        <f t="shared" si="3"/>
        <v>1.2751086049355598E-2</v>
      </c>
      <c r="AE20" s="48">
        <f t="shared" si="4"/>
        <v>-2.2475834711694342E-2</v>
      </c>
      <c r="AF20" s="48">
        <f t="shared" si="5"/>
        <v>-1.50825988565646E-2</v>
      </c>
      <c r="AG20" s="48">
        <f t="shared" si="6"/>
        <v>-6.1896994842376762E-2</v>
      </c>
    </row>
    <row r="21" spans="1:34" s="46" customFormat="1" ht="13.5" customHeight="1" x14ac:dyDescent="0.2">
      <c r="A21" s="42" t="s">
        <v>448</v>
      </c>
      <c r="B21" s="43">
        <f>SUMIFS('DATA 2'!$C$68:$C$100,'DATA 2'!$A$68:$A$100,$A21)</f>
        <v>5981.2326210000001</v>
      </c>
      <c r="C21" s="43">
        <f>SUMIFS('DATA 2'!$H$68:$H$100,'DATA 2'!$A$68:$A$100,$A21)</f>
        <v>2799.5508169999998</v>
      </c>
      <c r="D21" s="43">
        <f>SUMIFS('DATA 2'!$J$68:$J$100,'DATA 2'!$A$68:$A$100,$A21)</f>
        <v>600.78355729999998</v>
      </c>
      <c r="E21" s="43">
        <f>SUMIFS('DATA 2'!$O$68:$O$100,'DATA 2'!$A$68:$A$100,$A21)</f>
        <v>6.2663057709999999</v>
      </c>
      <c r="F21" s="43">
        <f>SUMIFS('DATA 2'!$T$68:$T$100,'DATA 2'!$A$68:$A$100,$A21)</f>
        <v>1.170767855</v>
      </c>
      <c r="G21" s="43">
        <f>SUMIFS('DATA 2'!$AD$68:$AD$100,'DATA 2'!$A$68:$A$100,$A21)</f>
        <v>9.2420618999999996E-2</v>
      </c>
      <c r="H21" s="43">
        <f>SUMIFS('DATA 2'!$AN$68:$AN$100,'DATA 2'!$A$68:$A$100,$A21)</f>
        <v>9.7642477600000006E-3</v>
      </c>
      <c r="I21" s="45"/>
      <c r="J21" s="42" t="s">
        <v>448</v>
      </c>
      <c r="K21" s="43">
        <f>SUMIFS('DATA 2'!$C$101:$C$133,'DATA 2'!$A$101:$A$133,$J21)</f>
        <v>5981.2326210000001</v>
      </c>
      <c r="L21" s="43">
        <f>SUMIFS('DATA 2'!$H$101:$H$133,'DATA 2'!$A$101:$A$133,$J21)</f>
        <v>2858.5598679999998</v>
      </c>
      <c r="M21" s="43">
        <f>SUMIFS('DATA 2'!$J$101:$J$133,'DATA 2'!$A$101:$A$133,$J21)</f>
        <v>634.91070749999994</v>
      </c>
      <c r="N21" s="43">
        <f>SUMIFS('DATA 2'!$O$101:$O$133,'DATA 2'!$A$101:$A$133,$J21)</f>
        <v>6.3599532090000004</v>
      </c>
      <c r="O21" s="43">
        <f>SUMIFS('DATA 2'!$T$101:$T$133,'DATA 2'!$A$101:$A$133,$J21)</f>
        <v>1.1793679989999999</v>
      </c>
      <c r="P21" s="43">
        <f>SUMIFS('DATA 2'!AD$101:$AD$133,'DATA 2'!$A$101:$A$133,$J21)</f>
        <v>9.2116754800000006E-2</v>
      </c>
      <c r="Q21" s="43">
        <f>SUMIFS('DATA 2'!$AN$101:$AN$133,'DATA 2'!$A$101:$A$133,$J21)</f>
        <v>9.5705089399999999E-3</v>
      </c>
      <c r="R21" s="45"/>
      <c r="S21" s="42" t="s">
        <v>448</v>
      </c>
      <c r="T21" s="47">
        <f t="shared" si="7"/>
        <v>59.009050999999999</v>
      </c>
      <c r="U21" s="47">
        <f t="shared" si="8"/>
        <v>34.12715019999996</v>
      </c>
      <c r="V21" s="47">
        <f t="shared" si="9"/>
        <v>9.3647438000000527E-2</v>
      </c>
      <c r="W21" s="47">
        <f t="shared" si="10"/>
        <v>8.6001439999998652E-3</v>
      </c>
      <c r="X21" s="47">
        <f t="shared" si="11"/>
        <v>-3.038641999999897E-4</v>
      </c>
      <c r="Y21" s="47">
        <f t="shared" si="12"/>
        <v>-1.9373882000000078E-4</v>
      </c>
      <c r="Z21" s="47"/>
      <c r="AA21" s="42" t="s">
        <v>448</v>
      </c>
      <c r="AB21" s="48">
        <f t="shared" si="1"/>
        <v>2.1078042463695601E-2</v>
      </c>
      <c r="AC21" s="48">
        <f t="shared" si="2"/>
        <v>5.6804401161329787E-2</v>
      </c>
      <c r="AD21" s="48">
        <f t="shared" si="3"/>
        <v>1.4944600761966242E-2</v>
      </c>
      <c r="AE21" s="48">
        <f t="shared" si="4"/>
        <v>7.3457295255170418E-3</v>
      </c>
      <c r="AF21" s="48">
        <f t="shared" si="5"/>
        <v>-3.287839913731716E-3</v>
      </c>
      <c r="AG21" s="48">
        <f t="shared" si="6"/>
        <v>-1.9841653424001238E-2</v>
      </c>
    </row>
    <row r="22" spans="1:34" s="46" customFormat="1" ht="13.5" customHeight="1" x14ac:dyDescent="0.2">
      <c r="A22" s="44" t="s">
        <v>240</v>
      </c>
      <c r="B22" s="43">
        <f>SUM(B4:B8,B10:B21)</f>
        <v>3459303.5254912633</v>
      </c>
      <c r="C22" s="43">
        <f t="shared" ref="C22:H22" si="15">SUM(C4:C8,C10:C21)</f>
        <v>3977286.3764431793</v>
      </c>
      <c r="D22" s="43">
        <f t="shared" si="15"/>
        <v>4201532.9502720898</v>
      </c>
      <c r="E22" s="43">
        <f t="shared" si="15"/>
        <v>4802871.4286277601</v>
      </c>
      <c r="F22" s="43">
        <f t="shared" si="15"/>
        <v>5496615.8614446344</v>
      </c>
      <c r="G22" s="43">
        <f t="shared" si="15"/>
        <v>7231090.4654954141</v>
      </c>
      <c r="H22" s="43">
        <f t="shared" si="15"/>
        <v>9344021.3815988805</v>
      </c>
      <c r="I22" s="45"/>
      <c r="J22" s="44" t="s">
        <v>240</v>
      </c>
      <c r="K22" s="43">
        <f t="shared" ref="K22:Q22" si="16">SUM(K4:K8,K10:K21)</f>
        <v>3459303.5254912633</v>
      </c>
      <c r="L22" s="43">
        <f t="shared" si="16"/>
        <v>3977218.7099640896</v>
      </c>
      <c r="M22" s="43">
        <f t="shared" si="16"/>
        <v>4200513.9794192798</v>
      </c>
      <c r="N22" s="43">
        <f t="shared" si="16"/>
        <v>4803687.4619780593</v>
      </c>
      <c r="O22" s="43">
        <f t="shared" si="16"/>
        <v>5512281.5704475725</v>
      </c>
      <c r="P22" s="43">
        <f t="shared" si="16"/>
        <v>7249792.7641129326</v>
      </c>
      <c r="Q22" s="43">
        <f t="shared" si="16"/>
        <v>9373657.4523428176</v>
      </c>
      <c r="R22" s="45"/>
      <c r="S22" s="44" t="s">
        <v>240</v>
      </c>
      <c r="T22" s="47">
        <f t="shared" si="7"/>
        <v>-67.666479089763016</v>
      </c>
      <c r="U22" s="47">
        <f t="shared" si="8"/>
        <v>-1018.9708528099582</v>
      </c>
      <c r="V22" s="47">
        <f t="shared" si="9"/>
        <v>816.0333502991125</v>
      </c>
      <c r="W22" s="47">
        <f t="shared" si="10"/>
        <v>15665.709002938122</v>
      </c>
      <c r="X22" s="47">
        <f t="shared" si="11"/>
        <v>18702.298617518507</v>
      </c>
      <c r="Y22" s="47">
        <f t="shared" si="12"/>
        <v>29636.070743937045</v>
      </c>
      <c r="Z22" s="47"/>
      <c r="AA22" s="44" t="s">
        <v>240</v>
      </c>
      <c r="AB22" s="48">
        <f t="shared" si="1"/>
        <v>-1.7013227785245277E-5</v>
      </c>
      <c r="AC22" s="48">
        <f t="shared" si="2"/>
        <v>-2.4252358957321807E-4</v>
      </c>
      <c r="AD22" s="48">
        <f t="shared" si="3"/>
        <v>1.6990530819449567E-4</v>
      </c>
      <c r="AE22" s="48">
        <f t="shared" si="4"/>
        <v>2.8500643664810532E-3</v>
      </c>
      <c r="AF22" s="48">
        <f t="shared" si="5"/>
        <v>2.586373204257475E-3</v>
      </c>
      <c r="AG22" s="48">
        <f t="shared" si="6"/>
        <v>3.1716612723402537E-3</v>
      </c>
    </row>
    <row r="23" spans="1:34" s="46" customFormat="1" ht="13.5" customHeight="1" x14ac:dyDescent="0.2">
      <c r="A23" s="44" t="s">
        <v>451</v>
      </c>
      <c r="B23" s="43">
        <f>SUM(B10:B17)</f>
        <v>15572.681199462699</v>
      </c>
      <c r="C23" s="43">
        <f t="shared" ref="C23:G23" si="17">SUM(C10:C17)</f>
        <v>19966.4592065</v>
      </c>
      <c r="D23" s="43">
        <f t="shared" si="17"/>
        <v>23344.703579999998</v>
      </c>
      <c r="E23" s="43">
        <f t="shared" si="17"/>
        <v>38672.947731499997</v>
      </c>
      <c r="F23" s="43">
        <f t="shared" si="17"/>
        <v>52401.217329900006</v>
      </c>
      <c r="G23" s="43">
        <f t="shared" si="17"/>
        <v>121578.03291760001</v>
      </c>
      <c r="H23" s="43">
        <f>SUM(H10:H17)</f>
        <v>177130.32662369497</v>
      </c>
      <c r="I23" s="45"/>
      <c r="J23" s="44" t="s">
        <v>451</v>
      </c>
      <c r="K23" s="43">
        <f>SUM(K10:K17)</f>
        <v>15572.681199462699</v>
      </c>
      <c r="L23" s="43">
        <f t="shared" ref="L23:Q23" si="18">SUM(L10:L17)</f>
        <v>20510.421831700001</v>
      </c>
      <c r="M23" s="43">
        <f t="shared" si="18"/>
        <v>25222.935675400007</v>
      </c>
      <c r="N23" s="43">
        <f t="shared" si="18"/>
        <v>47225.88491690001</v>
      </c>
      <c r="O23" s="43">
        <f t="shared" si="18"/>
        <v>85626.060739999986</v>
      </c>
      <c r="P23" s="43">
        <f t="shared" si="18"/>
        <v>177520.81444299998</v>
      </c>
      <c r="Q23" s="43">
        <f t="shared" si="18"/>
        <v>273177.29504970001</v>
      </c>
      <c r="R23" s="45"/>
      <c r="S23" s="44" t="s">
        <v>451</v>
      </c>
      <c r="T23" s="47">
        <f t="shared" si="7"/>
        <v>543.96262520000164</v>
      </c>
      <c r="U23" s="47">
        <f t="shared" si="8"/>
        <v>1878.2320954000097</v>
      </c>
      <c r="V23" s="47">
        <f t="shared" si="9"/>
        <v>8552.9371854000128</v>
      </c>
      <c r="W23" s="47">
        <f t="shared" si="10"/>
        <v>33224.84341009998</v>
      </c>
      <c r="X23" s="47">
        <f t="shared" si="11"/>
        <v>55942.781525399972</v>
      </c>
      <c r="Y23" s="47">
        <f t="shared" si="12"/>
        <v>96046.968426005042</v>
      </c>
      <c r="Z23" s="47"/>
      <c r="AA23" s="44" t="s">
        <v>451</v>
      </c>
      <c r="AB23" s="48">
        <f t="shared" si="1"/>
        <v>2.7243820227420112E-2</v>
      </c>
      <c r="AC23" s="48">
        <f t="shared" si="2"/>
        <v>8.0456455099697122E-2</v>
      </c>
      <c r="AD23" s="48">
        <f t="shared" si="3"/>
        <v>0.2211607257037056</v>
      </c>
      <c r="AE23" s="48">
        <f t="shared" si="4"/>
        <v>0.63404716728101596</v>
      </c>
      <c r="AF23" s="48">
        <f t="shared" si="5"/>
        <v>0.46013889337488645</v>
      </c>
      <c r="AG23" s="48">
        <f t="shared" si="6"/>
        <v>0.54223898446284857</v>
      </c>
    </row>
    <row r="24" spans="1:34" s="46" customFormat="1" ht="13.5" customHeight="1" x14ac:dyDescent="0.2">
      <c r="A24" s="54" t="s">
        <v>454</v>
      </c>
      <c r="B24" s="43">
        <f>SUM(B10:B16)</f>
        <v>12966.9558114627</v>
      </c>
      <c r="C24" s="43">
        <f t="shared" ref="C24:G24" si="19">SUM(C10:C16)</f>
        <v>17592.8846705</v>
      </c>
      <c r="D24" s="43">
        <f t="shared" si="19"/>
        <v>20906.273724999999</v>
      </c>
      <c r="E24" s="43">
        <f t="shared" si="19"/>
        <v>36480.0849915</v>
      </c>
      <c r="F24" s="43">
        <f t="shared" si="19"/>
        <v>50371.964396900003</v>
      </c>
      <c r="G24" s="43">
        <f t="shared" si="19"/>
        <v>119509.5303386</v>
      </c>
      <c r="H24" s="43">
        <f>SUM(H10:H16)</f>
        <v>174751.48275869497</v>
      </c>
      <c r="I24" s="45"/>
      <c r="J24" s="54" t="s">
        <v>454</v>
      </c>
      <c r="K24" s="43">
        <f>SUM(K10:K16)</f>
        <v>12966.9558114627</v>
      </c>
      <c r="L24" s="43">
        <f t="shared" ref="L24:Q24" si="20">SUM(L10:L16)</f>
        <v>18086.6147977</v>
      </c>
      <c r="M24" s="43">
        <f t="shared" si="20"/>
        <v>22644.796840400006</v>
      </c>
      <c r="N24" s="43">
        <f t="shared" si="20"/>
        <v>45004.848673900007</v>
      </c>
      <c r="O24" s="43">
        <f t="shared" si="20"/>
        <v>83595.233193999986</v>
      </c>
      <c r="P24" s="43">
        <f t="shared" si="20"/>
        <v>175559.66493199999</v>
      </c>
      <c r="Q24" s="43">
        <f t="shared" si="20"/>
        <v>251770.97213970002</v>
      </c>
      <c r="R24" s="45"/>
      <c r="S24" s="54" t="s">
        <v>454</v>
      </c>
      <c r="T24" s="47">
        <f t="shared" si="7"/>
        <v>493.73012720000042</v>
      </c>
      <c r="U24" s="47">
        <f t="shared" si="8"/>
        <v>1738.5231154000066</v>
      </c>
      <c r="V24" s="47">
        <f t="shared" si="9"/>
        <v>8524.7636824000074</v>
      </c>
      <c r="W24" s="47">
        <f t="shared" si="10"/>
        <v>33223.268797099983</v>
      </c>
      <c r="X24" s="47">
        <f t="shared" si="11"/>
        <v>56050.134593399984</v>
      </c>
      <c r="Y24" s="47">
        <f t="shared" si="12"/>
        <v>77019.489381005056</v>
      </c>
      <c r="Z24" s="47"/>
      <c r="AA24" s="54" t="s">
        <v>454</v>
      </c>
      <c r="AB24" s="48">
        <f t="shared" si="1"/>
        <v>2.8064193931077952E-2</v>
      </c>
      <c r="AC24" s="48">
        <f t="shared" si="2"/>
        <v>8.3157961972011085E-2</v>
      </c>
      <c r="AD24" s="48">
        <f t="shared" si="3"/>
        <v>0.23368267054164793</v>
      </c>
      <c r="AE24" s="48">
        <f t="shared" si="4"/>
        <v>0.65955872864756926</v>
      </c>
      <c r="AF24" s="48">
        <f t="shared" si="5"/>
        <v>0.46900137951003673</v>
      </c>
      <c r="AG24" s="48">
        <f t="shared" si="6"/>
        <v>0.44073725822033327</v>
      </c>
    </row>
    <row r="25" spans="1:34" s="46" customFormat="1" ht="13.5" customHeight="1" x14ac:dyDescent="0.2">
      <c r="A25" s="44" t="s">
        <v>241</v>
      </c>
      <c r="B25" s="43">
        <f>SUM(B18:B21)</f>
        <v>21068.6177508</v>
      </c>
      <c r="C25" s="43">
        <f t="shared" ref="C25:H25" si="21">SUM(C18:C21)</f>
        <v>18728.053030000003</v>
      </c>
      <c r="D25" s="43">
        <f t="shared" si="21"/>
        <v>16957.438242599997</v>
      </c>
      <c r="E25" s="43">
        <f t="shared" si="21"/>
        <v>16327.124328731001</v>
      </c>
      <c r="F25" s="43">
        <f t="shared" si="21"/>
        <v>18651.301321152998</v>
      </c>
      <c r="G25" s="43">
        <f t="shared" si="21"/>
        <v>20758.793277724999</v>
      </c>
      <c r="H25" s="43">
        <f t="shared" si="21"/>
        <v>31362.28691958576</v>
      </c>
      <c r="I25" s="45"/>
      <c r="J25" s="44" t="s">
        <v>241</v>
      </c>
      <c r="K25" s="43">
        <f t="shared" ref="K25:Q25" si="22">SUM(K18:K21)</f>
        <v>21068.6177508</v>
      </c>
      <c r="L25" s="43">
        <f t="shared" si="22"/>
        <v>18703.522953699998</v>
      </c>
      <c r="M25" s="43">
        <f t="shared" si="22"/>
        <v>16409.749236399999</v>
      </c>
      <c r="N25" s="43">
        <f t="shared" si="22"/>
        <v>14447.715905298999</v>
      </c>
      <c r="O25" s="43">
        <f t="shared" si="22"/>
        <v>12072.119465492</v>
      </c>
      <c r="P25" s="43">
        <f t="shared" si="22"/>
        <v>8709.5804667913017</v>
      </c>
      <c r="Q25" s="43">
        <f t="shared" si="22"/>
        <v>4494.5569528058395</v>
      </c>
      <c r="R25" s="45"/>
      <c r="S25" s="44" t="s">
        <v>241</v>
      </c>
      <c r="T25" s="47">
        <f t="shared" si="7"/>
        <v>-24.530076300005021</v>
      </c>
      <c r="U25" s="47">
        <f t="shared" si="8"/>
        <v>-547.6890061999984</v>
      </c>
      <c r="V25" s="47">
        <f t="shared" si="9"/>
        <v>-1879.4084234320017</v>
      </c>
      <c r="W25" s="47">
        <f t="shared" si="10"/>
        <v>-6579.1818556609978</v>
      </c>
      <c r="X25" s="47">
        <f t="shared" si="11"/>
        <v>-12049.212810933697</v>
      </c>
      <c r="Y25" s="47">
        <f t="shared" si="12"/>
        <v>-26867.72996677992</v>
      </c>
      <c r="Z25" s="45"/>
      <c r="AA25" s="44" t="s">
        <v>241</v>
      </c>
      <c r="AB25" s="48">
        <f t="shared" si="1"/>
        <v>-1.3098038680642299E-3</v>
      </c>
      <c r="AC25" s="48">
        <f t="shared" si="2"/>
        <v>-3.2297862351879925E-2</v>
      </c>
      <c r="AD25" s="48">
        <f t="shared" si="3"/>
        <v>-0.11510957995982107</v>
      </c>
      <c r="AE25" s="48">
        <f t="shared" si="4"/>
        <v>-0.3527465318572357</v>
      </c>
      <c r="AF25" s="48">
        <f t="shared" si="5"/>
        <v>-0.58043898071199429</v>
      </c>
      <c r="AG25" s="48">
        <f t="shared" si="6"/>
        <v>-0.85668911950426074</v>
      </c>
    </row>
    <row r="26" spans="1:34" ht="15.75" customHeight="1" x14ac:dyDescent="0.25">
      <c r="A26" s="24"/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4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4" s="46" customFormat="1" ht="12.75" x14ac:dyDescent="0.2">
      <c r="A28" s="44" t="s">
        <v>459</v>
      </c>
      <c r="B28" s="45"/>
      <c r="C28" s="45"/>
      <c r="D28" s="45"/>
      <c r="E28" s="45"/>
      <c r="F28" s="45"/>
      <c r="G28" s="45"/>
      <c r="H28" s="45"/>
      <c r="I28" s="45"/>
      <c r="J28" s="44" t="s">
        <v>459</v>
      </c>
      <c r="L28" s="45"/>
      <c r="M28" s="45"/>
      <c r="N28" s="45"/>
      <c r="O28" s="45"/>
      <c r="P28" s="45"/>
      <c r="Q28" s="45"/>
      <c r="R28" s="45"/>
      <c r="S28" s="44" t="s">
        <v>459</v>
      </c>
      <c r="U28" s="45"/>
      <c r="V28" s="45"/>
      <c r="W28" s="45"/>
      <c r="X28" s="45"/>
      <c r="Y28" s="45"/>
      <c r="Z28" s="45"/>
      <c r="AA28" s="44" t="s">
        <v>459</v>
      </c>
      <c r="AC28" s="45"/>
      <c r="AD28" s="45"/>
      <c r="AE28" s="45"/>
      <c r="AF28" s="45"/>
      <c r="AG28" s="45"/>
      <c r="AH28" s="45"/>
    </row>
    <row r="29" spans="1:34" s="46" customFormat="1" ht="12.75" x14ac:dyDescent="0.2">
      <c r="A29" s="49"/>
      <c r="B29" s="50" t="s">
        <v>452</v>
      </c>
      <c r="C29" s="50" t="s">
        <v>460</v>
      </c>
      <c r="D29" s="50" t="s">
        <v>457</v>
      </c>
      <c r="E29" s="53"/>
      <c r="F29" s="53"/>
      <c r="G29" s="53"/>
      <c r="H29" s="53"/>
      <c r="J29" s="49"/>
      <c r="K29" s="50" t="s">
        <v>452</v>
      </c>
      <c r="L29" s="50" t="s">
        <v>460</v>
      </c>
      <c r="M29" s="50" t="s">
        <v>457</v>
      </c>
      <c r="N29" s="53"/>
      <c r="O29" s="53"/>
      <c r="P29" s="53"/>
      <c r="Q29" s="53"/>
      <c r="R29" s="45"/>
      <c r="S29" s="49"/>
      <c r="T29" s="50" t="s">
        <v>452</v>
      </c>
      <c r="U29" s="50" t="s">
        <v>460</v>
      </c>
      <c r="V29" s="50" t="s">
        <v>457</v>
      </c>
      <c r="W29" s="45"/>
      <c r="X29" s="45"/>
      <c r="Y29" s="45"/>
      <c r="Z29" s="45"/>
      <c r="AA29" s="49"/>
      <c r="AB29" s="50" t="s">
        <v>452</v>
      </c>
      <c r="AC29" s="50" t="s">
        <v>460</v>
      </c>
      <c r="AD29" s="50" t="s">
        <v>457</v>
      </c>
      <c r="AE29" s="45"/>
      <c r="AF29" s="45"/>
      <c r="AG29" s="45"/>
    </row>
    <row r="30" spans="1:34" s="46" customFormat="1" ht="12.75" x14ac:dyDescent="0.2">
      <c r="A30" s="40" t="s">
        <v>234</v>
      </c>
      <c r="B30" s="43">
        <f>AVERAGE(Inversion!H2:T2)</f>
        <v>66426.867510053067</v>
      </c>
      <c r="C30" s="43">
        <f>AVERAGE(Inversion!U2:AD2)</f>
        <v>89364.247913271</v>
      </c>
      <c r="D30" s="43">
        <f>AVERAGE(Inversion!AE2:AN2)</f>
        <v>115819.83143404301</v>
      </c>
      <c r="E30" s="43"/>
      <c r="F30" s="43"/>
      <c r="G30" s="43"/>
      <c r="H30" s="43"/>
      <c r="I30" s="45"/>
      <c r="J30" s="40" t="s">
        <v>234</v>
      </c>
      <c r="K30" s="43">
        <f>AVERAGE(Inversion!H26:T26)</f>
        <v>66444.927650202299</v>
      </c>
      <c r="L30" s="43">
        <f>AVERAGE(Inversion!U26:AD26)</f>
        <v>89449.231054044008</v>
      </c>
      <c r="M30" s="43">
        <f>AVERAGE(Inversion!AE26:AN26)</f>
        <v>115896.109925375</v>
      </c>
      <c r="N30" s="43"/>
      <c r="O30" s="43"/>
      <c r="P30" s="43"/>
      <c r="Q30" s="45"/>
      <c r="R30" s="45"/>
      <c r="S30" s="40" t="s">
        <v>234</v>
      </c>
      <c r="T30" s="43">
        <f t="shared" ref="T30:T51" si="23">K30-B30</f>
        <v>18.060140149231302</v>
      </c>
      <c r="U30" s="43">
        <f t="shared" ref="U30:U51" si="24">L30-C30</f>
        <v>84.983140773008927</v>
      </c>
      <c r="V30" s="43">
        <f t="shared" ref="V30:V51" si="25">M30-D30</f>
        <v>76.278491331991972</v>
      </c>
      <c r="W30" s="45"/>
      <c r="X30" s="45"/>
      <c r="Y30" s="45"/>
      <c r="Z30" s="45"/>
      <c r="AA30" s="40" t="s">
        <v>234</v>
      </c>
      <c r="AB30" s="48">
        <f t="shared" ref="AB30:AB51" si="26">K30/B30-1</f>
        <v>2.7188005134370918E-4</v>
      </c>
      <c r="AC30" s="48">
        <f t="shared" ref="AC30:AC51" si="27">L30/C30-1</f>
        <v>9.5097472151817186E-4</v>
      </c>
      <c r="AD30" s="48">
        <f t="shared" ref="AD30:AD51" si="28">M30/D30-1</f>
        <v>6.5859611767282722E-4</v>
      </c>
      <c r="AE30" s="45"/>
      <c r="AF30" s="45"/>
      <c r="AG30" s="45"/>
    </row>
    <row r="31" spans="1:34" s="46" customFormat="1" ht="12.75" x14ac:dyDescent="0.2">
      <c r="A31" s="40" t="s">
        <v>233</v>
      </c>
      <c r="B31" s="43">
        <f>AVERAGE(Inversion!H3:T3)</f>
        <v>1072467.0968271538</v>
      </c>
      <c r="C31" s="43">
        <f>AVERAGE(Inversion!U3:AD3)</f>
        <v>1459001.0722959999</v>
      </c>
      <c r="D31" s="43">
        <f>AVERAGE(Inversion!AE3:AN3)</f>
        <v>1884833.3730330002</v>
      </c>
      <c r="E31" s="43"/>
      <c r="F31" s="43"/>
      <c r="G31" s="43"/>
      <c r="H31" s="43"/>
      <c r="I31" s="45"/>
      <c r="J31" s="40" t="s">
        <v>233</v>
      </c>
      <c r="K31" s="43">
        <f>AVERAGE(Inversion!H27:T27)</f>
        <v>1072522.8359622306</v>
      </c>
      <c r="L31" s="43">
        <f>AVERAGE(Inversion!U27:AD27)</f>
        <v>1459438.6305949998</v>
      </c>
      <c r="M31" s="43">
        <f>AVERAGE(Inversion!AE27:AN27)</f>
        <v>1884932.7813670002</v>
      </c>
      <c r="N31" s="43"/>
      <c r="O31" s="43"/>
      <c r="P31" s="43"/>
      <c r="Q31" s="45"/>
      <c r="R31" s="45"/>
      <c r="S31" s="40" t="s">
        <v>233</v>
      </c>
      <c r="T31" s="43">
        <f t="shared" si="23"/>
        <v>55.73913507675752</v>
      </c>
      <c r="U31" s="43">
        <f t="shared" si="24"/>
        <v>437.55829899990931</v>
      </c>
      <c r="V31" s="43">
        <f t="shared" si="25"/>
        <v>99.40833400003612</v>
      </c>
      <c r="W31" s="45"/>
      <c r="X31" s="45"/>
      <c r="Y31" s="45"/>
      <c r="Z31" s="45"/>
      <c r="AA31" s="40" t="s">
        <v>233</v>
      </c>
      <c r="AB31" s="48">
        <f t="shared" si="26"/>
        <v>5.1972815988232668E-5</v>
      </c>
      <c r="AC31" s="48">
        <f t="shared" si="27"/>
        <v>2.9990265758428336E-4</v>
      </c>
      <c r="AD31" s="48">
        <f t="shared" si="28"/>
        <v>5.2741178834248004E-5</v>
      </c>
      <c r="AE31" s="45"/>
      <c r="AF31" s="45"/>
      <c r="AG31" s="45"/>
    </row>
    <row r="32" spans="1:34" s="46" customFormat="1" ht="12.75" x14ac:dyDescent="0.2">
      <c r="A32" s="40" t="s">
        <v>235</v>
      </c>
      <c r="B32" s="43">
        <f>AVERAGE(Inversion!H4:T4)</f>
        <v>237663.40977326923</v>
      </c>
      <c r="C32" s="43">
        <f>AVERAGE(Inversion!U4:AD4)</f>
        <v>334660.87963800004</v>
      </c>
      <c r="D32" s="43">
        <f>AVERAGE(Inversion!AE4:AN4)</f>
        <v>444363.93205079995</v>
      </c>
      <c r="E32" s="43"/>
      <c r="F32" s="43"/>
      <c r="G32" s="43"/>
      <c r="H32" s="43"/>
      <c r="I32" s="45"/>
      <c r="J32" s="40" t="s">
        <v>235</v>
      </c>
      <c r="K32" s="43">
        <f>AVERAGE(Inversion!H28:T28)</f>
        <v>237539.49846905388</v>
      </c>
      <c r="L32" s="43">
        <f>AVERAGE(Inversion!U28:AD28)</f>
        <v>334132.95315249998</v>
      </c>
      <c r="M32" s="43">
        <f>AVERAGE(Inversion!AE28:AN28)</f>
        <v>443299.66893869999</v>
      </c>
      <c r="N32" s="43"/>
      <c r="O32" s="43"/>
      <c r="P32" s="43"/>
      <c r="Q32" s="45"/>
      <c r="R32" s="45"/>
      <c r="S32" s="40" t="s">
        <v>235</v>
      </c>
      <c r="T32" s="43">
        <f t="shared" si="23"/>
        <v>-123.91130421534763</v>
      </c>
      <c r="U32" s="43">
        <f t="shared" si="24"/>
        <v>-527.92648550006561</v>
      </c>
      <c r="V32" s="43">
        <f t="shared" si="25"/>
        <v>-1064.2631120999577</v>
      </c>
      <c r="W32" s="45"/>
      <c r="X32" s="45"/>
      <c r="Y32" s="45"/>
      <c r="Z32" s="45"/>
      <c r="AA32" s="40" t="s">
        <v>235</v>
      </c>
      <c r="AB32" s="48">
        <f t="shared" si="26"/>
        <v>-5.2137308108790581E-4</v>
      </c>
      <c r="AC32" s="48">
        <f t="shared" si="27"/>
        <v>-1.5774968561342861E-3</v>
      </c>
      <c r="AD32" s="48">
        <f t="shared" si="28"/>
        <v>-2.3950258680722758E-3</v>
      </c>
      <c r="AE32" s="45"/>
      <c r="AF32" s="45"/>
      <c r="AG32" s="45"/>
    </row>
    <row r="33" spans="1:33" s="46" customFormat="1" ht="12.75" x14ac:dyDescent="0.2">
      <c r="A33" s="40" t="s">
        <v>236</v>
      </c>
      <c r="B33" s="43">
        <f>AVERAGE(Inversion!H5:T5)</f>
        <v>2769201.2466615387</v>
      </c>
      <c r="C33" s="43">
        <f>AVERAGE(Inversion!U5:AD5)</f>
        <v>3754336.8470000001</v>
      </c>
      <c r="D33" s="43">
        <f>AVERAGE(Inversion!AE5:AN5)</f>
        <v>4869474.6114800004</v>
      </c>
      <c r="E33" s="43"/>
      <c r="F33" s="43"/>
      <c r="G33" s="43"/>
      <c r="H33" s="43"/>
      <c r="I33" s="45"/>
      <c r="J33" s="40" t="s">
        <v>236</v>
      </c>
      <c r="K33" s="43">
        <f>AVERAGE(Inversion!H29:T29)</f>
        <v>2768597.6684769234</v>
      </c>
      <c r="L33" s="43">
        <f>AVERAGE(Inversion!U29:AD29)</f>
        <v>3752596.9485600004</v>
      </c>
      <c r="M33" s="43">
        <f>AVERAGE(Inversion!AE29:AN29)</f>
        <v>4865397.72217</v>
      </c>
      <c r="N33" s="43"/>
      <c r="O33" s="43"/>
      <c r="P33" s="43"/>
      <c r="Q33" s="45"/>
      <c r="R33" s="45"/>
      <c r="S33" s="40" t="s">
        <v>236</v>
      </c>
      <c r="T33" s="43">
        <f t="shared" si="23"/>
        <v>-603.57818461535498</v>
      </c>
      <c r="U33" s="43">
        <f t="shared" si="24"/>
        <v>-1739.8984399996698</v>
      </c>
      <c r="V33" s="43">
        <f t="shared" si="25"/>
        <v>-4076.8893100004643</v>
      </c>
      <c r="W33" s="45"/>
      <c r="X33" s="45"/>
      <c r="Y33" s="45"/>
      <c r="Z33" s="45"/>
      <c r="AA33" s="40" t="s">
        <v>236</v>
      </c>
      <c r="AB33" s="48">
        <f t="shared" si="26"/>
        <v>-2.1796111255656392E-4</v>
      </c>
      <c r="AC33" s="48">
        <f t="shared" si="27"/>
        <v>-4.6343695595396639E-4</v>
      </c>
      <c r="AD33" s="48">
        <f t="shared" si="28"/>
        <v>-8.3723391849888085E-4</v>
      </c>
      <c r="AE33" s="45"/>
      <c r="AF33" s="45"/>
      <c r="AG33" s="45"/>
    </row>
    <row r="34" spans="1:33" s="46" customFormat="1" ht="12.75" x14ac:dyDescent="0.2">
      <c r="A34" s="41" t="s">
        <v>237</v>
      </c>
      <c r="B34" s="43">
        <f>AVERAGE(Inversion!H6:T6)</f>
        <v>501772.38922307693</v>
      </c>
      <c r="C34" s="43">
        <f>AVERAGE(Inversion!U6:AD6)</f>
        <v>671117.12653599994</v>
      </c>
      <c r="D34" s="43">
        <f>AVERAGE(Inversion!AE6:AN6)</f>
        <v>863926.85227399995</v>
      </c>
      <c r="E34" s="43"/>
      <c r="F34" s="43"/>
      <c r="G34" s="43"/>
      <c r="H34" s="43"/>
      <c r="I34" s="45"/>
      <c r="J34" s="41" t="s">
        <v>237</v>
      </c>
      <c r="K34" s="43">
        <f>AVERAGE(Inversion!H30:T30)</f>
        <v>497014.54448692309</v>
      </c>
      <c r="L34" s="43">
        <f>AVERAGE(Inversion!U30:AD30)</f>
        <v>654438.57478700008</v>
      </c>
      <c r="M34" s="43">
        <f>AVERAGE(Inversion!AE30:AN30)</f>
        <v>835983.72175799997</v>
      </c>
      <c r="N34" s="43"/>
      <c r="O34" s="43"/>
      <c r="P34" s="43"/>
      <c r="Q34" s="45"/>
      <c r="R34" s="45"/>
      <c r="S34" s="41" t="s">
        <v>237</v>
      </c>
      <c r="T34" s="43">
        <f t="shared" si="23"/>
        <v>-4757.8447361538419</v>
      </c>
      <c r="U34" s="43">
        <f t="shared" si="24"/>
        <v>-16678.55174899986</v>
      </c>
      <c r="V34" s="43">
        <f t="shared" si="25"/>
        <v>-27943.130515999976</v>
      </c>
      <c r="W34" s="45"/>
      <c r="X34" s="45"/>
      <c r="Y34" s="45"/>
      <c r="Z34" s="45"/>
      <c r="AA34" s="41" t="s">
        <v>237</v>
      </c>
      <c r="AB34" s="48">
        <f t="shared" si="26"/>
        <v>-9.4820776079781455E-3</v>
      </c>
      <c r="AC34" s="48">
        <f t="shared" si="27"/>
        <v>-2.4851923888586924E-2</v>
      </c>
      <c r="AD34" s="48">
        <f t="shared" si="28"/>
        <v>-3.2344324571517813E-2</v>
      </c>
      <c r="AE34" s="45"/>
      <c r="AF34" s="45"/>
      <c r="AG34" s="45"/>
    </row>
    <row r="35" spans="1:33" s="46" customFormat="1" ht="12.75" x14ac:dyDescent="0.2">
      <c r="A35" s="40" t="s">
        <v>239</v>
      </c>
      <c r="B35" s="43">
        <f>AVERAGE(Inversion!H7:T7)</f>
        <v>52065.054660075606</v>
      </c>
      <c r="C35" s="43">
        <f>AVERAGE(Inversion!U7:AD7)</f>
        <v>105092.73860327849</v>
      </c>
      <c r="D35" s="43">
        <f>AVERAGE(Inversion!AE7:AN7)</f>
        <v>179384.9386537417</v>
      </c>
      <c r="E35" s="43"/>
      <c r="F35" s="43"/>
      <c r="G35" s="43"/>
      <c r="H35" s="43"/>
      <c r="I35" s="45"/>
      <c r="J35" s="40" t="s">
        <v>239</v>
      </c>
      <c r="K35" s="43">
        <f>AVERAGE(Inversion!H31:T31)</f>
        <v>60422.938077272775</v>
      </c>
      <c r="L35" s="43">
        <f>AVERAGE(Inversion!U31:AD31)</f>
        <v>143805.46577785935</v>
      </c>
      <c r="M35" s="43">
        <f>AVERAGE(Inversion!AE31:AN31)</f>
        <v>237358.74213972903</v>
      </c>
      <c r="N35" s="43"/>
      <c r="O35" s="43"/>
      <c r="P35" s="43"/>
      <c r="Q35" s="45"/>
      <c r="R35" s="45"/>
      <c r="S35" s="40" t="s">
        <v>239</v>
      </c>
      <c r="T35" s="43">
        <f t="shared" si="23"/>
        <v>8357.8834171971685</v>
      </c>
      <c r="U35" s="43">
        <f t="shared" si="24"/>
        <v>38712.727174580868</v>
      </c>
      <c r="V35" s="43">
        <f t="shared" si="25"/>
        <v>57973.80348598733</v>
      </c>
      <c r="W35" s="45"/>
      <c r="X35" s="45"/>
      <c r="Y35" s="45"/>
      <c r="Z35" s="45"/>
      <c r="AA35" s="40" t="s">
        <v>239</v>
      </c>
      <c r="AB35" s="48">
        <f t="shared" si="26"/>
        <v>0.16052769889063701</v>
      </c>
      <c r="AC35" s="48">
        <f t="shared" si="27"/>
        <v>0.36836728863561263</v>
      </c>
      <c r="AD35" s="48">
        <f t="shared" si="28"/>
        <v>0.32318099792029598</v>
      </c>
      <c r="AE35" s="45"/>
      <c r="AF35" s="45"/>
      <c r="AG35" s="45"/>
    </row>
    <row r="36" spans="1:33" s="46" customFormat="1" ht="12.75" x14ac:dyDescent="0.2">
      <c r="A36" s="42" t="s">
        <v>440</v>
      </c>
      <c r="B36" s="43">
        <f>AVERAGE(Inversion!H8:T8)</f>
        <v>13089.421024615385</v>
      </c>
      <c r="C36" s="43">
        <f>AVERAGE(Inversion!U8:AD8)</f>
        <v>15289.571404000002</v>
      </c>
      <c r="D36" s="43">
        <f>AVERAGE(Inversion!AE8:AN8)</f>
        <v>18326.559224000001</v>
      </c>
      <c r="E36" s="43"/>
      <c r="F36" s="43"/>
      <c r="G36" s="43"/>
      <c r="H36" s="43"/>
      <c r="I36" s="45"/>
      <c r="J36" s="42" t="s">
        <v>440</v>
      </c>
      <c r="K36" s="43">
        <f>AVERAGE(Inversion!H32:T32)</f>
        <v>13881.718039230771</v>
      </c>
      <c r="L36" s="43">
        <f>AVERAGE(Inversion!U32:AD32)</f>
        <v>18789.799591000003</v>
      </c>
      <c r="M36" s="43">
        <f>AVERAGE(Inversion!AE32:AN32)</f>
        <v>25113.875711000001</v>
      </c>
      <c r="N36" s="43"/>
      <c r="O36" s="43"/>
      <c r="P36" s="43"/>
      <c r="Q36" s="45"/>
      <c r="R36" s="45"/>
      <c r="S36" s="42" t="s">
        <v>440</v>
      </c>
      <c r="T36" s="43">
        <f t="shared" si="23"/>
        <v>792.29701461538571</v>
      </c>
      <c r="U36" s="43">
        <f t="shared" si="24"/>
        <v>3500.2281870000006</v>
      </c>
      <c r="V36" s="43">
        <f t="shared" si="25"/>
        <v>6787.3164870000001</v>
      </c>
      <c r="W36" s="45"/>
      <c r="X36" s="45"/>
      <c r="Y36" s="45"/>
      <c r="Z36" s="45"/>
      <c r="AA36" s="42" t="s">
        <v>440</v>
      </c>
      <c r="AB36" s="48">
        <f t="shared" si="26"/>
        <v>6.0529569117337312E-2</v>
      </c>
      <c r="AC36" s="48">
        <f t="shared" si="27"/>
        <v>0.22892912394419929</v>
      </c>
      <c r="AD36" s="48">
        <f t="shared" si="28"/>
        <v>0.37035410761183707</v>
      </c>
      <c r="AE36" s="45"/>
      <c r="AF36" s="45"/>
      <c r="AG36" s="45"/>
    </row>
    <row r="37" spans="1:33" s="46" customFormat="1" ht="12.75" x14ac:dyDescent="0.2">
      <c r="A37" s="42" t="s">
        <v>441</v>
      </c>
      <c r="B37" s="43">
        <f>AVERAGE(Inversion!H9:T9)</f>
        <v>6930.0435291538452</v>
      </c>
      <c r="C37" s="43">
        <f>AVERAGE(Inversion!U9:AD9)</f>
        <v>23515.992063000002</v>
      </c>
      <c r="D37" s="43">
        <f>AVERAGE(Inversion!AE9:AN9)</f>
        <v>42865.845818000002</v>
      </c>
      <c r="E37" s="43"/>
      <c r="F37" s="43"/>
      <c r="G37" s="43"/>
      <c r="H37" s="43"/>
      <c r="I37" s="45"/>
      <c r="J37" s="42" t="s">
        <v>441</v>
      </c>
      <c r="K37" s="43">
        <f>AVERAGE(Inversion!H33:T33)</f>
        <v>10611.44519230769</v>
      </c>
      <c r="L37" s="43">
        <f>AVERAGE(Inversion!U33:AD33)</f>
        <v>53566.681079999995</v>
      </c>
      <c r="M37" s="43">
        <f>AVERAGE(Inversion!AE33:AN33)</f>
        <v>114494.028978</v>
      </c>
      <c r="N37" s="43"/>
      <c r="O37" s="43"/>
      <c r="P37" s="43"/>
      <c r="Q37" s="45"/>
      <c r="R37" s="45"/>
      <c r="S37" s="42" t="s">
        <v>441</v>
      </c>
      <c r="T37" s="43">
        <f t="shared" si="23"/>
        <v>3681.4016631538452</v>
      </c>
      <c r="U37" s="43">
        <f t="shared" si="24"/>
        <v>30050.689016999993</v>
      </c>
      <c r="V37" s="43">
        <f t="shared" si="25"/>
        <v>71628.18316</v>
      </c>
      <c r="W37" s="45"/>
      <c r="X37" s="45"/>
      <c r="Y37" s="45"/>
      <c r="Z37" s="45"/>
      <c r="AA37" s="42" t="s">
        <v>441</v>
      </c>
      <c r="AB37" s="48">
        <f t="shared" si="26"/>
        <v>0.53122345446556563</v>
      </c>
      <c r="AC37" s="48">
        <f t="shared" si="27"/>
        <v>1.2778831076525861</v>
      </c>
      <c r="AD37" s="48">
        <f t="shared" si="28"/>
        <v>1.6709849483460388</v>
      </c>
      <c r="AE37" s="45"/>
      <c r="AF37" s="45"/>
      <c r="AG37" s="45"/>
    </row>
    <row r="38" spans="1:33" s="46" customFormat="1" ht="12.75" x14ac:dyDescent="0.2">
      <c r="A38" s="42" t="s">
        <v>442</v>
      </c>
      <c r="B38" s="43">
        <f>AVERAGE(Inversion!H10:T10)</f>
        <v>1269.3378154307693</v>
      </c>
      <c r="C38" s="43">
        <f>AVERAGE(Inversion!U10:AD10)</f>
        <v>2049.0073488999997</v>
      </c>
      <c r="D38" s="43">
        <f>AVERAGE(Inversion!AE10:AN10)</f>
        <v>2668.0953048000001</v>
      </c>
      <c r="E38" s="43"/>
      <c r="F38" s="43"/>
      <c r="G38" s="43"/>
      <c r="H38" s="43"/>
      <c r="I38" s="45"/>
      <c r="J38" s="42" t="s">
        <v>442</v>
      </c>
      <c r="K38" s="43">
        <f>AVERAGE(Inversion!H34:T34)</f>
        <v>1295.6689103923079</v>
      </c>
      <c r="L38" s="43">
        <f>AVERAGE(Inversion!U34:AD34)</f>
        <v>1870.7078188</v>
      </c>
      <c r="M38" s="43">
        <f>AVERAGE(Inversion!AE34:AN34)</f>
        <v>1968.2603197999997</v>
      </c>
      <c r="N38" s="43"/>
      <c r="O38" s="43"/>
      <c r="P38" s="43"/>
      <c r="Q38" s="45"/>
      <c r="R38" s="45"/>
      <c r="S38" s="42" t="s">
        <v>442</v>
      </c>
      <c r="T38" s="43">
        <f t="shared" si="23"/>
        <v>26.331094961538611</v>
      </c>
      <c r="U38" s="43">
        <f t="shared" si="24"/>
        <v>-178.29953009999963</v>
      </c>
      <c r="V38" s="43">
        <f t="shared" si="25"/>
        <v>-699.83498500000042</v>
      </c>
      <c r="W38" s="45"/>
      <c r="X38" s="45"/>
      <c r="Y38" s="45"/>
      <c r="Z38" s="45"/>
      <c r="AA38" s="42" t="s">
        <v>442</v>
      </c>
      <c r="AB38" s="48">
        <f t="shared" si="26"/>
        <v>2.0743961647910591E-2</v>
      </c>
      <c r="AC38" s="48">
        <f t="shared" si="27"/>
        <v>-8.7017516162506192E-2</v>
      </c>
      <c r="AD38" s="48">
        <f t="shared" si="28"/>
        <v>-0.26229759624439652</v>
      </c>
      <c r="AE38" s="45"/>
      <c r="AF38" s="45"/>
      <c r="AG38" s="45"/>
    </row>
    <row r="39" spans="1:33" s="46" customFormat="1" ht="12.75" x14ac:dyDescent="0.2">
      <c r="A39" s="42" t="s">
        <v>125</v>
      </c>
      <c r="B39" s="43">
        <f>AVERAGE(Inversion!H11:T11)</f>
        <v>6315.5592887769244</v>
      </c>
      <c r="C39" s="43">
        <f>AVERAGE(Inversion!U11:AD11)</f>
        <v>36203.954939999996</v>
      </c>
      <c r="D39" s="43">
        <f>AVERAGE(Inversion!AE11:AN11)</f>
        <v>85483.980100000001</v>
      </c>
      <c r="E39" s="43"/>
      <c r="F39" s="43"/>
      <c r="G39" s="43"/>
      <c r="H39" s="43"/>
      <c r="I39" s="45"/>
      <c r="J39" s="42" t="s">
        <v>125</v>
      </c>
      <c r="K39" s="43">
        <f>AVERAGE(Inversion!H35:T35)</f>
        <v>12023.683528284613</v>
      </c>
      <c r="L39" s="43">
        <f>AVERAGE(Inversion!U35:AD35)</f>
        <v>49884.080203000005</v>
      </c>
      <c r="M39" s="43">
        <f>AVERAGE(Inversion!AE35:AN35)</f>
        <v>74681.643253999981</v>
      </c>
      <c r="N39" s="43"/>
      <c r="O39" s="43"/>
      <c r="P39" s="43"/>
      <c r="Q39" s="45"/>
      <c r="R39" s="45"/>
      <c r="S39" s="42" t="s">
        <v>125</v>
      </c>
      <c r="T39" s="43">
        <f t="shared" si="23"/>
        <v>5708.1242395076888</v>
      </c>
      <c r="U39" s="43">
        <f t="shared" si="24"/>
        <v>13680.125263000009</v>
      </c>
      <c r="V39" s="43">
        <f t="shared" si="25"/>
        <v>-10802.33684600002</v>
      </c>
      <c r="W39" s="45"/>
      <c r="X39" s="45"/>
      <c r="Y39" s="45"/>
      <c r="Z39" s="45"/>
      <c r="AA39" s="42" t="s">
        <v>125</v>
      </c>
      <c r="AB39" s="48">
        <f t="shared" si="26"/>
        <v>0.90381927846854682</v>
      </c>
      <c r="AC39" s="48">
        <f t="shared" si="27"/>
        <v>0.37786273034732742</v>
      </c>
      <c r="AD39" s="48">
        <f t="shared" si="28"/>
        <v>-0.12636679800546657</v>
      </c>
      <c r="AE39" s="45"/>
      <c r="AF39" s="45"/>
      <c r="AG39" s="45"/>
    </row>
    <row r="40" spans="1:33" s="46" customFormat="1" ht="12.75" x14ac:dyDescent="0.2">
      <c r="A40" s="42" t="s">
        <v>443</v>
      </c>
      <c r="B40" s="43">
        <f>AVERAGE(Inversion!H12:T12)</f>
        <v>1947.6090097923079</v>
      </c>
      <c r="C40" s="43">
        <f>AVERAGE(Inversion!U12:AD12)</f>
        <v>3098.8476703000001</v>
      </c>
      <c r="D40" s="43">
        <f>AVERAGE(Inversion!AE12:AN12)</f>
        <v>409.61607731419997</v>
      </c>
      <c r="E40" s="43"/>
      <c r="F40" s="43"/>
      <c r="G40" s="43"/>
      <c r="H40" s="43"/>
      <c r="I40" s="45"/>
      <c r="J40" s="42" t="s">
        <v>443</v>
      </c>
      <c r="K40" s="43">
        <f>AVERAGE(Inversion!H36:T36)</f>
        <v>2197.4358131538461</v>
      </c>
      <c r="L40" s="43">
        <f>AVERAGE(Inversion!U36:AD36)</f>
        <v>4510.9716898999995</v>
      </c>
      <c r="M40" s="43">
        <f>AVERAGE(Inversion!AE36:AN36)</f>
        <v>4279.4749927000003</v>
      </c>
      <c r="N40" s="43"/>
      <c r="O40" s="43"/>
      <c r="P40" s="43"/>
      <c r="Q40" s="45"/>
      <c r="R40" s="45"/>
      <c r="S40" s="42" t="s">
        <v>443</v>
      </c>
      <c r="T40" s="43">
        <f t="shared" si="23"/>
        <v>249.82680336153817</v>
      </c>
      <c r="U40" s="43">
        <f t="shared" si="24"/>
        <v>1412.1240195999994</v>
      </c>
      <c r="V40" s="43">
        <f t="shared" si="25"/>
        <v>3869.8589153858002</v>
      </c>
      <c r="W40" s="45"/>
      <c r="X40" s="45"/>
      <c r="Y40" s="45"/>
      <c r="Z40" s="45"/>
      <c r="AA40" s="42" t="s">
        <v>443</v>
      </c>
      <c r="AB40" s="48">
        <f t="shared" si="26"/>
        <v>0.12827359193012744</v>
      </c>
      <c r="AC40" s="48">
        <f t="shared" si="27"/>
        <v>0.45569326725353076</v>
      </c>
      <c r="AD40" s="48">
        <f t="shared" si="28"/>
        <v>9.4475269153495347</v>
      </c>
      <c r="AE40" s="45"/>
      <c r="AF40" s="45"/>
      <c r="AG40" s="45"/>
    </row>
    <row r="41" spans="1:33" s="46" customFormat="1" ht="12.75" x14ac:dyDescent="0.2">
      <c r="A41" s="42" t="s">
        <v>444</v>
      </c>
      <c r="B41" s="43">
        <f>AVERAGE(Inversion!H13:T13)</f>
        <v>857.69067854615378</v>
      </c>
      <c r="C41" s="43">
        <f>AVERAGE(Inversion!U13:AD13)</f>
        <v>595.03530423999996</v>
      </c>
      <c r="D41" s="43">
        <f>AVERAGE(Inversion!AE13:AN13)</f>
        <v>131.27977136600003</v>
      </c>
      <c r="E41" s="43"/>
      <c r="F41" s="43"/>
      <c r="G41" s="43"/>
      <c r="H41" s="43"/>
      <c r="I41" s="45"/>
      <c r="J41" s="42" t="s">
        <v>444</v>
      </c>
      <c r="K41" s="43">
        <f>AVERAGE(Inversion!H37:T37)</f>
        <v>947.81827115384635</v>
      </c>
      <c r="L41" s="43">
        <f>AVERAGE(Inversion!U37:AD37)</f>
        <v>723.42281479000007</v>
      </c>
      <c r="M41" s="43">
        <f>AVERAGE(Inversion!AE37:AN37)</f>
        <v>1041.62724301</v>
      </c>
      <c r="N41" s="43"/>
      <c r="O41" s="43"/>
      <c r="P41" s="43"/>
      <c r="Q41" s="45"/>
      <c r="R41" s="45"/>
      <c r="S41" s="42" t="s">
        <v>444</v>
      </c>
      <c r="T41" s="43">
        <f t="shared" si="23"/>
        <v>90.127592607692577</v>
      </c>
      <c r="U41" s="43">
        <f t="shared" si="24"/>
        <v>128.38751055000012</v>
      </c>
      <c r="V41" s="43">
        <f t="shared" si="25"/>
        <v>910.34747164400005</v>
      </c>
      <c r="W41" s="45"/>
      <c r="X41" s="45"/>
      <c r="Y41" s="45"/>
      <c r="Z41" s="45"/>
      <c r="AA41" s="42" t="s">
        <v>444</v>
      </c>
      <c r="AB41" s="48">
        <f t="shared" si="26"/>
        <v>0.10508169770536058</v>
      </c>
      <c r="AC41" s="48">
        <f t="shared" si="27"/>
        <v>0.21576452629811804</v>
      </c>
      <c r="AD41" s="48">
        <f t="shared" si="28"/>
        <v>6.9344078083896603</v>
      </c>
      <c r="AE41" s="45"/>
      <c r="AF41" s="45"/>
      <c r="AG41" s="45"/>
    </row>
    <row r="42" spans="1:33" s="46" customFormat="1" ht="12.75" x14ac:dyDescent="0.2">
      <c r="A42" s="42" t="s">
        <v>445</v>
      </c>
      <c r="B42" s="43">
        <f>AVERAGE(Inversion!H14:T14)</f>
        <v>2125.3156222307693</v>
      </c>
      <c r="C42" s="43">
        <f>AVERAGE(Inversion!U14:AD14)</f>
        <v>2201.8755949000001</v>
      </c>
      <c r="D42" s="43">
        <f>AVERAGE(Inversion!AE14:AN14)</f>
        <v>1000.9136551700001</v>
      </c>
      <c r="E42" s="43"/>
      <c r="F42" s="43"/>
      <c r="G42" s="43"/>
      <c r="H42" s="43"/>
      <c r="I42" s="45"/>
      <c r="J42" s="42" t="s">
        <v>445</v>
      </c>
      <c r="K42" s="43">
        <f>AVERAGE(Inversion!H38:T38)</f>
        <v>2150.7599399769233</v>
      </c>
      <c r="L42" s="43">
        <f>AVERAGE(Inversion!U38:AD38)</f>
        <v>2044.2772732999997</v>
      </c>
      <c r="M42" s="43">
        <f>AVERAGE(Inversion!AE38:AN38)</f>
        <v>779.57309442000007</v>
      </c>
      <c r="N42" s="43"/>
      <c r="O42" s="43"/>
      <c r="P42" s="43"/>
      <c r="Q42" s="45"/>
      <c r="R42" s="45"/>
      <c r="S42" s="42" t="s">
        <v>445</v>
      </c>
      <c r="T42" s="43">
        <f t="shared" si="23"/>
        <v>25.444317746153956</v>
      </c>
      <c r="U42" s="43">
        <f t="shared" si="24"/>
        <v>-157.59832160000042</v>
      </c>
      <c r="V42" s="43">
        <f t="shared" si="25"/>
        <v>-221.34056075000001</v>
      </c>
      <c r="W42" s="45"/>
      <c r="X42" s="45"/>
      <c r="Y42" s="45"/>
      <c r="Z42" s="45"/>
      <c r="AA42" s="42" t="s">
        <v>445</v>
      </c>
      <c r="AB42" s="48">
        <f t="shared" si="26"/>
        <v>1.1972018405175477E-2</v>
      </c>
      <c r="AC42" s="48">
        <f t="shared" si="27"/>
        <v>-7.1574580310091451E-2</v>
      </c>
      <c r="AD42" s="48">
        <f t="shared" si="28"/>
        <v>-0.22113851640120386</v>
      </c>
      <c r="AE42" s="45"/>
      <c r="AF42" s="45"/>
      <c r="AG42" s="45"/>
    </row>
    <row r="43" spans="1:33" s="46" customFormat="1" ht="12.75" x14ac:dyDescent="0.2">
      <c r="A43" s="42" t="s">
        <v>446</v>
      </c>
      <c r="B43" s="43">
        <f>AVERAGE(Inversion!H15:T15)</f>
        <v>2256.0889163076922</v>
      </c>
      <c r="C43" s="43">
        <f>AVERAGE(Inversion!U15:AD15)</f>
        <v>2063.6585046</v>
      </c>
      <c r="D43" s="43">
        <f>AVERAGE(Inversion!AE15:AN15)</f>
        <v>2255.2335866000003</v>
      </c>
      <c r="E43" s="43"/>
      <c r="F43" s="43"/>
      <c r="G43" s="43"/>
      <c r="H43" s="43"/>
      <c r="I43" s="45"/>
      <c r="J43" s="42" t="s">
        <v>446</v>
      </c>
      <c r="K43" s="43">
        <f>AVERAGE(Inversion!H39:T39)</f>
        <v>2330.0493952307688</v>
      </c>
      <c r="L43" s="43">
        <f>AVERAGE(Inversion!U39:AD39)</f>
        <v>2015.1614898999997</v>
      </c>
      <c r="M43" s="43">
        <f>AVERAGE(Inversion!AE39:AN39)</f>
        <v>8593.2382873000006</v>
      </c>
      <c r="N43" s="43"/>
      <c r="O43" s="43"/>
      <c r="P43" s="43"/>
      <c r="Q43" s="45"/>
      <c r="R43" s="45"/>
      <c r="S43" s="42" t="s">
        <v>446</v>
      </c>
      <c r="T43" s="43">
        <f t="shared" si="23"/>
        <v>73.960478923076607</v>
      </c>
      <c r="U43" s="43">
        <f t="shared" si="24"/>
        <v>-48.497014700000364</v>
      </c>
      <c r="V43" s="43">
        <f t="shared" si="25"/>
        <v>6338.0047007000003</v>
      </c>
      <c r="W43" s="45"/>
      <c r="X43" s="45"/>
      <c r="Y43" s="45"/>
      <c r="Z43" s="45"/>
      <c r="AA43" s="42" t="s">
        <v>446</v>
      </c>
      <c r="AB43" s="48">
        <f t="shared" si="26"/>
        <v>3.2782608162501115E-2</v>
      </c>
      <c r="AC43" s="48">
        <f t="shared" si="27"/>
        <v>-2.3500503882739388E-2</v>
      </c>
      <c r="AD43" s="48">
        <f t="shared" si="28"/>
        <v>2.8103539865487739</v>
      </c>
      <c r="AE43" s="45"/>
      <c r="AF43" s="45"/>
      <c r="AG43" s="45"/>
    </row>
    <row r="44" spans="1:33" s="46" customFormat="1" ht="12.75" x14ac:dyDescent="0.2">
      <c r="A44" s="42" t="s">
        <v>449</v>
      </c>
      <c r="B44" s="43">
        <f>AVERAGE(Inversion!H16:T16)</f>
        <v>2402.3146495384617</v>
      </c>
      <c r="C44" s="43">
        <f>AVERAGE(Inversion!U16:AD16)</f>
        <v>1600.1328687</v>
      </c>
      <c r="D44" s="43">
        <f>AVERAGE(Inversion!AE16:AN16)</f>
        <v>335.90289310700007</v>
      </c>
      <c r="E44" s="43"/>
      <c r="F44" s="43"/>
      <c r="G44" s="43"/>
      <c r="H44" s="43"/>
      <c r="I44" s="45"/>
      <c r="J44" s="42" t="s">
        <v>449</v>
      </c>
      <c r="K44" s="43">
        <f>AVERAGE(Inversion!H40:T40)</f>
        <v>486.79019269307696</v>
      </c>
      <c r="L44" s="43">
        <f>AVERAGE(Inversion!U40:AD40)</f>
        <v>3.894629553949998</v>
      </c>
      <c r="M44" s="43">
        <f>AVERAGE(Inversion!AE40:AN40)</f>
        <v>8.2296205689999999E-2</v>
      </c>
      <c r="N44" s="43"/>
      <c r="O44" s="43"/>
      <c r="P44" s="43"/>
      <c r="Q44" s="45"/>
      <c r="R44" s="45"/>
      <c r="S44" s="42" t="s">
        <v>449</v>
      </c>
      <c r="T44" s="43">
        <f t="shared" si="23"/>
        <v>-1915.5244568453847</v>
      </c>
      <c r="U44" s="43">
        <f t="shared" si="24"/>
        <v>-1596.2382391460501</v>
      </c>
      <c r="V44" s="43">
        <f t="shared" si="25"/>
        <v>-335.82059690131007</v>
      </c>
      <c r="W44" s="45"/>
      <c r="X44" s="45"/>
      <c r="Y44" s="45"/>
      <c r="Z44" s="45"/>
      <c r="AA44" s="42" t="s">
        <v>449</v>
      </c>
      <c r="AB44" s="48">
        <f t="shared" si="26"/>
        <v>-0.7973661806597232</v>
      </c>
      <c r="AC44" s="48">
        <f t="shared" si="27"/>
        <v>-0.99756605865042058</v>
      </c>
      <c r="AD44" s="48">
        <f t="shared" si="28"/>
        <v>-0.99975500000929196</v>
      </c>
      <c r="AE44" s="45"/>
      <c r="AF44" s="45"/>
      <c r="AG44" s="45"/>
    </row>
    <row r="45" spans="1:33" s="46" customFormat="1" ht="12.75" x14ac:dyDescent="0.2">
      <c r="A45" s="42" t="s">
        <v>450</v>
      </c>
      <c r="B45" s="43">
        <f>AVERAGE(Inversion!H17:T17)</f>
        <v>14340.044266923076</v>
      </c>
      <c r="C45" s="43">
        <f>AVERAGE(Inversion!U17:AD17)</f>
        <v>18470.388586000001</v>
      </c>
      <c r="D45" s="43">
        <f>AVERAGE(Inversion!AE17:AN17)</f>
        <v>25902.631169</v>
      </c>
      <c r="E45" s="43"/>
      <c r="F45" s="43"/>
      <c r="G45" s="43"/>
      <c r="H45" s="43"/>
      <c r="I45" s="45"/>
      <c r="J45" s="42" t="s">
        <v>450</v>
      </c>
      <c r="K45" s="43">
        <f>AVERAGE(Inversion!H41:T41)</f>
        <v>13947.180872307692</v>
      </c>
      <c r="L45" s="43">
        <f>AVERAGE(Inversion!U41:AD41)</f>
        <v>10392.262588199999</v>
      </c>
      <c r="M45" s="43">
        <f>AVERAGE(Inversion!AE41:AN41)</f>
        <v>6402.2283391000001</v>
      </c>
      <c r="N45" s="43"/>
      <c r="O45" s="43"/>
      <c r="P45" s="43"/>
      <c r="Q45" s="45"/>
      <c r="R45" s="45"/>
      <c r="S45" s="42" t="s">
        <v>450</v>
      </c>
      <c r="T45" s="43">
        <f t="shared" si="23"/>
        <v>-392.8633946153841</v>
      </c>
      <c r="U45" s="43">
        <f t="shared" si="24"/>
        <v>-8078.1259978000016</v>
      </c>
      <c r="V45" s="43">
        <f t="shared" si="25"/>
        <v>-19500.402829899998</v>
      </c>
      <c r="W45" s="45"/>
      <c r="X45" s="45"/>
      <c r="Y45" s="45"/>
      <c r="Z45" s="45"/>
      <c r="AA45" s="42" t="s">
        <v>450</v>
      </c>
      <c r="AB45" s="48">
        <f t="shared" si="26"/>
        <v>-2.7396246992177575E-2</v>
      </c>
      <c r="AC45" s="48">
        <f t="shared" si="27"/>
        <v>-0.43735549797382056</v>
      </c>
      <c r="AD45" s="48">
        <f t="shared" si="28"/>
        <v>-0.75283482603257235</v>
      </c>
      <c r="AE45" s="45"/>
      <c r="AF45" s="45"/>
      <c r="AG45" s="45"/>
    </row>
    <row r="46" spans="1:33" s="46" customFormat="1" ht="12.75" x14ac:dyDescent="0.2">
      <c r="A46" s="42" t="s">
        <v>447</v>
      </c>
      <c r="B46" s="43">
        <f>AVERAGE(Inversion!H18:T18)</f>
        <v>132.86758486092305</v>
      </c>
      <c r="C46" s="43">
        <f>AVERAGE(Inversion!U18:AD18)</f>
        <v>3.9070661982999999</v>
      </c>
      <c r="D46" s="43">
        <f>AVERAGE(Inversion!AE18:AN18)</f>
        <v>4.8486705132000001</v>
      </c>
      <c r="E46" s="43"/>
      <c r="F46" s="43"/>
      <c r="G46" s="43"/>
      <c r="H46" s="43"/>
      <c r="I46" s="45"/>
      <c r="J46" s="42" t="s">
        <v>447</v>
      </c>
      <c r="K46" s="43">
        <f>AVERAGE(Inversion!H42:T42)</f>
        <v>138.0987598573077</v>
      </c>
      <c r="L46" s="43">
        <f>AVERAGE(Inversion!U42:AD42)</f>
        <v>3.8373176904999999</v>
      </c>
      <c r="M46" s="43">
        <f>AVERAGE(Inversion!AE42:AN42)</f>
        <v>4.6775178497000001</v>
      </c>
      <c r="N46" s="43"/>
      <c r="O46" s="43"/>
      <c r="P46" s="43"/>
      <c r="Q46" s="45"/>
      <c r="R46" s="45"/>
      <c r="S46" s="42" t="s">
        <v>447</v>
      </c>
      <c r="T46" s="43">
        <f t="shared" si="23"/>
        <v>5.2311749963846523</v>
      </c>
      <c r="U46" s="43">
        <f t="shared" si="24"/>
        <v>-6.974850779999997E-2</v>
      </c>
      <c r="V46" s="43">
        <f t="shared" si="25"/>
        <v>-0.17115266350000002</v>
      </c>
      <c r="W46" s="45"/>
      <c r="X46" s="45"/>
      <c r="Y46" s="45"/>
      <c r="Z46" s="45"/>
      <c r="AA46" s="42" t="s">
        <v>447</v>
      </c>
      <c r="AB46" s="48">
        <f t="shared" si="26"/>
        <v>3.9371341037472085E-2</v>
      </c>
      <c r="AC46" s="48">
        <f t="shared" si="27"/>
        <v>-1.785188790257719E-2</v>
      </c>
      <c r="AD46" s="48">
        <f t="shared" si="28"/>
        <v>-3.529888513440016E-2</v>
      </c>
      <c r="AE46" s="45"/>
      <c r="AF46" s="45"/>
      <c r="AG46" s="45"/>
    </row>
    <row r="47" spans="1:33" s="46" customFormat="1" ht="12.75" x14ac:dyDescent="0.2">
      <c r="A47" s="42" t="s">
        <v>448</v>
      </c>
      <c r="B47" s="43">
        <f>AVERAGE(Inversion!H19:T19)</f>
        <v>398.76227389930767</v>
      </c>
      <c r="C47" s="43">
        <f>AVERAGE(Inversion!U19:AD19)</f>
        <v>0.36725244017000008</v>
      </c>
      <c r="D47" s="43">
        <f>AVERAGE(Inversion!AE19:AN19)</f>
        <v>3.2383871305999998E-2</v>
      </c>
      <c r="E47" s="43"/>
      <c r="F47" s="43"/>
      <c r="G47" s="43"/>
      <c r="H47" s="43"/>
      <c r="I47" s="45"/>
      <c r="J47" s="42" t="s">
        <v>448</v>
      </c>
      <c r="K47" s="43">
        <f>AVERAGE(Inversion!H43:T43)</f>
        <v>412.28916268392305</v>
      </c>
      <c r="L47" s="43">
        <f>AVERAGE(Inversion!U43:AD43)</f>
        <v>0.36928172493</v>
      </c>
      <c r="M47" s="43">
        <f>AVERAGE(Inversion!AE43:AN43)</f>
        <v>3.2106343644000002E-2</v>
      </c>
      <c r="N47" s="43"/>
      <c r="O47" s="43"/>
      <c r="P47" s="43"/>
      <c r="Q47" s="45"/>
      <c r="R47" s="45"/>
      <c r="S47" s="42" t="s">
        <v>448</v>
      </c>
      <c r="T47" s="43">
        <f t="shared" si="23"/>
        <v>13.52688878461538</v>
      </c>
      <c r="U47" s="43">
        <f t="shared" si="24"/>
        <v>2.0292847599999164E-3</v>
      </c>
      <c r="V47" s="43">
        <f t="shared" si="25"/>
        <v>-2.7752766199999612E-4</v>
      </c>
      <c r="W47" s="45"/>
      <c r="X47" s="45"/>
      <c r="Y47" s="45"/>
      <c r="Z47" s="45"/>
      <c r="AA47" s="42" t="s">
        <v>448</v>
      </c>
      <c r="AB47" s="48">
        <f t="shared" si="26"/>
        <v>3.3922187904944723E-2</v>
      </c>
      <c r="AC47" s="48">
        <f t="shared" si="27"/>
        <v>5.5255855047839919E-3</v>
      </c>
      <c r="AD47" s="48">
        <f t="shared" si="28"/>
        <v>-8.5699346868568504E-3</v>
      </c>
      <c r="AE47" s="45"/>
      <c r="AF47" s="45"/>
      <c r="AG47" s="45"/>
    </row>
    <row r="48" spans="1:33" s="46" customFormat="1" ht="12.75" x14ac:dyDescent="0.2">
      <c r="A48" s="44" t="s">
        <v>240</v>
      </c>
      <c r="B48" s="43">
        <f>AVERAGE(Inversion!H20:T20)</f>
        <v>4699596.064655168</v>
      </c>
      <c r="C48" s="43">
        <f>AVERAGE(Inversion!U20:AD20)</f>
        <v>6413572.9119865503</v>
      </c>
      <c r="D48" s="43">
        <f>AVERAGE(Inversion!AE20:AN20)</f>
        <v>8357803.5389255835</v>
      </c>
      <c r="E48" s="43"/>
      <c r="F48" s="43"/>
      <c r="G48" s="43"/>
      <c r="H48" s="43"/>
      <c r="I48" s="45"/>
      <c r="J48" s="44" t="s">
        <v>240</v>
      </c>
      <c r="K48" s="43">
        <f>AVERAGE(Inversion!H44:T44)</f>
        <v>4702542.4131226065</v>
      </c>
      <c r="L48" s="43">
        <f>AVERAGE(Inversion!U44:AD44)</f>
        <v>6433861.8039264036</v>
      </c>
      <c r="M48" s="43">
        <f>AVERAGE(Inversion!AE44:AN44)</f>
        <v>8382868.7462988049</v>
      </c>
      <c r="N48" s="43"/>
      <c r="O48" s="43"/>
      <c r="P48" s="43"/>
      <c r="Q48" s="45"/>
      <c r="R48" s="45"/>
      <c r="S48" s="44" t="s">
        <v>240</v>
      </c>
      <c r="T48" s="43">
        <f t="shared" si="23"/>
        <v>2946.3484674384817</v>
      </c>
      <c r="U48" s="43">
        <f t="shared" si="24"/>
        <v>20288.891939853318</v>
      </c>
      <c r="V48" s="43">
        <f t="shared" si="25"/>
        <v>25065.207373221405</v>
      </c>
      <c r="W48" s="45"/>
      <c r="X48" s="45"/>
      <c r="Y48" s="45"/>
      <c r="Z48" s="45"/>
      <c r="AA48" s="44" t="s">
        <v>240</v>
      </c>
      <c r="AB48" s="48">
        <f t="shared" si="26"/>
        <v>6.2693653388579129E-4</v>
      </c>
      <c r="AC48" s="48">
        <f t="shared" si="27"/>
        <v>3.1634304650898226E-3</v>
      </c>
      <c r="AD48" s="48">
        <f t="shared" si="28"/>
        <v>2.999018492894967E-3</v>
      </c>
      <c r="AE48" s="45"/>
      <c r="AF48" s="45"/>
      <c r="AG48" s="45"/>
    </row>
    <row r="49" spans="1:33" s="46" customFormat="1" ht="12.75" x14ac:dyDescent="0.2">
      <c r="A49" s="44" t="s">
        <v>453</v>
      </c>
      <c r="B49" s="43">
        <f>AVERAGE(Inversion!H21:T21)</f>
        <v>32534.976968546147</v>
      </c>
      <c r="C49" s="43">
        <f>AVERAGE(Inversion!U21:AD21)</f>
        <v>82954.284325340006</v>
      </c>
      <c r="D49" s="43">
        <f>AVERAGE(Inversion!AE21:AN21)</f>
        <v>150886.28995065021</v>
      </c>
      <c r="E49" s="43"/>
      <c r="F49" s="43"/>
      <c r="G49" s="43"/>
      <c r="H49" s="43"/>
      <c r="I49" s="45"/>
      <c r="J49" s="44" t="s">
        <v>453</v>
      </c>
      <c r="K49" s="43">
        <f>AVERAGE(Inversion!H45:T45)</f>
        <v>43108.529694500001</v>
      </c>
      <c r="L49" s="43">
        <f>AVERAGE(Inversion!U45:AD45)</f>
        <v>131389.94047079</v>
      </c>
      <c r="M49" s="43">
        <f>AVERAGE(Inversion!AE45:AN45)</f>
        <v>222358.48359293002</v>
      </c>
      <c r="N49" s="43"/>
      <c r="O49" s="43"/>
      <c r="P49" s="43"/>
      <c r="Q49" s="45"/>
      <c r="R49" s="45"/>
      <c r="S49" s="44" t="s">
        <v>453</v>
      </c>
      <c r="T49" s="43">
        <f t="shared" si="23"/>
        <v>10573.552725953854</v>
      </c>
      <c r="U49" s="43">
        <f t="shared" si="24"/>
        <v>48435.65614544999</v>
      </c>
      <c r="V49" s="43">
        <f t="shared" si="25"/>
        <v>71472.193642279803</v>
      </c>
      <c r="W49" s="45"/>
      <c r="X49" s="45"/>
      <c r="Y49" s="45"/>
      <c r="Z49" s="45"/>
      <c r="AA49" s="44" t="s">
        <v>453</v>
      </c>
      <c r="AB49" s="48">
        <f t="shared" si="26"/>
        <v>0.32499032460284361</v>
      </c>
      <c r="AC49" s="48">
        <f t="shared" si="27"/>
        <v>0.58388372028488922</v>
      </c>
      <c r="AD49" s="48">
        <f t="shared" si="28"/>
        <v>0.4736824907395889</v>
      </c>
      <c r="AE49" s="45"/>
      <c r="AF49" s="45"/>
      <c r="AG49" s="45"/>
    </row>
    <row r="50" spans="1:33" s="46" customFormat="1" ht="12.75" x14ac:dyDescent="0.2">
      <c r="A50" s="44" t="s">
        <v>446</v>
      </c>
      <c r="B50" s="43">
        <f>AVERAGE(Inversion!H22:T22)</f>
        <v>2256.0889163076922</v>
      </c>
      <c r="C50" s="43">
        <f>AVERAGE(Inversion!U22:AD22)</f>
        <v>2063.6585046</v>
      </c>
      <c r="D50" s="43">
        <f>AVERAGE(Inversion!AE22:AN22)</f>
        <v>2255.2335866000003</v>
      </c>
      <c r="E50" s="43"/>
      <c r="F50" s="43"/>
      <c r="G50" s="43"/>
      <c r="H50" s="43"/>
      <c r="I50" s="45"/>
      <c r="J50" s="44" t="s">
        <v>446</v>
      </c>
      <c r="K50" s="43">
        <f>AVERAGE(Inversion!H46:T46)</f>
        <v>2330.0493952307688</v>
      </c>
      <c r="L50" s="43">
        <f>AVERAGE(Inversion!U46:AD46)</f>
        <v>2015.1614898999997</v>
      </c>
      <c r="M50" s="43">
        <f>AVERAGE(Inversion!AE46:AN46)</f>
        <v>8593.2382873000006</v>
      </c>
      <c r="N50" s="43"/>
      <c r="O50" s="43"/>
      <c r="P50" s="43"/>
      <c r="Q50" s="45"/>
      <c r="R50" s="45"/>
      <c r="S50" s="44" t="s">
        <v>446</v>
      </c>
      <c r="T50" s="43">
        <f t="shared" si="23"/>
        <v>73.960478923076607</v>
      </c>
      <c r="U50" s="43">
        <f t="shared" si="24"/>
        <v>-48.497014700000364</v>
      </c>
      <c r="V50" s="43">
        <f t="shared" si="25"/>
        <v>6338.0047007000003</v>
      </c>
      <c r="W50" s="45"/>
      <c r="X50" s="45"/>
      <c r="Y50" s="45"/>
      <c r="Z50" s="45"/>
      <c r="AA50" s="44" t="s">
        <v>446</v>
      </c>
      <c r="AB50" s="48">
        <f t="shared" si="26"/>
        <v>3.2782608162501115E-2</v>
      </c>
      <c r="AC50" s="48">
        <f t="shared" si="27"/>
        <v>-2.3500503882739388E-2</v>
      </c>
      <c r="AD50" s="48">
        <f t="shared" si="28"/>
        <v>2.8103539865487739</v>
      </c>
      <c r="AE50" s="45"/>
      <c r="AF50" s="45"/>
      <c r="AG50" s="45"/>
    </row>
    <row r="51" spans="1:33" s="46" customFormat="1" ht="12.75" x14ac:dyDescent="0.2">
      <c r="A51" s="44" t="s">
        <v>241</v>
      </c>
      <c r="B51" s="43">
        <f>AVERAGE(Inversion!H23:T23)</f>
        <v>17273.988775221769</v>
      </c>
      <c r="C51" s="43">
        <f>AVERAGE(Inversion!U23:AD23)</f>
        <v>20074.795773338472</v>
      </c>
      <c r="D51" s="43">
        <f>AVERAGE(Inversion!AE23:AN23)</f>
        <v>26243.415116491502</v>
      </c>
      <c r="E51" s="45"/>
      <c r="F51" s="45"/>
      <c r="G51" s="45"/>
      <c r="H51" s="45"/>
      <c r="I51" s="45"/>
      <c r="J51" s="44" t="s">
        <v>241</v>
      </c>
      <c r="K51" s="43">
        <f>AVERAGE(Inversion!H47:T47)</f>
        <v>14984.358987542002</v>
      </c>
      <c r="L51" s="43">
        <f>AVERAGE(Inversion!U47:AD47)</f>
        <v>10400.36381716938</v>
      </c>
      <c r="M51" s="43">
        <f>AVERAGE(Inversion!AE47:AN47)</f>
        <v>6407.0202594990342</v>
      </c>
      <c r="N51" s="45"/>
      <c r="O51" s="45"/>
      <c r="P51" s="45"/>
      <c r="Q51" s="45"/>
      <c r="R51" s="45"/>
      <c r="S51" s="44" t="s">
        <v>241</v>
      </c>
      <c r="T51" s="43">
        <f t="shared" si="23"/>
        <v>-2289.6297876797671</v>
      </c>
      <c r="U51" s="43">
        <f t="shared" si="24"/>
        <v>-9674.4319561690918</v>
      </c>
      <c r="V51" s="43">
        <f t="shared" si="25"/>
        <v>-19836.394856992469</v>
      </c>
      <c r="W51" s="45"/>
      <c r="X51" s="45"/>
      <c r="Y51" s="45"/>
      <c r="Z51" s="45"/>
      <c r="AA51" s="44" t="s">
        <v>241</v>
      </c>
      <c r="AB51" s="48">
        <f t="shared" si="26"/>
        <v>-0.1325478334780481</v>
      </c>
      <c r="AC51" s="48">
        <f t="shared" si="27"/>
        <v>-0.48191932139194149</v>
      </c>
      <c r="AD51" s="48">
        <f t="shared" si="28"/>
        <v>-0.75586179500423212</v>
      </c>
      <c r="AE51" s="45"/>
      <c r="AF51" s="45"/>
      <c r="AG51" s="45"/>
    </row>
    <row r="52" spans="1:33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A49" workbookViewId="0">
      <selection activeCell="M37" sqref="M37"/>
    </sheetView>
  </sheetViews>
  <sheetFormatPr baseColWidth="10" defaultRowHeight="15" x14ac:dyDescent="0.25"/>
  <cols>
    <col min="1" max="1" width="3.85546875" customWidth="1"/>
    <col min="2" max="2" width="26.85546875" customWidth="1"/>
    <col min="3" max="5" width="14.85546875" customWidth="1"/>
    <col min="6" max="6" width="10.42578125" customWidth="1"/>
    <col min="9" max="9" width="13" customWidth="1"/>
  </cols>
  <sheetData>
    <row r="1" spans="1:12" ht="21" x14ac:dyDescent="0.35">
      <c r="B1" s="108" t="s">
        <v>474</v>
      </c>
    </row>
    <row r="2" spans="1:12" x14ac:dyDescent="0.25">
      <c r="C2" s="1" t="s">
        <v>471</v>
      </c>
      <c r="D2" s="1" t="s">
        <v>470</v>
      </c>
      <c r="E2" s="1" t="s">
        <v>471</v>
      </c>
      <c r="F2" s="1" t="s">
        <v>470</v>
      </c>
      <c r="G2" s="1" t="s">
        <v>471</v>
      </c>
      <c r="H2" s="1" t="s">
        <v>470</v>
      </c>
      <c r="I2" s="1" t="s">
        <v>471</v>
      </c>
      <c r="J2" s="1" t="s">
        <v>470</v>
      </c>
      <c r="K2" s="1" t="s">
        <v>471</v>
      </c>
      <c r="L2" s="1" t="s">
        <v>470</v>
      </c>
    </row>
    <row r="3" spans="1:12" x14ac:dyDescent="0.25">
      <c r="B3" s="106"/>
      <c r="C3" s="117">
        <v>2014</v>
      </c>
      <c r="D3" s="118"/>
      <c r="E3" s="119">
        <v>2025</v>
      </c>
      <c r="F3" s="120"/>
      <c r="G3" s="119">
        <v>2030</v>
      </c>
      <c r="H3" s="120"/>
      <c r="I3" s="119">
        <v>2040</v>
      </c>
      <c r="J3" s="120"/>
      <c r="K3" s="119">
        <v>2050</v>
      </c>
      <c r="L3" s="120"/>
    </row>
    <row r="4" spans="1:12" ht="12.75" customHeight="1" x14ac:dyDescent="0.25">
      <c r="A4">
        <v>22</v>
      </c>
      <c r="B4" s="107" t="s">
        <v>122</v>
      </c>
      <c r="C4" s="109">
        <f>'[1]Main - Capital trajectory'!C96</f>
        <v>11142.27738</v>
      </c>
      <c r="D4" s="110">
        <f>'DATA 2'!D89</f>
        <v>11096.23618</v>
      </c>
      <c r="E4" s="113">
        <f>'[1]Main - Capital trajectory'!N96</f>
        <v>13774.074344116949</v>
      </c>
      <c r="F4" s="114">
        <f>'Inversiones por sectores'!E10</f>
        <v>12715.962320000001</v>
      </c>
      <c r="G4" s="113">
        <f>'[1]Main - Capital trajectory'!S96</f>
        <v>20896.520345735102</v>
      </c>
      <c r="H4" s="114">
        <f>'Inversiones por sectores'!F10</f>
        <v>13900.83418</v>
      </c>
      <c r="I4" s="113">
        <f>'[1]Main - Capital trajectory'!AC96</f>
        <v>21902.730995219823</v>
      </c>
      <c r="J4" s="114">
        <f>'Inversiones por sectores'!G10</f>
        <v>16086.66101</v>
      </c>
      <c r="K4" s="113">
        <f>'[1]Main - Capital trajectory'!AM96</f>
        <v>32210.921248774015</v>
      </c>
      <c r="L4" s="114">
        <f>'Inversiones por sectores'!H10</f>
        <v>19858.888900000002</v>
      </c>
    </row>
    <row r="5" spans="1:12" ht="12.75" customHeight="1" x14ac:dyDescent="0.25">
      <c r="A5">
        <v>23</v>
      </c>
      <c r="B5" s="107" t="s">
        <v>166</v>
      </c>
      <c r="C5" s="109">
        <f>'[1]Main - Capital trajectory'!C97</f>
        <v>3446.2568030000002</v>
      </c>
      <c r="D5" s="110">
        <f>'DATA 2'!D90</f>
        <v>944.27853140000002</v>
      </c>
      <c r="E5" s="113">
        <f>'[1]Main - Capital trajectory'!N97</f>
        <v>20940.472167261898</v>
      </c>
      <c r="F5" s="114">
        <f>'Inversiones por sectores'!E11</f>
        <v>7255.9394570000004</v>
      </c>
      <c r="G5" s="113">
        <f>'[1]Main - Capital trajectory'!S97</f>
        <v>48439.498974079273</v>
      </c>
      <c r="H5" s="114">
        <f>'Inversiones por sectores'!F11</f>
        <v>13830.077429999999</v>
      </c>
      <c r="I5" s="113">
        <f>'[1]Main - Capital trajectory'!AC97</f>
        <v>85199.912016860166</v>
      </c>
      <c r="J5" s="114">
        <f>'Inversiones por sectores'!G11</f>
        <v>32794.4378</v>
      </c>
      <c r="K5" s="113">
        <f>'[1]Main - Capital trajectory'!AM97</f>
        <v>90594.249095126725</v>
      </c>
      <c r="L5" s="114">
        <f>'Inversiones por sectores'!H11</f>
        <v>49980.684549999998</v>
      </c>
    </row>
    <row r="6" spans="1:12" ht="12.75" customHeight="1" x14ac:dyDescent="0.25">
      <c r="A6">
        <v>24</v>
      </c>
      <c r="B6" s="107" t="s">
        <v>167</v>
      </c>
      <c r="C6" s="109">
        <f>'[1]Main - Capital trajectory'!C98</f>
        <v>645.73984959999996</v>
      </c>
      <c r="D6" s="110">
        <f>'DATA 2'!D91</f>
        <v>642.28709519999995</v>
      </c>
      <c r="E6" s="113">
        <f>'[1]Main - Capital trajectory'!N98</f>
        <v>4115.9383293566925</v>
      </c>
      <c r="F6" s="114">
        <f>'Inversiones por sectores'!E12</f>
        <v>1472.3581240000001</v>
      </c>
      <c r="G6" s="113">
        <f>'[1]Main - Capital trajectory'!S98</f>
        <v>2334.794906230848</v>
      </c>
      <c r="H6" s="114">
        <f>'Inversiones por sectores'!F12</f>
        <v>1715.9315389999999</v>
      </c>
      <c r="I6" s="113">
        <f>'[1]Main - Capital trajectory'!AC98</f>
        <v>3492.033459329753</v>
      </c>
      <c r="J6" s="114">
        <f>'Inversiones por sectores'!G12</f>
        <v>2277.1914550000001</v>
      </c>
      <c r="K6" s="113">
        <f>'[1]Main - Capital trajectory'!AM98</f>
        <v>4836.060048243603</v>
      </c>
      <c r="L6" s="114">
        <f>'Inversiones por sectores'!H12</f>
        <v>2912.7203039999999</v>
      </c>
    </row>
    <row r="7" spans="1:12" ht="12.75" customHeight="1" x14ac:dyDescent="0.25">
      <c r="A7">
        <v>25</v>
      </c>
      <c r="B7" s="107" t="s">
        <v>168</v>
      </c>
      <c r="C7" s="109">
        <f>'[1]Main - Capital trajectory'!C99</f>
        <v>78.543101179999894</v>
      </c>
      <c r="D7" s="110">
        <f>'DATA 2'!D92</f>
        <v>8.821115764</v>
      </c>
      <c r="E7" s="113">
        <f>'[1]Main - Capital trajectory'!N99</f>
        <v>19302.643761081323</v>
      </c>
      <c r="F7" s="114">
        <f>'Inversiones por sectores'!E13</f>
        <v>9252.2661100000005</v>
      </c>
      <c r="G7" s="113">
        <f>'[1]Main - Capital trajectory'!S99</f>
        <v>17686.933719671288</v>
      </c>
      <c r="H7" s="114">
        <f>'Inversiones por sectores'!F13</f>
        <v>14257.16912</v>
      </c>
      <c r="I7" s="113">
        <f>'[1]Main - Capital trajectory'!AC99</f>
        <v>108832.30459387641</v>
      </c>
      <c r="J7" s="114">
        <f>'Inversiones por sectores'!G13</f>
        <v>63271.009789999996</v>
      </c>
      <c r="K7" s="113">
        <f>'[1]Main - Capital trajectory'!AM99</f>
        <v>96433.151328563312</v>
      </c>
      <c r="L7" s="114">
        <f>'Inversiones por sectores'!H13</f>
        <v>101234.3521</v>
      </c>
    </row>
    <row r="8" spans="1:12" ht="12.75" customHeight="1" x14ac:dyDescent="0.25">
      <c r="A8">
        <v>26</v>
      </c>
      <c r="B8" s="107" t="s">
        <v>126</v>
      </c>
      <c r="C8" s="109">
        <f>'[1]Main - Capital trajectory'!C100</f>
        <v>358.418091</v>
      </c>
      <c r="D8" s="110">
        <f>'DATA 2'!D93</f>
        <v>354.88078990000002</v>
      </c>
      <c r="E8" s="113">
        <f>'[1]Main - Capital trajectory'!N100</f>
        <v>6344.0447024477053</v>
      </c>
      <c r="F8" s="114">
        <f>'Inversiones por sectores'!E14</f>
        <v>2214.2200939999998</v>
      </c>
      <c r="G8" s="113">
        <f>'[1]Main - Capital trajectory'!S100</f>
        <v>2694.110346778215</v>
      </c>
      <c r="H8" s="114">
        <f>'Inversiones por sectores'!F14</f>
        <v>2643.6059100000002</v>
      </c>
      <c r="I8" s="113">
        <f>'[1]Main - Capital trajectory'!AC100</f>
        <v>4731.9067431094345</v>
      </c>
      <c r="J8" s="114">
        <f>'Inversiones por sectores'!G14</f>
        <v>3340.6625560000002</v>
      </c>
      <c r="K8" s="113">
        <f>'[1]Main - Capital trajectory'!AM100</f>
        <v>-20042.719274630032</v>
      </c>
      <c r="L8" s="114">
        <f>'Inversiones por sectores'!H14</f>
        <v>1.2028797950000001</v>
      </c>
    </row>
    <row r="9" spans="1:12" ht="12.75" customHeight="1" x14ac:dyDescent="0.25">
      <c r="A9">
        <v>27</v>
      </c>
      <c r="B9" s="107" t="s">
        <v>127</v>
      </c>
      <c r="C9" s="109">
        <f>'[1]Main - Capital trajectory'!C101</f>
        <v>555.13000959999999</v>
      </c>
      <c r="D9" s="110">
        <f>'DATA 2'!D94</f>
        <v>549.7243575</v>
      </c>
      <c r="E9" s="113">
        <f>'[1]Main - Capital trajectory'!N101</f>
        <v>736.06374663342501</v>
      </c>
      <c r="F9" s="114">
        <f>'Inversiones por sectores'!E15</f>
        <v>888.40718149999998</v>
      </c>
      <c r="G9" s="113">
        <f>'[1]Main - Capital trajectory'!S101</f>
        <v>-1091.7770366230416</v>
      </c>
      <c r="H9" s="114">
        <f>'Inversiones por sectores'!F15</f>
        <v>891.84176190000005</v>
      </c>
      <c r="I9" s="113">
        <f>'[1]Main - Capital trajectory'!AC101</f>
        <v>-1232.0571234255149</v>
      </c>
      <c r="J9" s="114">
        <f>'Inversiones por sectores'!G15</f>
        <v>359.5481886</v>
      </c>
      <c r="K9" s="113">
        <f>'[1]Main - Capital trajectory'!AM101</f>
        <v>-1181.0827380392293</v>
      </c>
      <c r="L9" s="114">
        <f>'Inversiones por sectores'!H15</f>
        <v>30.865775899999999</v>
      </c>
    </row>
    <row r="10" spans="1:12" ht="12.75" customHeight="1" x14ac:dyDescent="0.25">
      <c r="A10">
        <v>28</v>
      </c>
      <c r="B10" s="107" t="s">
        <v>169</v>
      </c>
      <c r="C10" s="109">
        <f>'[1]Main - Capital trajectory'!C102</f>
        <v>0.81652291210000005</v>
      </c>
      <c r="D10" s="110">
        <f>'DATA 2'!D95</f>
        <v>0.81301318789999999</v>
      </c>
      <c r="E10" s="113">
        <f>'[1]Main - Capital trajectory'!N102</f>
        <v>1245.9900862514453</v>
      </c>
      <c r="F10" s="114">
        <f>'Inversiones por sectores'!E16</f>
        <v>2680.931705</v>
      </c>
      <c r="G10" s="113">
        <f>'[1]Main - Capital trajectory'!S102</f>
        <v>550.33131309882958</v>
      </c>
      <c r="H10" s="114">
        <f>'Inversiones por sectores'!F16</f>
        <v>3132.5044560000001</v>
      </c>
      <c r="I10" s="113">
        <f>'[1]Main - Capital trajectory'!AC102</f>
        <v>-816.76819902244688</v>
      </c>
      <c r="J10" s="114">
        <f>'Inversiones por sectores'!G16</f>
        <v>1380.0195389999999</v>
      </c>
      <c r="K10" s="113">
        <f>'[1]Main - Capital trajectory'!AM102</f>
        <v>29.277483244289609</v>
      </c>
      <c r="L10" s="114">
        <f>'Inversiones por sectores'!H16</f>
        <v>732.76824899999997</v>
      </c>
    </row>
    <row r="11" spans="1:12" ht="12.75" customHeight="1" x14ac:dyDescent="0.25">
      <c r="A11">
        <v>29</v>
      </c>
      <c r="B11" s="107" t="s">
        <v>170</v>
      </c>
      <c r="C11" s="109">
        <f>'[1]Main - Capital trajectory'!C103</f>
        <v>2599.5452319999999</v>
      </c>
      <c r="D11" s="110">
        <f>'DATA 2'!D96</f>
        <v>2591.2531730000001</v>
      </c>
      <c r="E11" s="113">
        <f>'[1]Main - Capital trajectory'!N103</f>
        <v>3099.1669724876429</v>
      </c>
      <c r="F11" s="114">
        <f>'Inversiones por sectores'!E17</f>
        <v>2192.86274</v>
      </c>
      <c r="G11" s="113">
        <f>'[1]Main - Capital trajectory'!S103</f>
        <v>2679.2827331037151</v>
      </c>
      <c r="H11" s="114">
        <f>'Inversiones por sectores'!F17</f>
        <v>2029.252933</v>
      </c>
      <c r="I11" s="113">
        <f>'[1]Main - Capital trajectory'!AC103</f>
        <v>4261.9556552387212</v>
      </c>
      <c r="J11" s="114">
        <f>'Inversiones por sectores'!G17</f>
        <v>2068.502579</v>
      </c>
      <c r="K11" s="113">
        <f>'[1]Main - Capital trajectory'!AM103</f>
        <v>6267.7808537493611</v>
      </c>
      <c r="L11" s="114">
        <f>'Inversiones por sectores'!H17</f>
        <v>2378.8438649999998</v>
      </c>
    </row>
    <row r="12" spans="1:12" ht="12.75" customHeight="1" x14ac:dyDescent="0.25">
      <c r="A12">
        <v>30</v>
      </c>
      <c r="B12" s="107" t="s">
        <v>162</v>
      </c>
      <c r="C12" s="109">
        <f>'[1]Main - Capital trajectory'!C104</f>
        <v>2865.7188430000001</v>
      </c>
      <c r="D12" s="110">
        <f>'DATA 2'!D97</f>
        <v>2831.5636370000002</v>
      </c>
      <c r="E12" s="113">
        <f>'[1]Main - Capital trajectory'!N104</f>
        <v>3406.7093550491418</v>
      </c>
      <c r="F12" s="114">
        <f>'Inversiones por sectores'!E18</f>
        <v>2456.1094560000001</v>
      </c>
      <c r="G12" s="113">
        <f>'[1]Main - Capital trajectory'!S104</f>
        <v>-4383.3931426428016</v>
      </c>
      <c r="H12" s="114">
        <f>'Inversiones por sectores'!F18</f>
        <v>1892.4366150000001</v>
      </c>
      <c r="I12" s="113">
        <f>'[1]Main - Capital trajectory'!AC104</f>
        <v>-1635.4486981422242</v>
      </c>
      <c r="J12" s="114">
        <f>'Inversiones por sectores'!G18</f>
        <v>1359.197921</v>
      </c>
      <c r="K12" s="113">
        <f>'[1]Main - Capital trajectory'!AM104</f>
        <v>-21557.458477755496</v>
      </c>
      <c r="L12" s="114">
        <f>'Inversiones por sectores'!H18</f>
        <v>24.997361009999999</v>
      </c>
    </row>
    <row r="13" spans="1:12" ht="12.75" customHeight="1" x14ac:dyDescent="0.25">
      <c r="A13">
        <v>31</v>
      </c>
      <c r="B13" s="107" t="s">
        <v>171</v>
      </c>
      <c r="C13" s="109">
        <f>'[1]Main - Capital trajectory'!C105</f>
        <v>12277.976909999999</v>
      </c>
      <c r="D13" s="110">
        <f>'DATA 2'!D98</f>
        <v>12131.304770000001</v>
      </c>
      <c r="E13" s="113">
        <f>'[1]Main - Capital trajectory'!N105</f>
        <v>26502.992342538993</v>
      </c>
      <c r="F13" s="114">
        <f>'Inversiones por sectores'!E19</f>
        <v>13848.82732</v>
      </c>
      <c r="G13" s="113">
        <f>'[1]Main - Capital trajectory'!S105</f>
        <v>80023.840536042029</v>
      </c>
      <c r="H13" s="114">
        <f>'Inversiones por sectores'!F19</f>
        <v>16753.186989999998</v>
      </c>
      <c r="I13" s="113">
        <f>'[1]Main - Capital trajectory'!AC105</f>
        <v>27058.101418748181</v>
      </c>
      <c r="J13" s="114">
        <f>'Inversiones por sectores'!G19</f>
        <v>19395.441180000002</v>
      </c>
      <c r="K13" s="113">
        <f>'[1]Main - Capital trajectory'!AM105</f>
        <v>122396.60438751582</v>
      </c>
      <c r="L13" s="114">
        <f>'Inversiones por sectores'!H19</f>
        <v>31331.428220000002</v>
      </c>
    </row>
    <row r="14" spans="1:12" ht="12.75" customHeight="1" x14ac:dyDescent="0.25">
      <c r="A14">
        <v>32</v>
      </c>
      <c r="B14" s="107" t="s">
        <v>132</v>
      </c>
      <c r="C14" s="109">
        <f>'[1]Main - Capital trajectory'!C106</f>
        <v>534.55244570000002</v>
      </c>
      <c r="D14" s="110">
        <f>'DATA 2'!D99</f>
        <v>530.34221530000002</v>
      </c>
      <c r="E14" s="113">
        <f>'[1]Main - Capital trajectory'!N106</f>
        <v>5051.5453798655635</v>
      </c>
      <c r="F14" s="114">
        <f>'Inversiones por sectores'!E20</f>
        <v>15.92124696</v>
      </c>
      <c r="G14" s="113">
        <f>'[1]Main - Capital trajectory'!S106</f>
        <v>-18141.366354265283</v>
      </c>
      <c r="H14" s="114">
        <f>'Inversiones por sectores'!F20</f>
        <v>4.5069482980000002</v>
      </c>
      <c r="I14" s="113">
        <f>'[1]Main - Capital trajectory'!AC106</f>
        <v>832.22950773850903</v>
      </c>
      <c r="J14" s="114">
        <f>'Inversiones por sectores'!G20</f>
        <v>4.0617561059999998</v>
      </c>
      <c r="K14" s="113">
        <f>'[1]Main - Capital trajectory'!AM106</f>
        <v>930.66042348853796</v>
      </c>
      <c r="L14" s="114">
        <f>'Inversiones por sectores'!H20</f>
        <v>5.8515743279999999</v>
      </c>
    </row>
    <row r="15" spans="1:12" ht="12.75" customHeight="1" x14ac:dyDescent="0.25">
      <c r="A15">
        <v>33</v>
      </c>
      <c r="B15" s="107" t="s">
        <v>165</v>
      </c>
      <c r="C15" s="109">
        <f>'[1]Main - Capital trajectory'!C107</f>
        <v>5922.4816419999997</v>
      </c>
      <c r="D15" s="110">
        <f>'DATA 2'!D100</f>
        <v>5859.4821860000002</v>
      </c>
      <c r="E15" s="113">
        <f>'[1]Main - Capital trajectory'!N107</f>
        <v>-23417.852851394906</v>
      </c>
      <c r="F15" s="114">
        <f>'Inversiones por sectores'!E21</f>
        <v>6.2663057709999999</v>
      </c>
      <c r="G15" s="113">
        <f>'[1]Main - Capital trajectory'!S107</f>
        <v>-97.75472099416217</v>
      </c>
      <c r="H15" s="114">
        <f>'Inversiones por sectores'!F21</f>
        <v>1.170767855</v>
      </c>
      <c r="I15" s="113">
        <f>'[1]Main - Capital trajectory'!AC107</f>
        <v>-313.40160418146991</v>
      </c>
      <c r="J15" s="114">
        <f>'Inversiones por sectores'!G21</f>
        <v>9.2420618999999996E-2</v>
      </c>
      <c r="K15" s="113">
        <f>'[1]Main - Capital trajectory'!AM107</f>
        <v>-191.41833283177886</v>
      </c>
      <c r="L15" s="114">
        <f>'Inversiones por sectores'!H21</f>
        <v>9.7642477600000006E-3</v>
      </c>
    </row>
    <row r="16" spans="1:12" ht="12.75" customHeight="1" x14ac:dyDescent="0.25">
      <c r="B16" s="107" t="s">
        <v>240</v>
      </c>
      <c r="C16" s="111">
        <f>SUM(C4:C15)</f>
        <v>40427.456829992094</v>
      </c>
      <c r="D16" s="112">
        <f>SUM(D4:D15)</f>
        <v>37540.987064251902</v>
      </c>
      <c r="E16" s="115">
        <f t="shared" ref="E16:F16" si="0">SUM(E4:E15)</f>
        <v>81101.788335695863</v>
      </c>
      <c r="F16" s="112">
        <f t="shared" si="0"/>
        <v>55000.072060231003</v>
      </c>
      <c r="G16" s="115">
        <f>SUM(G4:G15)</f>
        <v>151591.02162021401</v>
      </c>
      <c r="H16" s="112">
        <f t="shared" ref="H16:L16" si="1">SUM(H4:H15)</f>
        <v>71052.518651053004</v>
      </c>
      <c r="I16" s="115">
        <f t="shared" si="1"/>
        <v>252313.49876534933</v>
      </c>
      <c r="J16" s="112">
        <f t="shared" si="1"/>
        <v>142336.82619532503</v>
      </c>
      <c r="K16" s="115">
        <f>SUM(K4:K15)</f>
        <v>310726.02604544914</v>
      </c>
      <c r="L16" s="112">
        <f t="shared" si="1"/>
        <v>208492.61354328072</v>
      </c>
    </row>
    <row r="17" spans="1:12" ht="12.75" customHeight="1" x14ac:dyDescent="0.25"/>
    <row r="18" spans="1:12" ht="27.75" customHeight="1" x14ac:dyDescent="0.35">
      <c r="B18" s="108" t="s">
        <v>475</v>
      </c>
    </row>
    <row r="19" spans="1:12" ht="12.75" customHeight="1" x14ac:dyDescent="0.25">
      <c r="C19" s="1" t="s">
        <v>471</v>
      </c>
      <c r="D19" s="1" t="s">
        <v>470</v>
      </c>
      <c r="E19" s="1" t="s">
        <v>471</v>
      </c>
      <c r="F19" s="1" t="s">
        <v>470</v>
      </c>
      <c r="G19" s="1" t="s">
        <v>471</v>
      </c>
      <c r="H19" s="1" t="s">
        <v>470</v>
      </c>
      <c r="I19" s="1" t="s">
        <v>471</v>
      </c>
      <c r="J19" s="1" t="s">
        <v>470</v>
      </c>
      <c r="K19" s="1" t="s">
        <v>471</v>
      </c>
      <c r="L19" s="1" t="s">
        <v>470</v>
      </c>
    </row>
    <row r="20" spans="1:12" ht="12.75" customHeight="1" x14ac:dyDescent="0.25">
      <c r="B20" s="106"/>
      <c r="C20" s="117">
        <v>2014</v>
      </c>
      <c r="D20" s="118"/>
      <c r="E20" s="119">
        <v>2025</v>
      </c>
      <c r="F20" s="120"/>
      <c r="G20" s="119">
        <v>2030</v>
      </c>
      <c r="H20" s="120"/>
      <c r="I20" s="119">
        <v>2040</v>
      </c>
      <c r="J20" s="120"/>
      <c r="K20" s="119">
        <v>2050</v>
      </c>
      <c r="L20" s="120"/>
    </row>
    <row r="21" spans="1:12" ht="12.75" customHeight="1" x14ac:dyDescent="0.25">
      <c r="A21">
        <v>22</v>
      </c>
      <c r="B21" s="107" t="s">
        <v>122</v>
      </c>
      <c r="C21" s="109">
        <f>'[1]CO2Cap - Capital trajectory'!C96</f>
        <v>11142.27738</v>
      </c>
      <c r="D21" s="110">
        <f>'DATA 2'!D122</f>
        <v>11096.23618</v>
      </c>
      <c r="E21" s="113">
        <f>'[1]CO2Cap - Capital trajectory'!N96</f>
        <v>14768.299420453124</v>
      </c>
      <c r="F21" s="114">
        <f>'Inversiones por sectores'!N10</f>
        <v>12875.388489999999</v>
      </c>
      <c r="G21" s="113">
        <f>'[1]CO2Cap - Capital trajectory'!S96</f>
        <v>26848.073952858591</v>
      </c>
      <c r="H21" s="114">
        <f>'Inversiones por sectores'!O10</f>
        <v>15773.91727</v>
      </c>
      <c r="I21" s="113">
        <f>'[1]CO2Cap - Capital trajectory'!AC96</f>
        <v>33646.764991778808</v>
      </c>
      <c r="J21" s="114">
        <f>'Inversiones por sectores'!P10</f>
        <v>20823.074619999999</v>
      </c>
      <c r="K21" s="113">
        <f>'[1]CO2Cap - Capital trajectory'!AM96</f>
        <v>36611.433453243539</v>
      </c>
      <c r="L21" s="114">
        <f>'Inversiones por sectores'!Q10</f>
        <v>28059.436600000001</v>
      </c>
    </row>
    <row r="22" spans="1:12" ht="12.75" customHeight="1" x14ac:dyDescent="0.25">
      <c r="A22">
        <v>23</v>
      </c>
      <c r="B22" s="107" t="s">
        <v>166</v>
      </c>
      <c r="C22" s="109">
        <f>'[1]CO2Cap - Capital trajectory'!C97</f>
        <v>3446.2568030000002</v>
      </c>
      <c r="D22" s="110">
        <f>'DATA 2'!D123</f>
        <v>944.27853140000002</v>
      </c>
      <c r="E22" s="113">
        <f>'[1]CO2Cap - Capital trajectory'!N97</f>
        <v>30698.802080886897</v>
      </c>
      <c r="F22" s="114">
        <f>'Inversiones por sectores'!N11</f>
        <v>9756.4372299999995</v>
      </c>
      <c r="G22" s="113">
        <f>'[1]CO2Cap - Capital trajectory'!S97</f>
        <v>102980.63113553045</v>
      </c>
      <c r="H22" s="114">
        <f>'Inversiones por sectores'!O11</f>
        <v>26235.90019</v>
      </c>
      <c r="I22" s="113">
        <f>'[1]CO2Cap - Capital trajectory'!AC97</f>
        <v>246053.8082411924</v>
      </c>
      <c r="J22" s="114">
        <f>'Inversiones por sectores'!P11</f>
        <v>82209.543959999995</v>
      </c>
      <c r="K22" s="113">
        <f>'[1]CO2Cap - Capital trajectory'!AM97</f>
        <v>243886.79207272938</v>
      </c>
      <c r="L22" s="114">
        <f>'Inversiones por sectores'!Q11</f>
        <v>137222.93119999999</v>
      </c>
    </row>
    <row r="23" spans="1:12" ht="12.75" customHeight="1" x14ac:dyDescent="0.25">
      <c r="A23">
        <v>24</v>
      </c>
      <c r="B23" s="107" t="s">
        <v>167</v>
      </c>
      <c r="C23" s="109">
        <f>'[1]CO2Cap - Capital trajectory'!C98</f>
        <v>645.73984959999996</v>
      </c>
      <c r="D23" s="110">
        <f>'DATA 2'!D124</f>
        <v>642.28709519999995</v>
      </c>
      <c r="E23" s="113">
        <f>'[1]CO2Cap - Capital trajectory'!N98</f>
        <v>4413.0304603750974</v>
      </c>
      <c r="F23" s="114">
        <f>'Inversiones por sectores'!N12</f>
        <v>1489.549184</v>
      </c>
      <c r="G23" s="113">
        <f>'[1]CO2Cap - Capital trajectory'!S98</f>
        <v>2007.6256223879416</v>
      </c>
      <c r="H23" s="114">
        <f>'Inversiones por sectores'!O12</f>
        <v>1682.589369</v>
      </c>
      <c r="I23" s="113">
        <f>'[1]CO2Cap - Capital trajectory'!AC98</f>
        <v>3466.0456566811599</v>
      </c>
      <c r="J23" s="114">
        <f>'Inversiones por sectores'!P12</f>
        <v>1945.2094050000001</v>
      </c>
      <c r="K23" s="113">
        <f>'[1]CO2Cap - Capital trajectory'!AM98</f>
        <v>3525.6701668724313</v>
      </c>
      <c r="L23" s="114">
        <f>'Inversiones por sectores'!Q12</f>
        <v>1875.8835710000001</v>
      </c>
    </row>
    <row r="24" spans="1:12" ht="12.75" customHeight="1" x14ac:dyDescent="0.25">
      <c r="A24">
        <v>25</v>
      </c>
      <c r="B24" s="107" t="s">
        <v>168</v>
      </c>
      <c r="C24" s="109">
        <f>'[1]CO2Cap - Capital trajectory'!C99</f>
        <v>78.543101179999894</v>
      </c>
      <c r="D24" s="110">
        <f>'DATA 2'!D125</f>
        <v>8.8211157660000001</v>
      </c>
      <c r="E24" s="113">
        <f>'[1]CO2Cap - Capital trajectory'!N99</f>
        <v>33549.615244044639</v>
      </c>
      <c r="F24" s="114">
        <f>'Inversiones por sectores'!N13</f>
        <v>14972.538699999999</v>
      </c>
      <c r="G24" s="113">
        <f>'[1]CO2Cap - Capital trajectory'!S99</f>
        <v>56465.058787794362</v>
      </c>
      <c r="H24" s="114">
        <f>'Inversiones por sectores'!O13</f>
        <v>32215.099200000001</v>
      </c>
      <c r="I24" s="113">
        <f>'[1]CO2Cap - Capital trajectory'!AC99</f>
        <v>77388.206659973919</v>
      </c>
      <c r="J24" s="114">
        <f>'Inversiones por sectores'!P13</f>
        <v>64031.23846</v>
      </c>
      <c r="K24" s="113">
        <f>'[1]CO2Cap - Capital trajectory'!AM99</f>
        <v>50385.408304892007</v>
      </c>
      <c r="L24" s="114">
        <f>'Inversiones por sectores'!Q13</f>
        <v>78787.457070000004</v>
      </c>
    </row>
    <row r="25" spans="1:12" ht="12.75" customHeight="1" x14ac:dyDescent="0.25">
      <c r="A25">
        <v>26</v>
      </c>
      <c r="B25" s="107" t="s">
        <v>126</v>
      </c>
      <c r="C25" s="109">
        <f>'[1]CO2Cap - Capital trajectory'!C100</f>
        <v>358.418091</v>
      </c>
      <c r="D25" s="110">
        <f>'DATA 2'!D126</f>
        <v>354.88078990000002</v>
      </c>
      <c r="E25" s="113">
        <f>'[1]CO2Cap - Capital trajectory'!N100</f>
        <v>6801.9635557218744</v>
      </c>
      <c r="F25" s="114">
        <f>'Inversiones por sectores'!N14</f>
        <v>2233.3851749999999</v>
      </c>
      <c r="G25" s="113">
        <f>'[1]CO2Cap - Capital trajectory'!S100</f>
        <v>9337.0190540032727</v>
      </c>
      <c r="H25" s="114">
        <f>'Inversiones por sectores'!O14</f>
        <v>3650.8026709999999</v>
      </c>
      <c r="I25" s="113">
        <f>'[1]CO2Cap - Capital trajectory'!AC100</f>
        <v>9525.278099706351</v>
      </c>
      <c r="J25" s="114">
        <f>'Inversiones por sectores'!P14</f>
        <v>4857.6109159999996</v>
      </c>
      <c r="K25" s="113">
        <f>'[1]CO2Cap - Capital trajectory'!AM100</f>
        <v>3272.2384641983758</v>
      </c>
      <c r="L25" s="114">
        <f>'Inversiones por sectores'!Q14</f>
        <v>3495.2159630000001</v>
      </c>
    </row>
    <row r="26" spans="1:12" ht="12.75" customHeight="1" x14ac:dyDescent="0.25">
      <c r="A26">
        <v>27</v>
      </c>
      <c r="B26" s="107" t="s">
        <v>127</v>
      </c>
      <c r="C26" s="109">
        <f>'[1]CO2Cap - Capital trajectory'!C101</f>
        <v>555.13000959999999</v>
      </c>
      <c r="D26" s="110">
        <f>'DATA 2'!D127</f>
        <v>549.7243575</v>
      </c>
      <c r="E26" s="113">
        <f>'[1]CO2Cap - Capital trajectory'!N101</f>
        <v>812.67100097620448</v>
      </c>
      <c r="F26" s="114">
        <f>'Inversiones por sectores'!N15</f>
        <v>995.21909389999996</v>
      </c>
      <c r="G26" s="113">
        <f>'[1]CO2Cap - Capital trajectory'!S101</f>
        <v>-913.5380445915639</v>
      </c>
      <c r="H26" s="114">
        <f>'Inversiones por sectores'!O15</f>
        <v>965.85591899999997</v>
      </c>
      <c r="I26" s="113">
        <f>'[1]CO2Cap - Capital trajectory'!AC101</f>
        <v>-879.23098809407975</v>
      </c>
      <c r="J26" s="114">
        <f>'Inversiones por sectores'!P15</f>
        <v>506.135559</v>
      </c>
      <c r="K26" s="113">
        <f>'[1]CO2Cap - Capital trajectory'!AM101</f>
        <v>6220.3640377445481</v>
      </c>
      <c r="L26" s="114">
        <f>'Inversiones por sectores'!Q15</f>
        <v>1824.6047289999999</v>
      </c>
    </row>
    <row r="27" spans="1:12" ht="12.75" customHeight="1" x14ac:dyDescent="0.25">
      <c r="A27">
        <v>28</v>
      </c>
      <c r="B27" s="107" t="s">
        <v>169</v>
      </c>
      <c r="C27" s="109">
        <f>'[1]CO2Cap - Capital trajectory'!C102</f>
        <v>0.81652291210000005</v>
      </c>
      <c r="D27" s="110">
        <f>'DATA 2'!D128</f>
        <v>0.81301318789999999</v>
      </c>
      <c r="E27" s="113">
        <f>'[1]CO2Cap - Capital trajectory'!N102</f>
        <v>1335.9267714811547</v>
      </c>
      <c r="F27" s="114">
        <f>'Inversiones por sectores'!N16</f>
        <v>2682.3308010000001</v>
      </c>
      <c r="G27" s="113">
        <f>'[1]CO2Cap - Capital trajectory'!S102</f>
        <v>473.21468880674792</v>
      </c>
      <c r="H27" s="114">
        <f>'Inversiones por sectores'!O16</f>
        <v>3071.0685749999998</v>
      </c>
      <c r="I27" s="113">
        <f>'[1]CO2Cap - Capital trajectory'!AC102</f>
        <v>-810.68978911800207</v>
      </c>
      <c r="J27" s="114">
        <f>'Inversiones por sectores'!P16</f>
        <v>1186.8520120000001</v>
      </c>
      <c r="K27" s="113">
        <f>'[1]CO2Cap - Capital trajectory'!AM102</f>
        <v>21.344389483540134</v>
      </c>
      <c r="L27" s="114">
        <f>'Inversiones por sectores'!Q16</f>
        <v>505.44300670000001</v>
      </c>
    </row>
    <row r="28" spans="1:12" ht="12.75" customHeight="1" x14ac:dyDescent="0.25">
      <c r="A28">
        <v>29</v>
      </c>
      <c r="B28" s="107" t="s">
        <v>170</v>
      </c>
      <c r="C28" s="109">
        <f>'[1]CO2Cap - Capital trajectory'!C103</f>
        <v>2599.5452319999999</v>
      </c>
      <c r="D28" s="110">
        <f>'DATA 2'!D129</f>
        <v>2591.2531730000001</v>
      </c>
      <c r="E28" s="113">
        <f>'[1]CO2Cap - Capital trajectory'!N103</f>
        <v>3322.8676323520299</v>
      </c>
      <c r="F28" s="114">
        <f>'Inversiones por sectores'!N17</f>
        <v>2221.036243</v>
      </c>
      <c r="G28" s="113">
        <f>'[1]CO2Cap - Capital trajectory'!S103</f>
        <v>2303.841185470179</v>
      </c>
      <c r="H28" s="114">
        <f>'Inversiones por sectores'!O17</f>
        <v>2030.827546</v>
      </c>
      <c r="I28" s="113">
        <f>'[1]CO2Cap - Capital trajectory'!AC103</f>
        <v>4230.2380718434415</v>
      </c>
      <c r="J28" s="114">
        <f>'Inversiones por sectores'!P17</f>
        <v>1961.1495110000001</v>
      </c>
      <c r="K28" s="113">
        <f>'[1]CO2Cap - Capital trajectory'!AM103</f>
        <v>211324.82368020044</v>
      </c>
      <c r="L28" s="114">
        <f>'Inversiones por sectores'!Q17</f>
        <v>21406.322909999999</v>
      </c>
    </row>
    <row r="29" spans="1:12" ht="12.75" customHeight="1" x14ac:dyDescent="0.25">
      <c r="A29">
        <v>30</v>
      </c>
      <c r="B29" s="107" t="s">
        <v>162</v>
      </c>
      <c r="C29" s="109">
        <f>'[1]CO2Cap - Capital trajectory'!C104</f>
        <v>2865.7188430000001</v>
      </c>
      <c r="D29" s="110">
        <f>'DATA 2'!D130</f>
        <v>2831.5636370000002</v>
      </c>
      <c r="E29" s="113">
        <f>'[1]CO2Cap - Capital trajectory'!N104</f>
        <v>3652.6087007300762</v>
      </c>
      <c r="F29" s="114">
        <f>'Inversiones por sectores'!N18</f>
        <v>92.358641939999998</v>
      </c>
      <c r="G29" s="113">
        <f>'[1]CO2Cap - Capital trajectory'!S104</f>
        <v>-3769.1586368825101</v>
      </c>
      <c r="H29" s="114">
        <f>'Inversiones por sectores'!O18</f>
        <v>20.472096619999999</v>
      </c>
      <c r="I29" s="113">
        <f>'[1]CO2Cap - Capital trajectory'!AC104</f>
        <v>-13796.14112372067</v>
      </c>
      <c r="J29" s="114">
        <f>'Inversiones por sectores'!P18</f>
        <v>0.24748376850000001</v>
      </c>
      <c r="K29" s="113">
        <f>'[1]CO2Cap - Capital trajectory'!AM104</f>
        <v>-6015.1768841946077</v>
      </c>
      <c r="L29" s="114">
        <f>'Inversiones por sectores'!Q18</f>
        <v>2.6194834899999998E-2</v>
      </c>
    </row>
    <row r="30" spans="1:12" ht="12.75" customHeight="1" x14ac:dyDescent="0.25">
      <c r="A30">
        <v>31</v>
      </c>
      <c r="B30" s="107" t="s">
        <v>171</v>
      </c>
      <c r="C30" s="109">
        <f>'[1]CO2Cap - Capital trajectory'!C105</f>
        <v>12277.976909999999</v>
      </c>
      <c r="D30" s="110">
        <f>'DATA 2'!D131</f>
        <v>12131.304770000001</v>
      </c>
      <c r="E30" s="113">
        <f>'[1]CO2Cap - Capital trajectory'!N105</f>
        <v>28416.002170030762</v>
      </c>
      <c r="F30" s="114">
        <f>'Inversiones por sectores'!N19</f>
        <v>14332.87305</v>
      </c>
      <c r="G30" s="113">
        <f>'[1]CO2Cap - Capital trajectory'!S105</f>
        <v>48864.179351140934</v>
      </c>
      <c r="H30" s="114">
        <f>'Inversiones por sectores'!O19</f>
        <v>12046.06235</v>
      </c>
      <c r="I30" s="113">
        <f>'[1]CO2Cap - Capital trajectory'!AC105</f>
        <v>8922.5726868140682</v>
      </c>
      <c r="J30" s="114">
        <f>'Inversiones por sectores'!P19</f>
        <v>8705.2403720000002</v>
      </c>
      <c r="K30" s="113">
        <f>'[1]CO2Cap - Capital trajectory'!AM105</f>
        <v>17746.064949605781</v>
      </c>
      <c r="L30" s="114">
        <f>'Inversiones por sectores'!Q19</f>
        <v>4489.0318079999997</v>
      </c>
    </row>
    <row r="31" spans="1:12" ht="12.75" customHeight="1" x14ac:dyDescent="0.25">
      <c r="A31">
        <v>32</v>
      </c>
      <c r="B31" s="107" t="s">
        <v>132</v>
      </c>
      <c r="C31" s="109">
        <f>'[1]CO2Cap - Capital trajectory'!C106</f>
        <v>534.55244570000002</v>
      </c>
      <c r="D31" s="110">
        <f>'DATA 2'!D132</f>
        <v>530.34221530000002</v>
      </c>
      <c r="E31" s="113">
        <f>'[1]CO2Cap - Capital trajectory'!N106</f>
        <v>5416.1704693952724</v>
      </c>
      <c r="F31" s="114">
        <f>'Inversiones por sectores'!N20</f>
        <v>16.124260150000001</v>
      </c>
      <c r="G31" s="113">
        <f>'[1]CO2Cap - Capital trajectory'!S106</f>
        <v>-15599.259626938914</v>
      </c>
      <c r="H31" s="114">
        <f>'Inversiones por sectores'!O20</f>
        <v>4.4056508729999999</v>
      </c>
      <c r="I31" s="113">
        <f>'[1]CO2Cap - Capital trajectory'!AC106</f>
        <v>826.03603437769107</v>
      </c>
      <c r="J31" s="114">
        <f>'Inversiones por sectores'!P20</f>
        <v>4.0004942679999997</v>
      </c>
      <c r="K31" s="113">
        <f>'[1]CO2Cap - Capital trajectory'!AM106</f>
        <v>659.32646700044052</v>
      </c>
      <c r="L31" s="114">
        <f>'Inversiones por sectores'!Q20</f>
        <v>5.4893794619999996</v>
      </c>
    </row>
    <row r="32" spans="1:12" ht="12.75" customHeight="1" x14ac:dyDescent="0.25">
      <c r="A32">
        <v>33</v>
      </c>
      <c r="B32" s="107" t="s">
        <v>165</v>
      </c>
      <c r="C32" s="109">
        <f>'[1]CO2Cap - Capital trajectory'!C107</f>
        <v>5922.4816419999997</v>
      </c>
      <c r="D32" s="110">
        <f>'DATA 2'!D133</f>
        <v>5859.4821860000002</v>
      </c>
      <c r="E32" s="113">
        <f>'[1]CO2Cap - Capital trajectory'!N107</f>
        <v>-25108.17453524379</v>
      </c>
      <c r="F32" s="114">
        <f>'Inversiones por sectores'!N21</f>
        <v>6.3599532090000004</v>
      </c>
      <c r="G32" s="113">
        <f>'[1]CO2Cap - Capital trajectory'!S107</f>
        <v>-84.056583322809473</v>
      </c>
      <c r="H32" s="114">
        <f>'Inversiones por sectores'!O21</f>
        <v>1.1793679989999999</v>
      </c>
      <c r="I32" s="113">
        <f>'[1]CO2Cap - Capital trajectory'!AC107</f>
        <v>-330.72316764025834</v>
      </c>
      <c r="J32" s="114">
        <f>'Inversiones por sectores'!P21</f>
        <v>9.2116754800000006E-2</v>
      </c>
      <c r="K32" s="113">
        <f>'[1]CO2Cap - Capital trajectory'!AM107</f>
        <v>-123.76485092579017</v>
      </c>
      <c r="L32" s="114">
        <f>'Inversiones por sectores'!Q21</f>
        <v>9.5705089399999999E-3</v>
      </c>
    </row>
    <row r="33" spans="2:23" ht="12.75" customHeight="1" x14ac:dyDescent="0.25">
      <c r="B33" s="107" t="s">
        <v>240</v>
      </c>
      <c r="C33" s="111">
        <f>SUM(C21:C32)</f>
        <v>40427.456829992094</v>
      </c>
      <c r="D33" s="112">
        <f>SUM(D21:D32)</f>
        <v>37540.987064253903</v>
      </c>
      <c r="E33" s="115">
        <f t="shared" ref="E33:L33" si="2">SUM(E21:E32)</f>
        <v>108079.78297120334</v>
      </c>
      <c r="F33" s="112">
        <f t="shared" si="2"/>
        <v>61673.600822199012</v>
      </c>
      <c r="G33" s="115">
        <f t="shared" si="2"/>
        <v>228913.63088625664</v>
      </c>
      <c r="H33" s="112">
        <f t="shared" si="2"/>
        <v>97698.180205491983</v>
      </c>
      <c r="I33" s="115">
        <f t="shared" si="2"/>
        <v>368242.16537379479</v>
      </c>
      <c r="J33" s="112">
        <f t="shared" si="2"/>
        <v>186230.39490979127</v>
      </c>
      <c r="K33" s="115">
        <f t="shared" si="2"/>
        <v>567514.52425085008</v>
      </c>
      <c r="L33" s="112">
        <f t="shared" si="2"/>
        <v>277671.85200250585</v>
      </c>
    </row>
    <row r="34" spans="2:23" ht="12.75" customHeight="1" x14ac:dyDescent="0.25"/>
    <row r="35" spans="2:23" ht="12.75" customHeight="1" x14ac:dyDescent="0.25"/>
    <row r="36" spans="2:23" ht="12.75" customHeight="1" x14ac:dyDescent="0.25"/>
    <row r="38" spans="2:23" x14ac:dyDescent="0.25">
      <c r="B38" s="1" t="s">
        <v>462</v>
      </c>
      <c r="C38" s="1"/>
      <c r="D38" s="1"/>
      <c r="I38">
        <v>17</v>
      </c>
      <c r="Q38" s="1" t="s">
        <v>476</v>
      </c>
    </row>
    <row r="39" spans="2:23" ht="30" x14ac:dyDescent="0.25">
      <c r="C39" s="101" t="s">
        <v>463</v>
      </c>
      <c r="D39" s="101" t="s">
        <v>464</v>
      </c>
      <c r="E39" s="101" t="s">
        <v>465</v>
      </c>
      <c r="F39" s="101" t="s">
        <v>472</v>
      </c>
      <c r="I39" s="104" t="s">
        <v>471</v>
      </c>
      <c r="J39" s="1" t="s">
        <v>470</v>
      </c>
      <c r="K39" s="1" t="s">
        <v>473</v>
      </c>
      <c r="M39" s="104" t="s">
        <v>469</v>
      </c>
      <c r="N39" s="1" t="s">
        <v>470</v>
      </c>
      <c r="O39" s="1" t="s">
        <v>473</v>
      </c>
      <c r="R39" s="104" t="s">
        <v>471</v>
      </c>
      <c r="S39" s="104" t="s">
        <v>470</v>
      </c>
      <c r="T39" s="104" t="s">
        <v>471</v>
      </c>
      <c r="U39" s="104" t="s">
        <v>470</v>
      </c>
      <c r="V39" s="116"/>
    </row>
    <row r="40" spans="2:23" x14ac:dyDescent="0.25">
      <c r="B40">
        <v>2025</v>
      </c>
      <c r="C40" s="99">
        <v>4770.6934315115213</v>
      </c>
      <c r="D40" s="99">
        <v>6357.6342924237251</v>
      </c>
      <c r="E40" s="99">
        <v>1586.9408609122038</v>
      </c>
      <c r="F40" s="102">
        <f t="shared" ref="F40:F43" si="3">E40/C40</f>
        <v>0.33264364681874053</v>
      </c>
      <c r="H40">
        <v>2025</v>
      </c>
      <c r="I40" s="99">
        <f>C40*$I$38</f>
        <v>81101.788335695863</v>
      </c>
      <c r="J40" s="99">
        <f t="array" ref="J40:J43">TRANSPOSE('Inversiones por sectores'!E9:H9)</f>
        <v>55000.072060231003</v>
      </c>
      <c r="K40" s="105">
        <f>J40/DATA!S$19</f>
        <v>2.113508118105698E-3</v>
      </c>
      <c r="M40" s="99">
        <f>D40*$I$38</f>
        <v>108079.78297120333</v>
      </c>
      <c r="N40" s="99">
        <f t="array" ref="N40:N43">TRANSPOSE('Inversiones por sectores'!N9:Q9)</f>
        <v>61673.600822199012</v>
      </c>
      <c r="O40" s="105">
        <f>J40/DATA!N$20</f>
        <v>2.4219295579201846E-3</v>
      </c>
      <c r="Q40">
        <v>2025</v>
      </c>
      <c r="R40" s="99">
        <f>M40-I40</f>
        <v>26977.994635507464</v>
      </c>
      <c r="S40" s="99">
        <f>N40-J40</f>
        <v>6673.5287619680093</v>
      </c>
      <c r="T40" s="103">
        <f>R40/I40</f>
        <v>0.33264364681874053</v>
      </c>
      <c r="U40" s="102">
        <f>S40/J40</f>
        <v>0.12133672760755253</v>
      </c>
      <c r="W40" s="99"/>
    </row>
    <row r="41" spans="2:23" x14ac:dyDescent="0.25">
      <c r="B41">
        <v>2030</v>
      </c>
      <c r="C41" s="99">
        <v>8917.1189188361168</v>
      </c>
      <c r="D41" s="99">
        <v>13465.50769919157</v>
      </c>
      <c r="E41" s="99">
        <v>4548.3887803554535</v>
      </c>
      <c r="F41" s="102">
        <f t="shared" si="3"/>
        <v>0.51007380542471448</v>
      </c>
      <c r="H41">
        <v>2030</v>
      </c>
      <c r="I41" s="99">
        <f>C41*$I$38</f>
        <v>151591.02162021399</v>
      </c>
      <c r="J41" s="99">
        <v>71052.518651053004</v>
      </c>
      <c r="K41" s="105">
        <f>J41/DATA!S$19</f>
        <v>2.7303614223705857E-3</v>
      </c>
      <c r="M41" s="99">
        <f>D41*$I$38</f>
        <v>228913.63088625669</v>
      </c>
      <c r="N41" s="99">
        <v>97698.180205491983</v>
      </c>
      <c r="O41" s="105">
        <f>J41/DATA!S$20</f>
        <v>2.7256367976264159E-3</v>
      </c>
      <c r="Q41">
        <v>2030</v>
      </c>
      <c r="R41" s="99">
        <f t="shared" ref="R41:R43" si="4">M41-I41</f>
        <v>77322.609266042709</v>
      </c>
      <c r="S41" s="99">
        <f t="shared" ref="S41:S43" si="5">N41-J41</f>
        <v>26645.661554438979</v>
      </c>
      <c r="T41" s="103">
        <f t="shared" ref="T41:T43" si="6">R41/I41</f>
        <v>0.51007380542471448</v>
      </c>
      <c r="U41" s="102">
        <f t="shared" ref="U41:U43" si="7">S41/J41</f>
        <v>0.37501361049984522</v>
      </c>
      <c r="W41" s="99"/>
    </row>
    <row r="42" spans="2:23" x14ac:dyDescent="0.25">
      <c r="B42">
        <v>2040</v>
      </c>
      <c r="C42" s="99">
        <v>14841.970515608788</v>
      </c>
      <c r="D42" s="99">
        <v>21661.303845517337</v>
      </c>
      <c r="E42" s="99">
        <v>6819.3333299085498</v>
      </c>
      <c r="F42" s="102">
        <f t="shared" si="3"/>
        <v>0.45946279995212852</v>
      </c>
      <c r="H42">
        <v>2040</v>
      </c>
      <c r="I42" s="99">
        <f>C42*$I$38</f>
        <v>252313.49876534939</v>
      </c>
      <c r="J42" s="99">
        <v>142336.82619532503</v>
      </c>
      <c r="K42" s="105">
        <f>J42/DATA!AC$19</f>
        <v>4.1612781443223753E-3</v>
      </c>
      <c r="M42" s="99">
        <f>D42*$I$38</f>
        <v>368242.16537379473</v>
      </c>
      <c r="N42" s="99">
        <v>186230.39490979127</v>
      </c>
      <c r="O42" s="105">
        <f>J42/DATA!AC$20</f>
        <v>4.1569139968327491E-3</v>
      </c>
      <c r="Q42">
        <v>2040</v>
      </c>
      <c r="R42" s="99">
        <f t="shared" si="4"/>
        <v>115928.66660844535</v>
      </c>
      <c r="S42" s="99">
        <f t="shared" si="5"/>
        <v>43893.568714466237</v>
      </c>
      <c r="T42" s="103">
        <f t="shared" si="6"/>
        <v>0.45946279995212852</v>
      </c>
      <c r="U42" s="102">
        <f t="shared" si="7"/>
        <v>0.30837816106867705</v>
      </c>
      <c r="W42" s="99"/>
    </row>
    <row r="43" spans="2:23" x14ac:dyDescent="0.25">
      <c r="B43">
        <v>2050</v>
      </c>
      <c r="C43" s="99">
        <v>18278.00153208524</v>
      </c>
      <c r="D43" s="99">
        <v>33383.207308873534</v>
      </c>
      <c r="E43" s="99">
        <v>15105.205776788294</v>
      </c>
      <c r="F43" s="102">
        <f t="shared" si="3"/>
        <v>0.82641451529985843</v>
      </c>
      <c r="H43">
        <v>2050</v>
      </c>
      <c r="I43" s="99">
        <f>C43*$I$38</f>
        <v>310726.02604544908</v>
      </c>
      <c r="J43" s="99">
        <v>208492.61354328072</v>
      </c>
      <c r="K43" s="105">
        <f>J43/DATA!AM$19</f>
        <v>4.7010714215874249E-3</v>
      </c>
      <c r="M43" s="99">
        <f>D43*$I$38</f>
        <v>567514.52425085008</v>
      </c>
      <c r="N43" s="99">
        <v>277671.85200250585</v>
      </c>
      <c r="O43" s="105">
        <f>N43/DATA!AM$19</f>
        <v>6.2609182447475823E-3</v>
      </c>
      <c r="Q43">
        <v>2050</v>
      </c>
      <c r="R43" s="99">
        <f t="shared" si="4"/>
        <v>256788.498205401</v>
      </c>
      <c r="S43" s="99">
        <f t="shared" si="5"/>
        <v>69179.238459225133</v>
      </c>
      <c r="T43" s="103">
        <f t="shared" si="6"/>
        <v>0.82641451529985843</v>
      </c>
      <c r="U43" s="102">
        <f t="shared" si="7"/>
        <v>0.3318066634761826</v>
      </c>
      <c r="W43" s="99"/>
    </row>
    <row r="45" spans="2:23" ht="29.25" customHeight="1" x14ac:dyDescent="0.25">
      <c r="C45" s="101" t="s">
        <v>466</v>
      </c>
      <c r="D45" s="101" t="s">
        <v>467</v>
      </c>
      <c r="E45" s="101" t="s">
        <v>468</v>
      </c>
      <c r="F45" s="101"/>
      <c r="G45" s="1"/>
    </row>
    <row r="46" spans="2:23" x14ac:dyDescent="0.25">
      <c r="B46">
        <v>2025</v>
      </c>
      <c r="C46" s="100">
        <v>404.58306298746828</v>
      </c>
      <c r="D46" s="99">
        <f t="shared" ref="D46:E49" si="8">C40/$C46</f>
        <v>11.791629131195961</v>
      </c>
      <c r="E46" s="99">
        <f t="shared" si="8"/>
        <v>15.714039647331083</v>
      </c>
      <c r="F46" s="99"/>
      <c r="G46" s="99"/>
    </row>
    <row r="47" spans="2:23" x14ac:dyDescent="0.25">
      <c r="B47">
        <v>2030</v>
      </c>
      <c r="C47" s="100">
        <v>468.88566690639658</v>
      </c>
      <c r="D47" s="99">
        <f t="shared" si="8"/>
        <v>19.017682877084482</v>
      </c>
      <c r="E47" s="99">
        <f t="shared" si="8"/>
        <v>28.718104752559398</v>
      </c>
      <c r="F47" s="99"/>
      <c r="G47" s="99"/>
    </row>
    <row r="48" spans="2:23" x14ac:dyDescent="0.25">
      <c r="B48">
        <v>2040</v>
      </c>
      <c r="C48" s="100">
        <v>556.92179576947342</v>
      </c>
      <c r="D48" s="99">
        <f t="shared" si="8"/>
        <v>26.650008364464018</v>
      </c>
      <c r="E48" s="99">
        <f t="shared" si="8"/>
        <v>38.894695826348297</v>
      </c>
      <c r="F48" s="99"/>
      <c r="G48" s="99"/>
    </row>
    <row r="49" spans="2:7" x14ac:dyDescent="0.25">
      <c r="B49">
        <v>2050</v>
      </c>
      <c r="C49" s="100">
        <v>623.04013401265797</v>
      </c>
      <c r="D49" s="99">
        <f t="shared" si="8"/>
        <v>29.33679635430018</v>
      </c>
      <c r="E49" s="99">
        <f t="shared" si="8"/>
        <v>53.581150693889818</v>
      </c>
      <c r="F49" s="99"/>
      <c r="G49" s="99"/>
    </row>
    <row r="50" spans="2:7" x14ac:dyDescent="0.25">
      <c r="F50" s="99"/>
      <c r="G50" s="99"/>
    </row>
  </sheetData>
  <mergeCells count="10">
    <mergeCell ref="E3:F3"/>
    <mergeCell ref="G3:H3"/>
    <mergeCell ref="I3:J3"/>
    <mergeCell ref="K3:L3"/>
    <mergeCell ref="C3:D3"/>
    <mergeCell ref="C20:D20"/>
    <mergeCell ref="E20:F20"/>
    <mergeCell ref="G20:H20"/>
    <mergeCell ref="I20:J20"/>
    <mergeCell ref="K20:L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D45" sqref="D45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3.7109375" style="37" customWidth="1"/>
    <col min="11" max="18" width="11.42578125" style="37"/>
    <col min="19" max="19" width="23.42578125" style="37" customWidth="1"/>
    <col min="20" max="25" width="11.42578125" style="37"/>
    <col min="26" max="26" width="11.42578125" style="51"/>
    <col min="27" max="27" width="25.85546875" style="37" customWidth="1"/>
    <col min="28" max="16384" width="11.42578125" style="37"/>
  </cols>
  <sheetData>
    <row r="1" spans="1:34" ht="18.75" x14ac:dyDescent="0.3">
      <c r="A1" s="15" t="s">
        <v>230</v>
      </c>
      <c r="B1" s="38"/>
      <c r="C1" s="38"/>
      <c r="D1" s="38"/>
      <c r="E1" s="38"/>
      <c r="F1" s="38"/>
      <c r="G1" s="38"/>
      <c r="H1" s="38"/>
      <c r="I1" s="38"/>
      <c r="J1" s="15" t="s">
        <v>231</v>
      </c>
      <c r="K1" s="38"/>
      <c r="L1" s="38"/>
      <c r="M1" s="38"/>
      <c r="N1" s="38"/>
      <c r="O1" s="38"/>
      <c r="P1" s="38"/>
      <c r="Q1" s="38"/>
      <c r="R1" s="38"/>
      <c r="S1" s="15" t="s">
        <v>232</v>
      </c>
      <c r="T1" s="38"/>
      <c r="U1" s="38"/>
      <c r="V1" s="38"/>
      <c r="W1" s="38"/>
      <c r="X1" s="38"/>
      <c r="Y1" s="38"/>
      <c r="Z1" s="38"/>
      <c r="AA1" s="15" t="s">
        <v>461</v>
      </c>
      <c r="AB1" s="38"/>
      <c r="AC1" s="38"/>
      <c r="AD1" s="38"/>
      <c r="AE1" s="38"/>
      <c r="AF1" s="38"/>
      <c r="AG1" s="38"/>
      <c r="AH1" s="38"/>
    </row>
    <row r="2" spans="1:34" s="46" customFormat="1" ht="12.75" x14ac:dyDescent="0.2">
      <c r="A2" s="44" t="s">
        <v>203</v>
      </c>
      <c r="B2" s="45"/>
      <c r="C2" s="45"/>
      <c r="D2" s="45"/>
      <c r="E2" s="45"/>
      <c r="F2" s="45"/>
      <c r="G2" s="45"/>
      <c r="H2" s="45"/>
      <c r="I2" s="45"/>
      <c r="J2" s="44" t="s">
        <v>203</v>
      </c>
      <c r="K2" s="45"/>
      <c r="L2" s="45"/>
      <c r="M2" s="45"/>
      <c r="N2" s="45"/>
      <c r="O2" s="45"/>
      <c r="P2" s="45"/>
      <c r="Q2" s="45"/>
      <c r="R2" s="45"/>
      <c r="S2" s="44" t="s">
        <v>203</v>
      </c>
      <c r="T2" s="45"/>
      <c r="U2" s="45"/>
      <c r="V2" s="45"/>
      <c r="W2" s="45"/>
      <c r="X2" s="45"/>
      <c r="Y2" s="45"/>
      <c r="Z2" s="45"/>
      <c r="AA2" s="44" t="s">
        <v>203</v>
      </c>
      <c r="AB2" s="45"/>
      <c r="AC2" s="45"/>
      <c r="AD2" s="45"/>
      <c r="AE2" s="45"/>
      <c r="AF2" s="45"/>
      <c r="AG2" s="45"/>
      <c r="AH2" s="45"/>
    </row>
    <row r="3" spans="1:34" s="46" customFormat="1" ht="1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</row>
    <row r="4" spans="1:34" s="46" customFormat="1" ht="15" customHeight="1" x14ac:dyDescent="0.2">
      <c r="A4" s="40" t="s">
        <v>234</v>
      </c>
      <c r="B4" s="43">
        <f>SUMIFS('DATA 2'!C$2:C$34,'DATA 2'!$A$2:$A$34,$A4)</f>
        <v>7350210</v>
      </c>
      <c r="C4" s="43">
        <f>SUMIFS('DATA 2'!H$2:H$34,'DATA 2'!$A$2:$A$34,$A4)</f>
        <v>7769432.0292000007</v>
      </c>
      <c r="D4" s="43">
        <f>SUMIFS('DATA 2'!J$2:J$34,'DATA 2'!$A$2:$A$34,$A4)</f>
        <v>7927198.3223000001</v>
      </c>
      <c r="E4" s="43">
        <f>SUMIFS('DATA 2'!O$2:O$34,'DATA 2'!$A$2:$A$34,$A4)</f>
        <v>8245107.0294000003</v>
      </c>
      <c r="F4" s="43">
        <f>SUMIFS('DATA 2'!T$2:T$34,'DATA 2'!$A$2:$A$34,$A4)</f>
        <v>8481941.2234000005</v>
      </c>
      <c r="G4" s="43">
        <f>SUMIFS('DATA 2'!AD$2:AD$34,'DATA 2'!$A$2:$A$34,$A4)</f>
        <v>8852381.8780000005</v>
      </c>
      <c r="H4" s="43">
        <f>SUMIFS('DATA 2'!AN$2:AN$34,'DATA 2'!$A$2:$A$34,$A4)</f>
        <v>9063611.8010000009</v>
      </c>
      <c r="I4" s="45"/>
      <c r="J4" s="40" t="s">
        <v>234</v>
      </c>
      <c r="K4" s="43">
        <f>SUMIFS('DATA 2'!$C$35:$C$67,'DATA 2'!$A$35:$A$67,$J4)</f>
        <v>7350210</v>
      </c>
      <c r="L4" s="43">
        <f>SUMIFS('DATA 2'!$H$35:$H$67,'DATA 2'!$A$35:$A$67,$J4)</f>
        <v>7769434.7263000002</v>
      </c>
      <c r="M4" s="43">
        <f>SUMIFS('DATA 2'!$J$35:$J$67,'DATA 2'!$A$35:$A$67,$J4)</f>
        <v>7927099.1966000004</v>
      </c>
      <c r="N4" s="43">
        <f>SUMIFS('DATA 2'!$O$35:$O$67,'DATA 2'!$A$35:$A$67,$J4)</f>
        <v>8246395.3948999997</v>
      </c>
      <c r="O4" s="43">
        <f>SUMIFS('DATA 2'!$T$35:$T$67,'DATA 2'!$A$35:$A$67,$J4)</f>
        <v>8490591.8753999993</v>
      </c>
      <c r="P4" s="43">
        <f>SUMIFS('DATA 2'!$AD$35:$AD$67,'DATA 2'!$A$35:$A$67,$J4)</f>
        <v>8855170.6195999999</v>
      </c>
      <c r="Q4" s="43">
        <f>SUMIFS('DATA 2'!$AN$35:$AN$67,'DATA 2'!$A$35:$A$67,$J4)</f>
        <v>9069948.6916000005</v>
      </c>
      <c r="R4" s="45"/>
      <c r="S4" s="40" t="s">
        <v>234</v>
      </c>
      <c r="T4" s="47">
        <f t="shared" ref="T4:T24" si="0">L4-C4</f>
        <v>2.697099999524653</v>
      </c>
      <c r="U4" s="47">
        <f t="shared" ref="U4:U24" si="1">M4-D4</f>
        <v>-99.12569999974221</v>
      </c>
      <c r="V4" s="47">
        <f t="shared" ref="V4:V24" si="2">N4-E4</f>
        <v>1288.3654999993742</v>
      </c>
      <c r="W4" s="47">
        <f t="shared" ref="W4:W24" si="3">O4-F4</f>
        <v>8650.6519999988377</v>
      </c>
      <c r="X4" s="47">
        <f t="shared" ref="X4:X24" si="4">P4-G4</f>
        <v>2788.7415999993682</v>
      </c>
      <c r="Y4" s="47">
        <f t="shared" ref="Y4:Y24" si="5">Q4-H4</f>
        <v>6336.8905999995768</v>
      </c>
      <c r="Z4" s="47"/>
      <c r="AA4" s="40" t="s">
        <v>234</v>
      </c>
      <c r="AB4" s="48">
        <f t="shared" ref="AB4:AB22" si="6">L4/C4-1</f>
        <v>3.4714249252942864E-7</v>
      </c>
      <c r="AC4" s="48">
        <f t="shared" ref="AC4:AC22" si="7">M4/D4-1</f>
        <v>-1.2504506128108162E-5</v>
      </c>
      <c r="AD4" s="48">
        <f t="shared" ref="AD4:AD22" si="8">N4/E4-1</f>
        <v>1.5625818990638862E-4</v>
      </c>
      <c r="AE4" s="48">
        <f t="shared" ref="AE4:AE22" si="9">O4/F4-1</f>
        <v>1.01989058543972E-3</v>
      </c>
      <c r="AF4" s="48">
        <f t="shared" ref="AF4:AF22" si="10">P4/G4-1</f>
        <v>3.1502725915277807E-4</v>
      </c>
      <c r="AG4" s="48">
        <f t="shared" ref="AG4:AG22" si="11">Q4/H4-1</f>
        <v>6.9915732702718891E-4</v>
      </c>
      <c r="AH4" s="47"/>
    </row>
    <row r="5" spans="1:34" s="46" customFormat="1" ht="15" customHeight="1" x14ac:dyDescent="0.2">
      <c r="A5" s="40" t="s">
        <v>233</v>
      </c>
      <c r="B5" s="43">
        <f>SUMIFS('DATA 2'!C$2:C$34,'DATA 2'!$A$2:$A$34,$A5)</f>
        <v>14196442.502020001</v>
      </c>
      <c r="C5" s="43">
        <f>SUMIFS('DATA 2'!H$2:H$34,'DATA 2'!$A$2:$A$34,$A5)</f>
        <v>14970901.761299999</v>
      </c>
      <c r="D5" s="43">
        <f>SUMIFS('DATA 2'!J$2:J$34,'DATA 2'!$A$2:$A$34,$A5)</f>
        <v>15272907.822700001</v>
      </c>
      <c r="E5" s="43">
        <f>SUMIFS('DATA 2'!O$2:O$34,'DATA 2'!$A$2:$A$34,$A5)</f>
        <v>15924532.528510001</v>
      </c>
      <c r="F5" s="43">
        <f>SUMIFS('DATA 2'!T$2:T$34,'DATA 2'!$A$2:$A$34,$A5)</f>
        <v>16452656.522920001</v>
      </c>
      <c r="G5" s="43">
        <f>SUMIFS('DATA 2'!AD$2:AD$34,'DATA 2'!$A$2:$A$34,$A5)</f>
        <v>17248426.43022</v>
      </c>
      <c r="H5" s="43">
        <f>SUMIFS('DATA 2'!AN$2:AN$34,'DATA 2'!$A$2:$A$34,$A5)</f>
        <v>17580792.988339998</v>
      </c>
      <c r="I5" s="45"/>
      <c r="J5" s="40" t="s">
        <v>233</v>
      </c>
      <c r="K5" s="43">
        <f>SUMIFS('DATA 2'!$C$35:$C$67,'DATA 2'!$A$35:$A$67,$J5)</f>
        <v>14196442.502020001</v>
      </c>
      <c r="L5" s="43">
        <f>SUMIFS('DATA 2'!$H$35:$H$67,'DATA 2'!$A$35:$A$67,$J5)</f>
        <v>14970936.630209999</v>
      </c>
      <c r="M5" s="43">
        <f>SUMIFS('DATA 2'!$J$35:$J$67,'DATA 2'!$A$35:$A$67,$J5)</f>
        <v>15271811.910920002</v>
      </c>
      <c r="N5" s="43">
        <f>SUMIFS('DATA 2'!$O$35:$O$67,'DATA 2'!$A$35:$A$67,$J5)</f>
        <v>15926430.590500001</v>
      </c>
      <c r="O5" s="43">
        <f>SUMIFS('DATA 2'!$T$35:$T$67,'DATA 2'!$A$35:$A$67,$J5)</f>
        <v>16486118.181529999</v>
      </c>
      <c r="P5" s="43">
        <f>SUMIFS('DATA 2'!$AD$35:$AD$67,'DATA 2'!$A$35:$A$67,$J5)</f>
        <v>17286399.664379999</v>
      </c>
      <c r="Q5" s="43">
        <f>SUMIFS('DATA 2'!$AN$35:$AN$67,'DATA 2'!$A$35:$A$67,$J5)</f>
        <v>17626854.606899999</v>
      </c>
      <c r="R5" s="45"/>
      <c r="S5" s="40" t="s">
        <v>233</v>
      </c>
      <c r="T5" s="47">
        <f t="shared" si="0"/>
        <v>34.868909999728203</v>
      </c>
      <c r="U5" s="47">
        <f t="shared" si="1"/>
        <v>-1095.911779999733</v>
      </c>
      <c r="V5" s="47">
        <f t="shared" si="2"/>
        <v>1898.0619900003076</v>
      </c>
      <c r="W5" s="47">
        <f t="shared" si="3"/>
        <v>33461.658609997481</v>
      </c>
      <c r="X5" s="47">
        <f t="shared" si="4"/>
        <v>37973.234159998596</v>
      </c>
      <c r="Y5" s="47">
        <f t="shared" si="5"/>
        <v>46061.618560001254</v>
      </c>
      <c r="Z5" s="47"/>
      <c r="AA5" s="40" t="s">
        <v>233</v>
      </c>
      <c r="AB5" s="48">
        <f t="shared" si="6"/>
        <v>2.3291122042135015E-6</v>
      </c>
      <c r="AC5" s="48">
        <f t="shared" si="7"/>
        <v>-7.1755280181218239E-5</v>
      </c>
      <c r="AD5" s="48">
        <f t="shared" si="8"/>
        <v>1.191910648932204E-4</v>
      </c>
      <c r="AE5" s="48">
        <f t="shared" si="9"/>
        <v>2.0338149382370663E-3</v>
      </c>
      <c r="AF5" s="48">
        <f t="shared" si="10"/>
        <v>2.2015477361729818E-3</v>
      </c>
      <c r="AG5" s="48">
        <f t="shared" si="11"/>
        <v>2.6199966401145858E-3</v>
      </c>
      <c r="AH5" s="47"/>
    </row>
    <row r="6" spans="1:34" s="46" customFormat="1" ht="15" customHeight="1" x14ac:dyDescent="0.2">
      <c r="A6" s="40" t="s">
        <v>235</v>
      </c>
      <c r="B6" s="43">
        <f>SUMIFS('DATA 2'!C$2:C$34,'DATA 2'!$A$2:$A$34,$A6)</f>
        <v>2280098</v>
      </c>
      <c r="C6" s="43">
        <f>SUMIFS('DATA 2'!H$2:H$34,'DATA 2'!$A$2:$A$34,$A6)</f>
        <v>2415840.4087899998</v>
      </c>
      <c r="D6" s="43">
        <f>SUMIFS('DATA 2'!J$2:J$34,'DATA 2'!$A$2:$A$34,$A6)</f>
        <v>2466989.30907</v>
      </c>
      <c r="E6" s="43">
        <f>SUMIFS('DATA 2'!O$2:O$34,'DATA 2'!$A$2:$A$34,$A6)</f>
        <v>2569401.0529700001</v>
      </c>
      <c r="F6" s="43">
        <f>SUMIFS('DATA 2'!T$2:T$34,'DATA 2'!$A$2:$A$34,$A6)</f>
        <v>2656924.2755899997</v>
      </c>
      <c r="G6" s="43">
        <f>SUMIFS('DATA 2'!AD$2:AD$34,'DATA 2'!$A$2:$A$34,$A6)</f>
        <v>2789637.7323500002</v>
      </c>
      <c r="H6" s="43">
        <f>SUMIFS('DATA 2'!AN$2:AN$34,'DATA 2'!$A$2:$A$34,$A6)</f>
        <v>2861253.8506800001</v>
      </c>
      <c r="I6" s="45"/>
      <c r="J6" s="40" t="s">
        <v>235</v>
      </c>
      <c r="K6" s="43">
        <f>SUMIFS('DATA 2'!$C$35:$C$67,'DATA 2'!$A$35:$A$67,$J6)</f>
        <v>2280098</v>
      </c>
      <c r="L6" s="43">
        <f>SUMIFS('DATA 2'!$H$35:$H$67,'DATA 2'!$A$35:$A$67,$J6)</f>
        <v>2415732.13956</v>
      </c>
      <c r="M6" s="43">
        <f>SUMIFS('DATA 2'!$J$35:$J$67,'DATA 2'!$A$35:$A$67,$J6)</f>
        <v>2466549.62494</v>
      </c>
      <c r="N6" s="43">
        <f>SUMIFS('DATA 2'!$O$35:$O$67,'DATA 2'!$A$35:$A$67,$J6)</f>
        <v>2568679.8264799998</v>
      </c>
      <c r="O6" s="43">
        <f>SUMIFS('DATA 2'!$T$35:$T$67,'DATA 2'!$A$35:$A$67,$J6)</f>
        <v>2656679.2772799996</v>
      </c>
      <c r="P6" s="43">
        <f>SUMIFS('DATA 2'!$AD$35:$AD$67,'DATA 2'!$A$35:$A$67,$J6)</f>
        <v>2786135.0830399999</v>
      </c>
      <c r="Q6" s="43">
        <f>SUMIFS('DATA 2'!$AN$35:$AN$67,'DATA 2'!$A$35:$A$67,$J6)</f>
        <v>2857668.98214</v>
      </c>
      <c r="R6" s="45"/>
      <c r="S6" s="40" t="s">
        <v>235</v>
      </c>
      <c r="T6" s="47">
        <f t="shared" si="0"/>
        <v>-108.2692299997434</v>
      </c>
      <c r="U6" s="47">
        <f t="shared" si="1"/>
        <v>-439.68412999995053</v>
      </c>
      <c r="V6" s="47">
        <f t="shared" si="2"/>
        <v>-721.22649000026286</v>
      </c>
      <c r="W6" s="47">
        <f t="shared" si="3"/>
        <v>-244.99831000017002</v>
      </c>
      <c r="X6" s="47">
        <f t="shared" si="4"/>
        <v>-3502.6493100002408</v>
      </c>
      <c r="Y6" s="47">
        <f t="shared" si="5"/>
        <v>-3584.8685400001705</v>
      </c>
      <c r="Z6" s="47"/>
      <c r="AA6" s="40" t="s">
        <v>235</v>
      </c>
      <c r="AB6" s="48">
        <f t="shared" si="6"/>
        <v>-4.4816383402590532E-5</v>
      </c>
      <c r="AC6" s="48">
        <f t="shared" si="7"/>
        <v>-1.7822701070635549E-4</v>
      </c>
      <c r="AD6" s="48">
        <f t="shared" si="8"/>
        <v>-2.8069829315535699E-4</v>
      </c>
      <c r="AE6" s="48">
        <f t="shared" si="9"/>
        <v>-9.2211250524165678E-5</v>
      </c>
      <c r="AF6" s="48">
        <f t="shared" si="10"/>
        <v>-1.2555928927192594E-3</v>
      </c>
      <c r="AG6" s="48">
        <f t="shared" si="11"/>
        <v>-1.2529012548635476E-3</v>
      </c>
      <c r="AH6" s="47"/>
    </row>
    <row r="7" spans="1:34" s="46" customFormat="1" ht="15" customHeight="1" x14ac:dyDescent="0.2">
      <c r="A7" s="40" t="s">
        <v>236</v>
      </c>
      <c r="B7" s="43">
        <f>SUMIFS('DATA 2'!C$2:C$34,'DATA 2'!$A$2:$A$34,$A7)</f>
        <v>33422475.001000002</v>
      </c>
      <c r="C7" s="43">
        <f>SUMIFS('DATA 2'!H$2:H$34,'DATA 2'!$A$2:$A$34,$A7)</f>
        <v>35273581.950000003</v>
      </c>
      <c r="D7" s="43">
        <f>SUMIFS('DATA 2'!J$2:J$34,'DATA 2'!$A$2:$A$34,$A7)</f>
        <v>35980771.075000003</v>
      </c>
      <c r="E7" s="43">
        <f>SUMIFS('DATA 2'!O$2:O$34,'DATA 2'!$A$2:$A$34,$A7)</f>
        <v>37442188.780000001</v>
      </c>
      <c r="F7" s="43">
        <f>SUMIFS('DATA 2'!T$2:T$34,'DATA 2'!$A$2:$A$34,$A7)</f>
        <v>38635827.156999998</v>
      </c>
      <c r="G7" s="43">
        <f>SUMIFS('DATA 2'!AD$2:AD$34,'DATA 2'!$A$2:$A$34,$A7)</f>
        <v>40453804.017999999</v>
      </c>
      <c r="H7" s="43">
        <f>SUMIFS('DATA 2'!AN$2:AN$34,'DATA 2'!$A$2:$A$34,$A7)</f>
        <v>41366768.114</v>
      </c>
      <c r="I7" s="45"/>
      <c r="J7" s="40" t="s">
        <v>236</v>
      </c>
      <c r="K7" s="43">
        <f>SUMIFS('DATA 2'!$C$35:$C$67,'DATA 2'!$A$35:$A$67,$J7)</f>
        <v>33422475.001000002</v>
      </c>
      <c r="L7" s="43">
        <f>SUMIFS('DATA 2'!$H$35:$H$67,'DATA 2'!$A$35:$A$67,$J7)</f>
        <v>35272276.596999995</v>
      </c>
      <c r="M7" s="43">
        <f>SUMIFS('DATA 2'!$J$35:$J$67,'DATA 2'!$A$35:$A$67,$J7)</f>
        <v>35975140.262000002</v>
      </c>
      <c r="N7" s="43">
        <f>SUMIFS('DATA 2'!$O$35:$O$67,'DATA 2'!$A$35:$A$67,$J7)</f>
        <v>37434948.986999996</v>
      </c>
      <c r="O7" s="43">
        <f>SUMIFS('DATA 2'!$T$35:$T$67,'DATA 2'!$A$35:$A$67,$J7)</f>
        <v>38642998.677000001</v>
      </c>
      <c r="P7" s="43">
        <f>SUMIFS('DATA 2'!$AD$35:$AD$67,'DATA 2'!$A$35:$A$67,$J7)</f>
        <v>40424696.090999998</v>
      </c>
      <c r="Q7" s="43">
        <f>SUMIFS('DATA 2'!$AN$35:$AN$67,'DATA 2'!$A$35:$A$67,$J7)</f>
        <v>41345035.696999997</v>
      </c>
      <c r="R7" s="45"/>
      <c r="S7" s="40" t="s">
        <v>236</v>
      </c>
      <c r="T7" s="47">
        <f t="shared" si="0"/>
        <v>-1305.3530000075698</v>
      </c>
      <c r="U7" s="47">
        <f t="shared" si="1"/>
        <v>-5630.8130000010133</v>
      </c>
      <c r="V7" s="47">
        <f t="shared" si="2"/>
        <v>-7239.7930000051856</v>
      </c>
      <c r="W7" s="47">
        <f t="shared" si="3"/>
        <v>7171.5200000032783</v>
      </c>
      <c r="X7" s="47">
        <f t="shared" si="4"/>
        <v>-29107.927000001073</v>
      </c>
      <c r="Y7" s="47">
        <f t="shared" si="5"/>
        <v>-21732.417000003159</v>
      </c>
      <c r="Z7" s="47"/>
      <c r="AA7" s="40" t="s">
        <v>236</v>
      </c>
      <c r="AB7" s="48">
        <f t="shared" si="6"/>
        <v>-3.7006533724293078E-5</v>
      </c>
      <c r="AC7" s="48">
        <f t="shared" si="7"/>
        <v>-1.5649506199477692E-4</v>
      </c>
      <c r="AD7" s="48">
        <f t="shared" si="8"/>
        <v>-1.9335923555496848E-4</v>
      </c>
      <c r="AE7" s="48">
        <f t="shared" si="9"/>
        <v>1.8561838914066264E-4</v>
      </c>
      <c r="AF7" s="48">
        <f t="shared" si="10"/>
        <v>-7.1953497839283287E-4</v>
      </c>
      <c r="AG7" s="48">
        <f t="shared" si="11"/>
        <v>-5.2535931596375818E-4</v>
      </c>
      <c r="AH7" s="47"/>
    </row>
    <row r="8" spans="1:34" s="46" customFormat="1" ht="15" customHeight="1" x14ac:dyDescent="0.2">
      <c r="A8" s="41" t="s">
        <v>237</v>
      </c>
      <c r="B8" s="43">
        <f>SUMIFS('DATA 2'!C$2:C$34,'DATA 2'!$A$2:$A$34,$A8)</f>
        <v>118026.5</v>
      </c>
      <c r="C8" s="43">
        <f>SUMIFS('DATA 2'!D$2:D$34,'DATA 2'!$A$2:$A$34,$A8)</f>
        <v>119191.80778999999</v>
      </c>
      <c r="D8" s="43">
        <f>SUMIFS('DATA 2'!E$2:E$34,'DATA 2'!$A$2:$A$34,$A8)</f>
        <v>120221.07889</v>
      </c>
      <c r="E8" s="43">
        <f>SUMIFS('DATA 2'!F$2:F$34,'DATA 2'!$A$2:$A$34,$A8)</f>
        <v>121428.6888</v>
      </c>
      <c r="F8" s="43">
        <f>SUMIFS('DATA 2'!G$2:G$34,'DATA 2'!$A$2:$A$34,$A8)</f>
        <v>122834.40484</v>
      </c>
      <c r="G8" s="43">
        <f>SUMIFS('DATA 2'!H$2:H$34,'DATA 2'!$A$2:$A$34,$A8)</f>
        <v>124366.38068999999</v>
      </c>
      <c r="H8" s="43">
        <f>SUMIFS('DATA 2'!I$2:I$34,'DATA 2'!$A$2:$A$34,$A8)</f>
        <v>125804.91415</v>
      </c>
      <c r="I8" s="45"/>
      <c r="J8" s="41" t="s">
        <v>237</v>
      </c>
      <c r="K8" s="43">
        <f>SUMIFS('DATA 2'!$C$35:$C$67,'DATA 2'!$A$35:$A$67,$J8)</f>
        <v>118026.5</v>
      </c>
      <c r="L8" s="43">
        <f>SUMIFS('DATA 2'!$H$35:$H$67,'DATA 2'!$A$35:$A$67,$J8)</f>
        <v>124225.28563</v>
      </c>
      <c r="M8" s="43">
        <f>SUMIFS('DATA 2'!$J$35:$J$67,'DATA 2'!$A$35:$A$67,$J8)</f>
        <v>126449.44435999999</v>
      </c>
      <c r="N8" s="43">
        <f>SUMIFS('DATA 2'!$O$35:$O$67,'DATA 2'!$A$35:$A$67,$J8)</f>
        <v>127333.93701999998</v>
      </c>
      <c r="O8" s="43">
        <f>SUMIFS('DATA 2'!$T$35:$T$67,'DATA 2'!$A$35:$A$67,$J8)</f>
        <v>127092.31419</v>
      </c>
      <c r="P8" s="43">
        <f>SUMIFS('DATA 2'!$AD$35:$AD$67,'DATA 2'!$A$35:$A$67,$J8)</f>
        <v>128082.18518</v>
      </c>
      <c r="Q8" s="43">
        <f>SUMIFS('DATA 2'!$AN$35:$AN$67,'DATA 2'!$A$35:$A$67,$J8)</f>
        <v>129699.96500999999</v>
      </c>
      <c r="R8" s="45"/>
      <c r="S8" s="41" t="s">
        <v>237</v>
      </c>
      <c r="T8" s="47">
        <f t="shared" si="0"/>
        <v>5033.4778400000068</v>
      </c>
      <c r="U8" s="47">
        <f t="shared" si="1"/>
        <v>6228.3654699999897</v>
      </c>
      <c r="V8" s="47">
        <f t="shared" si="2"/>
        <v>5905.2482199999795</v>
      </c>
      <c r="W8" s="47">
        <f t="shared" si="3"/>
        <v>4257.9093500000017</v>
      </c>
      <c r="X8" s="47">
        <f t="shared" si="4"/>
        <v>3715.8044900000095</v>
      </c>
      <c r="Y8" s="47">
        <f t="shared" si="5"/>
        <v>3895.0508599999885</v>
      </c>
      <c r="Z8" s="47"/>
      <c r="AA8" s="41" t="s">
        <v>237</v>
      </c>
      <c r="AB8" s="48">
        <f t="shared" si="6"/>
        <v>4.2230065415807205E-2</v>
      </c>
      <c r="AC8" s="48">
        <f t="shared" si="7"/>
        <v>5.180759919563549E-2</v>
      </c>
      <c r="AD8" s="48">
        <f t="shared" si="8"/>
        <v>4.8631408922863884E-2</v>
      </c>
      <c r="AE8" s="48">
        <f t="shared" si="9"/>
        <v>3.4663817157303933E-2</v>
      </c>
      <c r="AF8" s="48">
        <f t="shared" si="10"/>
        <v>2.9877885561871764E-2</v>
      </c>
      <c r="AG8" s="48">
        <f t="shared" si="11"/>
        <v>3.0961039052543216E-2</v>
      </c>
      <c r="AH8" s="47"/>
    </row>
    <row r="9" spans="1:34" s="46" customFormat="1" ht="15" customHeight="1" x14ac:dyDescent="0.2">
      <c r="A9" s="40" t="s">
        <v>239</v>
      </c>
      <c r="B9" s="43">
        <f>SUM(B10:B21)</f>
        <v>98310.999916322806</v>
      </c>
      <c r="C9" s="43">
        <f>SUM(C10:C21)</f>
        <v>110582.26787549999</v>
      </c>
      <c r="D9" s="43">
        <f t="shared" ref="D9:H9" si="12">SUM(D10:D21)</f>
        <v>120943.41766339999</v>
      </c>
      <c r="E9" s="43">
        <f t="shared" si="12"/>
        <v>191489.04669502002</v>
      </c>
      <c r="F9" s="43">
        <f t="shared" si="12"/>
        <v>237206.73119552399</v>
      </c>
      <c r="G9" s="43">
        <f t="shared" si="12"/>
        <v>376188.67978593998</v>
      </c>
      <c r="H9" s="43">
        <f t="shared" si="12"/>
        <v>408035.90818852093</v>
      </c>
      <c r="I9" s="45"/>
      <c r="J9" s="40" t="s">
        <v>239</v>
      </c>
      <c r="K9" s="43">
        <f>SUM(K10:K21)</f>
        <v>98310.999916322806</v>
      </c>
      <c r="L9" s="43">
        <f t="shared" ref="L9:Q9" si="13">SUM(L10:L21)</f>
        <v>110470.21648049999</v>
      </c>
      <c r="M9" s="43">
        <f t="shared" si="13"/>
        <v>121629.58206760001</v>
      </c>
      <c r="N9" s="43">
        <f t="shared" si="13"/>
        <v>231656.17060811003</v>
      </c>
      <c r="O9" s="43">
        <f t="shared" si="13"/>
        <v>374816.79221853503</v>
      </c>
      <c r="P9" s="43">
        <f t="shared" si="13"/>
        <v>418548.56299283</v>
      </c>
      <c r="Q9" s="43">
        <f t="shared" si="13"/>
        <v>397687.92012548994</v>
      </c>
      <c r="R9" s="45"/>
      <c r="S9" s="40" t="s">
        <v>239</v>
      </c>
      <c r="T9" s="47">
        <f t="shared" si="0"/>
        <v>-112.05139500000223</v>
      </c>
      <c r="U9" s="47">
        <f t="shared" si="1"/>
        <v>686.16440420002618</v>
      </c>
      <c r="V9" s="47">
        <f t="shared" si="2"/>
        <v>40167.123913090007</v>
      </c>
      <c r="W9" s="47">
        <f t="shared" si="3"/>
        <v>137610.06102301105</v>
      </c>
      <c r="X9" s="47">
        <f t="shared" si="4"/>
        <v>42359.883206890023</v>
      </c>
      <c r="Y9" s="47">
        <f t="shared" si="5"/>
        <v>-10347.988063030993</v>
      </c>
      <c r="Z9" s="47"/>
      <c r="AA9" s="40" t="s">
        <v>239</v>
      </c>
      <c r="AB9" s="48">
        <f t="shared" si="6"/>
        <v>-1.0132853770565831E-3</v>
      </c>
      <c r="AC9" s="48">
        <f t="shared" si="7"/>
        <v>5.6734332256898057E-3</v>
      </c>
      <c r="AD9" s="48">
        <f t="shared" si="8"/>
        <v>0.20976199216795521</v>
      </c>
      <c r="AE9" s="48">
        <f t="shared" si="9"/>
        <v>0.58012713353223644</v>
      </c>
      <c r="AF9" s="48">
        <f t="shared" si="10"/>
        <v>0.11260275888948534</v>
      </c>
      <c r="AG9" s="48">
        <f t="shared" si="11"/>
        <v>-2.5360483857832405E-2</v>
      </c>
      <c r="AH9" s="47"/>
    </row>
    <row r="10" spans="1:34" s="46" customFormat="1" ht="15" customHeight="1" x14ac:dyDescent="0.2">
      <c r="A10" s="42" t="s">
        <v>440</v>
      </c>
      <c r="B10" s="43">
        <f>SUMIFS('DATA 2'!C$2:C$34,'DATA 2'!$A$2:$A$34,$A10)</f>
        <v>22745.332849999999</v>
      </c>
      <c r="C10" s="43">
        <f>SUMIFS('DATA 2'!H$2:H$34,'DATA 2'!$A$2:$A$34,$A10)</f>
        <v>26192.230350000002</v>
      </c>
      <c r="D10" s="43">
        <f>SUMIFS('DATA 2'!J$2:J$34,'DATA 2'!$A$2:$A$34,$A10)</f>
        <v>27844.95608</v>
      </c>
      <c r="E10" s="43">
        <f>SUMIFS('DATA 2'!O$2:O$34,'DATA 2'!$A$2:$A$34,$A10)</f>
        <v>25501.942660000001</v>
      </c>
      <c r="F10" s="43">
        <f>SUMIFS('DATA 2'!T$2:T$34,'DATA 2'!$A$2:$A$34,$A10)</f>
        <v>24521.858649999998</v>
      </c>
      <c r="G10" s="43">
        <f>SUMIFS('DATA 2'!AD$2:AD$34,'DATA 2'!$A$2:$A$34,$A10)</f>
        <v>21794.522099999998</v>
      </c>
      <c r="H10" s="43">
        <f>SUMIFS('DATA 2'!AN$2:AN$34,'DATA 2'!$A$2:$A$34,$A10)</f>
        <v>19835.448810000002</v>
      </c>
      <c r="I10" s="45"/>
      <c r="J10" s="42" t="s">
        <v>440</v>
      </c>
      <c r="K10" s="43">
        <f>SUMIFS('DATA 2'!$C$35:$C$67,'DATA 2'!$A$35:$A$67,$J10)</f>
        <v>22745.332849999999</v>
      </c>
      <c r="L10" s="43">
        <f>SUMIFS('DATA 2'!$H$35:$H$67,'DATA 2'!$A$35:$A$67,$J10)</f>
        <v>26606.646379999998</v>
      </c>
      <c r="M10" s="43">
        <f>SUMIFS('DATA 2'!$J$35:$J$67,'DATA 2'!$A$35:$A$67,$J10)</f>
        <v>29191.143680000001</v>
      </c>
      <c r="N10" s="43">
        <f>SUMIFS('DATA 2'!$O$35:$O$67,'DATA 2'!$A$35:$A$67,$J10)</f>
        <v>25763.56119</v>
      </c>
      <c r="O10" s="43">
        <f>SUMIFS('DATA 2'!$T$35:$T$67,'DATA 2'!$A$35:$A$67,$J10)</f>
        <v>27051.810310000001</v>
      </c>
      <c r="P10" s="43">
        <f>SUMIFS('DATA 2'!$AD$35:$AD$67,'DATA 2'!$A$35:$A$67,$J10)</f>
        <v>26163.700870000001</v>
      </c>
      <c r="Q10" s="43">
        <f>SUMIFS('DATA 2'!$AN$35:$AN$67,'DATA 2'!$A$35:$A$67,$J10)</f>
        <v>24642.431789999999</v>
      </c>
      <c r="R10" s="45"/>
      <c r="S10" s="42" t="s">
        <v>440</v>
      </c>
      <c r="T10" s="47">
        <f t="shared" si="0"/>
        <v>414.41602999999668</v>
      </c>
      <c r="U10" s="47">
        <f t="shared" si="1"/>
        <v>1346.1876000000011</v>
      </c>
      <c r="V10" s="47">
        <f t="shared" si="2"/>
        <v>261.61852999999974</v>
      </c>
      <c r="W10" s="47">
        <f t="shared" si="3"/>
        <v>2529.9516600000024</v>
      </c>
      <c r="X10" s="47">
        <f t="shared" si="4"/>
        <v>4369.1787700000023</v>
      </c>
      <c r="Y10" s="47">
        <f t="shared" si="5"/>
        <v>4806.982979999997</v>
      </c>
      <c r="Z10" s="47"/>
      <c r="AA10" s="42" t="s">
        <v>440</v>
      </c>
      <c r="AB10" s="48">
        <f t="shared" si="6"/>
        <v>1.5822097792447032E-2</v>
      </c>
      <c r="AC10" s="48">
        <f t="shared" si="7"/>
        <v>4.834583312440266E-2</v>
      </c>
      <c r="AD10" s="48">
        <f t="shared" si="8"/>
        <v>1.0258768654920924E-2</v>
      </c>
      <c r="AE10" s="48">
        <f t="shared" si="9"/>
        <v>0.10317128469378911</v>
      </c>
      <c r="AF10" s="48">
        <f t="shared" si="10"/>
        <v>0.20047141891677467</v>
      </c>
      <c r="AG10" s="48">
        <f t="shared" si="11"/>
        <v>0.24234304078748981</v>
      </c>
      <c r="AH10" s="47"/>
    </row>
    <row r="11" spans="1:34" s="46" customFormat="1" ht="15" customHeight="1" x14ac:dyDescent="0.2">
      <c r="A11" s="42" t="s">
        <v>441</v>
      </c>
      <c r="B11" s="43">
        <f>SUMIFS('DATA 2'!C$2:C$34,'DATA 2'!$A$2:$A$34,$A11)</f>
        <v>2038.237662</v>
      </c>
      <c r="C11" s="43">
        <f>SUMIFS('DATA 2'!H$2:H$34,'DATA 2'!$A$2:$A$34,$A11)</f>
        <v>5343.335591</v>
      </c>
      <c r="D11" s="43">
        <f>SUMIFS('DATA 2'!J$2:J$34,'DATA 2'!$A$2:$A$34,$A11)</f>
        <v>7752.2645949999996</v>
      </c>
      <c r="E11" s="43">
        <f>SUMIFS('DATA 2'!O$2:O$34,'DATA 2'!$A$2:$A$34,$A11)</f>
        <v>14636.55004</v>
      </c>
      <c r="F11" s="43">
        <f>SUMIFS('DATA 2'!T$2:T$34,'DATA 2'!$A$2:$A$34,$A11)</f>
        <v>21543.628410000001</v>
      </c>
      <c r="G11" s="43">
        <f>SUMIFS('DATA 2'!AD$2:AD$34,'DATA 2'!$A$2:$A$34,$A11)</f>
        <v>31425.255990000001</v>
      </c>
      <c r="H11" s="43">
        <f>SUMIFS('DATA 2'!AN$2:AN$34,'DATA 2'!$A$2:$A$34,$A11)</f>
        <v>32784.683449999997</v>
      </c>
      <c r="I11" s="45"/>
      <c r="J11" s="42" t="s">
        <v>441</v>
      </c>
      <c r="K11" s="43">
        <f>SUMIFS('DATA 2'!$C$35:$C$67,'DATA 2'!$A$35:$A$67,$J11)</f>
        <v>2038.237662</v>
      </c>
      <c r="L11" s="43">
        <f>SUMIFS('DATA 2'!$H$35:$H$67,'DATA 2'!$A$35:$A$67,$J11)</f>
        <v>5529.7780130000001</v>
      </c>
      <c r="M11" s="43">
        <f>SUMIFS('DATA 2'!$J$35:$J$67,'DATA 2'!$A$35:$A$67,$J11)</f>
        <v>8804.8527809999996</v>
      </c>
      <c r="N11" s="43">
        <f>SUMIFS('DATA 2'!$O$35:$O$67,'DATA 2'!$A$35:$A$67,$J11)</f>
        <v>19268.79823</v>
      </c>
      <c r="O11" s="43">
        <f>SUMIFS('DATA 2'!$T$35:$T$67,'DATA 2'!$A$35:$A$67,$J11)</f>
        <v>37844.88379</v>
      </c>
      <c r="P11" s="43">
        <f>SUMIFS('DATA 2'!$AD$35:$AD$67,'DATA 2'!$A$35:$A$67,$J11)</f>
        <v>72317.770940000002</v>
      </c>
      <c r="Q11" s="43">
        <f>SUMIFS('DATA 2'!$AN$35:$AN$67,'DATA 2'!$A$35:$A$67,$J11)</f>
        <v>82330.926370000001</v>
      </c>
      <c r="R11" s="45"/>
      <c r="S11" s="42" t="s">
        <v>441</v>
      </c>
      <c r="T11" s="47">
        <f t="shared" si="0"/>
        <v>186.44242200000008</v>
      </c>
      <c r="U11" s="47">
        <f t="shared" si="1"/>
        <v>1052.588186</v>
      </c>
      <c r="V11" s="47">
        <f t="shared" si="2"/>
        <v>4632.2481900000002</v>
      </c>
      <c r="W11" s="47">
        <f t="shared" si="3"/>
        <v>16301.255379999999</v>
      </c>
      <c r="X11" s="47">
        <f t="shared" si="4"/>
        <v>40892.514949999997</v>
      </c>
      <c r="Y11" s="47">
        <f t="shared" si="5"/>
        <v>49546.242920000004</v>
      </c>
      <c r="Z11" s="47"/>
      <c r="AA11" s="42" t="s">
        <v>441</v>
      </c>
      <c r="AB11" s="48">
        <f t="shared" si="6"/>
        <v>3.4892515887273268E-2</v>
      </c>
      <c r="AC11" s="48">
        <f t="shared" si="7"/>
        <v>0.13577815528624892</v>
      </c>
      <c r="AD11" s="48">
        <f t="shared" si="8"/>
        <v>0.31648497612761206</v>
      </c>
      <c r="AE11" s="48">
        <f t="shared" si="9"/>
        <v>0.75666248367119882</v>
      </c>
      <c r="AF11" s="48">
        <f t="shared" si="10"/>
        <v>1.3012627474860547</v>
      </c>
      <c r="AG11" s="48">
        <f t="shared" si="11"/>
        <v>1.5112618975126937</v>
      </c>
      <c r="AH11" s="47"/>
    </row>
    <row r="12" spans="1:34" s="46" customFormat="1" ht="15" customHeight="1" x14ac:dyDescent="0.2">
      <c r="A12" s="42" t="s">
        <v>442</v>
      </c>
      <c r="B12" s="43">
        <f>SUMIFS('DATA 2'!C$2:C$34,'DATA 2'!$A$2:$A$34,$A12)</f>
        <v>3008.1718519999999</v>
      </c>
      <c r="C12" s="43">
        <f>SUMIFS('DATA 2'!H$2:H$34,'DATA 2'!$A$2:$A$34,$A12)</f>
        <v>3106.3410479999998</v>
      </c>
      <c r="D12" s="43">
        <f>SUMIFS('DATA 2'!J$2:J$34,'DATA 2'!$A$2:$A$34,$A12)</f>
        <v>3811.9202620000001</v>
      </c>
      <c r="E12" s="43">
        <f>SUMIFS('DATA 2'!O$2:O$34,'DATA 2'!$A$2:$A$34,$A12)</f>
        <v>5717.1297080000004</v>
      </c>
      <c r="F12" s="43">
        <f>SUMIFS('DATA 2'!T$2:T$34,'DATA 2'!$A$2:$A$34,$A12)</f>
        <v>5433.1475289999998</v>
      </c>
      <c r="G12" s="43">
        <f>SUMIFS('DATA 2'!AD$2:AD$34,'DATA 2'!$A$2:$A$34,$A12)</f>
        <v>4634.3624099999997</v>
      </c>
      <c r="H12" s="43">
        <f>SUMIFS('DATA 2'!AN$2:AN$34,'DATA 2'!$A$2:$A$34,$A12)</f>
        <v>4143.6429179999996</v>
      </c>
      <c r="I12" s="45"/>
      <c r="J12" s="42" t="s">
        <v>442</v>
      </c>
      <c r="K12" s="43">
        <f>SUMIFS('DATA 2'!$C$35:$C$67,'DATA 2'!$A$35:$A$67,$J12)</f>
        <v>3008.1718519999999</v>
      </c>
      <c r="L12" s="43">
        <f>SUMIFS('DATA 2'!$H$35:$H$67,'DATA 2'!$A$35:$A$67,$J12)</f>
        <v>3155.4980609999998</v>
      </c>
      <c r="M12" s="43">
        <f>SUMIFS('DATA 2'!$J$35:$J$67,'DATA 2'!$A$35:$A$67,$J12)</f>
        <v>3996.2837829999999</v>
      </c>
      <c r="N12" s="43">
        <f>SUMIFS('DATA 2'!$O$35:$O$67,'DATA 2'!$A$35:$A$67,$J12)</f>
        <v>5775.8314549999996</v>
      </c>
      <c r="O12" s="43">
        <f>SUMIFS('DATA 2'!$T$35:$T$67,'DATA 2'!$A$35:$A$67,$J12)</f>
        <v>5300.3421859999999</v>
      </c>
      <c r="P12" s="43">
        <f>SUMIFS('DATA 2'!$AD$35:$AD$67,'DATA 2'!$A$35:$A$67,$J12)</f>
        <v>4057.6082849999998</v>
      </c>
      <c r="Q12" s="43">
        <f>SUMIFS('DATA 2'!$AN$35:$AN$67,'DATA 2'!$A$35:$A$67,$J12)</f>
        <v>2939.3635129999998</v>
      </c>
      <c r="R12" s="45"/>
      <c r="S12" s="42" t="s">
        <v>442</v>
      </c>
      <c r="T12" s="47">
        <f t="shared" si="0"/>
        <v>49.157013000000006</v>
      </c>
      <c r="U12" s="47">
        <f t="shared" si="1"/>
        <v>184.36352099999976</v>
      </c>
      <c r="V12" s="47">
        <f t="shared" si="2"/>
        <v>58.701746999999159</v>
      </c>
      <c r="W12" s="47">
        <f t="shared" si="3"/>
        <v>-132.80534299999999</v>
      </c>
      <c r="X12" s="47">
        <f t="shared" si="4"/>
        <v>-576.75412499999993</v>
      </c>
      <c r="Y12" s="47">
        <f t="shared" si="5"/>
        <v>-1204.2794049999998</v>
      </c>
      <c r="Z12" s="47"/>
      <c r="AA12" s="42" t="s">
        <v>442</v>
      </c>
      <c r="AB12" s="48">
        <f t="shared" si="6"/>
        <v>1.5824731489689325E-2</v>
      </c>
      <c r="AC12" s="48">
        <f t="shared" si="7"/>
        <v>4.8364999351604876E-2</v>
      </c>
      <c r="AD12" s="48">
        <f t="shared" si="8"/>
        <v>1.0267695504241781E-2</v>
      </c>
      <c r="AE12" s="48">
        <f t="shared" si="9"/>
        <v>-2.4443537064130383E-2</v>
      </c>
      <c r="AF12" s="48">
        <f t="shared" si="10"/>
        <v>-0.12445166648069717</v>
      </c>
      <c r="AG12" s="48">
        <f t="shared" si="11"/>
        <v>-0.2906330079188546</v>
      </c>
      <c r="AH12" s="47"/>
    </row>
    <row r="13" spans="1:34" s="46" customFormat="1" ht="15" customHeight="1" x14ac:dyDescent="0.2">
      <c r="A13" s="42" t="s">
        <v>125</v>
      </c>
      <c r="B13" s="43">
        <f>SUMIFS('DATA 2'!C$2:C$34,'DATA 2'!$A$2:$A$34,$A13)</f>
        <v>74.41428406</v>
      </c>
      <c r="C13" s="43">
        <f>SUMIFS('DATA 2'!H$2:H$34,'DATA 2'!$A$2:$A$34,$A13)</f>
        <v>1429.9403629999999</v>
      </c>
      <c r="D13" s="43">
        <f>SUMIFS('DATA 2'!J$2:J$34,'DATA 2'!$A$2:$A$34,$A13)</f>
        <v>4867.6088300000001</v>
      </c>
      <c r="E13" s="43">
        <f>SUMIFS('DATA 2'!O$2:O$34,'DATA 2'!$A$2:$A$34,$A13)</f>
        <v>72869.432329999996</v>
      </c>
      <c r="F13" s="43">
        <f>SUMIFS('DATA 2'!T$2:T$34,'DATA 2'!$A$2:$A$34,$A13)</f>
        <v>117557.0511</v>
      </c>
      <c r="G13" s="43">
        <f>SUMIFS('DATA 2'!AD$2:AD$34,'DATA 2'!$A$2:$A$34,$A13)</f>
        <v>265509.7304</v>
      </c>
      <c r="H13" s="43">
        <f>SUMIFS('DATA 2'!AN$2:AN$34,'DATA 2'!$A$2:$A$34,$A13)</f>
        <v>302023.04509999999</v>
      </c>
      <c r="I13" s="45"/>
      <c r="J13" s="42" t="s">
        <v>125</v>
      </c>
      <c r="K13" s="43">
        <f>SUMIFS('DATA 2'!$C$35:$C$67,'DATA 2'!$A$35:$A$67,$J13)</f>
        <v>74.41428406</v>
      </c>
      <c r="L13" s="43">
        <f>SUMIFS('DATA 2'!$H$35:$H$67,'DATA 2'!$A$35:$A$67,$J13)</f>
        <v>1499.3019549999999</v>
      </c>
      <c r="M13" s="43">
        <f>SUMIFS('DATA 2'!$J$35:$J$67,'DATA 2'!$A$35:$A$67,$J13)</f>
        <v>5847.4971690000002</v>
      </c>
      <c r="N13" s="43">
        <f>SUMIFS('DATA 2'!$O$35:$O$67,'DATA 2'!$A$35:$A$67,$J13)</f>
        <v>115436.0197</v>
      </c>
      <c r="O13" s="43">
        <f>SUMIFS('DATA 2'!$T$35:$T$67,'DATA 2'!$A$35:$A$67,$J13)</f>
        <v>254726.541</v>
      </c>
      <c r="P13" s="43">
        <f>SUMIFS('DATA 2'!$AD$35:$AD$67,'DATA 2'!$A$35:$A$67,$J13)</f>
        <v>287439.65090000001</v>
      </c>
      <c r="Q13" s="43">
        <f>SUMIFS('DATA 2'!$AN$35:$AN$67,'DATA 2'!$A$35:$A$67,$J13)</f>
        <v>255625.5912</v>
      </c>
      <c r="R13" s="45"/>
      <c r="S13" s="42" t="s">
        <v>125</v>
      </c>
      <c r="T13" s="47">
        <f t="shared" si="0"/>
        <v>69.361591999999973</v>
      </c>
      <c r="U13" s="47">
        <f t="shared" si="1"/>
        <v>979.88833900000009</v>
      </c>
      <c r="V13" s="47">
        <f t="shared" si="2"/>
        <v>42566.587370000008</v>
      </c>
      <c r="W13" s="47">
        <f t="shared" si="3"/>
        <v>137169.48989999999</v>
      </c>
      <c r="X13" s="47">
        <f t="shared" si="4"/>
        <v>21929.920500000007</v>
      </c>
      <c r="Y13" s="47">
        <f t="shared" si="5"/>
        <v>-46397.453899999993</v>
      </c>
      <c r="Z13" s="47"/>
      <c r="AA13" s="42" t="s">
        <v>125</v>
      </c>
      <c r="AB13" s="48">
        <f t="shared" si="6"/>
        <v>4.8506632720318521E-2</v>
      </c>
      <c r="AC13" s="48">
        <f t="shared" si="7"/>
        <v>0.20130794671929308</v>
      </c>
      <c r="AD13" s="48">
        <f t="shared" si="8"/>
        <v>0.58414874397855776</v>
      </c>
      <c r="AE13" s="48">
        <f t="shared" si="9"/>
        <v>1.1668333682793444</v>
      </c>
      <c r="AF13" s="48">
        <f t="shared" si="10"/>
        <v>8.259554354923937E-2</v>
      </c>
      <c r="AG13" s="48">
        <f t="shared" si="11"/>
        <v>-0.15362223066335146</v>
      </c>
      <c r="AH13" s="47"/>
    </row>
    <row r="14" spans="1:34" s="46" customFormat="1" ht="15" customHeight="1" x14ac:dyDescent="0.2">
      <c r="A14" s="42" t="s">
        <v>443</v>
      </c>
      <c r="B14" s="43">
        <f>SUMIFS('DATA 2'!C$2:C$34,'DATA 2'!$A$2:$A$34,$A14)</f>
        <v>439.5071974</v>
      </c>
      <c r="C14" s="43">
        <f>SUMIFS('DATA 2'!H$2:H$34,'DATA 2'!$A$2:$A$34,$A14)</f>
        <v>1317.5753560000001</v>
      </c>
      <c r="D14" s="43">
        <f>SUMIFS('DATA 2'!J$2:J$34,'DATA 2'!$A$2:$A$34,$A14)</f>
        <v>1691.598692</v>
      </c>
      <c r="E14" s="43">
        <f>SUMIFS('DATA 2'!O$2:O$34,'DATA 2'!$A$2:$A$34,$A14)</f>
        <v>2123.7633879999998</v>
      </c>
      <c r="F14" s="43">
        <f>SUMIFS('DATA 2'!T$2:T$34,'DATA 2'!$A$2:$A$34,$A14)</f>
        <v>1911.6340560000001</v>
      </c>
      <c r="G14" s="43">
        <f>SUMIFS('DATA 2'!AD$2:AD$34,'DATA 2'!$A$2:$A$34,$A14)</f>
        <v>1592.872165</v>
      </c>
      <c r="H14" s="43">
        <f>SUMIFS('DATA 2'!AN$2:AN$34,'DATA 2'!$A$2:$A$34,$A14)</f>
        <v>1.794798691</v>
      </c>
      <c r="I14" s="45"/>
      <c r="J14" s="42" t="s">
        <v>443</v>
      </c>
      <c r="K14" s="43">
        <f>SUMIFS('DATA 2'!$C$35:$C$67,'DATA 2'!$A$35:$A$67,$J14)</f>
        <v>439.5071974</v>
      </c>
      <c r="L14" s="43">
        <f>SUMIFS('DATA 2'!$H$35:$H$67,'DATA 2'!$A$35:$A$67,$J14)</f>
        <v>1338.435565</v>
      </c>
      <c r="M14" s="43">
        <f>SUMIFS('DATA 2'!$J$35:$J$67,'DATA 2'!$A$35:$A$67,$J14)</f>
        <v>1773.4532349999999</v>
      </c>
      <c r="N14" s="43">
        <f>SUMIFS('DATA 2'!$O$35:$O$67,'DATA 2'!$A$35:$A$67,$J14)</f>
        <v>2145.6102470000001</v>
      </c>
      <c r="O14" s="43">
        <f>SUMIFS('DATA 2'!$T$35:$T$67,'DATA 2'!$A$35:$A$67,$J14)</f>
        <v>2518.7400469999998</v>
      </c>
      <c r="P14" s="43">
        <f>SUMIFS('DATA 2'!$AD$35:$AD$67,'DATA 2'!$A$35:$A$67,$J14)</f>
        <v>2143.5378420000002</v>
      </c>
      <c r="Q14" s="43">
        <f>SUMIFS('DATA 2'!$AN$35:$AN$67,'DATA 2'!$A$35:$A$67,$J14)</f>
        <v>1284.239321</v>
      </c>
      <c r="R14" s="45"/>
      <c r="S14" s="42" t="s">
        <v>443</v>
      </c>
      <c r="T14" s="47">
        <f t="shared" si="0"/>
        <v>20.860208999999941</v>
      </c>
      <c r="U14" s="47">
        <f t="shared" si="1"/>
        <v>81.854542999999921</v>
      </c>
      <c r="V14" s="47">
        <f t="shared" si="2"/>
        <v>21.846859000000222</v>
      </c>
      <c r="W14" s="47">
        <f t="shared" si="3"/>
        <v>607.10599099999968</v>
      </c>
      <c r="X14" s="47">
        <f t="shared" si="4"/>
        <v>550.66567700000019</v>
      </c>
      <c r="Y14" s="47">
        <f t="shared" si="5"/>
        <v>1282.4445223089999</v>
      </c>
      <c r="Z14" s="47"/>
      <c r="AA14" s="42" t="s">
        <v>443</v>
      </c>
      <c r="AB14" s="48">
        <f t="shared" si="6"/>
        <v>1.5832270165806017E-2</v>
      </c>
      <c r="AC14" s="48">
        <f t="shared" si="7"/>
        <v>4.8388866335207448E-2</v>
      </c>
      <c r="AD14" s="48">
        <f t="shared" si="8"/>
        <v>1.0286861108653955E-2</v>
      </c>
      <c r="AE14" s="48">
        <f t="shared" si="9"/>
        <v>0.31758483748209576</v>
      </c>
      <c r="AF14" s="48">
        <f t="shared" si="10"/>
        <v>0.34570613329789723</v>
      </c>
      <c r="AG14" s="48">
        <f t="shared" si="11"/>
        <v>714.53390775233186</v>
      </c>
      <c r="AH14" s="47"/>
    </row>
    <row r="15" spans="1:34" s="46" customFormat="1" ht="15" customHeight="1" x14ac:dyDescent="0.2">
      <c r="A15" s="42" t="s">
        <v>444</v>
      </c>
      <c r="B15" s="43">
        <f>SUMIFS('DATA 2'!C$2:C$34,'DATA 2'!$A$2:$A$34,$A15)</f>
        <v>4581.1430389999996</v>
      </c>
      <c r="C15" s="43">
        <f>SUMIFS('DATA 2'!H$2:H$34,'DATA 2'!$A$2:$A$34,$A15)</f>
        <v>6377.2367119999999</v>
      </c>
      <c r="D15" s="43">
        <f>SUMIFS('DATA 2'!J$2:J$34,'DATA 2'!$A$2:$A$34,$A15)</f>
        <v>6988.4230189999998</v>
      </c>
      <c r="E15" s="43">
        <f>SUMIFS('DATA 2'!O$2:O$34,'DATA 2'!$A$2:$A$34,$A15)</f>
        <v>6780.3002409999999</v>
      </c>
      <c r="F15" s="43">
        <f>SUMIFS('DATA 2'!T$2:T$34,'DATA 2'!$A$2:$A$34,$A15)</f>
        <v>5791.4991090000003</v>
      </c>
      <c r="G15" s="43">
        <f>SUMIFS('DATA 2'!AD$2:AD$34,'DATA 2'!$A$2:$A$34,$A15)</f>
        <v>2042.5640129999999</v>
      </c>
      <c r="H15" s="43">
        <f>SUMIFS('DATA 2'!AN$2:AN$34,'DATA 2'!$A$2:$A$34,$A15)</f>
        <v>259.32546380000002</v>
      </c>
      <c r="I15" s="45"/>
      <c r="J15" s="42" t="s">
        <v>444</v>
      </c>
      <c r="K15" s="43">
        <f>SUMIFS('DATA 2'!$C$35:$C$67,'DATA 2'!$A$35:$A$67,$J15)</f>
        <v>4581.1430389999996</v>
      </c>
      <c r="L15" s="43">
        <f>SUMIFS('DATA 2'!$H$35:$H$67,'DATA 2'!$A$35:$A$67,$J15)</f>
        <v>6517.825253</v>
      </c>
      <c r="M15" s="43">
        <f>SUMIFS('DATA 2'!$J$35:$J$67,'DATA 2'!$A$35:$A$67,$J15)</f>
        <v>7521.5723449999996</v>
      </c>
      <c r="N15" s="43">
        <f>SUMIFS('DATA 2'!$O$35:$O$67,'DATA 2'!$A$35:$A$67,$J15)</f>
        <v>7471.737564</v>
      </c>
      <c r="O15" s="43">
        <f>SUMIFS('DATA 2'!$T$35:$T$67,'DATA 2'!$A$35:$A$67,$J15)</f>
        <v>6103.0701799999997</v>
      </c>
      <c r="P15" s="43">
        <f>SUMIFS('DATA 2'!$AD$35:$AD$67,'DATA 2'!$A$35:$A$67,$J15)</f>
        <v>2658.0252879999998</v>
      </c>
      <c r="Q15" s="43">
        <f>SUMIFS('DATA 2'!$AN$35:$AN$67,'DATA 2'!$A$35:$A$67,$J15)</f>
        <v>6871.1379809999999</v>
      </c>
      <c r="R15" s="45"/>
      <c r="S15" s="42" t="s">
        <v>444</v>
      </c>
      <c r="T15" s="47">
        <f t="shared" si="0"/>
        <v>140.58854100000008</v>
      </c>
      <c r="U15" s="47">
        <f t="shared" si="1"/>
        <v>533.14932599999975</v>
      </c>
      <c r="V15" s="47">
        <f t="shared" si="2"/>
        <v>691.43732300000011</v>
      </c>
      <c r="W15" s="47">
        <f t="shared" si="3"/>
        <v>311.57107099999939</v>
      </c>
      <c r="X15" s="47">
        <f t="shared" si="4"/>
        <v>615.46127499999989</v>
      </c>
      <c r="Y15" s="47">
        <f t="shared" si="5"/>
        <v>6611.8125172</v>
      </c>
      <c r="Z15" s="47"/>
      <c r="AA15" s="42" t="s">
        <v>444</v>
      </c>
      <c r="AB15" s="48">
        <f t="shared" si="6"/>
        <v>2.2045369703065143E-2</v>
      </c>
      <c r="AC15" s="48">
        <f t="shared" si="7"/>
        <v>7.6290362582585924E-2</v>
      </c>
      <c r="AD15" s="48">
        <f t="shared" si="8"/>
        <v>0.10197739014843732</v>
      </c>
      <c r="AE15" s="48">
        <f t="shared" si="9"/>
        <v>5.3798000333940665E-2</v>
      </c>
      <c r="AF15" s="48">
        <f t="shared" si="10"/>
        <v>0.3013179861599764</v>
      </c>
      <c r="AG15" s="48">
        <f t="shared" si="11"/>
        <v>25.49619470573564</v>
      </c>
      <c r="AH15" s="47"/>
    </row>
    <row r="16" spans="1:34" s="46" customFormat="1" ht="15" customHeight="1" x14ac:dyDescent="0.2">
      <c r="A16" s="42" t="s">
        <v>445</v>
      </c>
      <c r="B16" s="43">
        <f>SUMIFS('DATA 2'!C$2:C$34,'DATA 2'!$A$2:$A$34,$A16)</f>
        <v>0.34929036279999998</v>
      </c>
      <c r="C16" s="43">
        <f>SUMIFS('DATA 2'!H$2:H$34,'DATA 2'!$A$2:$A$34,$A16)</f>
        <v>295.5603863</v>
      </c>
      <c r="D16" s="43">
        <f>SUMIFS('DATA 2'!J$2:J$34,'DATA 2'!$A$2:$A$34,$A16)</f>
        <v>735.82645969999999</v>
      </c>
      <c r="E16" s="43">
        <f>SUMIFS('DATA 2'!O$2:O$34,'DATA 2'!$A$2:$A$34,$A16)</f>
        <v>1280.084241</v>
      </c>
      <c r="F16" s="43">
        <f>SUMIFS('DATA 2'!T$2:T$34,'DATA 2'!$A$2:$A$34,$A16)</f>
        <v>1080.6888120000001</v>
      </c>
      <c r="G16" s="43">
        <f>SUMIFS('DATA 2'!AD$2:AD$34,'DATA 2'!$A$2:$A$34,$A16)</f>
        <v>393.98748430000001</v>
      </c>
      <c r="H16" s="43">
        <f>SUMIFS('DATA 2'!AN$2:AN$34,'DATA 2'!$A$2:$A$34,$A16)</f>
        <v>243.6453223</v>
      </c>
      <c r="I16" s="45"/>
      <c r="J16" s="42" t="s">
        <v>445</v>
      </c>
      <c r="K16" s="43">
        <f>SUMIFS('DATA 2'!$C$35:$C$67,'DATA 2'!$A$35:$A$67,$J16)</f>
        <v>0.34929036279999998</v>
      </c>
      <c r="L16" s="43">
        <f>SUMIFS('DATA 2'!$H$35:$H$67,'DATA 2'!$A$35:$A$67,$J16)</f>
        <v>300.24120119999998</v>
      </c>
      <c r="M16" s="43">
        <f>SUMIFS('DATA 2'!$J$35:$J$67,'DATA 2'!$A$35:$A$67,$J16)</f>
        <v>771.4448208</v>
      </c>
      <c r="N16" s="43">
        <f>SUMIFS('DATA 2'!$O$35:$O$67,'DATA 2'!$A$35:$A$67,$J16)</f>
        <v>1293.2955959999999</v>
      </c>
      <c r="O16" s="43">
        <f>SUMIFS('DATA 2'!$T$35:$T$67,'DATA 2'!$A$35:$A$67,$J16)</f>
        <v>1066.568135</v>
      </c>
      <c r="P16" s="43">
        <f>SUMIFS('DATA 2'!$AD$35:$AD$67,'DATA 2'!$A$35:$A$67,$J16)</f>
        <v>349.06180330000001</v>
      </c>
      <c r="Q16" s="43">
        <f>SUMIFS('DATA 2'!$AN$35:$AN$67,'DATA 2'!$A$35:$A$67,$J16)</f>
        <v>184.9109043</v>
      </c>
      <c r="R16" s="45"/>
      <c r="S16" s="42" t="s">
        <v>445</v>
      </c>
      <c r="T16" s="47">
        <f t="shared" si="0"/>
        <v>4.680814899999973</v>
      </c>
      <c r="U16" s="47">
        <f t="shared" si="1"/>
        <v>35.618361100000016</v>
      </c>
      <c r="V16" s="47">
        <f t="shared" si="2"/>
        <v>13.211354999999912</v>
      </c>
      <c r="W16" s="47">
        <f t="shared" si="3"/>
        <v>-14.120677000000114</v>
      </c>
      <c r="X16" s="47">
        <f t="shared" si="4"/>
        <v>-44.925680999999997</v>
      </c>
      <c r="Y16" s="47">
        <f t="shared" si="5"/>
        <v>-58.734418000000005</v>
      </c>
      <c r="Z16" s="47"/>
      <c r="AA16" s="42" t="s">
        <v>445</v>
      </c>
      <c r="AB16" s="48">
        <f t="shared" si="6"/>
        <v>1.5837084795419232E-2</v>
      </c>
      <c r="AC16" s="48">
        <f t="shared" si="7"/>
        <v>4.8405925922427206E-2</v>
      </c>
      <c r="AD16" s="48">
        <f t="shared" si="8"/>
        <v>1.0320691855154163E-2</v>
      </c>
      <c r="AE16" s="48">
        <f t="shared" si="9"/>
        <v>-1.306636734201716E-2</v>
      </c>
      <c r="AF16" s="48">
        <f t="shared" si="10"/>
        <v>-0.11402819325547797</v>
      </c>
      <c r="AG16" s="48">
        <f t="shared" si="11"/>
        <v>-0.24106523960956838</v>
      </c>
      <c r="AH16" s="47"/>
    </row>
    <row r="17" spans="1:34" s="46" customFormat="1" ht="15" customHeight="1" x14ac:dyDescent="0.2">
      <c r="A17" s="42" t="s">
        <v>446</v>
      </c>
      <c r="B17" s="43">
        <f>SUMIFS('DATA 2'!C$2:C$34,'DATA 2'!$A$2:$A$34,$A17)</f>
        <v>3813.5502799999999</v>
      </c>
      <c r="C17" s="43">
        <f>SUMIFS('DATA 2'!H$2:H$34,'DATA 2'!$A$2:$A$34,$A17)</f>
        <v>3568.4606869999998</v>
      </c>
      <c r="D17" s="43">
        <f>SUMIFS('DATA 2'!J$2:J$34,'DATA 2'!$A$2:$A$34,$A17)</f>
        <v>3670.472354</v>
      </c>
      <c r="E17" s="43">
        <f>SUMIFS('DATA 2'!O$2:O$34,'DATA 2'!$A$2:$A$34,$A17)</f>
        <v>3238.310614</v>
      </c>
      <c r="F17" s="43">
        <f>SUMIFS('DATA 2'!T$2:T$34,'DATA 2'!$A$2:$A$34,$A17)</f>
        <v>2807.3470889999999</v>
      </c>
      <c r="G17" s="43">
        <f>SUMIFS('DATA 2'!AD$2:AD$34,'DATA 2'!$A$2:$A$34,$A17)</f>
        <v>2458.3094879999999</v>
      </c>
      <c r="H17" s="43">
        <f>SUMIFS('DATA 2'!AN$2:AN$34,'DATA 2'!$A$2:$A$34,$A17)</f>
        <v>2246.3069180000002</v>
      </c>
      <c r="I17" s="45"/>
      <c r="J17" s="42" t="s">
        <v>446</v>
      </c>
      <c r="K17" s="43">
        <f>SUMIFS('DATA 2'!$C$35:$C$67,'DATA 2'!$A$35:$A$67,$J17)</f>
        <v>3813.5502799999999</v>
      </c>
      <c r="L17" s="43">
        <f>SUMIFS('DATA 2'!$H$35:$H$67,'DATA 2'!$A$35:$A$67,$J17)</f>
        <v>3624.9141770000001</v>
      </c>
      <c r="M17" s="43">
        <f>SUMIFS('DATA 2'!$J$35:$J$67,'DATA 2'!$A$35:$A$67,$J17)</f>
        <v>3847.900987</v>
      </c>
      <c r="N17" s="43">
        <f>SUMIFS('DATA 2'!$O$35:$O$67,'DATA 2'!$A$35:$A$67,$J17)</f>
        <v>3271.5280739999998</v>
      </c>
      <c r="O17" s="43">
        <f>SUMIFS('DATA 2'!$T$35:$T$67,'DATA 2'!$A$35:$A$67,$J17)</f>
        <v>2780.685943</v>
      </c>
      <c r="P17" s="43">
        <f>SUMIFS('DATA 2'!$AD$35:$AD$67,'DATA 2'!$A$35:$A$67,$J17)</f>
        <v>2338.6944680000001</v>
      </c>
      <c r="Q17" s="43">
        <f>SUMIFS('DATA 2'!$AN$35:$AN$67,'DATA 2'!$A$35:$A$67,$J17)</f>
        <v>13974.584210000001</v>
      </c>
      <c r="R17" s="45"/>
      <c r="S17" s="42" t="s">
        <v>446</v>
      </c>
      <c r="T17" s="47">
        <f t="shared" si="0"/>
        <v>56.453490000000329</v>
      </c>
      <c r="U17" s="47">
        <f t="shared" si="1"/>
        <v>177.42863299999999</v>
      </c>
      <c r="V17" s="47">
        <f t="shared" si="2"/>
        <v>33.217459999999846</v>
      </c>
      <c r="W17" s="47">
        <f t="shared" si="3"/>
        <v>-26.661145999999917</v>
      </c>
      <c r="X17" s="47">
        <f t="shared" si="4"/>
        <v>-119.61501999999973</v>
      </c>
      <c r="Y17" s="47">
        <f t="shared" si="5"/>
        <v>11728.277292000001</v>
      </c>
      <c r="Z17" s="47"/>
      <c r="AA17" s="42" t="s">
        <v>446</v>
      </c>
      <c r="AB17" s="48">
        <f t="shared" si="6"/>
        <v>1.5820123843780065E-2</v>
      </c>
      <c r="AC17" s="48">
        <f t="shared" si="7"/>
        <v>4.8339454949617666E-2</v>
      </c>
      <c r="AD17" s="48">
        <f t="shared" si="8"/>
        <v>1.025765096664677E-2</v>
      </c>
      <c r="AE17" s="48">
        <f t="shared" si="9"/>
        <v>-9.496918319956249E-3</v>
      </c>
      <c r="AF17" s="48">
        <f t="shared" si="10"/>
        <v>-4.8657429255302809E-2</v>
      </c>
      <c r="AG17" s="48">
        <f t="shared" si="11"/>
        <v>5.2211375026357816</v>
      </c>
      <c r="AH17" s="47"/>
    </row>
    <row r="18" spans="1:34" s="46" customFormat="1" ht="15" customHeight="1" x14ac:dyDescent="0.2">
      <c r="A18" s="42" t="s">
        <v>449</v>
      </c>
      <c r="B18" s="43">
        <f>SUMIFS('DATA 2'!C$2:C$34,'DATA 2'!$A$2:$A$34,$A18)</f>
        <v>13033.75303</v>
      </c>
      <c r="C18" s="43">
        <f>SUMIFS('DATA 2'!H$2:H$34,'DATA 2'!$A$2:$A$34,$A18)</f>
        <v>12091.506789999999</v>
      </c>
      <c r="D18" s="43">
        <f>SUMIFS('DATA 2'!J$2:J$34,'DATA 2'!$A$2:$A$34,$A18)</f>
        <v>12346.04081</v>
      </c>
      <c r="E18" s="43">
        <f>SUMIFS('DATA 2'!O$2:O$34,'DATA 2'!$A$2:$A$34,$A18)</f>
        <v>11018.437599999999</v>
      </c>
      <c r="F18" s="43">
        <f>SUMIFS('DATA 2'!T$2:T$34,'DATA 2'!$A$2:$A$34,$A18)</f>
        <v>7957.9626109999999</v>
      </c>
      <c r="G18" s="43">
        <f>SUMIFS('DATA 2'!AD$2:AD$34,'DATA 2'!$A$2:$A$34,$A18)</f>
        <v>5171.4509989999997</v>
      </c>
      <c r="H18" s="43">
        <f>SUMIFS('DATA 2'!AN$2:AN$34,'DATA 2'!$A$2:$A$34,$A18)</f>
        <v>177.60504330000001</v>
      </c>
      <c r="I18" s="45"/>
      <c r="J18" s="42" t="s">
        <v>449</v>
      </c>
      <c r="K18" s="43">
        <f>SUMIFS('DATA 2'!$C$35:$C$67,'DATA 2'!$A$35:$A$67,$J18)</f>
        <v>13033.75303</v>
      </c>
      <c r="L18" s="43">
        <f>SUMIFS('DATA 2'!$H$35:$H$67,'DATA 2'!$A$35:$A$67,$J18)</f>
        <v>10117.88276</v>
      </c>
      <c r="M18" s="43">
        <f>SUMIFS('DATA 2'!$J$35:$J$67,'DATA 2'!$A$35:$A$67,$J18)</f>
        <v>5616.6290559999998</v>
      </c>
      <c r="N18" s="43">
        <f>SUMIFS('DATA 2'!$O$35:$O$67,'DATA 2'!$A$35:$A$67,$J18)</f>
        <v>710.50784039999996</v>
      </c>
      <c r="O18" s="43">
        <f>SUMIFS('DATA 2'!$T$35:$T$67,'DATA 2'!$A$35:$A$67,$J18)</f>
        <v>264.07048589999999</v>
      </c>
      <c r="P18" s="43">
        <f>SUMIFS('DATA 2'!$AD$35:$AD$67,'DATA 2'!$A$35:$A$67,$J18)</f>
        <v>23.396079189999998</v>
      </c>
      <c r="Q18" s="43">
        <f>SUMIFS('DATA 2'!$AN$35:$AN$67,'DATA 2'!$A$35:$A$67,$J18)</f>
        <v>25.58556308</v>
      </c>
      <c r="R18" s="45"/>
      <c r="S18" s="42" t="s">
        <v>449</v>
      </c>
      <c r="T18" s="47">
        <f t="shared" si="0"/>
        <v>-1973.624029999999</v>
      </c>
      <c r="U18" s="47">
        <f t="shared" si="1"/>
        <v>-6729.4117540000007</v>
      </c>
      <c r="V18" s="47">
        <f t="shared" si="2"/>
        <v>-10307.9297596</v>
      </c>
      <c r="W18" s="47">
        <f t="shared" si="3"/>
        <v>-7693.8921251000002</v>
      </c>
      <c r="X18" s="47">
        <f t="shared" si="4"/>
        <v>-5148.0549198099998</v>
      </c>
      <c r="Y18" s="47">
        <f t="shared" si="5"/>
        <v>-152.01948021999999</v>
      </c>
      <c r="Z18" s="47"/>
      <c r="AA18" s="42" t="s">
        <v>449</v>
      </c>
      <c r="AB18" s="48">
        <f t="shared" si="6"/>
        <v>-0.16322399385593855</v>
      </c>
      <c r="AC18" s="48">
        <f t="shared" si="7"/>
        <v>-0.54506637857128548</v>
      </c>
      <c r="AD18" s="48">
        <f t="shared" si="8"/>
        <v>-0.93551646193467575</v>
      </c>
      <c r="AE18" s="48">
        <f t="shared" si="9"/>
        <v>-0.96681682249487011</v>
      </c>
      <c r="AF18" s="48">
        <f t="shared" si="10"/>
        <v>-0.99547591590937934</v>
      </c>
      <c r="AG18" s="48">
        <f t="shared" si="11"/>
        <v>-0.85594123565071079</v>
      </c>
      <c r="AH18" s="47"/>
    </row>
    <row r="19" spans="1:34" s="46" customFormat="1" ht="15" customHeight="1" x14ac:dyDescent="0.2">
      <c r="A19" s="42" t="s">
        <v>450</v>
      </c>
      <c r="B19" s="43">
        <f>SUMIFS('DATA 2'!C$2:C$34,'DATA 2'!$A$2:$A$34,$A19)</f>
        <v>42001.407169999999</v>
      </c>
      <c r="C19" s="43">
        <f>SUMIFS('DATA 2'!H$2:H$34,'DATA 2'!$A$2:$A$34,$A19)</f>
        <v>46888.022969999998</v>
      </c>
      <c r="D19" s="43">
        <f>SUMIFS('DATA 2'!J$2:J$34,'DATA 2'!$A$2:$A$34,$A19)</f>
        <v>50049.555050000003</v>
      </c>
      <c r="E19" s="43">
        <f>SUMIFS('DATA 2'!O$2:O$34,'DATA 2'!$A$2:$A$34,$A19)</f>
        <v>48283.506450000001</v>
      </c>
      <c r="F19" s="43">
        <f>SUMIFS('DATA 2'!T$2:T$34,'DATA 2'!$A$2:$A$34,$A19)</f>
        <v>48583.107989999997</v>
      </c>
      <c r="G19" s="43">
        <f>SUMIFS('DATA 2'!AD$2:AD$34,'DATA 2'!$A$2:$A$34,$A19)</f>
        <v>41130.659079999998</v>
      </c>
      <c r="H19" s="43">
        <f>SUMIFS('DATA 2'!AN$2:AN$34,'DATA 2'!$A$2:$A$34,$A19)</f>
        <v>46260.322059999999</v>
      </c>
      <c r="I19" s="45"/>
      <c r="J19" s="42" t="s">
        <v>450</v>
      </c>
      <c r="K19" s="43">
        <f>SUMIFS('DATA 2'!$C$35:$C$67,'DATA 2'!$A$35:$A$67,$J19)</f>
        <v>42001.407169999999</v>
      </c>
      <c r="L19" s="43">
        <f>SUMIFS('DATA 2'!$H$35:$H$67,'DATA 2'!$A$35:$A$67,$J19)</f>
        <v>47744.821689999997</v>
      </c>
      <c r="M19" s="43">
        <f>SUMIFS('DATA 2'!$J$35:$J$67,'DATA 2'!$A$35:$A$67,$J19)</f>
        <v>53016.994680000003</v>
      </c>
      <c r="N19" s="43">
        <f>SUMIFS('DATA 2'!$O$35:$O$67,'DATA 2'!$A$35:$A$67,$J19)</f>
        <v>50479.218249999998</v>
      </c>
      <c r="O19" s="43">
        <f>SUMIFS('DATA 2'!$T$35:$T$67,'DATA 2'!$A$35:$A$67,$J19)</f>
        <v>37141.544699999999</v>
      </c>
      <c r="P19" s="43">
        <f>SUMIFS('DATA 2'!$AD$35:$AD$67,'DATA 2'!$A$35:$A$67,$J19)</f>
        <v>21022.602610000002</v>
      </c>
      <c r="Q19" s="43">
        <f>SUMIFS('DATA 2'!$AN$35:$AN$67,'DATA 2'!$A$35:$A$67,$J19)</f>
        <v>9751.4704280000005</v>
      </c>
      <c r="R19" s="45"/>
      <c r="S19" s="42" t="s">
        <v>450</v>
      </c>
      <c r="T19" s="47">
        <f t="shared" si="0"/>
        <v>856.79871999999887</v>
      </c>
      <c r="U19" s="47">
        <f t="shared" si="1"/>
        <v>2967.4396300000008</v>
      </c>
      <c r="V19" s="47">
        <f t="shared" si="2"/>
        <v>2195.7117999999973</v>
      </c>
      <c r="W19" s="47">
        <f t="shared" si="3"/>
        <v>-11441.563289999998</v>
      </c>
      <c r="X19" s="47">
        <f t="shared" si="4"/>
        <v>-20108.056469999996</v>
      </c>
      <c r="Y19" s="47">
        <f t="shared" si="5"/>
        <v>-36508.851631999998</v>
      </c>
      <c r="Z19" s="47"/>
      <c r="AA19" s="42" t="s">
        <v>450</v>
      </c>
      <c r="AB19" s="48">
        <f t="shared" si="6"/>
        <v>1.8273295944855716E-2</v>
      </c>
      <c r="AC19" s="48">
        <f t="shared" si="7"/>
        <v>5.9290030191786913E-2</v>
      </c>
      <c r="AD19" s="48">
        <f t="shared" si="8"/>
        <v>4.5475400637560615E-2</v>
      </c>
      <c r="AE19" s="48">
        <f t="shared" si="9"/>
        <v>-0.23550496794801701</v>
      </c>
      <c r="AF19" s="48">
        <f t="shared" si="10"/>
        <v>-0.48888242784754321</v>
      </c>
      <c r="AG19" s="48">
        <f t="shared" si="11"/>
        <v>-0.78920444143574553</v>
      </c>
      <c r="AH19" s="47"/>
    </row>
    <row r="20" spans="1:34" s="46" customFormat="1" ht="15" customHeight="1" x14ac:dyDescent="0.2">
      <c r="A20" s="42" t="s">
        <v>447</v>
      </c>
      <c r="B20" s="43">
        <f>SUMIFS('DATA 2'!C$2:C$34,'DATA 2'!$A$2:$A$34,$A20)</f>
        <v>404.96020850000002</v>
      </c>
      <c r="C20" s="43">
        <f>SUMIFS('DATA 2'!H$2:H$34,'DATA 2'!$A$2:$A$34,$A20)</f>
        <v>548.98462519999998</v>
      </c>
      <c r="D20" s="43">
        <f>SUMIFS('DATA 2'!J$2:J$34,'DATA 2'!$A$2:$A$34,$A20)</f>
        <v>264.78633880000001</v>
      </c>
      <c r="E20" s="43">
        <f>SUMIFS('DATA 2'!O$2:O$34,'DATA 2'!$A$2:$A$34,$A20)</f>
        <v>20.57407332</v>
      </c>
      <c r="F20" s="43">
        <f>SUMIFS('DATA 2'!T$2:T$34,'DATA 2'!$A$2:$A$34,$A20)</f>
        <v>9.0841190540000003</v>
      </c>
      <c r="G20" s="43">
        <f>SUMIFS('DATA 2'!AD$2:AD$34,'DATA 2'!$A$2:$A$34,$A20)</f>
        <v>24.0898574</v>
      </c>
      <c r="H20" s="43">
        <f>SUMIFS('DATA 2'!AN$2:AN$34,'DATA 2'!$A$2:$A$34,$A20)</f>
        <v>48.99268438</v>
      </c>
      <c r="I20" s="45"/>
      <c r="J20" s="42" t="s">
        <v>447</v>
      </c>
      <c r="K20" s="43">
        <f>SUMIFS('DATA 2'!$C$35:$C$67,'DATA 2'!$A$35:$A$67,$J20)</f>
        <v>404.96020850000002</v>
      </c>
      <c r="L20" s="43">
        <f>SUMIFS('DATA 2'!$H$35:$H$67,'DATA 2'!$A$35:$A$67,$J20)</f>
        <v>557.67800130000001</v>
      </c>
      <c r="M20" s="43">
        <f>SUMIFS('DATA 2'!$J$35:$J$67,'DATA 2'!$A$35:$A$67,$J20)</f>
        <v>277.5804564</v>
      </c>
      <c r="N20" s="43">
        <f>SUMIFS('DATA 2'!$O$35:$O$67,'DATA 2'!$A$35:$A$67,$J20)</f>
        <v>20.722453519999998</v>
      </c>
      <c r="O20" s="43">
        <f>SUMIFS('DATA 2'!$T$35:$T$67,'DATA 2'!$A$35:$A$67,$J20)</f>
        <v>8.7893572740000003</v>
      </c>
      <c r="P20" s="43">
        <f>SUMIFS('DATA 2'!$AD$35:$AD$67,'DATA 2'!$A$35:$A$67,$J20)</f>
        <v>23.695397960000001</v>
      </c>
      <c r="Q20" s="43">
        <f>SUMIFS('DATA 2'!$AN$35:$AN$67,'DATA 2'!$A$35:$A$67,$J20)</f>
        <v>46.724223899999998</v>
      </c>
      <c r="R20" s="45"/>
      <c r="S20" s="42" t="s">
        <v>447</v>
      </c>
      <c r="T20" s="47">
        <f t="shared" si="0"/>
        <v>8.6933761000000231</v>
      </c>
      <c r="U20" s="47">
        <f t="shared" si="1"/>
        <v>12.794117599999993</v>
      </c>
      <c r="V20" s="47">
        <f t="shared" si="2"/>
        <v>0.1483801999999983</v>
      </c>
      <c r="W20" s="47">
        <f t="shared" si="3"/>
        <v>-0.29476177999999997</v>
      </c>
      <c r="X20" s="47">
        <f t="shared" si="4"/>
        <v>-0.39445943999999855</v>
      </c>
      <c r="Y20" s="47">
        <f t="shared" si="5"/>
        <v>-2.2684604800000017</v>
      </c>
      <c r="Z20" s="47"/>
      <c r="AA20" s="42" t="s">
        <v>447</v>
      </c>
      <c r="AB20" s="48">
        <f t="shared" si="6"/>
        <v>1.5835372615094601E-2</v>
      </c>
      <c r="AC20" s="48">
        <f t="shared" si="7"/>
        <v>4.831864686819709E-2</v>
      </c>
      <c r="AD20" s="48">
        <f t="shared" si="8"/>
        <v>7.2119991842236608E-3</v>
      </c>
      <c r="AE20" s="48">
        <f t="shared" si="9"/>
        <v>-3.2448031366366537E-2</v>
      </c>
      <c r="AF20" s="48">
        <f t="shared" si="10"/>
        <v>-1.637450290594078E-2</v>
      </c>
      <c r="AG20" s="48">
        <f t="shared" si="11"/>
        <v>-4.6302024653420371E-2</v>
      </c>
      <c r="AH20" s="47"/>
    </row>
    <row r="21" spans="1:34" s="46" customFormat="1" ht="15" customHeight="1" x14ac:dyDescent="0.2">
      <c r="A21" s="42" t="s">
        <v>448</v>
      </c>
      <c r="B21" s="43">
        <f>SUMIFS('DATA 2'!C$2:C$34,'DATA 2'!$A$2:$A$34,$A21)</f>
        <v>6170.1730530000004</v>
      </c>
      <c r="C21" s="43">
        <f>SUMIFS('DATA 2'!H$2:H$34,'DATA 2'!$A$2:$A$34,$A21)</f>
        <v>3423.0729970000002</v>
      </c>
      <c r="D21" s="43">
        <f>SUMIFS('DATA 2'!J$2:J$34,'DATA 2'!$A$2:$A$34,$A21)</f>
        <v>919.96517289999997</v>
      </c>
      <c r="E21" s="43">
        <f>SUMIFS('DATA 2'!O$2:O$34,'DATA 2'!$A$2:$A$34,$A21)</f>
        <v>19.015349700000002</v>
      </c>
      <c r="F21" s="43">
        <f>SUMIFS('DATA 2'!T$2:T$34,'DATA 2'!$A$2:$A$34,$A21)</f>
        <v>9.7217204699999904</v>
      </c>
      <c r="G21" s="43">
        <f>SUMIFS('DATA 2'!AD$2:AD$34,'DATA 2'!$A$2:$A$34,$A21)</f>
        <v>10.875799239999999</v>
      </c>
      <c r="H21" s="43">
        <f>SUMIFS('DATA 2'!AN$2:AN$34,'DATA 2'!$A$2:$A$34,$A21)</f>
        <v>11.095620050000001</v>
      </c>
      <c r="I21" s="45"/>
      <c r="J21" s="42" t="s">
        <v>448</v>
      </c>
      <c r="K21" s="43">
        <f>SUMIFS('DATA 2'!$C$35:$C$67,'DATA 2'!$A$35:$A$67,$J21)</f>
        <v>6170.1730530000004</v>
      </c>
      <c r="L21" s="43">
        <f>SUMIFS('DATA 2'!$H$35:$H$67,'DATA 2'!$A$35:$A$67,$J21)</f>
        <v>3477.1934240000001</v>
      </c>
      <c r="M21" s="43">
        <f>SUMIFS('DATA 2'!$J$35:$J$67,'DATA 2'!$A$35:$A$67,$J21)</f>
        <v>964.22907439999994</v>
      </c>
      <c r="N21" s="43">
        <f>SUMIFS('DATA 2'!$O$35:$O$67,'DATA 2'!$A$35:$A$67,$J21)</f>
        <v>19.340008189999999</v>
      </c>
      <c r="O21" s="43">
        <f>SUMIFS('DATA 2'!$T$35:$T$67,'DATA 2'!$A$35:$A$67,$J21)</f>
        <v>9.7460843609999994</v>
      </c>
      <c r="P21" s="43">
        <f>SUMIFS('DATA 2'!$AD$35:$AD$67,'DATA 2'!$A$35:$A$67,$J21)</f>
        <v>10.81850938</v>
      </c>
      <c r="Q21" s="43">
        <f>SUMIFS('DATA 2'!$AN$35:$AN$67,'DATA 2'!$A$35:$A$67,$J21)</f>
        <v>10.954621210000001</v>
      </c>
      <c r="R21" s="45"/>
      <c r="S21" s="42" t="s">
        <v>448</v>
      </c>
      <c r="T21" s="47">
        <f t="shared" si="0"/>
        <v>54.120426999999836</v>
      </c>
      <c r="U21" s="47">
        <f t="shared" si="1"/>
        <v>44.263901499999974</v>
      </c>
      <c r="V21" s="47">
        <f t="shared" si="2"/>
        <v>0.32465848999999736</v>
      </c>
      <c r="W21" s="47">
        <f t="shared" si="3"/>
        <v>2.4363891000009019E-2</v>
      </c>
      <c r="X21" s="47">
        <f t="shared" si="4"/>
        <v>-5.7289859999999138E-2</v>
      </c>
      <c r="Y21" s="47">
        <f t="shared" si="5"/>
        <v>-0.14099883999999996</v>
      </c>
      <c r="Z21" s="47"/>
      <c r="AA21" s="42" t="s">
        <v>448</v>
      </c>
      <c r="AB21" s="48">
        <f t="shared" si="6"/>
        <v>1.5810479953956902E-2</v>
      </c>
      <c r="AC21" s="48">
        <f t="shared" si="7"/>
        <v>4.8114757823350285E-2</v>
      </c>
      <c r="AD21" s="48">
        <f t="shared" si="8"/>
        <v>1.707349562969096E-2</v>
      </c>
      <c r="AE21" s="48">
        <f t="shared" si="9"/>
        <v>2.5061295554826835E-3</v>
      </c>
      <c r="AF21" s="48">
        <f t="shared" si="10"/>
        <v>-5.2676459665872422E-3</v>
      </c>
      <c r="AG21" s="48">
        <f t="shared" si="11"/>
        <v>-1.2707612496157927E-2</v>
      </c>
      <c r="AH21" s="47"/>
    </row>
    <row r="22" spans="1:34" s="46" customFormat="1" ht="15" customHeight="1" x14ac:dyDescent="0.2">
      <c r="A22" s="44" t="s">
        <v>240</v>
      </c>
      <c r="B22" s="43">
        <f>SUM(B4:B8,B10:B21)</f>
        <v>57465563.002936326</v>
      </c>
      <c r="C22" s="43">
        <f t="shared" ref="C22:G22" si="14">SUM(C4:C8,C10:C21)</f>
        <v>60659530.224955499</v>
      </c>
      <c r="D22" s="43">
        <f t="shared" si="14"/>
        <v>61889031.025623403</v>
      </c>
      <c r="E22" s="43">
        <f t="shared" si="14"/>
        <v>64494147.12637502</v>
      </c>
      <c r="F22" s="43">
        <f t="shared" si="14"/>
        <v>66587390.314945519</v>
      </c>
      <c r="G22" s="43">
        <f t="shared" si="14"/>
        <v>69844805.119045928</v>
      </c>
      <c r="H22" s="43">
        <f>SUM(H4:H8,H10:H21)</f>
        <v>71406267.576358527</v>
      </c>
      <c r="I22" s="45"/>
      <c r="J22" s="44" t="s">
        <v>240</v>
      </c>
      <c r="K22" s="43">
        <f>SUM(K4:K8,K10:K21)</f>
        <v>57465563.002936326</v>
      </c>
      <c r="L22" s="43">
        <f t="shared" ref="L22:Q22" si="15">SUM(L4:L8,L10:L21)</f>
        <v>60663075.595180504</v>
      </c>
      <c r="M22" s="43">
        <f t="shared" si="15"/>
        <v>61888680.020887613</v>
      </c>
      <c r="N22" s="43">
        <f t="shared" si="15"/>
        <v>64535444.906508103</v>
      </c>
      <c r="O22" s="43">
        <f t="shared" si="15"/>
        <v>66778297.117618524</v>
      </c>
      <c r="P22" s="43">
        <f t="shared" si="15"/>
        <v>69899032.206192851</v>
      </c>
      <c r="Q22" s="43">
        <f t="shared" si="15"/>
        <v>71426895.86277546</v>
      </c>
      <c r="R22" s="45"/>
      <c r="S22" s="44" t="s">
        <v>240</v>
      </c>
      <c r="T22" s="47">
        <f t="shared" si="0"/>
        <v>3545.3702250048518</v>
      </c>
      <c r="U22" s="47">
        <f t="shared" si="1"/>
        <v>-351.00473579019308</v>
      </c>
      <c r="V22" s="47">
        <f t="shared" si="2"/>
        <v>41297.780133083463</v>
      </c>
      <c r="W22" s="47">
        <f t="shared" si="3"/>
        <v>190906.80267300457</v>
      </c>
      <c r="X22" s="47">
        <f t="shared" si="4"/>
        <v>54227.087146922946</v>
      </c>
      <c r="Y22" s="47">
        <f t="shared" si="5"/>
        <v>20628.28641693294</v>
      </c>
      <c r="Z22" s="47"/>
      <c r="AA22" s="44" t="s">
        <v>240</v>
      </c>
      <c r="AB22" s="48">
        <f t="shared" si="6"/>
        <v>5.8447043883358418E-5</v>
      </c>
      <c r="AC22" s="48">
        <f t="shared" si="7"/>
        <v>-5.6715177144672779E-6</v>
      </c>
      <c r="AD22" s="48">
        <f t="shared" si="8"/>
        <v>6.4033376628991334E-4</v>
      </c>
      <c r="AE22" s="48">
        <f t="shared" si="9"/>
        <v>2.8670113330775404E-3</v>
      </c>
      <c r="AF22" s="48">
        <f t="shared" si="10"/>
        <v>7.7639399314666235E-4</v>
      </c>
      <c r="AG22" s="48">
        <f t="shared" si="11"/>
        <v>2.8888621569356232E-4</v>
      </c>
      <c r="AH22" s="47"/>
    </row>
    <row r="23" spans="1:34" s="46" customFormat="1" ht="15" customHeight="1" x14ac:dyDescent="0.2">
      <c r="A23" s="44" t="s">
        <v>451</v>
      </c>
      <c r="B23" s="43">
        <f>SUM(B10:B17)</f>
        <v>36700.706454822801</v>
      </c>
      <c r="C23" s="43">
        <f t="shared" ref="C23:H23" si="16">SUM(C10:C17)</f>
        <v>47630.680493300002</v>
      </c>
      <c r="D23" s="43">
        <f t="shared" si="16"/>
        <v>57363.070291699994</v>
      </c>
      <c r="E23" s="43">
        <f t="shared" si="16"/>
        <v>132147.51322200001</v>
      </c>
      <c r="F23" s="43">
        <f t="shared" si="16"/>
        <v>180646.85475500001</v>
      </c>
      <c r="G23" s="43">
        <f t="shared" si="16"/>
        <v>329851.60405029997</v>
      </c>
      <c r="H23" s="43">
        <f t="shared" si="16"/>
        <v>361537.89278079098</v>
      </c>
      <c r="I23" s="45"/>
      <c r="J23" s="44" t="s">
        <v>451</v>
      </c>
      <c r="K23" s="43">
        <f>SUM(K10:K17)</f>
        <v>36700.706454822801</v>
      </c>
      <c r="L23" s="43">
        <f t="shared" ref="L23:Q23" si="17">SUM(L10:L17)</f>
        <v>48572.640605200002</v>
      </c>
      <c r="M23" s="43">
        <f t="shared" si="17"/>
        <v>61754.148800800009</v>
      </c>
      <c r="N23" s="43">
        <f t="shared" si="17"/>
        <v>180426.38205600003</v>
      </c>
      <c r="O23" s="43">
        <f t="shared" si="17"/>
        <v>337392.64159100002</v>
      </c>
      <c r="P23" s="43">
        <f t="shared" si="17"/>
        <v>397468.05039629998</v>
      </c>
      <c r="Q23" s="43">
        <f t="shared" si="17"/>
        <v>387853.18528929999</v>
      </c>
      <c r="R23" s="45"/>
      <c r="S23" s="44" t="s">
        <v>451</v>
      </c>
      <c r="T23" s="47">
        <f t="shared" si="0"/>
        <v>941.9601118999999</v>
      </c>
      <c r="U23" s="47">
        <f t="shared" si="1"/>
        <v>4391.0785091000143</v>
      </c>
      <c r="V23" s="47">
        <f t="shared" si="2"/>
        <v>48278.868834000023</v>
      </c>
      <c r="W23" s="47">
        <f t="shared" si="3"/>
        <v>156745.78683600001</v>
      </c>
      <c r="X23" s="47">
        <f t="shared" si="4"/>
        <v>67616.446346000012</v>
      </c>
      <c r="Y23" s="47">
        <f t="shared" si="5"/>
        <v>26315.29250850901</v>
      </c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 s="46" customFormat="1" ht="15" customHeight="1" x14ac:dyDescent="0.2">
      <c r="A24" s="44" t="s">
        <v>241</v>
      </c>
      <c r="B24" s="43">
        <f>SUM(B18:B21)</f>
        <v>61610.293461499998</v>
      </c>
      <c r="C24" s="43">
        <f t="shared" ref="C24:H24" si="18">SUM(C18:C21)</f>
        <v>62951.587382199999</v>
      </c>
      <c r="D24" s="43">
        <f t="shared" si="18"/>
        <v>63580.347371700002</v>
      </c>
      <c r="E24" s="43">
        <f t="shared" si="18"/>
        <v>59341.533473019997</v>
      </c>
      <c r="F24" s="43">
        <f t="shared" si="18"/>
        <v>56559.876440524</v>
      </c>
      <c r="G24" s="43">
        <f t="shared" si="18"/>
        <v>46337.075735639999</v>
      </c>
      <c r="H24" s="43">
        <f t="shared" si="18"/>
        <v>46498.015407729996</v>
      </c>
      <c r="I24" s="45"/>
      <c r="J24" s="44" t="s">
        <v>241</v>
      </c>
      <c r="K24" s="43">
        <f>SUM(K18:K21)</f>
        <v>61610.293461499998</v>
      </c>
      <c r="L24" s="43">
        <f t="shared" ref="L24:Q24" si="19">SUM(L18:L21)</f>
        <v>61897.575875299997</v>
      </c>
      <c r="M24" s="43">
        <f t="shared" si="19"/>
        <v>59875.433266799999</v>
      </c>
      <c r="N24" s="43">
        <f t="shared" si="19"/>
        <v>51229.788552110003</v>
      </c>
      <c r="O24" s="43">
        <f t="shared" si="19"/>
        <v>37424.150627535004</v>
      </c>
      <c r="P24" s="43">
        <f t="shared" si="19"/>
        <v>21080.512596529999</v>
      </c>
      <c r="Q24" s="43">
        <f t="shared" si="19"/>
        <v>9834.7348361900004</v>
      </c>
      <c r="R24" s="45"/>
      <c r="S24" s="44" t="s">
        <v>241</v>
      </c>
      <c r="T24" s="47">
        <f t="shared" si="0"/>
        <v>-1054.0115069000021</v>
      </c>
      <c r="U24" s="47">
        <f t="shared" si="1"/>
        <v>-3704.9141049000027</v>
      </c>
      <c r="V24" s="47">
        <f t="shared" si="2"/>
        <v>-8111.7449209099941</v>
      </c>
      <c r="W24" s="47">
        <f t="shared" si="3"/>
        <v>-19135.725812988996</v>
      </c>
      <c r="X24" s="47">
        <f t="shared" si="4"/>
        <v>-25256.56313911</v>
      </c>
      <c r="Y24" s="47">
        <f t="shared" si="5"/>
        <v>-36663.280571539995</v>
      </c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x14ac:dyDescent="0.25">
      <c r="R26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2" sqref="K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activeCell="F20" sqref="F20"/>
    </sheetView>
  </sheetViews>
  <sheetFormatPr baseColWidth="10" defaultColWidth="11.42578125" defaultRowHeight="12.75" x14ac:dyDescent="0.2"/>
  <cols>
    <col min="1" max="1" width="26.42578125" style="46" customWidth="1"/>
    <col min="2" max="2" width="31.7109375" style="46" bestFit="1" customWidth="1"/>
    <col min="3" max="4" width="8.85546875" style="46" bestFit="1" customWidth="1"/>
    <col min="5" max="5" width="9.85546875" style="46" bestFit="1" customWidth="1"/>
    <col min="6" max="8" width="8.85546875" style="46" bestFit="1" customWidth="1"/>
    <col min="9" max="9" width="8" style="46" customWidth="1"/>
    <col min="10" max="10" width="11.42578125" style="46"/>
    <col min="11" max="11" width="24.42578125" style="46" customWidth="1"/>
    <col min="12" max="13" width="8.85546875" style="46" bestFit="1" customWidth="1"/>
    <col min="14" max="14" width="9.85546875" style="46" bestFit="1" customWidth="1"/>
    <col min="15" max="17" width="8.85546875" style="46" bestFit="1" customWidth="1"/>
    <col min="18" max="16384" width="11.42578125" style="46"/>
  </cols>
  <sheetData>
    <row r="1" spans="1:17" ht="15" customHeight="1" x14ac:dyDescent="0.2">
      <c r="C1" s="46">
        <v>2</v>
      </c>
      <c r="D1" s="46">
        <v>9</v>
      </c>
      <c r="E1" s="46">
        <v>14</v>
      </c>
      <c r="F1" s="46">
        <v>19</v>
      </c>
      <c r="G1" s="46">
        <v>29</v>
      </c>
      <c r="H1" s="46">
        <v>39</v>
      </c>
    </row>
    <row r="2" spans="1:17" x14ac:dyDescent="0.2">
      <c r="C2" s="46">
        <v>20</v>
      </c>
      <c r="D2" s="46">
        <v>21</v>
      </c>
      <c r="E2" s="46">
        <v>22</v>
      </c>
    </row>
    <row r="3" spans="1:17" x14ac:dyDescent="0.2">
      <c r="K3" s="58" t="s">
        <v>86</v>
      </c>
      <c r="L3" s="58"/>
      <c r="M3" s="58"/>
      <c r="N3" s="58"/>
      <c r="O3" s="59"/>
      <c r="P3" s="59"/>
      <c r="Q3" s="59"/>
    </row>
    <row r="4" spans="1:17" x14ac:dyDescent="0.2">
      <c r="A4" s="60"/>
      <c r="C4" s="60">
        <v>2013</v>
      </c>
      <c r="D4" s="60">
        <v>2020</v>
      </c>
      <c r="E4" s="60">
        <v>2025</v>
      </c>
      <c r="F4" s="60">
        <v>2030</v>
      </c>
      <c r="G4" s="60">
        <v>2040</v>
      </c>
      <c r="H4" s="60">
        <v>2050</v>
      </c>
      <c r="K4" s="45"/>
      <c r="L4" s="45"/>
      <c r="M4" s="45"/>
      <c r="N4" s="45"/>
      <c r="O4" s="45"/>
      <c r="P4" s="45"/>
      <c r="Q4" s="45"/>
    </row>
    <row r="5" spans="1:17" x14ac:dyDescent="0.2">
      <c r="A5" s="46" t="s">
        <v>73</v>
      </c>
      <c r="B5" s="5" t="s">
        <v>51</v>
      </c>
      <c r="C5" s="61">
        <f>VLOOKUP($A5,DATA!$A$1:$AM$533,C$1,FALSE)</f>
        <v>158.69049799999999</v>
      </c>
      <c r="D5" s="61">
        <f>VLOOKUP($A5,DATA!$A$1:$AM$533,D$1,FALSE)</f>
        <v>188.9748836</v>
      </c>
      <c r="E5" s="61">
        <f>VLOOKUP($A5,DATA!$A$1:$AM$533,E$1,FALSE)</f>
        <v>205.0484816</v>
      </c>
      <c r="F5" s="61">
        <f>VLOOKUP($A5,DATA!$A$1:$AM$533,F$1,FALSE)</f>
        <v>226.63676559999999</v>
      </c>
      <c r="G5" s="61">
        <f>VLOOKUP($A5,DATA!$A$1:$AM$533,G$1,FALSE)</f>
        <v>287.8027621</v>
      </c>
      <c r="H5" s="61">
        <f>VLOOKUP($A5,DATA!$A$1:$AM$533,H$1,FALSE)</f>
        <v>380.95239559999999</v>
      </c>
      <c r="K5" s="62" t="s">
        <v>83</v>
      </c>
      <c r="L5" s="3">
        <v>2014</v>
      </c>
      <c r="M5" s="3">
        <v>2020</v>
      </c>
      <c r="N5" s="3">
        <v>2025</v>
      </c>
      <c r="O5" s="3">
        <v>2030</v>
      </c>
      <c r="P5" s="3">
        <v>2040</v>
      </c>
      <c r="Q5" s="3">
        <v>2050</v>
      </c>
    </row>
    <row r="6" spans="1:17" x14ac:dyDescent="0.2">
      <c r="A6" s="46" t="s">
        <v>74</v>
      </c>
      <c r="B6" s="5" t="s">
        <v>52</v>
      </c>
      <c r="C6" s="61">
        <f>VLOOKUP($A6,DATA!$A$1:$AM$533,C$1,FALSE)</f>
        <v>1536.846857</v>
      </c>
      <c r="D6" s="61">
        <f>VLOOKUP($A6,DATA!$A$1:$AM$533,D$1,FALSE)</f>
        <v>1811.9093800000001</v>
      </c>
      <c r="E6" s="61">
        <f>VLOOKUP($A6,DATA!$A$1:$AM$533,E$1,FALSE)</f>
        <v>1981.3721009999999</v>
      </c>
      <c r="F6" s="61">
        <f>VLOOKUP($A6,DATA!$A$1:$AM$533,F$1,FALSE)</f>
        <v>2209.2081469999998</v>
      </c>
      <c r="G6" s="61">
        <f>VLOOKUP($A6,DATA!$A$1:$AM$533,G$1,FALSE)</f>
        <v>2791.377939</v>
      </c>
      <c r="H6" s="61">
        <f>VLOOKUP($A6,DATA!$A$1:$AM$533,H$1,FALSE)</f>
        <v>3675.889412</v>
      </c>
      <c r="K6" s="2" t="s">
        <v>51</v>
      </c>
      <c r="L6" s="63">
        <v>159.48356530252295</v>
      </c>
      <c r="M6" s="63">
        <v>155.35599280700293</v>
      </c>
      <c r="N6" s="63">
        <v>152.90834416273526</v>
      </c>
      <c r="O6" s="63">
        <v>152.66043619703873</v>
      </c>
      <c r="P6" s="63">
        <v>158.58142988999688</v>
      </c>
      <c r="Q6" s="63">
        <v>168.3873860083518</v>
      </c>
    </row>
    <row r="7" spans="1:17" x14ac:dyDescent="0.2">
      <c r="A7" s="46" t="s">
        <v>75</v>
      </c>
      <c r="B7" s="5" t="s">
        <v>53</v>
      </c>
      <c r="C7" s="61">
        <f>VLOOKUP($A7,DATA!$A$1:$AM$533,C$1,FALSE)</f>
        <v>1250.920102</v>
      </c>
      <c r="D7" s="61">
        <f>VLOOKUP($A7,DATA!$A$1:$AM$533,D$1,FALSE)</f>
        <v>1512.2972319999999</v>
      </c>
      <c r="E7" s="61">
        <f>VLOOKUP($A7,DATA!$A$1:$AM$533,E$1,FALSE)</f>
        <v>1552.8261359999999</v>
      </c>
      <c r="F7" s="61">
        <f>VLOOKUP($A7,DATA!$A$1:$AM$533,F$1,FALSE)</f>
        <v>1675.9030419999999</v>
      </c>
      <c r="G7" s="61">
        <f>VLOOKUP($A7,DATA!$A$1:$AM$533,G$1,FALSE)</f>
        <v>2065.619725</v>
      </c>
      <c r="H7" s="61">
        <f>VLOOKUP($A7,DATA!$A$1:$AM$533,H$1,FALSE)</f>
        <v>2799.9910180000002</v>
      </c>
      <c r="K7" s="2" t="s">
        <v>52</v>
      </c>
      <c r="L7" s="63">
        <v>1551.6374191134662</v>
      </c>
      <c r="M7" s="63">
        <v>1894.9759626045816</v>
      </c>
      <c r="N7" s="63">
        <v>2135.286368173242</v>
      </c>
      <c r="O7" s="63">
        <v>2367.6078266459426</v>
      </c>
      <c r="P7" s="63">
        <v>2773.2050190935729</v>
      </c>
      <c r="Q7" s="63">
        <v>3163.3546724560601</v>
      </c>
    </row>
    <row r="8" spans="1:17" x14ac:dyDescent="0.2">
      <c r="A8" s="46" t="s">
        <v>76</v>
      </c>
      <c r="B8" s="5" t="s">
        <v>54</v>
      </c>
      <c r="C8" s="61">
        <f>VLOOKUP($A8,DATA!$A$1:$AM$533,C$1,FALSE)</f>
        <v>180.4229244</v>
      </c>
      <c r="D8" s="61">
        <f>VLOOKUP($A8,DATA!$A$1:$AM$533,D$1,FALSE)</f>
        <v>211.63554629999999</v>
      </c>
      <c r="E8" s="61">
        <f>VLOOKUP($A8,DATA!$A$1:$AM$533,E$1,FALSE)</f>
        <v>230.05840689999999</v>
      </c>
      <c r="F8" s="61">
        <f>VLOOKUP($A8,DATA!$A$1:$AM$533,F$1,FALSE)</f>
        <v>256.03488720000001</v>
      </c>
      <c r="G8" s="61">
        <f>VLOOKUP($A8,DATA!$A$1:$AM$533,G$1,FALSE)</f>
        <v>326.04599960000002</v>
      </c>
      <c r="H8" s="61">
        <f>VLOOKUP($A8,DATA!$A$1:$AM$533,H$1,FALSE)</f>
        <v>430.55691209999998</v>
      </c>
      <c r="K8" s="2" t="s">
        <v>53</v>
      </c>
      <c r="L8" s="63">
        <v>1696.3618346418336</v>
      </c>
      <c r="M8" s="63">
        <v>1784.0434259524975</v>
      </c>
      <c r="N8" s="63">
        <v>1877.5900049294955</v>
      </c>
      <c r="O8" s="63">
        <v>1986.9726787406448</v>
      </c>
      <c r="P8" s="63">
        <v>2221.8083806466498</v>
      </c>
      <c r="Q8" s="63">
        <v>2510.9893987845121</v>
      </c>
    </row>
    <row r="9" spans="1:17" x14ac:dyDescent="0.2">
      <c r="A9" s="46" t="s">
        <v>77</v>
      </c>
      <c r="B9" s="5" t="s">
        <v>55</v>
      </c>
      <c r="C9" s="61">
        <f>VLOOKUP($A9,DATA!$A$1:$AM$533,C$1,FALSE)</f>
        <v>1498.677275</v>
      </c>
      <c r="D9" s="61">
        <f>VLOOKUP($A9,DATA!$A$1:$AM$533,D$1,FALSE)</f>
        <v>1821.733086</v>
      </c>
      <c r="E9" s="61">
        <f>VLOOKUP($A9,DATA!$A$1:$AM$533,E$1,FALSE)</f>
        <v>1952.4190209999999</v>
      </c>
      <c r="F9" s="61">
        <f>VLOOKUP($A9,DATA!$A$1:$AM$533,F$1,FALSE)</f>
        <v>2172.9142139999999</v>
      </c>
      <c r="G9" s="61">
        <f>VLOOKUP($A9,DATA!$A$1:$AM$533,G$1,FALSE)</f>
        <v>2783.004958</v>
      </c>
      <c r="H9" s="61">
        <f>VLOOKUP($A9,DATA!$A$1:$AM$533,H$1,FALSE)</f>
        <v>3741.1883830000002</v>
      </c>
      <c r="K9" s="2" t="s">
        <v>54</v>
      </c>
      <c r="L9" s="63">
        <v>164.19996451253735</v>
      </c>
      <c r="M9" s="63">
        <v>170.56425032694617</v>
      </c>
      <c r="N9" s="63">
        <v>176.27934394136747</v>
      </c>
      <c r="O9" s="63">
        <v>181.47685176574305</v>
      </c>
      <c r="P9" s="63">
        <v>184.08359295770967</v>
      </c>
      <c r="Q9" s="63">
        <v>176.37170504977371</v>
      </c>
    </row>
    <row r="10" spans="1:17" x14ac:dyDescent="0.2">
      <c r="B10" s="5" t="s">
        <v>56</v>
      </c>
      <c r="C10" s="61">
        <f t="shared" ref="C10:H10" si="0">SUM(C5:C9)</f>
        <v>4625.5576564000003</v>
      </c>
      <c r="D10" s="61">
        <f t="shared" si="0"/>
        <v>5546.5501279</v>
      </c>
      <c r="E10" s="61">
        <f t="shared" si="0"/>
        <v>5921.7241464999997</v>
      </c>
      <c r="F10" s="61">
        <f t="shared" si="0"/>
        <v>6540.6970557999994</v>
      </c>
      <c r="G10" s="61">
        <f t="shared" si="0"/>
        <v>8253.851383700001</v>
      </c>
      <c r="H10" s="61">
        <f t="shared" si="0"/>
        <v>11028.5781207</v>
      </c>
      <c r="K10" s="2" t="s">
        <v>55</v>
      </c>
      <c r="L10" s="63">
        <v>1311.7189706641873</v>
      </c>
      <c r="M10" s="63">
        <v>1578.5221768168246</v>
      </c>
      <c r="N10" s="63">
        <v>1806.040864127677</v>
      </c>
      <c r="O10" s="63">
        <v>2016.8725224840086</v>
      </c>
      <c r="P10" s="63">
        <v>2346.7293124065882</v>
      </c>
      <c r="Q10" s="63">
        <v>2515.575260984685</v>
      </c>
    </row>
    <row r="11" spans="1:17" x14ac:dyDescent="0.2">
      <c r="B11" s="5" t="s">
        <v>82</v>
      </c>
      <c r="C11" s="64">
        <f t="shared" ref="C11:H11" si="1">C10/0.0036</f>
        <v>1284877.1267777779</v>
      </c>
      <c r="D11" s="64">
        <f t="shared" si="1"/>
        <v>1540708.3688611111</v>
      </c>
      <c r="E11" s="64">
        <f t="shared" si="1"/>
        <v>1644923.3740277777</v>
      </c>
      <c r="F11" s="64">
        <f t="shared" si="1"/>
        <v>1816860.2932777777</v>
      </c>
      <c r="G11" s="64">
        <f t="shared" si="1"/>
        <v>2292736.4954722226</v>
      </c>
      <c r="H11" s="64">
        <f t="shared" si="1"/>
        <v>3063493.9224166665</v>
      </c>
      <c r="K11" s="2" t="s">
        <v>56</v>
      </c>
      <c r="L11" s="65">
        <f>SUM(L6:L10)</f>
        <v>4883.4017542345473</v>
      </c>
      <c r="M11" s="65">
        <f t="shared" ref="M11:P11" si="2">SUM(M6:M10)</f>
        <v>5583.4618085078528</v>
      </c>
      <c r="N11" s="65">
        <f t="shared" si="2"/>
        <v>6148.1049253345172</v>
      </c>
      <c r="O11" s="65">
        <f t="shared" si="2"/>
        <v>6705.5903158333786</v>
      </c>
      <c r="P11" s="65">
        <f t="shared" si="2"/>
        <v>7684.4077349945173</v>
      </c>
      <c r="Q11" s="65">
        <f>SUM(Q6:Q10)</f>
        <v>8534.6784232833816</v>
      </c>
    </row>
    <row r="12" spans="1:17" x14ac:dyDescent="0.2">
      <c r="K12" s="2" t="s">
        <v>82</v>
      </c>
      <c r="L12" s="66">
        <f t="shared" ref="L12:Q12" si="3">L11/0.0036</f>
        <v>1356500.4872873742</v>
      </c>
      <c r="M12" s="66">
        <f t="shared" si="3"/>
        <v>1550961.6134744035</v>
      </c>
      <c r="N12" s="66">
        <f t="shared" si="3"/>
        <v>1707806.9237040326</v>
      </c>
      <c r="O12" s="66">
        <f t="shared" si="3"/>
        <v>1862663.9766203831</v>
      </c>
      <c r="P12" s="66">
        <f t="shared" si="3"/>
        <v>2134557.7041651439</v>
      </c>
      <c r="Q12" s="66">
        <f t="shared" si="3"/>
        <v>2370744.0064676059</v>
      </c>
    </row>
    <row r="13" spans="1:17" x14ac:dyDescent="0.2">
      <c r="K13" s="7"/>
      <c r="L13" s="63"/>
      <c r="M13" s="63"/>
      <c r="N13" s="63"/>
      <c r="O13" s="63"/>
      <c r="P13" s="63"/>
      <c r="Q13" s="63"/>
    </row>
    <row r="14" spans="1:17" x14ac:dyDescent="0.2">
      <c r="B14" s="5" t="s">
        <v>137</v>
      </c>
      <c r="K14" s="7"/>
      <c r="L14" s="63"/>
      <c r="M14" s="63"/>
      <c r="N14" s="63"/>
      <c r="O14" s="63"/>
      <c r="P14" s="63"/>
      <c r="Q14" s="63"/>
    </row>
    <row r="15" spans="1:17" x14ac:dyDescent="0.2">
      <c r="A15" s="46" t="s">
        <v>49</v>
      </c>
      <c r="B15" s="5" t="s">
        <v>138</v>
      </c>
      <c r="C15" s="67">
        <f>VLOOKUP($A15,DATA!$A$1:$AM$533,C$1,FALSE)</f>
        <v>237211.6275</v>
      </c>
      <c r="D15" s="67">
        <f>VLOOKUP($A15,DATA!$A$1:$AM$533,D$1,FALSE)</f>
        <v>264012.5232</v>
      </c>
      <c r="E15" s="67">
        <f>VLOOKUP($A15,DATA!$A$1:$AM$533,E$1,FALSE)</f>
        <v>296304.7304</v>
      </c>
      <c r="F15" s="67">
        <f>VLOOKUP($A15,DATA!$A$1:$AM$533,F$1,FALSE)</f>
        <v>339707.90490000002</v>
      </c>
      <c r="G15" s="67">
        <f>VLOOKUP($A15,DATA!$A$1:$AM$533,G$1,FALSE)</f>
        <v>444812.435</v>
      </c>
      <c r="H15" s="67">
        <f>VLOOKUP($A15,DATA!$A$1:$AM$533,H$1,FALSE)</f>
        <v>579266.10759999999</v>
      </c>
      <c r="K15" s="2" t="s">
        <v>147</v>
      </c>
      <c r="M15" s="12">
        <f>348.2*(1-0.175)</f>
        <v>287.26499999999999</v>
      </c>
      <c r="N15" s="12">
        <f>404.58*(1-0.175)</f>
        <v>333.77849999999995</v>
      </c>
      <c r="O15" s="12">
        <f>468.89*(1-0.175)</f>
        <v>386.83424999999994</v>
      </c>
      <c r="P15" s="12">
        <f>556.92*(1-0.175)</f>
        <v>459.45899999999995</v>
      </c>
      <c r="Q15" s="12">
        <f>623.04*(1-0.175)</f>
        <v>514.00799999999992</v>
      </c>
    </row>
    <row r="16" spans="1:17" x14ac:dyDescent="0.2">
      <c r="A16" s="46" t="s">
        <v>50</v>
      </c>
      <c r="B16" s="5" t="s">
        <v>139</v>
      </c>
      <c r="C16" s="67">
        <f>VLOOKUP($A16,DATA!$A$1:$AM$533,C$1,FALSE)</f>
        <v>237211.6275</v>
      </c>
      <c r="D16" s="67">
        <f>VLOOKUP($A16,DATA!$A$1:$AM$533,D$1,FALSE)</f>
        <v>262453.41039999999</v>
      </c>
      <c r="E16" s="67">
        <f>VLOOKUP($A16,DATA!$A$1:$AM$533,E$1,FALSE)</f>
        <v>293100.23100000003</v>
      </c>
      <c r="F16" s="67">
        <f>VLOOKUP($A16,DATA!$A$1:$AM$533,F$1,FALSE)</f>
        <v>336565.7194</v>
      </c>
      <c r="G16" s="67">
        <f>VLOOKUP($A16,DATA!$A$1:$AM$533,G$1,FALSE)</f>
        <v>438626.701</v>
      </c>
      <c r="H16" s="67">
        <f>VLOOKUP($A16,DATA!$A$1:$AM$533,H$1,FALSE)</f>
        <v>561931.33129999996</v>
      </c>
      <c r="K16" s="2" t="s">
        <v>148</v>
      </c>
      <c r="L16" s="63"/>
      <c r="M16" s="12">
        <f>348.2*(1-0.175)</f>
        <v>287.26499999999999</v>
      </c>
      <c r="N16" s="12">
        <f>404.45*(1-0.175)</f>
        <v>333.67124999999999</v>
      </c>
      <c r="O16" s="12">
        <f>470.16*(1-0.175)</f>
        <v>387.88200000000001</v>
      </c>
      <c r="P16" s="12">
        <f>560.3*(1-0.175)</f>
        <v>462.24749999999995</v>
      </c>
      <c r="Q16" s="12">
        <f>628.32*(1-0.175)</f>
        <v>518.36400000000003</v>
      </c>
    </row>
    <row r="17" spans="1:17" x14ac:dyDescent="0.2">
      <c r="B17" s="5"/>
      <c r="C17" s="61"/>
      <c r="D17" s="61"/>
      <c r="E17" s="61"/>
      <c r="F17" s="61"/>
      <c r="G17" s="61"/>
      <c r="H17" s="61"/>
      <c r="K17" s="7"/>
      <c r="L17" s="63"/>
      <c r="M17" s="63"/>
      <c r="N17" s="63"/>
      <c r="O17" s="63"/>
      <c r="P17" s="63"/>
      <c r="Q17" s="63"/>
    </row>
    <row r="18" spans="1:17" x14ac:dyDescent="0.2">
      <c r="B18" s="5" t="s">
        <v>138</v>
      </c>
      <c r="C18" s="61"/>
      <c r="D18" s="61"/>
      <c r="E18" s="61"/>
      <c r="F18" s="61"/>
      <c r="G18" s="61"/>
      <c r="H18" s="61"/>
      <c r="K18" s="7"/>
      <c r="L18" s="63"/>
      <c r="M18" s="63"/>
      <c r="N18" s="63"/>
      <c r="O18" s="63"/>
      <c r="P18" s="63"/>
      <c r="Q18" s="63"/>
    </row>
    <row r="19" spans="1:17" x14ac:dyDescent="0.2">
      <c r="A19" s="46" t="s">
        <v>27</v>
      </c>
      <c r="B19" s="5" t="s">
        <v>51</v>
      </c>
      <c r="C19" s="67">
        <f>VLOOKUP($A19,DATA!$A$1:$AM$533,C$1,FALSE)</f>
        <v>10285.555549999999</v>
      </c>
      <c r="D19" s="67">
        <f>VLOOKUP($A19,DATA!$A$1:$AM$533,D$1,FALSE)</f>
        <v>11430.050520000001</v>
      </c>
      <c r="E19" s="67">
        <f>VLOOKUP($A19,DATA!$A$1:$AM$533,E$1,FALSE)</f>
        <v>12643.45241</v>
      </c>
      <c r="F19" s="67">
        <f>VLOOKUP($A19,DATA!$A$1:$AM$533,F$1,FALSE)</f>
        <v>14410.23151</v>
      </c>
      <c r="G19" s="67">
        <f>VLOOKUP($A19,DATA!$A$1:$AM$533,G$1,FALSE)</f>
        <v>18867.176080000001</v>
      </c>
      <c r="H19" s="67">
        <f>VLOOKUP($A19,DATA!$A$1:$AM$533,H$1,FALSE)</f>
        <v>24714.302749999999</v>
      </c>
      <c r="K19" s="7"/>
      <c r="L19" s="63"/>
      <c r="M19" s="63"/>
      <c r="N19" s="63"/>
      <c r="O19" s="63"/>
      <c r="P19" s="63"/>
      <c r="Q19" s="63"/>
    </row>
    <row r="20" spans="1:17" x14ac:dyDescent="0.2">
      <c r="A20" s="46" t="s">
        <v>28</v>
      </c>
      <c r="B20" s="5" t="s">
        <v>52</v>
      </c>
      <c r="C20" s="67">
        <f>VLOOKUP($A20,DATA!$A$1:$AM$533,C$1,FALSE)</f>
        <v>147495.55559999999</v>
      </c>
      <c r="D20" s="67">
        <f>VLOOKUP($A20,DATA!$A$1:$AM$533,D$1,FALSE)</f>
        <v>164866.57819999999</v>
      </c>
      <c r="E20" s="67">
        <f>VLOOKUP($A20,DATA!$A$1:$AM$533,E$1,FALSE)</f>
        <v>185486.01329999999</v>
      </c>
      <c r="F20" s="67">
        <f>VLOOKUP($A20,DATA!$A$1:$AM$533,F$1,FALSE)</f>
        <v>213179.79790000001</v>
      </c>
      <c r="G20" s="67">
        <f>VLOOKUP($A20,DATA!$A$1:$AM$533,G$1,FALSE)</f>
        <v>279160.91190000001</v>
      </c>
      <c r="H20" s="67">
        <f>VLOOKUP($A20,DATA!$A$1:$AM$533,H$1,FALSE)</f>
        <v>361578.9572</v>
      </c>
      <c r="K20" s="7"/>
      <c r="L20" s="63"/>
      <c r="M20" s="63"/>
      <c r="N20" s="63"/>
      <c r="O20" s="63"/>
      <c r="P20" s="63"/>
      <c r="Q20" s="63"/>
    </row>
    <row r="21" spans="1:17" x14ac:dyDescent="0.2">
      <c r="A21" s="46" t="s">
        <v>29</v>
      </c>
      <c r="B21" s="5" t="s">
        <v>53</v>
      </c>
      <c r="C21" s="67">
        <f>VLOOKUP($A21,DATA!$A$1:$AM$533,C$1,FALSE)</f>
        <v>1235.5164030000001</v>
      </c>
      <c r="D21" s="67">
        <f>VLOOKUP($A21,DATA!$A$1:$AM$533,D$1,FALSE)</f>
        <v>1364.844977</v>
      </c>
      <c r="E21" s="67">
        <f>VLOOKUP($A21,DATA!$A$1:$AM$533,E$1,FALSE)</f>
        <v>1504.794504</v>
      </c>
      <c r="F21" s="67">
        <f>VLOOKUP($A21,DATA!$A$1:$AM$533,F$1,FALSE)</f>
        <v>1716.776488</v>
      </c>
      <c r="G21" s="67">
        <f>VLOOKUP($A21,DATA!$A$1:$AM$533,G$1,FALSE)</f>
        <v>2245.1638149999999</v>
      </c>
      <c r="H21" s="67">
        <f>VLOOKUP($A21,DATA!$A$1:$AM$533,H$1,FALSE)</f>
        <v>2957.646714</v>
      </c>
      <c r="K21" s="7"/>
      <c r="L21" s="63"/>
      <c r="M21" s="63"/>
      <c r="N21" s="63"/>
      <c r="O21" s="63"/>
      <c r="P21" s="63"/>
      <c r="Q21" s="63"/>
    </row>
    <row r="22" spans="1:17" x14ac:dyDescent="0.2">
      <c r="A22" s="46" t="s">
        <v>30</v>
      </c>
      <c r="B22" s="5" t="s">
        <v>54</v>
      </c>
      <c r="C22" s="67">
        <f>VLOOKUP($A22,DATA!$A$1:$AM$533,C$1,FALSE)</f>
        <v>23979.722229999999</v>
      </c>
      <c r="D22" s="67">
        <f>VLOOKUP($A22,DATA!$A$1:$AM$533,D$1,FALSE)</f>
        <v>26397.88695</v>
      </c>
      <c r="E22" s="67">
        <f>VLOOKUP($A22,DATA!$A$1:$AM$533,E$1,FALSE)</f>
        <v>29171.191279999999</v>
      </c>
      <c r="F22" s="67">
        <f>VLOOKUP($A22,DATA!$A$1:$AM$533,F$1,FALSE)</f>
        <v>33263.155939999997</v>
      </c>
      <c r="G22" s="67">
        <f>VLOOKUP($A22,DATA!$A$1:$AM$533,G$1,FALSE)</f>
        <v>43412.061930000003</v>
      </c>
      <c r="H22" s="67">
        <f>VLOOKUP($A22,DATA!$A$1:$AM$533,H$1,FALSE)</f>
        <v>56774.184849999998</v>
      </c>
      <c r="K22" s="7"/>
      <c r="L22" s="63"/>
      <c r="M22" s="63"/>
      <c r="N22" s="63"/>
      <c r="O22" s="63"/>
      <c r="P22" s="63"/>
      <c r="Q22" s="63"/>
    </row>
    <row r="23" spans="1:17" x14ac:dyDescent="0.2">
      <c r="A23" s="46" t="s">
        <v>141</v>
      </c>
      <c r="B23" s="5" t="s">
        <v>55</v>
      </c>
      <c r="C23" s="67">
        <f>VLOOKUP($A23,DATA!$A$1:$AM$533,C$1,FALSE)</f>
        <v>54215.277779999997</v>
      </c>
      <c r="D23" s="67">
        <f>VLOOKUP($A23,DATA!$A$1:$AM$533,D$1,FALSE)</f>
        <v>59953.162510000002</v>
      </c>
      <c r="E23" s="67">
        <f>VLOOKUP($A23,DATA!$A$1:$AM$533,E$1,FALSE)</f>
        <v>67499.278900000005</v>
      </c>
      <c r="F23" s="67">
        <f>VLOOKUP($A23,DATA!$A$1:$AM$533,F$1,FALSE)</f>
        <v>77137.943050000002</v>
      </c>
      <c r="G23" s="67">
        <f>VLOOKUP($A23,DATA!$A$1:$AM$533,G$1,FALSE)</f>
        <v>101127.1213</v>
      </c>
      <c r="H23" s="67">
        <f>VLOOKUP($A23,DATA!$A$1:$AM$533,H$1,FALSE)</f>
        <v>133241.01610000001</v>
      </c>
      <c r="K23" s="7"/>
      <c r="L23" s="63"/>
      <c r="M23" s="63"/>
      <c r="N23" s="63"/>
      <c r="O23" s="63"/>
      <c r="P23" s="63"/>
      <c r="Q23" s="63"/>
    </row>
    <row r="24" spans="1:17" x14ac:dyDescent="0.2">
      <c r="B24" s="5" t="s">
        <v>140</v>
      </c>
      <c r="C24" s="67">
        <f>SUM(C19:C23)</f>
        <v>237211.62756299996</v>
      </c>
      <c r="D24" s="67">
        <f t="shared" ref="D24:G24" si="4">SUM(D19:D23)</f>
        <v>264012.52315699996</v>
      </c>
      <c r="E24" s="67">
        <f t="shared" si="4"/>
        <v>296304.73039399995</v>
      </c>
      <c r="F24" s="67">
        <f t="shared" si="4"/>
        <v>339707.90488799999</v>
      </c>
      <c r="G24" s="67">
        <f t="shared" si="4"/>
        <v>444812.43502500001</v>
      </c>
      <c r="H24" s="67">
        <f>SUM(H19:H23)</f>
        <v>579266.10761399998</v>
      </c>
      <c r="K24" s="7"/>
      <c r="L24" s="63"/>
      <c r="M24" s="63"/>
      <c r="N24" s="63"/>
      <c r="O24" s="63"/>
      <c r="P24" s="63"/>
      <c r="Q24" s="63"/>
    </row>
    <row r="25" spans="1:17" x14ac:dyDescent="0.2">
      <c r="B25" s="5"/>
      <c r="C25" s="67"/>
      <c r="D25" s="67"/>
      <c r="E25" s="67"/>
      <c r="F25" s="67"/>
      <c r="G25" s="67"/>
      <c r="H25" s="67"/>
      <c r="K25" s="7"/>
      <c r="L25" s="63"/>
      <c r="M25" s="63"/>
      <c r="N25" s="63"/>
      <c r="O25" s="63"/>
      <c r="P25" s="63"/>
      <c r="Q25" s="63"/>
    </row>
    <row r="26" spans="1:17" x14ac:dyDescent="0.2">
      <c r="B26" s="5" t="s">
        <v>139</v>
      </c>
      <c r="C26" s="61"/>
      <c r="D26" s="61"/>
      <c r="E26" s="61"/>
      <c r="F26" s="61"/>
      <c r="G26" s="61"/>
      <c r="H26" s="61"/>
      <c r="K26" s="7"/>
      <c r="L26" s="63"/>
      <c r="M26" s="63"/>
      <c r="N26" s="63"/>
      <c r="O26" s="63"/>
      <c r="P26" s="63"/>
      <c r="Q26" s="63"/>
    </row>
    <row r="27" spans="1:17" x14ac:dyDescent="0.2">
      <c r="A27" s="46" t="s">
        <v>43</v>
      </c>
      <c r="B27" s="5" t="s">
        <v>51</v>
      </c>
      <c r="C27" s="67">
        <f>VLOOKUP($A27,DATA!$A$1:$AM$533,C$1,FALSE)</f>
        <v>10285.555549999999</v>
      </c>
      <c r="D27" s="67">
        <f>VLOOKUP($A27,DATA!$A$1:$AM$533,D$1,FALSE)</f>
        <v>11371.231299999999</v>
      </c>
      <c r="E27" s="67">
        <f>VLOOKUP($A27,DATA!$A$1:$AM$533,E$1,FALSE)</f>
        <v>12502.83943</v>
      </c>
      <c r="F27" s="67">
        <f>VLOOKUP($A27,DATA!$A$1:$AM$533,F$1,FALSE)</f>
        <v>14269.859689999999</v>
      </c>
      <c r="G27" s="67">
        <f>VLOOKUP($A27,DATA!$A$1:$AM$533,G$1,FALSE)</f>
        <v>18603.93216</v>
      </c>
      <c r="H27" s="67">
        <f>VLOOKUP($A27,DATA!$A$1:$AM$533,H$1,FALSE)</f>
        <v>23965.808059999999</v>
      </c>
      <c r="K27" s="7"/>
      <c r="L27" s="63"/>
      <c r="M27" s="63"/>
      <c r="N27" s="63"/>
      <c r="O27" s="63"/>
      <c r="P27" s="63"/>
      <c r="Q27" s="63"/>
    </row>
    <row r="28" spans="1:17" x14ac:dyDescent="0.2">
      <c r="A28" s="46" t="s">
        <v>44</v>
      </c>
      <c r="B28" s="5" t="s">
        <v>52</v>
      </c>
      <c r="C28" s="67">
        <f>VLOOKUP($A28,DATA!$A$1:$AM$533,C$1,FALSE)</f>
        <v>147495.55559999999</v>
      </c>
      <c r="D28" s="67">
        <f>VLOOKUP($A28,DATA!$A$1:$AM$533,D$1,FALSE)</f>
        <v>163995.8363</v>
      </c>
      <c r="E28" s="67">
        <f>VLOOKUP($A28,DATA!$A$1:$AM$533,E$1,FALSE)</f>
        <v>183537.47320000001</v>
      </c>
      <c r="F28" s="67">
        <f>VLOOKUP($A28,DATA!$A$1:$AM$533,F$1,FALSE)</f>
        <v>211163.97899999999</v>
      </c>
      <c r="G28" s="67">
        <f>VLOOKUP($A28,DATA!$A$1:$AM$533,G$1,FALSE)</f>
        <v>275330.01819999999</v>
      </c>
      <c r="H28" s="67">
        <f>VLOOKUP($A28,DATA!$A$1:$AM$533,H$1,FALSE)</f>
        <v>350974.46750000003</v>
      </c>
      <c r="K28" s="7"/>
      <c r="L28" s="63"/>
      <c r="M28" s="63"/>
      <c r="N28" s="63"/>
      <c r="O28" s="63"/>
      <c r="P28" s="63"/>
      <c r="Q28" s="63"/>
    </row>
    <row r="29" spans="1:17" x14ac:dyDescent="0.2">
      <c r="A29" s="46" t="s">
        <v>45</v>
      </c>
      <c r="B29" s="5" t="s">
        <v>53</v>
      </c>
      <c r="C29" s="67">
        <f>VLOOKUP($A29,DATA!$A$1:$AM$533,C$1,FALSE)</f>
        <v>1235.5164030000001</v>
      </c>
      <c r="D29" s="67">
        <f>VLOOKUP($A29,DATA!$A$1:$AM$533,D$1,FALSE)</f>
        <v>1356.7416820000001</v>
      </c>
      <c r="E29" s="67">
        <f>VLOOKUP($A29,DATA!$A$1:$AM$533,E$1,FALSE)</f>
        <v>1487.8082790000001</v>
      </c>
      <c r="F29" s="67">
        <f>VLOOKUP($A29,DATA!$A$1:$AM$533,F$1,FALSE)</f>
        <v>1698.1298790000001</v>
      </c>
      <c r="G29" s="67">
        <f>VLOOKUP($A29,DATA!$A$1:$AM$533,G$1,FALSE)</f>
        <v>2210.2214119999999</v>
      </c>
      <c r="H29" s="67">
        <f>VLOOKUP($A29,DATA!$A$1:$AM$533,H$1,FALSE)</f>
        <v>2861.6955899999998</v>
      </c>
      <c r="K29" s="7"/>
      <c r="L29" s="63"/>
      <c r="M29" s="63"/>
      <c r="N29" s="63"/>
      <c r="O29" s="63"/>
      <c r="P29" s="63"/>
      <c r="Q29" s="63"/>
    </row>
    <row r="30" spans="1:17" x14ac:dyDescent="0.2">
      <c r="A30" s="46" t="s">
        <v>46</v>
      </c>
      <c r="B30" s="5" t="s">
        <v>54</v>
      </c>
      <c r="C30" s="67">
        <f>VLOOKUP($A30,DATA!$A$1:$AM$533,C$1,FALSE)</f>
        <v>23979.722229999999</v>
      </c>
      <c r="D30" s="67">
        <f>VLOOKUP($A30,DATA!$A$1:$AM$533,D$1,FALSE)</f>
        <v>26240.07948</v>
      </c>
      <c r="E30" s="67">
        <f>VLOOKUP($A30,DATA!$A$1:$AM$533,E$1,FALSE)</f>
        <v>28806.997100000001</v>
      </c>
      <c r="F30" s="67">
        <f>VLOOKUP($A30,DATA!$A$1:$AM$533,F$1,FALSE)</f>
        <v>32880.806660000002</v>
      </c>
      <c r="G30" s="67">
        <f>VLOOKUP($A30,DATA!$A$1:$AM$533,G$1,FALSE)</f>
        <v>42700.094210000003</v>
      </c>
      <c r="H30" s="67">
        <f>VLOOKUP($A30,DATA!$A$1:$AM$533,H$1,FALSE)</f>
        <v>54764.344389999998</v>
      </c>
      <c r="K30" s="7"/>
      <c r="L30" s="63"/>
      <c r="M30" s="63"/>
      <c r="N30" s="63"/>
      <c r="O30" s="63"/>
      <c r="P30" s="63"/>
      <c r="Q30" s="63"/>
    </row>
    <row r="31" spans="1:17" x14ac:dyDescent="0.2">
      <c r="A31" s="46" t="s">
        <v>146</v>
      </c>
      <c r="B31" s="5" t="s">
        <v>55</v>
      </c>
      <c r="C31" s="67">
        <f>VLOOKUP($A31,DATA!$A$1:$AM$533,C$1,FALSE)</f>
        <v>54215.277779999997</v>
      </c>
      <c r="D31" s="67">
        <f>VLOOKUP($A31,DATA!$A$1:$AM$533,D$1,FALSE)</f>
        <v>59489.521569999997</v>
      </c>
      <c r="E31" s="67">
        <f>VLOOKUP($A31,DATA!$A$1:$AM$533,E$1,FALSE)</f>
        <v>66765.112959999999</v>
      </c>
      <c r="F31" s="67">
        <f>VLOOKUP($A31,DATA!$A$1:$AM$533,F$1,FALSE)</f>
        <v>76552.944210000001</v>
      </c>
      <c r="G31" s="67">
        <f>VLOOKUP($A31,DATA!$A$1:$AM$533,G$1,FALSE)</f>
        <v>99782.434980000005</v>
      </c>
      <c r="H31" s="67">
        <f>VLOOKUP($A31,DATA!$A$1:$AM$533,H$1,FALSE)</f>
        <v>129365.0157</v>
      </c>
      <c r="K31" s="7"/>
      <c r="L31" s="63"/>
      <c r="M31" s="63"/>
      <c r="N31" s="63"/>
      <c r="O31" s="63"/>
      <c r="P31" s="63"/>
      <c r="Q31" s="63"/>
    </row>
    <row r="32" spans="1:17" x14ac:dyDescent="0.2">
      <c r="B32" s="5" t="s">
        <v>140</v>
      </c>
      <c r="C32" s="67">
        <f>SUM(C27:C31)</f>
        <v>237211.62756299996</v>
      </c>
      <c r="D32" s="67">
        <f t="shared" ref="D32:G32" si="5">SUM(D27:D31)</f>
        <v>262453.410332</v>
      </c>
      <c r="E32" s="67">
        <f t="shared" si="5"/>
        <v>293100.23096900003</v>
      </c>
      <c r="F32" s="67">
        <f t="shared" si="5"/>
        <v>336565.71943900001</v>
      </c>
      <c r="G32" s="67">
        <f t="shared" si="5"/>
        <v>438626.70096200006</v>
      </c>
      <c r="H32" s="67">
        <f>SUM(H27:H31)</f>
        <v>561931.33124000009</v>
      </c>
      <c r="K32" s="7"/>
      <c r="L32" s="63"/>
      <c r="M32" s="63"/>
      <c r="N32" s="63"/>
      <c r="O32" s="63"/>
      <c r="P32" s="63"/>
      <c r="Q32" s="63"/>
    </row>
    <row r="33" spans="1:17" x14ac:dyDescent="0.2">
      <c r="B33" s="5"/>
      <c r="C33" s="67"/>
      <c r="D33" s="67"/>
      <c r="E33" s="67"/>
      <c r="F33" s="67"/>
      <c r="G33" s="67"/>
      <c r="H33" s="67"/>
      <c r="K33" s="7"/>
      <c r="L33" s="63"/>
      <c r="M33" s="63"/>
      <c r="N33" s="63"/>
      <c r="O33" s="63"/>
      <c r="P33" s="63"/>
      <c r="Q33" s="63"/>
    </row>
    <row r="34" spans="1:17" x14ac:dyDescent="0.2">
      <c r="B34" s="5"/>
      <c r="J34" s="46">
        <f>E37/0.0036</f>
        <v>147495.55558333333</v>
      </c>
      <c r="K34" s="7"/>
      <c r="L34" s="63"/>
      <c r="M34" s="63"/>
      <c r="N34" s="63"/>
      <c r="O34" s="63"/>
      <c r="P34" s="63"/>
      <c r="Q34" s="63"/>
    </row>
    <row r="35" spans="1:17" x14ac:dyDescent="0.2">
      <c r="B35" s="68">
        <v>2013</v>
      </c>
      <c r="C35" s="4" t="s">
        <v>63</v>
      </c>
      <c r="D35" s="4" t="s">
        <v>64</v>
      </c>
      <c r="E35" s="4" t="s">
        <v>65</v>
      </c>
      <c r="F35" s="4" t="s">
        <v>72</v>
      </c>
      <c r="G35" s="4"/>
      <c r="H35" s="9" t="s">
        <v>85</v>
      </c>
      <c r="I35" s="9" t="s">
        <v>87</v>
      </c>
      <c r="K35" s="7"/>
      <c r="L35" s="63"/>
      <c r="M35" s="63"/>
      <c r="N35" s="63"/>
      <c r="O35" s="63"/>
      <c r="P35" s="63"/>
      <c r="Q35" s="63"/>
    </row>
    <row r="36" spans="1:17" x14ac:dyDescent="0.2">
      <c r="A36" s="46" t="s">
        <v>67</v>
      </c>
      <c r="B36" s="5" t="s">
        <v>51</v>
      </c>
      <c r="C36" s="61">
        <f>VLOOKUP(CONCATENATE($A36,C$2,"_0"),DATA!$A$1:$AM$533,2,FALSE)</f>
        <v>121.58713299999999</v>
      </c>
      <c r="D36" s="61">
        <f>VLOOKUP(CONCATENATE($A36,D$2,"_0"),DATA!$A$1:$AM$533,2,FALSE)</f>
        <v>7.5365014899999999E-2</v>
      </c>
      <c r="E36" s="61">
        <f>VLOOKUP(CONCATENATE($A36,E$2,"_0"),DATA!$A$1:$AM$533,2,FALSE)</f>
        <v>37.027999999999999</v>
      </c>
      <c r="F36" s="69">
        <f t="shared" ref="F36:F41" si="6">SUM(C36:E36)</f>
        <v>158.69049801489999</v>
      </c>
      <c r="H36" s="70">
        <f t="shared" ref="H36:H42" si="7">E36-N37-O37</f>
        <v>0.89592839897792231</v>
      </c>
      <c r="I36" s="71">
        <f t="shared" ref="I36:I42" si="8">F36-SUM(L37:O37)</f>
        <v>-0.79306728762296075</v>
      </c>
      <c r="K36" s="72">
        <v>2014</v>
      </c>
      <c r="L36" s="8" t="s">
        <v>63</v>
      </c>
      <c r="M36" s="8" t="s">
        <v>64</v>
      </c>
      <c r="N36" s="8" t="s">
        <v>65</v>
      </c>
      <c r="O36" s="8" t="s">
        <v>66</v>
      </c>
      <c r="P36" s="8" t="s">
        <v>84</v>
      </c>
    </row>
    <row r="37" spans="1:17" x14ac:dyDescent="0.2">
      <c r="A37" s="46" t="s">
        <v>68</v>
      </c>
      <c r="B37" s="5" t="s">
        <v>52</v>
      </c>
      <c r="C37" s="61">
        <f>VLOOKUP(CONCATENATE($A37,C$2,"_0"),DATA!$A$1:$AM$533,2,FALSE)</f>
        <v>411.05060300000002</v>
      </c>
      <c r="D37" s="61">
        <f>VLOOKUP(CONCATENATE($A37,D$2,"_0"),DATA!$A$1:$AM$533,2,FALSE)</f>
        <v>594.8122535</v>
      </c>
      <c r="E37" s="73">
        <f>VLOOKUP(CONCATENATE($A37,E$2,"_0"),DATA!$A$1:$AM$533,2,FALSE)</f>
        <v>530.9840001</v>
      </c>
      <c r="F37" s="69">
        <f t="shared" si="6"/>
        <v>1536.8468566000001</v>
      </c>
      <c r="H37" s="70">
        <f t="shared" si="7"/>
        <v>-0.59841287141728117</v>
      </c>
      <c r="I37" s="71">
        <f t="shared" si="8"/>
        <v>23.348741751962734</v>
      </c>
      <c r="K37" s="2" t="s">
        <v>51</v>
      </c>
      <c r="L37" s="63">
        <v>123.35149370150087</v>
      </c>
      <c r="M37" s="63">
        <v>0</v>
      </c>
      <c r="N37" s="63">
        <v>36.132071601022076</v>
      </c>
      <c r="O37" s="63">
        <v>0</v>
      </c>
      <c r="P37" s="63">
        <f>SUM(L37:O37)</f>
        <v>159.48356530252295</v>
      </c>
    </row>
    <row r="38" spans="1:17" x14ac:dyDescent="0.2">
      <c r="A38" s="46" t="s">
        <v>69</v>
      </c>
      <c r="B38" s="5" t="s">
        <v>53</v>
      </c>
      <c r="C38" s="61">
        <f>VLOOKUP(CONCATENATE($A38,C$2,"_0"),DATA!$A$1:$AM$533,2,FALSE)</f>
        <v>1245.3447020000001</v>
      </c>
      <c r="D38" s="61">
        <f>VLOOKUP(CONCATENATE($A38,D$2,"_0"),DATA!$A$1:$AM$533,2,FALSE)</f>
        <v>1.1275404570000001</v>
      </c>
      <c r="E38" s="61">
        <f>VLOOKUP(CONCATENATE($A38,E$2,"_0"),DATA!$A$1:$AM$533,2,FALSE)</f>
        <v>4.4478590499999999</v>
      </c>
      <c r="F38" s="69">
        <f t="shared" si="6"/>
        <v>1250.920101507</v>
      </c>
      <c r="H38" s="70">
        <f t="shared" si="7"/>
        <v>0.42853104999999925</v>
      </c>
      <c r="I38" s="71">
        <f t="shared" si="8"/>
        <v>-445.44173313483361</v>
      </c>
      <c r="K38" s="2" t="s">
        <v>52</v>
      </c>
      <c r="L38" s="63">
        <v>385.42355848668393</v>
      </c>
      <c r="M38" s="63">
        <v>596.49214338993625</v>
      </c>
      <c r="N38" s="63">
        <v>531.58241297141728</v>
      </c>
      <c r="O38" s="63">
        <v>0</v>
      </c>
      <c r="P38" s="63">
        <f t="shared" ref="P38:P41" si="9">SUM(L38:O38)</f>
        <v>1513.4981148480374</v>
      </c>
    </row>
    <row r="39" spans="1:17" x14ac:dyDescent="0.2">
      <c r="A39" s="46" t="s">
        <v>70</v>
      </c>
      <c r="B39" s="5" t="s">
        <v>54</v>
      </c>
      <c r="C39" s="61">
        <f>VLOOKUP(CONCATENATE($A39,C$2,"_0"),DATA!$A$1:$AM$533,2,FALSE)</f>
        <v>82.998924400000007</v>
      </c>
      <c r="D39" s="61">
        <f>VLOOKUP(CONCATENATE($A39,D$2,"_0"),DATA!$A$1:$AM$533,2,FALSE)</f>
        <v>11.097</v>
      </c>
      <c r="E39" s="61">
        <f>VLOOKUP(CONCATENATE($A39,E$2,"_0"),DATA!$A$1:$AM$533,2,FALSE)</f>
        <v>86.327000040000001</v>
      </c>
      <c r="F39" s="69">
        <f t="shared" si="6"/>
        <v>180.42292444</v>
      </c>
      <c r="H39" s="70">
        <f t="shared" si="7"/>
        <v>3.0578795274626458</v>
      </c>
      <c r="I39" s="71">
        <f t="shared" si="8"/>
        <v>16.222959927462654</v>
      </c>
      <c r="K39" s="2" t="s">
        <v>53</v>
      </c>
      <c r="L39" s="63">
        <v>1692.3425066418336</v>
      </c>
      <c r="M39" s="63">
        <v>0</v>
      </c>
      <c r="N39" s="63">
        <v>4.0193280000000007</v>
      </c>
      <c r="O39" s="63">
        <v>0</v>
      </c>
      <c r="P39" s="63">
        <f t="shared" si="9"/>
        <v>1696.3618346418336</v>
      </c>
    </row>
    <row r="40" spans="1:17" x14ac:dyDescent="0.2">
      <c r="A40" s="46" t="s">
        <v>71</v>
      </c>
      <c r="B40" s="5" t="s">
        <v>55</v>
      </c>
      <c r="C40" s="61">
        <f>VLOOKUP(CONCATENATE($A40,C$2,"_0"),DATA!$A$1:$AM$533,2,FALSE)</f>
        <v>1269.6992749999999</v>
      </c>
      <c r="D40" s="61">
        <f>VLOOKUP(CONCATENATE($A40,D$2,"_0"),DATA!$A$1:$AM$533,2,FALSE)</f>
        <v>33.802999999999997</v>
      </c>
      <c r="E40" s="61">
        <f>VLOOKUP(CONCATENATE($A40,E$2,"_0"),DATA!$A$1:$AM$533,2,FALSE)</f>
        <v>195.17500000000001</v>
      </c>
      <c r="F40" s="69">
        <f t="shared" si="6"/>
        <v>1498.6772749999998</v>
      </c>
      <c r="H40" s="70">
        <f t="shared" si="7"/>
        <v>-7.0368741906795069</v>
      </c>
      <c r="I40" s="71">
        <f t="shared" si="8"/>
        <v>366.26551371103847</v>
      </c>
      <c r="K40" s="2" t="s">
        <v>54</v>
      </c>
      <c r="L40" s="63">
        <v>67.826159999999987</v>
      </c>
      <c r="M40" s="63">
        <v>13.104683999999999</v>
      </c>
      <c r="N40" s="63">
        <v>83.269120512537356</v>
      </c>
      <c r="O40" s="63">
        <v>0</v>
      </c>
      <c r="P40" s="63">
        <f t="shared" si="9"/>
        <v>164.19996451253735</v>
      </c>
    </row>
    <row r="41" spans="1:17" x14ac:dyDescent="0.2">
      <c r="B41" s="5" t="s">
        <v>56</v>
      </c>
      <c r="C41" s="69">
        <f>SUM(C36:C40)</f>
        <v>3130.6806373999998</v>
      </c>
      <c r="D41" s="69">
        <f>SUM(D36:D40)</f>
        <v>640.91515897189993</v>
      </c>
      <c r="E41" s="69">
        <f>SUM(E36:E40)</f>
        <v>853.96185919000004</v>
      </c>
      <c r="F41" s="69">
        <f t="shared" si="6"/>
        <v>4625.5576555619</v>
      </c>
      <c r="H41" s="74">
        <f t="shared" si="7"/>
        <v>-3.252948085656195</v>
      </c>
      <c r="I41" s="75">
        <f t="shared" si="8"/>
        <v>-40.397585031993003</v>
      </c>
      <c r="K41" s="2" t="s">
        <v>55</v>
      </c>
      <c r="L41" s="63">
        <v>896.04296468133202</v>
      </c>
      <c r="M41" s="63">
        <v>34.156922416949669</v>
      </c>
      <c r="N41" s="63">
        <v>197.82797304443952</v>
      </c>
      <c r="O41" s="63">
        <v>4.3839011462400013</v>
      </c>
      <c r="P41" s="63">
        <f t="shared" si="9"/>
        <v>1132.4117612889613</v>
      </c>
    </row>
    <row r="42" spans="1:17" x14ac:dyDescent="0.2">
      <c r="B42" s="5" t="s">
        <v>82</v>
      </c>
      <c r="C42" s="64">
        <f>C41/0.0036</f>
        <v>869633.51038888888</v>
      </c>
      <c r="D42" s="64">
        <f>D41/0.0036</f>
        <v>178031.98860330554</v>
      </c>
      <c r="E42" s="64">
        <f>E41/0.0036</f>
        <v>237211.62755277779</v>
      </c>
      <c r="F42" s="64">
        <f>F41/0.0036</f>
        <v>1284877.1265449722</v>
      </c>
      <c r="H42" s="70">
        <f t="shared" si="7"/>
        <v>-903.5966904600707</v>
      </c>
      <c r="I42" s="71">
        <f t="shared" si="8"/>
        <v>-11221.551397775766</v>
      </c>
      <c r="K42" s="2" t="s">
        <v>56</v>
      </c>
      <c r="L42" s="65">
        <f>SUM(L37:L41)</f>
        <v>3164.9866835113507</v>
      </c>
      <c r="M42" s="65">
        <f t="shared" ref="M42:P42" si="10">SUM(M37:M41)</f>
        <v>643.75374980688593</v>
      </c>
      <c r="N42" s="65">
        <f t="shared" si="10"/>
        <v>852.83090612941623</v>
      </c>
      <c r="O42" s="65">
        <f t="shared" si="10"/>
        <v>4.3839011462400013</v>
      </c>
      <c r="P42" s="65">
        <f t="shared" si="10"/>
        <v>4665.9552405938921</v>
      </c>
    </row>
    <row r="43" spans="1:17" x14ac:dyDescent="0.2">
      <c r="H43" s="76"/>
      <c r="K43" s="2" t="s">
        <v>82</v>
      </c>
      <c r="L43" s="66">
        <f>L42/0.0036</f>
        <v>879162.96764204185</v>
      </c>
      <c r="M43" s="66">
        <v>178820.48605746831</v>
      </c>
      <c r="N43" s="66">
        <v>236897.47392483786</v>
      </c>
      <c r="O43" s="66">
        <v>1217.7503184000004</v>
      </c>
      <c r="P43" s="66">
        <v>1356500.4872873742</v>
      </c>
    </row>
    <row r="44" spans="1:17" x14ac:dyDescent="0.2">
      <c r="B44" s="68">
        <v>2020</v>
      </c>
      <c r="C44" s="4" t="s">
        <v>63</v>
      </c>
      <c r="D44" s="4" t="s">
        <v>64</v>
      </c>
      <c r="E44" s="4" t="s">
        <v>65</v>
      </c>
      <c r="F44" s="4" t="s">
        <v>72</v>
      </c>
      <c r="H44" s="76"/>
      <c r="K44" s="45"/>
      <c r="L44" s="63"/>
      <c r="M44" s="63"/>
      <c r="N44" s="63"/>
      <c r="O44" s="63"/>
      <c r="P44" s="63"/>
    </row>
    <row r="45" spans="1:17" x14ac:dyDescent="0.2">
      <c r="A45" s="46" t="s">
        <v>67</v>
      </c>
      <c r="B45" s="5" t="s">
        <v>51</v>
      </c>
      <c r="C45" s="61">
        <f>VLOOKUP(CONCATENATE($A45,C$2,"_0"),DATA!$A$1:$AM$533,9,FALSE)</f>
        <v>147.73448139999999</v>
      </c>
      <c r="D45" s="61">
        <f>VLOOKUP(CONCATENATE($A45,D$2,"_0"),DATA!$A$1:$AM$533,9,FALSE)</f>
        <v>9.2220342999999996E-2</v>
      </c>
      <c r="E45" s="61">
        <f>VLOOKUP(CONCATENATE($A45,E$2,"_0"),DATA!$A$1:$AM$533,9,FALSE)</f>
        <v>41.148181860000001</v>
      </c>
      <c r="F45" s="69">
        <f t="shared" ref="F45:F50" si="11">SUM(C45:E45)</f>
        <v>188.97488360299999</v>
      </c>
      <c r="H45" s="70">
        <f t="shared" ref="H45:H51" si="12">E45-N46-O46</f>
        <v>5.0048214056784275</v>
      </c>
      <c r="I45" s="71">
        <f t="shared" ref="I45:I51" si="13">F45-SUM(L46:O46)</f>
        <v>33.618890795997061</v>
      </c>
      <c r="K45" s="72">
        <v>2020</v>
      </c>
      <c r="L45" s="8" t="s">
        <v>63</v>
      </c>
      <c r="M45" s="8" t="s">
        <v>64</v>
      </c>
      <c r="N45" s="8" t="s">
        <v>65</v>
      </c>
      <c r="O45" s="8" t="s">
        <v>66</v>
      </c>
      <c r="P45" s="8" t="s">
        <v>84</v>
      </c>
    </row>
    <row r="46" spans="1:17" x14ac:dyDescent="0.2">
      <c r="A46" s="46" t="s">
        <v>68</v>
      </c>
      <c r="B46" s="5" t="s">
        <v>52</v>
      </c>
      <c r="C46" s="61">
        <f>VLOOKUP(CONCATENATE($A46,C$2,"_0"),DATA!$A$1:$AM$533,9,FALSE)</f>
        <v>498.17493259999998</v>
      </c>
      <c r="D46" s="61">
        <f>VLOOKUP(CONCATENATE($A46,D$2,"_0"),DATA!$A$1:$AM$533,9,FALSE)</f>
        <v>720.2147655</v>
      </c>
      <c r="E46" s="61">
        <f>VLOOKUP(CONCATENATE($A46,E$2,"_0"),DATA!$A$1:$AM$533,9,FALSE)</f>
        <v>593.51968160000001</v>
      </c>
      <c r="F46" s="69">
        <f t="shared" si="11"/>
        <v>1811.9093797</v>
      </c>
      <c r="H46" s="70">
        <f t="shared" si="12"/>
        <v>-86.961549226497254</v>
      </c>
      <c r="I46" s="71">
        <f t="shared" si="13"/>
        <v>-41.756252766456328</v>
      </c>
      <c r="K46" s="2" t="s">
        <v>51</v>
      </c>
      <c r="L46" s="63">
        <v>119.21263235268137</v>
      </c>
      <c r="M46" s="63">
        <v>0</v>
      </c>
      <c r="N46" s="63">
        <v>36.143360454321574</v>
      </c>
      <c r="O46" s="63">
        <v>0</v>
      </c>
      <c r="P46" s="63">
        <f>SUM(L46:O46)</f>
        <v>155.35599280700293</v>
      </c>
    </row>
    <row r="47" spans="1:17" x14ac:dyDescent="0.2">
      <c r="A47" s="46" t="s">
        <v>69</v>
      </c>
      <c r="B47" s="5" t="s">
        <v>53</v>
      </c>
      <c r="C47" s="61">
        <f>VLOOKUP(CONCATENATE($A47,C$2,"_0"),DATA!$A$1:$AM$533,9,FALSE)</f>
        <v>1505.981757</v>
      </c>
      <c r="D47" s="61">
        <f>VLOOKUP(CONCATENATE($A47,D$2,"_0"),DATA!$A$1:$AM$533,9,FALSE)</f>
        <v>1.402032921</v>
      </c>
      <c r="E47" s="61">
        <f>VLOOKUP(CONCATENATE($A47,E$2,"_0"),DATA!$A$1:$AM$533,9,FALSE)</f>
        <v>4.9134419170000001</v>
      </c>
      <c r="F47" s="69">
        <f t="shared" si="11"/>
        <v>1512.297231838</v>
      </c>
      <c r="H47" s="70">
        <f t="shared" si="12"/>
        <v>-0.38931281787565908</v>
      </c>
      <c r="I47" s="71">
        <f t="shared" si="13"/>
        <v>-271.74619411449771</v>
      </c>
      <c r="K47" s="2" t="s">
        <v>52</v>
      </c>
      <c r="L47" s="63">
        <v>430.23823112286982</v>
      </c>
      <c r="M47" s="63">
        <v>742.94617051708929</v>
      </c>
      <c r="N47" s="63">
        <v>680.48123082649727</v>
      </c>
      <c r="O47" s="63">
        <v>0</v>
      </c>
      <c r="P47" s="63">
        <f t="shared" ref="P47:P50" si="14">SUM(L47:O47)</f>
        <v>1853.6656324664564</v>
      </c>
    </row>
    <row r="48" spans="1:17" x14ac:dyDescent="0.2">
      <c r="A48" s="46" t="s">
        <v>70</v>
      </c>
      <c r="B48" s="5" t="s">
        <v>54</v>
      </c>
      <c r="C48" s="61">
        <f>VLOOKUP(CONCATENATE($A48,C$2,"_0"),DATA!$A$1:$AM$533,9,FALSE)</f>
        <v>102.7516076</v>
      </c>
      <c r="D48" s="61">
        <f>VLOOKUP(CONCATENATE($A48,D$2,"_0"),DATA!$A$1:$AM$533,9,FALSE)</f>
        <v>13.851545720000001</v>
      </c>
      <c r="E48" s="61">
        <f>VLOOKUP(CONCATENATE($A48,E$2,"_0"),DATA!$A$1:$AM$533,9,FALSE)</f>
        <v>95.032393010000007</v>
      </c>
      <c r="F48" s="69">
        <f t="shared" si="11"/>
        <v>211.63554633000001</v>
      </c>
      <c r="H48" s="70">
        <f t="shared" si="12"/>
        <v>8.3484040536546917</v>
      </c>
      <c r="I48" s="71">
        <f t="shared" si="13"/>
        <v>41.071296003053845</v>
      </c>
      <c r="K48" s="2" t="s">
        <v>53</v>
      </c>
      <c r="L48" s="63">
        <v>1777.519648914357</v>
      </c>
      <c r="M48" s="63">
        <v>1.2210223032650731</v>
      </c>
      <c r="N48" s="63">
        <v>5.3027547348756592</v>
      </c>
      <c r="O48" s="63">
        <v>0</v>
      </c>
      <c r="P48" s="63">
        <f t="shared" si="14"/>
        <v>1784.0434259524977</v>
      </c>
    </row>
    <row r="49" spans="1:16" x14ac:dyDescent="0.2">
      <c r="A49" s="46" t="s">
        <v>71</v>
      </c>
      <c r="B49" s="5" t="s">
        <v>55</v>
      </c>
      <c r="C49" s="61">
        <f>VLOOKUP(CONCATENATE($A49,C$2,"_0"),DATA!$A$1:$AM$533,9,FALSE)</f>
        <v>1564.6958340000001</v>
      </c>
      <c r="D49" s="61">
        <f>VLOOKUP(CONCATENATE($A49,D$2,"_0"),DATA!$A$1:$AM$533,9,FALSE)</f>
        <v>41.205866950000001</v>
      </c>
      <c r="E49" s="61">
        <f>VLOOKUP(CONCATENATE($A49,E$2,"_0"),DATA!$A$1:$AM$533,9,FALSE)</f>
        <v>215.83138500000001</v>
      </c>
      <c r="F49" s="69">
        <f t="shared" si="11"/>
        <v>1821.73308595</v>
      </c>
      <c r="H49" s="70">
        <f t="shared" si="12"/>
        <v>-38.653492416235551</v>
      </c>
      <c r="I49" s="71">
        <f t="shared" si="13"/>
        <v>417.28199621788303</v>
      </c>
      <c r="K49" s="2" t="s">
        <v>54</v>
      </c>
      <c r="L49" s="63">
        <v>67.764919483925439</v>
      </c>
      <c r="M49" s="63">
        <v>16.115341886675392</v>
      </c>
      <c r="N49" s="63">
        <v>85.927999512721343</v>
      </c>
      <c r="O49" s="63">
        <v>0.75598944362397269</v>
      </c>
      <c r="P49" s="63">
        <f t="shared" si="14"/>
        <v>170.56425032694617</v>
      </c>
    </row>
    <row r="50" spans="1:16" x14ac:dyDescent="0.2">
      <c r="B50" s="5" t="s">
        <v>56</v>
      </c>
      <c r="C50" s="69">
        <f>SUM(C45:C49)</f>
        <v>3819.3386126000005</v>
      </c>
      <c r="D50" s="69">
        <f>SUM(D45:D49)</f>
        <v>776.76643143399997</v>
      </c>
      <c r="E50" s="69">
        <f>SUM(E45:E49)</f>
        <v>950.44508338700007</v>
      </c>
      <c r="F50" s="69">
        <f t="shared" si="11"/>
        <v>5546.5501274210001</v>
      </c>
      <c r="H50" s="74">
        <f t="shared" si="12"/>
        <v>-112.65112900127538</v>
      </c>
      <c r="I50" s="75">
        <f t="shared" si="13"/>
        <v>178.46973613597947</v>
      </c>
      <c r="K50" s="2" t="s">
        <v>55</v>
      </c>
      <c r="L50" s="63">
        <v>1111.6023003069165</v>
      </c>
      <c r="M50" s="63">
        <v>38.363912008964903</v>
      </c>
      <c r="N50" s="63">
        <v>247.42171149417868</v>
      </c>
      <c r="O50" s="63">
        <v>7.0631659220568821</v>
      </c>
      <c r="P50" s="63">
        <f t="shared" si="14"/>
        <v>1404.451089732117</v>
      </c>
    </row>
    <row r="51" spans="1:16" x14ac:dyDescent="0.2">
      <c r="B51" s="5" t="s">
        <v>82</v>
      </c>
      <c r="C51" s="64">
        <f>C50/0.0036</f>
        <v>1060927.3923888891</v>
      </c>
      <c r="D51" s="64">
        <f>D50/0.0036</f>
        <v>215768.4531761111</v>
      </c>
      <c r="E51" s="64">
        <f>E50/0.0036</f>
        <v>264012.52316305559</v>
      </c>
      <c r="F51" s="64">
        <f>F50/0.0036</f>
        <v>1540708.3687280556</v>
      </c>
      <c r="H51" s="70">
        <f t="shared" si="12"/>
        <v>-31291.980278132029</v>
      </c>
      <c r="I51" s="71">
        <f t="shared" si="13"/>
        <v>49574.926704438869</v>
      </c>
      <c r="K51" s="2" t="s">
        <v>56</v>
      </c>
      <c r="L51" s="65">
        <f>SUM(L46:L50)</f>
        <v>3506.3377321807502</v>
      </c>
      <c r="M51" s="65">
        <f t="shared" ref="M51:P51" si="15">SUM(M46:M50)</f>
        <v>798.64644671599467</v>
      </c>
      <c r="N51" s="65">
        <f t="shared" si="15"/>
        <v>1055.2770570225946</v>
      </c>
      <c r="O51" s="65">
        <f t="shared" si="15"/>
        <v>7.8191553656808548</v>
      </c>
      <c r="P51" s="65">
        <f t="shared" si="15"/>
        <v>5368.0803912850206</v>
      </c>
    </row>
    <row r="52" spans="1:16" x14ac:dyDescent="0.2">
      <c r="H52" s="76"/>
      <c r="K52" s="2" t="s">
        <v>82</v>
      </c>
      <c r="L52" s="66">
        <f>L51/0.0036</f>
        <v>973982.70338354178</v>
      </c>
      <c r="M52" s="66">
        <f>M51/0.0036</f>
        <v>221846.23519888741</v>
      </c>
      <c r="N52" s="66">
        <f t="shared" ref="N52:P52" si="16">N51/0.0036</f>
        <v>293132.51583960961</v>
      </c>
      <c r="O52" s="66">
        <f t="shared" si="16"/>
        <v>2171.9876015780151</v>
      </c>
      <c r="P52" s="66">
        <f t="shared" si="16"/>
        <v>1491133.442023617</v>
      </c>
    </row>
    <row r="53" spans="1:16" x14ac:dyDescent="0.2">
      <c r="B53" s="68">
        <v>2025</v>
      </c>
      <c r="C53" s="4" t="s">
        <v>63</v>
      </c>
      <c r="D53" s="4" t="s">
        <v>64</v>
      </c>
      <c r="E53" s="4" t="s">
        <v>65</v>
      </c>
      <c r="F53" s="4" t="s">
        <v>72</v>
      </c>
      <c r="H53" s="76"/>
      <c r="K53" s="45"/>
      <c r="L53" s="63"/>
      <c r="M53" s="63"/>
      <c r="N53" s="63"/>
      <c r="O53" s="63"/>
      <c r="P53" s="63"/>
    </row>
    <row r="54" spans="1:16" x14ac:dyDescent="0.2">
      <c r="A54" s="46" t="s">
        <v>67</v>
      </c>
      <c r="B54" s="5" t="s">
        <v>51</v>
      </c>
      <c r="C54" s="61">
        <f>VLOOKUP(CONCATENATE($A54,C$2,"_0"),DATA!$A$1:$AM$533,14,FALSE)</f>
        <v>159.43190759999999</v>
      </c>
      <c r="D54" s="61">
        <f>VLOOKUP(CONCATENATE($A54,D$2,"_0"),DATA!$A$1:$AM$533,14,FALSE)</f>
        <v>0.1001453996</v>
      </c>
      <c r="E54" s="61">
        <f>VLOOKUP(CONCATENATE($A54,E$2,"_0"),DATA!$A$1:$AM$533,14,FALSE)</f>
        <v>45.516428660000003</v>
      </c>
      <c r="F54" s="69">
        <f t="shared" ref="F54:F59" si="17">SUM(C54:E54)</f>
        <v>205.04848165959999</v>
      </c>
      <c r="H54" s="70">
        <f t="shared" ref="H54:H60" si="18">E54-N55-O55</f>
        <v>9.3710609346931335</v>
      </c>
      <c r="I54" s="71">
        <f t="shared" ref="I54:I60" si="19">F54-SUM(L55:O55)</f>
        <v>52.140137496864725</v>
      </c>
      <c r="K54" s="72">
        <v>2025</v>
      </c>
      <c r="L54" s="8" t="s">
        <v>63</v>
      </c>
      <c r="M54" s="8" t="s">
        <v>64</v>
      </c>
      <c r="N54" s="8" t="s">
        <v>65</v>
      </c>
      <c r="O54" s="8" t="s">
        <v>66</v>
      </c>
      <c r="P54" s="8" t="s">
        <v>84</v>
      </c>
    </row>
    <row r="55" spans="1:16" x14ac:dyDescent="0.2">
      <c r="A55" s="46" t="s">
        <v>68</v>
      </c>
      <c r="B55" s="5" t="s">
        <v>52</v>
      </c>
      <c r="C55" s="61">
        <f>VLOOKUP(CONCATENATE($A55,C$2,"_0"),DATA!$A$1:$AM$533,14,FALSE)</f>
        <v>525.56039529999998</v>
      </c>
      <c r="D55" s="61">
        <f>VLOOKUP(CONCATENATE($A55,D$2,"_0"),DATA!$A$1:$AM$533,14,FALSE)</f>
        <v>788.06205720000003</v>
      </c>
      <c r="E55" s="61">
        <f>VLOOKUP(CONCATENATE($A55,E$2,"_0"),DATA!$A$1:$AM$533,14,FALSE)</f>
        <v>667.74964799999998</v>
      </c>
      <c r="F55" s="69">
        <f t="shared" si="17"/>
        <v>1981.3721005</v>
      </c>
      <c r="H55" s="70">
        <f t="shared" si="18"/>
        <v>-110.18389718970411</v>
      </c>
      <c r="I55" s="71">
        <f t="shared" si="19"/>
        <v>-110.93717155423906</v>
      </c>
      <c r="K55" s="2" t="s">
        <v>51</v>
      </c>
      <c r="L55" s="63">
        <v>116.76297643742841</v>
      </c>
      <c r="M55" s="63">
        <v>0</v>
      </c>
      <c r="N55" s="63">
        <v>36.145367725306869</v>
      </c>
      <c r="O55" s="63">
        <v>0</v>
      </c>
      <c r="P55" s="63">
        <f>SUM(L55:O55)</f>
        <v>152.90834416273526</v>
      </c>
    </row>
    <row r="56" spans="1:16" x14ac:dyDescent="0.2">
      <c r="A56" s="46" t="s">
        <v>69</v>
      </c>
      <c r="B56" s="5" t="s">
        <v>53</v>
      </c>
      <c r="C56" s="61">
        <f>VLOOKUP(CONCATENATE($A56,C$2,"_0"),DATA!$A$1:$AM$533,14,FALSE)</f>
        <v>1545.920408</v>
      </c>
      <c r="D56" s="61">
        <f>VLOOKUP(CONCATENATE($A56,D$2,"_0"),DATA!$A$1:$AM$533,14,FALSE)</f>
        <v>1.48846733</v>
      </c>
      <c r="E56" s="61">
        <f>VLOOKUP(CONCATENATE($A56,E$2,"_0"),DATA!$A$1:$AM$533,14,FALSE)</f>
        <v>5.4172602149999998</v>
      </c>
      <c r="F56" s="69">
        <f t="shared" si="17"/>
        <v>1552.8261355449999</v>
      </c>
      <c r="H56" s="70">
        <f t="shared" si="18"/>
        <v>-1.5672337068589224</v>
      </c>
      <c r="I56" s="71">
        <f t="shared" si="19"/>
        <v>-324.76386938449559</v>
      </c>
      <c r="K56" s="2" t="s">
        <v>52</v>
      </c>
      <c r="L56" s="63">
        <v>443.71569476663308</v>
      </c>
      <c r="M56" s="63">
        <v>870.66003209790176</v>
      </c>
      <c r="N56" s="63">
        <v>777.93354518970409</v>
      </c>
      <c r="O56" s="63">
        <v>0</v>
      </c>
      <c r="P56" s="63">
        <f t="shared" ref="P56:P59" si="20">SUM(L56:O56)</f>
        <v>2092.309272054239</v>
      </c>
    </row>
    <row r="57" spans="1:16" x14ac:dyDescent="0.2">
      <c r="A57" s="46" t="s">
        <v>70</v>
      </c>
      <c r="B57" s="5" t="s">
        <v>54</v>
      </c>
      <c r="C57" s="61">
        <f>VLOOKUP(CONCATENATE($A57,C$2,"_0"),DATA!$A$1:$AM$533,14,FALSE)</f>
        <v>110.4018782</v>
      </c>
      <c r="D57" s="61">
        <f>VLOOKUP(CONCATENATE($A57,D$2,"_0"),DATA!$A$1:$AM$533,14,FALSE)</f>
        <v>14.640240029999999</v>
      </c>
      <c r="E57" s="61">
        <f>VLOOKUP(CONCATENATE($A57,E$2,"_0"),DATA!$A$1:$AM$533,14,FALSE)</f>
        <v>105.0162886</v>
      </c>
      <c r="F57" s="69">
        <f t="shared" si="17"/>
        <v>230.05840683</v>
      </c>
      <c r="H57" s="70">
        <f t="shared" si="18"/>
        <v>14.083955880529818</v>
      </c>
      <c r="I57" s="71">
        <f t="shared" si="19"/>
        <v>53.779062888632524</v>
      </c>
      <c r="K57" s="2" t="s">
        <v>53</v>
      </c>
      <c r="L57" s="63">
        <v>1867.59765119759</v>
      </c>
      <c r="M57" s="63">
        <v>3.0078598100466025</v>
      </c>
      <c r="N57" s="63">
        <v>6.9844939218589221</v>
      </c>
      <c r="O57" s="63">
        <v>0</v>
      </c>
      <c r="P57" s="63">
        <f t="shared" si="20"/>
        <v>1877.5900049294955</v>
      </c>
    </row>
    <row r="58" spans="1:16" x14ac:dyDescent="0.2">
      <c r="A58" s="46" t="s">
        <v>71</v>
      </c>
      <c r="B58" s="5" t="s">
        <v>55</v>
      </c>
      <c r="C58" s="61">
        <f>VLOOKUP(CONCATENATE($A58,C$2,"_0"),DATA!$A$1:$AM$533,14,FALSE)</f>
        <v>1663.2533840000001</v>
      </c>
      <c r="D58" s="61">
        <f>VLOOKUP(CONCATENATE($A58,D$2,"_0"),DATA!$A$1:$AM$533,14,FALSE)</f>
        <v>46.168233239999999</v>
      </c>
      <c r="E58" s="61">
        <f>VLOOKUP(CONCATENATE($A58,E$2,"_0"),DATA!$A$1:$AM$533,14,FALSE)</f>
        <v>242.99740399999999</v>
      </c>
      <c r="F58" s="69">
        <f t="shared" si="17"/>
        <v>1952.4190212400001</v>
      </c>
      <c r="H58" s="70">
        <f t="shared" si="18"/>
        <v>-61.608345002709527</v>
      </c>
      <c r="I58" s="71">
        <f t="shared" si="19"/>
        <v>317.01688107542827</v>
      </c>
      <c r="K58" s="2" t="s">
        <v>54</v>
      </c>
      <c r="L58" s="63">
        <v>66.82728738159453</v>
      </c>
      <c r="M58" s="63">
        <v>18.519723840302767</v>
      </c>
      <c r="N58" s="63">
        <v>89.478231638765266</v>
      </c>
      <c r="O58" s="63">
        <v>1.454101080704912</v>
      </c>
      <c r="P58" s="63">
        <f t="shared" si="20"/>
        <v>176.27934394136747</v>
      </c>
    </row>
    <row r="59" spans="1:16" x14ac:dyDescent="0.2">
      <c r="B59" s="5" t="s">
        <v>56</v>
      </c>
      <c r="C59" s="69">
        <f>SUM(C54:C58)</f>
        <v>4004.5679731</v>
      </c>
      <c r="D59" s="69">
        <f>SUM(D54:D58)</f>
        <v>850.45914319960002</v>
      </c>
      <c r="E59" s="69">
        <f>SUM(E54:E58)</f>
        <v>1066.6970294749999</v>
      </c>
      <c r="F59" s="69">
        <f t="shared" si="17"/>
        <v>5921.7241457745995</v>
      </c>
      <c r="H59" s="74">
        <f t="shared" si="18"/>
        <v>-149.90445908404953</v>
      </c>
      <c r="I59" s="75">
        <f t="shared" si="19"/>
        <v>-12.764959477808588</v>
      </c>
      <c r="K59" s="2" t="s">
        <v>55</v>
      </c>
      <c r="L59" s="63">
        <v>1288.443992282135</v>
      </c>
      <c r="M59" s="63">
        <v>42.352398879727232</v>
      </c>
      <c r="N59" s="63">
        <v>294.18835710253887</v>
      </c>
      <c r="O59" s="63">
        <v>10.417391900170642</v>
      </c>
      <c r="P59" s="63">
        <f t="shared" si="20"/>
        <v>1635.4021401645718</v>
      </c>
    </row>
    <row r="60" spans="1:16" x14ac:dyDescent="0.2">
      <c r="B60" s="5" t="s">
        <v>82</v>
      </c>
      <c r="C60" s="64">
        <f>C59/0.0036</f>
        <v>1112379.9925277778</v>
      </c>
      <c r="D60" s="64">
        <f>D59/0.0036</f>
        <v>236238.6508887778</v>
      </c>
      <c r="E60" s="64">
        <f>E59/0.0036</f>
        <v>296304.73040972219</v>
      </c>
      <c r="F60" s="64">
        <f>F59/0.0036</f>
        <v>1644923.3738262777</v>
      </c>
      <c r="H60" s="70">
        <f t="shared" si="18"/>
        <v>-41640.127523347132</v>
      </c>
      <c r="I60" s="71">
        <f t="shared" si="19"/>
        <v>-3545.8220771693159</v>
      </c>
      <c r="K60" s="2" t="s">
        <v>56</v>
      </c>
      <c r="L60" s="65">
        <f>SUM(L55:L59)</f>
        <v>3783.3476020653807</v>
      </c>
      <c r="M60" s="65">
        <f t="shared" ref="M60:P60" si="21">SUM(M55:M59)</f>
        <v>934.54001462797839</v>
      </c>
      <c r="N60" s="65">
        <f t="shared" si="21"/>
        <v>1204.7299955781739</v>
      </c>
      <c r="O60" s="65">
        <f t="shared" si="21"/>
        <v>11.871492980875555</v>
      </c>
      <c r="P60" s="65">
        <f t="shared" si="21"/>
        <v>5934.489105252409</v>
      </c>
    </row>
    <row r="61" spans="1:16" x14ac:dyDescent="0.2">
      <c r="H61" s="76"/>
      <c r="K61" s="2" t="s">
        <v>82</v>
      </c>
      <c r="L61" s="66">
        <f>L60/0.0036</f>
        <v>1050929.8894626058</v>
      </c>
      <c r="M61" s="66">
        <f t="shared" ref="M61:P61" si="22">M60/0.0036</f>
        <v>259594.44850777177</v>
      </c>
      <c r="N61" s="66">
        <f t="shared" si="22"/>
        <v>334647.22099393723</v>
      </c>
      <c r="O61" s="66">
        <f t="shared" si="22"/>
        <v>3297.6369391320986</v>
      </c>
      <c r="P61" s="66">
        <f t="shared" si="22"/>
        <v>1648469.195903447</v>
      </c>
    </row>
    <row r="62" spans="1:16" x14ac:dyDescent="0.2">
      <c r="B62" s="68">
        <v>2030</v>
      </c>
      <c r="C62" s="4" t="s">
        <v>63</v>
      </c>
      <c r="D62" s="4" t="s">
        <v>64</v>
      </c>
      <c r="E62" s="4" t="s">
        <v>65</v>
      </c>
      <c r="F62" s="4" t="s">
        <v>72</v>
      </c>
      <c r="H62" s="76"/>
      <c r="K62" s="45"/>
      <c r="L62" s="63"/>
      <c r="M62" s="63"/>
      <c r="N62" s="63"/>
      <c r="O62" s="63"/>
      <c r="P62" s="63"/>
    </row>
    <row r="63" spans="1:16" x14ac:dyDescent="0.2">
      <c r="A63" s="46" t="s">
        <v>67</v>
      </c>
      <c r="B63" s="5" t="s">
        <v>51</v>
      </c>
      <c r="C63" s="61">
        <f>VLOOKUP(CONCATENATE($A63,C$2,"_0"),DATA!$A$1:$AM$533,19,FALSE)</f>
        <v>174.64962070000001</v>
      </c>
      <c r="D63" s="61">
        <f>VLOOKUP(CONCATENATE($A63,D$2,"_0"),DATA!$A$1:$AM$533,19,FALSE)</f>
        <v>0.1103115147</v>
      </c>
      <c r="E63" s="61">
        <f>VLOOKUP(CONCATENATE($A63,E$2,"_0"),DATA!$A$1:$AM$533,19,FALSE)</f>
        <v>51.876833429999998</v>
      </c>
      <c r="F63" s="69">
        <f t="shared" ref="F63:F68" si="23">SUM(C63:E63)</f>
        <v>226.63676564470001</v>
      </c>
      <c r="H63" s="70">
        <f t="shared" ref="H63:H69" si="24">E63-N64-O64</f>
        <v>15.728097777926756</v>
      </c>
      <c r="I63" s="71">
        <f t="shared" ref="I63:I69" si="25">F63-SUM(L64:O64)</f>
        <v>73.976329447661271</v>
      </c>
      <c r="K63" s="72">
        <v>2030</v>
      </c>
      <c r="L63" s="8" t="s">
        <v>63</v>
      </c>
      <c r="M63" s="8" t="s">
        <v>64</v>
      </c>
      <c r="N63" s="8" t="s">
        <v>65</v>
      </c>
      <c r="O63" s="8" t="s">
        <v>66</v>
      </c>
      <c r="P63" s="8" t="s">
        <v>84</v>
      </c>
    </row>
    <row r="64" spans="1:16" x14ac:dyDescent="0.2">
      <c r="A64" s="46" t="s">
        <v>68</v>
      </c>
      <c r="B64" s="5" t="s">
        <v>52</v>
      </c>
      <c r="C64" s="61">
        <f>VLOOKUP(CONCATENATE($A64,C$2,"_0"),DATA!$A$1:$AM$533,19,FALSE)</f>
        <v>570.70522310000001</v>
      </c>
      <c r="D64" s="61">
        <f>VLOOKUP(CONCATENATE($A64,D$2,"_0"),DATA!$A$1:$AM$533,19,FALSE)</f>
        <v>871.05565130000002</v>
      </c>
      <c r="E64" s="61">
        <f>VLOOKUP(CONCATENATE($A64,E$2,"_0"),DATA!$A$1:$AM$533,19,FALSE)</f>
        <v>767.44727239999997</v>
      </c>
      <c r="F64" s="69">
        <f t="shared" si="23"/>
        <v>2209.2081467999997</v>
      </c>
      <c r="H64" s="70">
        <f t="shared" si="24"/>
        <v>-95.197309271013864</v>
      </c>
      <c r="I64" s="71">
        <f t="shared" si="25"/>
        <v>-114.3532888922764</v>
      </c>
      <c r="K64" s="2" t="s">
        <v>51</v>
      </c>
      <c r="L64" s="63">
        <v>116.51170054496549</v>
      </c>
      <c r="M64" s="63">
        <v>0</v>
      </c>
      <c r="N64" s="63">
        <v>36.148735652073242</v>
      </c>
      <c r="O64" s="63">
        <v>0</v>
      </c>
      <c r="P64" s="63">
        <f>SUM(L64:O64)</f>
        <v>152.66043619703873</v>
      </c>
    </row>
    <row r="65" spans="1:16" x14ac:dyDescent="0.2">
      <c r="A65" s="46" t="s">
        <v>69</v>
      </c>
      <c r="B65" s="5" t="s">
        <v>53</v>
      </c>
      <c r="C65" s="61">
        <f>VLOOKUP(CONCATENATE($A65,C$2,"_0"),DATA!$A$1:$AM$533,19,FALSE)</f>
        <v>1668.104415</v>
      </c>
      <c r="D65" s="61">
        <f>VLOOKUP(CONCATENATE($A65,D$2,"_0"),DATA!$A$1:$AM$533,19,FALSE)</f>
        <v>1.618231424</v>
      </c>
      <c r="E65" s="61">
        <f>VLOOKUP(CONCATENATE($A65,E$2,"_0"),DATA!$A$1:$AM$533,19,FALSE)</f>
        <v>6.180395356</v>
      </c>
      <c r="F65" s="69">
        <f t="shared" si="23"/>
        <v>1675.90304178</v>
      </c>
      <c r="H65" s="70">
        <f t="shared" si="24"/>
        <v>-3.1065648951354561</v>
      </c>
      <c r="I65" s="71">
        <f t="shared" si="25"/>
        <v>-311.06963696064486</v>
      </c>
      <c r="K65" s="2" t="s">
        <v>52</v>
      </c>
      <c r="L65" s="63">
        <v>445.6105690905012</v>
      </c>
      <c r="M65" s="63">
        <v>1015.3062849307611</v>
      </c>
      <c r="N65" s="63">
        <v>862.64458167101384</v>
      </c>
      <c r="O65" s="63">
        <v>0</v>
      </c>
      <c r="P65" s="63">
        <f t="shared" ref="P65:P68" si="26">SUM(L65:O65)</f>
        <v>2323.5614356922761</v>
      </c>
    </row>
    <row r="66" spans="1:16" x14ac:dyDescent="0.2">
      <c r="A66" s="46" t="s">
        <v>70</v>
      </c>
      <c r="B66" s="5" t="s">
        <v>54</v>
      </c>
      <c r="C66" s="61">
        <f>VLOOKUP(CONCATENATE($A66,C$2,"_0"),DATA!$A$1:$AM$533,19,FALSE)</f>
        <v>120.5010217</v>
      </c>
      <c r="D66" s="61">
        <f>VLOOKUP(CONCATENATE($A66,D$2,"_0"),DATA!$A$1:$AM$533,19,FALSE)</f>
        <v>15.78650416</v>
      </c>
      <c r="E66" s="61">
        <f>VLOOKUP(CONCATENATE($A66,E$2,"_0"),DATA!$A$1:$AM$533,19,FALSE)</f>
        <v>119.7473614</v>
      </c>
      <c r="F66" s="69">
        <f t="shared" si="23"/>
        <v>256.03488726</v>
      </c>
      <c r="H66" s="70">
        <f t="shared" si="24"/>
        <v>24.63175694042863</v>
      </c>
      <c r="I66" s="71">
        <f t="shared" si="25"/>
        <v>74.558035494256956</v>
      </c>
      <c r="K66" s="2" t="s">
        <v>53</v>
      </c>
      <c r="L66" s="63">
        <v>1972.1179137404276</v>
      </c>
      <c r="M66" s="63">
        <v>5.5678047490817075</v>
      </c>
      <c r="N66" s="63">
        <v>9.2869602511354561</v>
      </c>
      <c r="O66" s="63">
        <v>0</v>
      </c>
      <c r="P66" s="63">
        <f t="shared" si="26"/>
        <v>1986.9726787406448</v>
      </c>
    </row>
    <row r="67" spans="1:16" x14ac:dyDescent="0.2">
      <c r="A67" s="46" t="s">
        <v>71</v>
      </c>
      <c r="B67" s="5" t="s">
        <v>55</v>
      </c>
      <c r="C67" s="61">
        <f>VLOOKUP(CONCATENATE($A67,C$2,"_0"),DATA!$A$1:$AM$533,19,FALSE)</f>
        <v>1843.2611449999999</v>
      </c>
      <c r="D67" s="61">
        <f>VLOOKUP(CONCATENATE($A67,D$2,"_0"),DATA!$A$1:$AM$533,19,FALSE)</f>
        <v>51.956474219999997</v>
      </c>
      <c r="E67" s="61">
        <f>VLOOKUP(CONCATENATE($A67,E$2,"_0"),DATA!$A$1:$AM$533,19,FALSE)</f>
        <v>277.696595</v>
      </c>
      <c r="F67" s="69">
        <f t="shared" si="23"/>
        <v>2172.9142142199998</v>
      </c>
      <c r="H67" s="70">
        <f t="shared" si="24"/>
        <v>-81.178450338530695</v>
      </c>
      <c r="I67" s="71">
        <f t="shared" si="25"/>
        <v>325.65592172246352</v>
      </c>
      <c r="K67" s="2" t="s">
        <v>54</v>
      </c>
      <c r="L67" s="63">
        <v>65.472675346446479</v>
      </c>
      <c r="M67" s="63">
        <v>20.888571959725184</v>
      </c>
      <c r="N67" s="63">
        <v>92.892171657151536</v>
      </c>
      <c r="O67" s="63">
        <v>2.2234328024198349</v>
      </c>
      <c r="P67" s="63">
        <f t="shared" si="26"/>
        <v>181.47685176574305</v>
      </c>
    </row>
    <row r="68" spans="1:16" x14ac:dyDescent="0.2">
      <c r="B68" s="5" t="s">
        <v>56</v>
      </c>
      <c r="C68" s="69">
        <f>SUM(C63:C67)</f>
        <v>4377.2214254999999</v>
      </c>
      <c r="D68" s="69">
        <f>SUM(D63:D67)</f>
        <v>940.52717261870009</v>
      </c>
      <c r="E68" s="69">
        <f>SUM(E63:E67)</f>
        <v>1222.9484575860001</v>
      </c>
      <c r="F68" s="69">
        <f t="shared" si="23"/>
        <v>6540.6970557047007</v>
      </c>
      <c r="H68" s="74">
        <f t="shared" si="24"/>
        <v>-139.12246978632447</v>
      </c>
      <c r="I68" s="75">
        <f t="shared" si="25"/>
        <v>48.767360811462822</v>
      </c>
      <c r="K68" s="2" t="s">
        <v>55</v>
      </c>
      <c r="L68" s="63">
        <v>1441.7730490794258</v>
      </c>
      <c r="M68" s="63">
        <v>46.610198079579646</v>
      </c>
      <c r="N68" s="63">
        <v>343.59483841443819</v>
      </c>
      <c r="O68" s="63">
        <v>15.280206924092516</v>
      </c>
      <c r="P68" s="63">
        <f t="shared" si="26"/>
        <v>1847.2582924975363</v>
      </c>
    </row>
    <row r="69" spans="1:16" x14ac:dyDescent="0.2">
      <c r="B69" s="5" t="s">
        <v>82</v>
      </c>
      <c r="C69" s="64">
        <f>C68/0.0036</f>
        <v>1215894.8404166666</v>
      </c>
      <c r="D69" s="64">
        <f>D68/0.0036</f>
        <v>261257.54794963892</v>
      </c>
      <c r="E69" s="64">
        <f>E68/0.0036</f>
        <v>339707.90488500003</v>
      </c>
      <c r="F69" s="64">
        <f>F68/0.0036</f>
        <v>1816860.2932513058</v>
      </c>
      <c r="H69" s="70">
        <f t="shared" si="24"/>
        <v>-38645.130496201236</v>
      </c>
      <c r="I69" s="71">
        <f t="shared" si="25"/>
        <v>13546.48911429476</v>
      </c>
      <c r="K69" s="2" t="s">
        <v>56</v>
      </c>
      <c r="L69" s="65">
        <f>SUM(L64:L68)</f>
        <v>4041.4859078017662</v>
      </c>
      <c r="M69" s="65">
        <f t="shared" ref="M69:P69" si="27">SUM(M64:M68)</f>
        <v>1088.3728597191478</v>
      </c>
      <c r="N69" s="65">
        <f t="shared" si="27"/>
        <v>1344.5672876458123</v>
      </c>
      <c r="O69" s="65">
        <f t="shared" si="27"/>
        <v>17.50363972651235</v>
      </c>
      <c r="P69" s="65">
        <f t="shared" si="27"/>
        <v>6491.9296948932388</v>
      </c>
    </row>
    <row r="70" spans="1:16" x14ac:dyDescent="0.2">
      <c r="H70" s="76"/>
      <c r="K70" s="2" t="s">
        <v>82</v>
      </c>
      <c r="L70" s="66">
        <f>L69/0.0036</f>
        <v>1122634.9743893796</v>
      </c>
      <c r="M70" s="66">
        <f t="shared" ref="M70:P70" si="28">M69/0.0036</f>
        <v>302325.79436642997</v>
      </c>
      <c r="N70" s="66">
        <f t="shared" si="28"/>
        <v>373490.91323494783</v>
      </c>
      <c r="O70" s="66">
        <f t="shared" si="28"/>
        <v>4862.1221462534304</v>
      </c>
      <c r="P70" s="66">
        <f t="shared" si="28"/>
        <v>1803313.8041370108</v>
      </c>
    </row>
    <row r="71" spans="1:16" x14ac:dyDescent="0.2">
      <c r="B71" s="68">
        <v>2040</v>
      </c>
      <c r="C71" s="4" t="s">
        <v>63</v>
      </c>
      <c r="D71" s="4" t="s">
        <v>64</v>
      </c>
      <c r="E71" s="4" t="s">
        <v>65</v>
      </c>
      <c r="F71" s="4" t="s">
        <v>72</v>
      </c>
      <c r="H71" s="76"/>
      <c r="K71" s="45"/>
      <c r="L71" s="63"/>
      <c r="M71" s="63"/>
      <c r="N71" s="63"/>
      <c r="O71" s="63"/>
      <c r="P71" s="63"/>
    </row>
    <row r="72" spans="1:16" x14ac:dyDescent="0.2">
      <c r="A72" s="46" t="s">
        <v>67</v>
      </c>
      <c r="B72" s="5" t="s">
        <v>51</v>
      </c>
      <c r="C72" s="61">
        <f>VLOOKUP(CONCATENATE($A72,C$2,"_0"),DATA!$A$1:$AM$533,29,FALSE)</f>
        <v>219.74334440000001</v>
      </c>
      <c r="D72" s="61">
        <f>VLOOKUP(CONCATENATE($A72,D$2,"_0"),DATA!$A$1:$AM$533,29,FALSE)</f>
        <v>0.13758379179999999</v>
      </c>
      <c r="E72" s="61">
        <f>VLOOKUP(CONCATENATE($A72,E$2,"_0"),DATA!$A$1:$AM$533,29,FALSE)</f>
        <v>67.921833890000002</v>
      </c>
      <c r="F72" s="69">
        <f t="shared" ref="F72:F77" si="29">SUM(C72:E72)</f>
        <v>287.80276208180004</v>
      </c>
      <c r="H72" s="70">
        <f t="shared" ref="H72:H78" si="30">E72-N73-O73</f>
        <v>31.765959158199827</v>
      </c>
      <c r="I72" s="71">
        <f t="shared" ref="I72:I78" si="31">F72-SUM(L73:O73)</f>
        <v>129.22133219180316</v>
      </c>
      <c r="K72" s="72">
        <v>2040</v>
      </c>
      <c r="L72" s="8" t="s">
        <v>63</v>
      </c>
      <c r="M72" s="8" t="s">
        <v>64</v>
      </c>
      <c r="N72" s="8" t="s">
        <v>65</v>
      </c>
      <c r="O72" s="8" t="s">
        <v>66</v>
      </c>
      <c r="P72" s="8" t="s">
        <v>84</v>
      </c>
    </row>
    <row r="73" spans="1:16" x14ac:dyDescent="0.2">
      <c r="A73" s="46" t="s">
        <v>68</v>
      </c>
      <c r="B73" s="5" t="s">
        <v>52</v>
      </c>
      <c r="C73" s="61">
        <f>VLOOKUP(CONCATENATE($A73,C$2,"_0"),DATA!$A$1:$AM$533,29,FALSE)</f>
        <v>708.02251339999998</v>
      </c>
      <c r="D73" s="61">
        <f>VLOOKUP(CONCATENATE($A73,D$2,"_0"),DATA!$A$1:$AM$533,29,FALSE)</f>
        <v>1078.3761420000001</v>
      </c>
      <c r="E73" s="61">
        <f>VLOOKUP(CONCATENATE($A73,E$2,"_0"),DATA!$A$1:$AM$533,29,FALSE)</f>
        <v>1004.979283</v>
      </c>
      <c r="F73" s="69">
        <f t="shared" si="29"/>
        <v>2791.3779383999999</v>
      </c>
      <c r="H73" s="70">
        <f t="shared" si="30"/>
        <v>91.039610392632653</v>
      </c>
      <c r="I73" s="71">
        <f t="shared" si="31"/>
        <v>66.917574142504691</v>
      </c>
      <c r="K73" s="2" t="s">
        <v>51</v>
      </c>
      <c r="L73" s="63">
        <v>122.4255551581967</v>
      </c>
      <c r="M73" s="63">
        <v>0</v>
      </c>
      <c r="N73" s="63">
        <v>36.155874731800175</v>
      </c>
      <c r="O73" s="63">
        <v>0</v>
      </c>
      <c r="P73" s="63">
        <f>SUM(L73:O73)</f>
        <v>158.58142988999688</v>
      </c>
    </row>
    <row r="74" spans="1:16" x14ac:dyDescent="0.2">
      <c r="A74" s="46" t="s">
        <v>69</v>
      </c>
      <c r="B74" s="5" t="s">
        <v>53</v>
      </c>
      <c r="C74" s="61">
        <f>VLOOKUP(CONCATENATE($A74,C$2,"_0"),DATA!$A$1:$AM$533,29,FALSE)</f>
        <v>2055.564038</v>
      </c>
      <c r="D74" s="61">
        <f>VLOOKUP(CONCATENATE($A74,D$2,"_0"),DATA!$A$1:$AM$533,29,FALSE)</f>
        <v>1.9730968769999999</v>
      </c>
      <c r="E74" s="61">
        <f>VLOOKUP(CONCATENATE($A74,E$2,"_0"),DATA!$A$1:$AM$533,29,FALSE)</f>
        <v>8.0825897330000007</v>
      </c>
      <c r="F74" s="69">
        <f t="shared" si="29"/>
        <v>2065.61972461</v>
      </c>
      <c r="H74" s="70">
        <f t="shared" si="30"/>
        <v>-8.9967596182743126</v>
      </c>
      <c r="I74" s="71">
        <f t="shared" si="31"/>
        <v>-156.18865603664972</v>
      </c>
      <c r="K74" s="2" t="s">
        <v>52</v>
      </c>
      <c r="L74" s="63">
        <v>546.54666362382648</v>
      </c>
      <c r="M74" s="63">
        <v>1263.9740280263013</v>
      </c>
      <c r="N74" s="63">
        <v>913.93967260736736</v>
      </c>
      <c r="O74" s="63">
        <v>0</v>
      </c>
      <c r="P74" s="63">
        <f t="shared" ref="P74:P77" si="32">SUM(L74:O74)</f>
        <v>2724.4603642574953</v>
      </c>
    </row>
    <row r="75" spans="1:16" x14ac:dyDescent="0.2">
      <c r="A75" s="46" t="s">
        <v>70</v>
      </c>
      <c r="B75" s="5" t="s">
        <v>54</v>
      </c>
      <c r="C75" s="61">
        <f>VLOOKUP(CONCATENATE($A75,C$2,"_0"),DATA!$A$1:$AM$533,29,FALSE)</f>
        <v>150.7094941</v>
      </c>
      <c r="D75" s="61">
        <f>VLOOKUP(CONCATENATE($A75,D$2,"_0"),DATA!$A$1:$AM$533,29,FALSE)</f>
        <v>19.053082530000001</v>
      </c>
      <c r="E75" s="61">
        <f>VLOOKUP(CONCATENATE($A75,E$2,"_0"),DATA!$A$1:$AM$533,29,FALSE)</f>
        <v>156.28342290000001</v>
      </c>
      <c r="F75" s="69">
        <f t="shared" si="29"/>
        <v>326.04599953000002</v>
      </c>
      <c r="H75" s="70">
        <f t="shared" si="30"/>
        <v>57.222294876851585</v>
      </c>
      <c r="I75" s="71">
        <f t="shared" si="31"/>
        <v>141.96240657229035</v>
      </c>
      <c r="K75" s="2" t="s">
        <v>53</v>
      </c>
      <c r="L75" s="63">
        <v>2190.4135355318776</v>
      </c>
      <c r="M75" s="63">
        <v>14.315495763497966</v>
      </c>
      <c r="N75" s="63">
        <v>17.079349351274313</v>
      </c>
      <c r="O75" s="63">
        <v>0</v>
      </c>
      <c r="P75" s="63">
        <f t="shared" si="32"/>
        <v>2221.8083806466498</v>
      </c>
    </row>
    <row r="76" spans="1:16" x14ac:dyDescent="0.2">
      <c r="A76" s="46" t="s">
        <v>71</v>
      </c>
      <c r="B76" s="5" t="s">
        <v>55</v>
      </c>
      <c r="C76" s="61">
        <f>VLOOKUP(CONCATENATE($A76,C$2,"_0"),DATA!$A$1:$AM$533,29,FALSE)</f>
        <v>2351.5344669999999</v>
      </c>
      <c r="D76" s="61">
        <f>VLOOKUP(CONCATENATE($A76,D$2,"_0"),DATA!$A$1:$AM$533,29,FALSE)</f>
        <v>67.412854760000002</v>
      </c>
      <c r="E76" s="61">
        <f>VLOOKUP(CONCATENATE($A76,E$2,"_0"),DATA!$A$1:$AM$533,29,FALSE)</f>
        <v>364.05763660000002</v>
      </c>
      <c r="F76" s="69">
        <f t="shared" si="29"/>
        <v>2783.0049583599998</v>
      </c>
      <c r="H76" s="70">
        <f t="shared" si="30"/>
        <v>-119.38334179215056</v>
      </c>
      <c r="I76" s="71">
        <f t="shared" si="31"/>
        <v>600.09881304311557</v>
      </c>
      <c r="K76" s="2" t="s">
        <v>54</v>
      </c>
      <c r="L76" s="63">
        <v>60.223990537501059</v>
      </c>
      <c r="M76" s="63">
        <v>24.798474397060179</v>
      </c>
      <c r="N76" s="63">
        <v>95.227897745013678</v>
      </c>
      <c r="O76" s="63">
        <v>3.8332302781347454</v>
      </c>
      <c r="P76" s="63">
        <f t="shared" si="32"/>
        <v>184.08359295770967</v>
      </c>
    </row>
    <row r="77" spans="1:16" x14ac:dyDescent="0.2">
      <c r="B77" s="5" t="s">
        <v>56</v>
      </c>
      <c r="C77" s="69">
        <f>SUM(C72:C76)</f>
        <v>5485.5738569000005</v>
      </c>
      <c r="D77" s="69">
        <f>SUM(D72:D76)</f>
        <v>1166.9527599588</v>
      </c>
      <c r="E77" s="69">
        <f>SUM(E72:E76)</f>
        <v>1601.324766123</v>
      </c>
      <c r="F77" s="69">
        <f t="shared" si="29"/>
        <v>8253.8513829818003</v>
      </c>
      <c r="H77" s="74">
        <f t="shared" si="30"/>
        <v>51.64776301725918</v>
      </c>
      <c r="I77" s="75">
        <f t="shared" si="31"/>
        <v>782.01146991306359</v>
      </c>
      <c r="K77" s="2" t="s">
        <v>55</v>
      </c>
      <c r="L77" s="63">
        <v>1643.2102875385704</v>
      </c>
      <c r="M77" s="63">
        <v>56.254879386163083</v>
      </c>
      <c r="N77" s="63">
        <v>451.07834690043336</v>
      </c>
      <c r="O77" s="63">
        <v>32.362631491717217</v>
      </c>
      <c r="P77" s="63">
        <f t="shared" si="32"/>
        <v>2182.9061453168842</v>
      </c>
    </row>
    <row r="78" spans="1:16" x14ac:dyDescent="0.2">
      <c r="B78" s="5" t="s">
        <v>82</v>
      </c>
      <c r="C78" s="64">
        <f>C77/0.0036</f>
        <v>1523770.5158055557</v>
      </c>
      <c r="D78" s="64">
        <f>D77/0.0036</f>
        <v>324153.54443300003</v>
      </c>
      <c r="E78" s="64">
        <f>E77/0.0036</f>
        <v>444812.43503416667</v>
      </c>
      <c r="F78" s="64">
        <f>F77/0.0036</f>
        <v>2292736.4952727226</v>
      </c>
      <c r="H78" s="70">
        <f t="shared" si="30"/>
        <v>14346.600838127555</v>
      </c>
      <c r="I78" s="71">
        <f t="shared" si="31"/>
        <v>217225.40830918495</v>
      </c>
      <c r="K78" s="2" t="s">
        <v>56</v>
      </c>
      <c r="L78" s="65">
        <f>SUM(L73:L77)</f>
        <v>4562.8200323899728</v>
      </c>
      <c r="M78" s="65">
        <f t="shared" ref="M78:P78" si="33">SUM(M73:M77)</f>
        <v>1359.3428775730224</v>
      </c>
      <c r="N78" s="65">
        <f t="shared" si="33"/>
        <v>1513.4811413358889</v>
      </c>
      <c r="O78" s="65">
        <f t="shared" si="33"/>
        <v>36.195861769851959</v>
      </c>
      <c r="P78" s="65">
        <f t="shared" si="33"/>
        <v>7471.8399130687358</v>
      </c>
    </row>
    <row r="79" spans="1:16" x14ac:dyDescent="0.2">
      <c r="H79" s="76"/>
      <c r="K79" s="2" t="s">
        <v>82</v>
      </c>
      <c r="L79" s="66">
        <f>L78/0.0036</f>
        <v>1267450.0089972147</v>
      </c>
      <c r="M79" s="66">
        <f t="shared" ref="M79:P79" si="34">M78/0.0036</f>
        <v>377595.243770284</v>
      </c>
      <c r="N79" s="66">
        <f t="shared" si="34"/>
        <v>420411.42814885802</v>
      </c>
      <c r="O79" s="66">
        <f t="shared" si="34"/>
        <v>10054.406047181101</v>
      </c>
      <c r="P79" s="66">
        <f t="shared" si="34"/>
        <v>2075511.0869635378</v>
      </c>
    </row>
    <row r="80" spans="1:16" x14ac:dyDescent="0.2">
      <c r="B80" s="68">
        <v>2050</v>
      </c>
      <c r="C80" s="4" t="s">
        <v>63</v>
      </c>
      <c r="D80" s="4" t="s">
        <v>64</v>
      </c>
      <c r="E80" s="4" t="s">
        <v>65</v>
      </c>
      <c r="F80" s="4" t="s">
        <v>72</v>
      </c>
      <c r="H80" s="76"/>
      <c r="K80" s="45"/>
      <c r="L80" s="63"/>
      <c r="M80" s="63"/>
      <c r="N80" s="63"/>
      <c r="O80" s="63"/>
      <c r="P80" s="63"/>
    </row>
    <row r="81" spans="1:16" x14ac:dyDescent="0.2">
      <c r="A81" s="46" t="s">
        <v>67</v>
      </c>
      <c r="B81" s="5" t="s">
        <v>51</v>
      </c>
      <c r="C81" s="61">
        <f>VLOOKUP(CONCATENATE($A81,C$2,"_0"),DATA!$A$1:$AM$533,39,FALSE)</f>
        <v>291.79724770000001</v>
      </c>
      <c r="D81" s="61">
        <f>VLOOKUP(CONCATENATE($A81,D$2,"_0"),DATA!$A$1:$AM$533,39,FALSE)</f>
        <v>0.18365803180000001</v>
      </c>
      <c r="E81" s="61">
        <f>VLOOKUP(CONCATENATE($A81,E$2,"_0"),DATA!$A$1:$AM$533,39,FALSE)</f>
        <v>88.971489890000001</v>
      </c>
      <c r="F81" s="69">
        <f t="shared" ref="F81:F86" si="35">SUM(C81:E81)</f>
        <v>380.95239562180001</v>
      </c>
      <c r="H81" s="70">
        <f>E81-N82-O82</f>
        <v>52.807180957180925</v>
      </c>
      <c r="I81" s="71">
        <f t="shared" ref="I81:I86" si="36">F81-SUM(L82:O82)</f>
        <v>212.56500961344821</v>
      </c>
      <c r="K81" s="72">
        <v>2050</v>
      </c>
      <c r="L81" s="8" t="s">
        <v>63</v>
      </c>
      <c r="M81" s="8" t="s">
        <v>64</v>
      </c>
      <c r="N81" s="8" t="s">
        <v>65</v>
      </c>
      <c r="O81" s="8" t="s">
        <v>66</v>
      </c>
      <c r="P81" s="8" t="s">
        <v>84</v>
      </c>
    </row>
    <row r="82" spans="1:16" x14ac:dyDescent="0.2">
      <c r="A82" s="46" t="s">
        <v>68</v>
      </c>
      <c r="B82" s="5" t="s">
        <v>52</v>
      </c>
      <c r="C82" s="61">
        <f>VLOOKUP(CONCATENATE($A82,C$2,"_0"),DATA!$A$1:$AM$533,39,FALSE)</f>
        <v>941.99976379999998</v>
      </c>
      <c r="D82" s="61">
        <f>VLOOKUP(CONCATENATE($A82,D$2,"_0"),DATA!$A$1:$AM$533,39,FALSE)</f>
        <v>1432.205402</v>
      </c>
      <c r="E82" s="61">
        <f>VLOOKUP(CONCATENATE($A82,E$2,"_0"),DATA!$A$1:$AM$533,39,FALSE)</f>
        <v>1301.684246</v>
      </c>
      <c r="F82" s="69">
        <f t="shared" si="35"/>
        <v>3675.8894117999998</v>
      </c>
      <c r="H82" s="70">
        <f t="shared" ref="H82:H87" si="37">E82-N83-O83</f>
        <v>369.07770340725642</v>
      </c>
      <c r="I82" s="71">
        <f t="shared" si="36"/>
        <v>566.95573763768152</v>
      </c>
      <c r="K82" s="2" t="s">
        <v>51</v>
      </c>
      <c r="L82" s="63">
        <v>132.22307707553273</v>
      </c>
      <c r="M82" s="63">
        <v>0</v>
      </c>
      <c r="N82" s="63">
        <v>36.164308932819075</v>
      </c>
      <c r="O82" s="63">
        <v>0</v>
      </c>
      <c r="P82" s="63">
        <f>SUM(L82:O82)</f>
        <v>168.3873860083518</v>
      </c>
    </row>
    <row r="83" spans="1:16" x14ac:dyDescent="0.2">
      <c r="A83" s="46" t="s">
        <v>69</v>
      </c>
      <c r="B83" s="5" t="s">
        <v>53</v>
      </c>
      <c r="C83" s="61">
        <f>VLOOKUP(CONCATENATE($A83,C$2,"_0"),DATA!$A$1:$AM$533,39,FALSE)</f>
        <v>2786.6632599999998</v>
      </c>
      <c r="D83" s="61">
        <f>VLOOKUP(CONCATENATE($A83,D$2,"_0"),DATA!$A$1:$AM$533,39,FALSE)</f>
        <v>2.680230087</v>
      </c>
      <c r="E83" s="61">
        <f>VLOOKUP(CONCATENATE($A83,E$2,"_0"),DATA!$A$1:$AM$533,39,FALSE)</f>
        <v>10.647528169999999</v>
      </c>
      <c r="F83" s="69">
        <f t="shared" si="35"/>
        <v>2799.9910182569997</v>
      </c>
      <c r="H83" s="70">
        <f t="shared" si="37"/>
        <v>-16.781355059460793</v>
      </c>
      <c r="I83" s="71">
        <f t="shared" si="36"/>
        <v>289.00161947248716</v>
      </c>
      <c r="K83" s="2" t="s">
        <v>52</v>
      </c>
      <c r="L83" s="63">
        <v>678.44493091506786</v>
      </c>
      <c r="M83" s="63">
        <v>1497.882200654507</v>
      </c>
      <c r="N83" s="63">
        <v>932.60654259274361</v>
      </c>
      <c r="O83" s="63">
        <v>0</v>
      </c>
      <c r="P83" s="63">
        <f t="shared" ref="P83:P86" si="38">SUM(L83:O83)</f>
        <v>3108.9336741623183</v>
      </c>
    </row>
    <row r="84" spans="1:16" x14ac:dyDescent="0.2">
      <c r="A84" s="46" t="s">
        <v>70</v>
      </c>
      <c r="B84" s="5" t="s">
        <v>54</v>
      </c>
      <c r="C84" s="61">
        <f>VLOOKUP(CONCATENATE($A84,C$2,"_0"),DATA!$A$1:$AM$533,39,FALSE)</f>
        <v>200.34969280000001</v>
      </c>
      <c r="D84" s="61">
        <f>VLOOKUP(CONCATENATE($A84,D$2,"_0"),DATA!$A$1:$AM$533,39,FALSE)</f>
        <v>25.820153810000001</v>
      </c>
      <c r="E84" s="61">
        <f>VLOOKUP(CONCATENATE($A84,E$2,"_0"),DATA!$A$1:$AM$533,39,FALSE)</f>
        <v>204.38706550000001</v>
      </c>
      <c r="F84" s="69">
        <f t="shared" si="35"/>
        <v>430.55691210999998</v>
      </c>
      <c r="H84" s="70">
        <f t="shared" si="37"/>
        <v>111.58947617267124</v>
      </c>
      <c r="I84" s="71">
        <f t="shared" si="36"/>
        <v>254.18520706022628</v>
      </c>
      <c r="K84" s="2" t="s">
        <v>53</v>
      </c>
      <c r="L84" s="63">
        <v>2457.5987615014128</v>
      </c>
      <c r="M84" s="63">
        <v>25.961754053638671</v>
      </c>
      <c r="N84" s="63">
        <v>27.428883229460794</v>
      </c>
      <c r="O84" s="63">
        <v>0</v>
      </c>
      <c r="P84" s="63">
        <f t="shared" si="38"/>
        <v>2510.9893987845126</v>
      </c>
    </row>
    <row r="85" spans="1:16" x14ac:dyDescent="0.2">
      <c r="A85" s="46" t="s">
        <v>71</v>
      </c>
      <c r="B85" s="5" t="s">
        <v>55</v>
      </c>
      <c r="C85" s="61">
        <f>VLOOKUP(CONCATENATE($A85,C$2,"_0"),DATA!$A$1:$AM$533,39,FALSE)</f>
        <v>3172.4686200000001</v>
      </c>
      <c r="D85" s="61">
        <f>VLOOKUP(CONCATENATE($A85,D$2,"_0"),DATA!$A$1:$AM$533,39,FALSE)</f>
        <v>89.052104869999994</v>
      </c>
      <c r="E85" s="61">
        <f>VLOOKUP(CONCATENATE($A85,E$2,"_0"),DATA!$A$1:$AM$533,39,FALSE)</f>
        <v>479.66765800000002</v>
      </c>
      <c r="F85" s="69">
        <f t="shared" si="35"/>
        <v>3741.1883828699997</v>
      </c>
      <c r="H85" s="70">
        <f t="shared" si="37"/>
        <v>-149.72810008170779</v>
      </c>
      <c r="I85" s="71">
        <f t="shared" si="36"/>
        <v>1383.8921901571525</v>
      </c>
      <c r="K85" s="2" t="s">
        <v>54</v>
      </c>
      <c r="L85" s="63">
        <v>55.032831220556574</v>
      </c>
      <c r="M85" s="63">
        <v>28.541284501888367</v>
      </c>
      <c r="N85" s="63">
        <v>87.463673541607008</v>
      </c>
      <c r="O85" s="63">
        <v>5.333915785721759</v>
      </c>
      <c r="P85" s="63">
        <f t="shared" si="38"/>
        <v>176.37170504977371</v>
      </c>
    </row>
    <row r="86" spans="1:16" x14ac:dyDescent="0.2">
      <c r="B86" s="5" t="s">
        <v>56</v>
      </c>
      <c r="C86" s="69">
        <f>SUM(C81:C85)</f>
        <v>7393.2785843000001</v>
      </c>
      <c r="D86" s="69">
        <f>SUM(D81:D85)</f>
        <v>1549.9415487987999</v>
      </c>
      <c r="E86" s="69">
        <f>SUM(E81:E85)</f>
        <v>2085.3579875599999</v>
      </c>
      <c r="F86" s="69">
        <f t="shared" si="35"/>
        <v>11028.5781206588</v>
      </c>
      <c r="H86" s="74">
        <f t="shared" si="37"/>
        <v>366.96490539593981</v>
      </c>
      <c r="I86" s="75">
        <f t="shared" si="36"/>
        <v>2706.5997639409961</v>
      </c>
      <c r="K86" s="2" t="s">
        <v>55</v>
      </c>
      <c r="L86" s="63">
        <v>1659.9857350218736</v>
      </c>
      <c r="M86" s="63">
        <v>67.914699609265853</v>
      </c>
      <c r="N86" s="63">
        <v>562.21730444666491</v>
      </c>
      <c r="O86" s="63">
        <v>67.178453635042914</v>
      </c>
      <c r="P86" s="63">
        <f t="shared" si="38"/>
        <v>2357.2961927128472</v>
      </c>
    </row>
    <row r="87" spans="1:16" x14ac:dyDescent="0.2">
      <c r="B87" s="5" t="s">
        <v>82</v>
      </c>
      <c r="C87" s="64">
        <f>C86/0.0036</f>
        <v>2053688.495638889</v>
      </c>
      <c r="D87" s="64">
        <f>D86/0.0036</f>
        <v>430539.31911077775</v>
      </c>
      <c r="E87" s="64">
        <f>E86/0.0036</f>
        <v>579266.10765555548</v>
      </c>
      <c r="F87" s="64">
        <f>F86/0.0036</f>
        <v>3063493.9224052224</v>
      </c>
      <c r="H87" s="70">
        <f t="shared" si="37"/>
        <v>101934.69594331656</v>
      </c>
      <c r="I87" s="71">
        <f>F87-SUM(L88:O88)</f>
        <v>751833.26776138833</v>
      </c>
      <c r="K87" s="2" t="s">
        <v>56</v>
      </c>
      <c r="L87" s="65">
        <f>SUM(L82:L86)</f>
        <v>4983.2853357344429</v>
      </c>
      <c r="M87" s="65">
        <f t="shared" ref="M87:P87" si="39">SUM(M82:M86)</f>
        <v>1620.2999388193</v>
      </c>
      <c r="N87" s="65">
        <f t="shared" si="39"/>
        <v>1645.8807127432954</v>
      </c>
      <c r="O87" s="65">
        <f t="shared" si="39"/>
        <v>72.512369420764671</v>
      </c>
      <c r="P87" s="65">
        <f t="shared" si="39"/>
        <v>8321.9783567178019</v>
      </c>
    </row>
    <row r="88" spans="1:16" x14ac:dyDescent="0.2">
      <c r="K88" s="2" t="s">
        <v>82</v>
      </c>
      <c r="L88" s="66">
        <f>L87/0.0036</f>
        <v>1384245.9265929009</v>
      </c>
      <c r="M88" s="66">
        <f t="shared" ref="M88:P88" si="40">M87/0.0036</f>
        <v>450083.31633869448</v>
      </c>
      <c r="N88" s="66">
        <f t="shared" si="40"/>
        <v>457189.08687313762</v>
      </c>
      <c r="O88" s="66">
        <f t="shared" si="40"/>
        <v>20142.324839101297</v>
      </c>
      <c r="P88" s="66">
        <f t="shared" si="40"/>
        <v>2311660.6546438341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B36" sqref="B36"/>
    </sheetView>
  </sheetViews>
  <sheetFormatPr baseColWidth="10" defaultColWidth="11.42578125" defaultRowHeight="12.75" x14ac:dyDescent="0.2"/>
  <cols>
    <col min="1" max="1" width="22.42578125" style="46" customWidth="1"/>
    <col min="2" max="2" width="35.42578125" style="46" customWidth="1"/>
    <col min="3" max="3" width="12" style="46" bestFit="1" customWidth="1"/>
    <col min="4" max="10" width="11.42578125" style="46"/>
    <col min="11" max="11" width="30.85546875" style="46" customWidth="1"/>
    <col min="12" max="18" width="10.140625" style="46" customWidth="1"/>
    <col min="19" max="19" width="11.42578125" style="52"/>
    <col min="20" max="20" width="18.7109375" style="46" customWidth="1"/>
    <col min="21" max="21" width="26" style="46" customWidth="1"/>
    <col min="22" max="22" width="12.7109375" style="46" customWidth="1"/>
    <col min="23" max="16384" width="11.42578125" style="46"/>
  </cols>
  <sheetData>
    <row r="1" spans="1:27" x14ac:dyDescent="0.2">
      <c r="C1" s="46">
        <v>2</v>
      </c>
      <c r="D1" s="46">
        <v>6</v>
      </c>
      <c r="E1" s="46">
        <v>9</v>
      </c>
      <c r="F1" s="46">
        <v>14</v>
      </c>
      <c r="G1" s="46">
        <v>19</v>
      </c>
      <c r="H1" s="46">
        <v>29</v>
      </c>
      <c r="I1" s="46">
        <v>39</v>
      </c>
      <c r="L1" s="122" t="s">
        <v>200</v>
      </c>
      <c r="M1" s="122"/>
      <c r="N1" s="121" t="s">
        <v>135</v>
      </c>
      <c r="O1" s="121"/>
      <c r="P1" s="121"/>
      <c r="Q1" s="121"/>
      <c r="R1" s="121"/>
      <c r="S1" s="77"/>
      <c r="T1" s="78"/>
    </row>
    <row r="2" spans="1:27" x14ac:dyDescent="0.2">
      <c r="C2" s="60">
        <v>2013</v>
      </c>
      <c r="D2" s="60">
        <v>2017</v>
      </c>
      <c r="E2" s="60">
        <v>2020</v>
      </c>
      <c r="F2" s="60">
        <v>2025</v>
      </c>
      <c r="G2" s="60">
        <v>2030</v>
      </c>
      <c r="H2" s="60">
        <v>2040</v>
      </c>
      <c r="I2" s="60">
        <v>2050</v>
      </c>
      <c r="J2" s="60"/>
      <c r="K2" s="79" t="s">
        <v>154</v>
      </c>
      <c r="L2" s="79">
        <v>2013</v>
      </c>
      <c r="M2" s="80">
        <v>2017</v>
      </c>
      <c r="N2" s="80" t="s">
        <v>155</v>
      </c>
      <c r="O2" s="80" t="s">
        <v>156</v>
      </c>
      <c r="P2" s="80" t="s">
        <v>157</v>
      </c>
      <c r="Q2" s="80" t="s">
        <v>158</v>
      </c>
      <c r="R2" s="80" t="s">
        <v>159</v>
      </c>
      <c r="S2" s="81"/>
      <c r="T2" s="82" t="s">
        <v>151</v>
      </c>
      <c r="V2" s="46" t="s">
        <v>152</v>
      </c>
      <c r="Z2" s="83"/>
    </row>
    <row r="3" spans="1:27" x14ac:dyDescent="0.2">
      <c r="A3" s="46" t="s">
        <v>110</v>
      </c>
      <c r="B3" s="60" t="s">
        <v>122</v>
      </c>
      <c r="C3" s="67">
        <f>VLOOKUP($A3,DATA!$A$1:$AM$533,C$1,FALSE)/1000</f>
        <v>0</v>
      </c>
      <c r="D3" s="67">
        <f>VLOOKUP($A3,DATA!$A$1:$AM$533,D$1,FALSE)/1000</f>
        <v>0</v>
      </c>
      <c r="E3" s="67">
        <f>VLOOKUP($A3,DATA!$A$1:$AM$533,E$1,FALSE)/1000</f>
        <v>0</v>
      </c>
      <c r="F3" s="67">
        <f>VLOOKUP($A3,DATA!$A$1:$AM$533,F$1,FALSE)/1000</f>
        <v>0</v>
      </c>
      <c r="G3" s="67">
        <f>VLOOKUP($A3,DATA!$A$1:$AM$533,G$1,FALSE)/1000</f>
        <v>0</v>
      </c>
      <c r="H3" s="67">
        <f>VLOOKUP($A3,DATA!$A$1:$AM$533,H$1,FALSE)/1000</f>
        <v>0</v>
      </c>
      <c r="I3" s="67">
        <f>VLOOKUP($A3,DATA!$A$1:$AM$533,I$1,FALSE)/1000</f>
        <v>0</v>
      </c>
      <c r="J3" s="67"/>
      <c r="K3" s="46" t="s">
        <v>122</v>
      </c>
      <c r="N3" s="60"/>
      <c r="O3" s="60"/>
      <c r="P3" s="60"/>
      <c r="Q3" s="60"/>
      <c r="R3" s="60"/>
      <c r="S3" s="82"/>
      <c r="T3" s="84" t="s">
        <v>153</v>
      </c>
      <c r="U3" s="67" t="s">
        <v>154</v>
      </c>
      <c r="V3" s="67" t="s">
        <v>155</v>
      </c>
      <c r="W3" s="67" t="s">
        <v>156</v>
      </c>
      <c r="X3" s="67" t="s">
        <v>157</v>
      </c>
      <c r="Y3" s="67" t="s">
        <v>158</v>
      </c>
      <c r="Z3" s="46" t="s">
        <v>159</v>
      </c>
      <c r="AA3" s="46" t="s">
        <v>160</v>
      </c>
    </row>
    <row r="4" spans="1:27" x14ac:dyDescent="0.2">
      <c r="A4" s="46" t="s">
        <v>111</v>
      </c>
      <c r="B4" s="60" t="s">
        <v>123</v>
      </c>
      <c r="C4" s="67">
        <f>VLOOKUP($A4,DATA!$A$1:$AM$533,C$1,FALSE)/1000</f>
        <v>0</v>
      </c>
      <c r="D4" s="67">
        <f>VLOOKUP($A4,DATA!$A$1:$AM$533,D$1,FALSE)/1000</f>
        <v>0</v>
      </c>
      <c r="E4" s="67">
        <f>VLOOKUP($A4,DATA!$A$1:$AM$533,E$1,FALSE)/1000</f>
        <v>0</v>
      </c>
      <c r="F4" s="67">
        <f>VLOOKUP($A4,DATA!$A$1:$AM$533,F$1,FALSE)/1000</f>
        <v>0</v>
      </c>
      <c r="G4" s="67">
        <f>VLOOKUP($A4,DATA!$A$1:$AM$533,G$1,FALSE)/1000</f>
        <v>0</v>
      </c>
      <c r="H4" s="67">
        <f>VLOOKUP($A4,DATA!$A$1:$AM$533,H$1,FALSE)/1000</f>
        <v>0</v>
      </c>
      <c r="I4" s="67">
        <f>VLOOKUP($A4,DATA!$A$1:$AM$533,I$1,FALSE)/1000</f>
        <v>0</v>
      </c>
      <c r="J4" s="67"/>
      <c r="K4" s="46" t="s">
        <v>166</v>
      </c>
      <c r="N4" s="85"/>
      <c r="O4" s="85"/>
      <c r="P4" s="85"/>
      <c r="Q4" s="85"/>
      <c r="R4" s="85"/>
      <c r="S4" s="86"/>
      <c r="T4" s="60" t="s">
        <v>161</v>
      </c>
      <c r="U4" s="67" t="s">
        <v>126</v>
      </c>
      <c r="V4" s="67">
        <v>3477.5230858922005</v>
      </c>
      <c r="W4" s="67">
        <v>3477.523093521595</v>
      </c>
      <c r="X4" s="67">
        <v>3477.4170373082161</v>
      </c>
      <c r="Y4" s="67">
        <v>3440.7789762616158</v>
      </c>
      <c r="Z4" s="67"/>
      <c r="AA4" s="67">
        <v>13873.242192983627</v>
      </c>
    </row>
    <row r="5" spans="1:27" x14ac:dyDescent="0.2">
      <c r="A5" s="46" t="s">
        <v>112</v>
      </c>
      <c r="B5" s="60" t="s">
        <v>124</v>
      </c>
      <c r="C5" s="67">
        <f>VLOOKUP($A5,DATA!$A$1:$AM$533,C$1,FALSE)/1000</f>
        <v>0</v>
      </c>
      <c r="D5" s="67">
        <f>VLOOKUP($A5,DATA!$A$1:$AM$533,D$1,FALSE)/1000</f>
        <v>0</v>
      </c>
      <c r="E5" s="67">
        <f>VLOOKUP($A5,DATA!$A$1:$AM$533,E$1,FALSE)/1000</f>
        <v>0</v>
      </c>
      <c r="F5" s="67">
        <f>VLOOKUP($A5,DATA!$A$1:$AM$533,F$1,FALSE)/1000</f>
        <v>0</v>
      </c>
      <c r="G5" s="67">
        <f>VLOOKUP($A5,DATA!$A$1:$AM$533,G$1,FALSE)/1000</f>
        <v>0</v>
      </c>
      <c r="H5" s="67">
        <f>VLOOKUP($A5,DATA!$A$1:$AM$533,H$1,FALSE)/1000</f>
        <v>0</v>
      </c>
      <c r="I5" s="67">
        <f>VLOOKUP($A5,DATA!$A$1:$AM$533,I$1,FALSE)/1000</f>
        <v>0</v>
      </c>
      <c r="J5" s="67"/>
      <c r="K5" s="46" t="s">
        <v>167</v>
      </c>
      <c r="N5" s="85"/>
      <c r="O5" s="85"/>
      <c r="P5" s="85"/>
      <c r="Q5" s="85"/>
      <c r="R5" s="85"/>
      <c r="S5" s="86"/>
      <c r="T5" s="60"/>
      <c r="U5" s="67" t="s">
        <v>162</v>
      </c>
      <c r="V5" s="67">
        <v>23319.595581054688</v>
      </c>
      <c r="W5" s="67">
        <v>47843.786149978638</v>
      </c>
      <c r="X5" s="67">
        <v>38778.447451591492</v>
      </c>
      <c r="Y5" s="67">
        <v>29632.617614746094</v>
      </c>
      <c r="Z5" s="67">
        <v>912.76922607421875</v>
      </c>
      <c r="AA5" s="67">
        <v>140487.21602344513</v>
      </c>
    </row>
    <row r="6" spans="1:27" x14ac:dyDescent="0.2">
      <c r="A6" s="46" t="s">
        <v>113</v>
      </c>
      <c r="B6" s="60" t="s">
        <v>125</v>
      </c>
      <c r="C6" s="67">
        <f>VLOOKUP($A6,DATA!$A$1:$AM$533,C$1,FALSE)/1000</f>
        <v>0</v>
      </c>
      <c r="D6" s="67">
        <f>VLOOKUP($A6,DATA!$A$1:$AM$533,D$1,FALSE)/1000</f>
        <v>0</v>
      </c>
      <c r="E6" s="67">
        <f>VLOOKUP($A6,DATA!$A$1:$AM$533,E$1,FALSE)/1000</f>
        <v>0</v>
      </c>
      <c r="F6" s="67">
        <f>VLOOKUP($A6,DATA!$A$1:$AM$533,F$1,FALSE)/1000</f>
        <v>0</v>
      </c>
      <c r="G6" s="67">
        <f>VLOOKUP($A6,DATA!$A$1:$AM$533,G$1,FALSE)/1000</f>
        <v>0</v>
      </c>
      <c r="H6" s="67">
        <f>VLOOKUP($A6,DATA!$A$1:$AM$533,H$1,FALSE)/1000</f>
        <v>0</v>
      </c>
      <c r="I6" s="67">
        <f>VLOOKUP($A6,DATA!$A$1:$AM$533,I$1,FALSE)/1000</f>
        <v>0</v>
      </c>
      <c r="J6" s="67"/>
      <c r="K6" s="46" t="s">
        <v>168</v>
      </c>
      <c r="N6" s="85"/>
      <c r="O6" s="85"/>
      <c r="P6" s="85"/>
      <c r="Q6" s="85"/>
      <c r="R6" s="85"/>
      <c r="S6" s="86"/>
      <c r="T6" s="60"/>
      <c r="U6" s="67" t="s">
        <v>163</v>
      </c>
      <c r="V6" s="67">
        <v>93366.329674243927</v>
      </c>
      <c r="W6" s="67">
        <v>94128.751389924437</v>
      </c>
      <c r="X6" s="67">
        <v>115769.26235600561</v>
      </c>
      <c r="Y6" s="67">
        <v>113686.43687944114</v>
      </c>
      <c r="Z6" s="67">
        <v>145633.78698682785</v>
      </c>
      <c r="AA6" s="67">
        <v>562584.56728644297</v>
      </c>
    </row>
    <row r="7" spans="1:27" x14ac:dyDescent="0.2">
      <c r="A7" s="46" t="s">
        <v>114</v>
      </c>
      <c r="B7" s="60" t="s">
        <v>126</v>
      </c>
      <c r="C7" s="67">
        <f>VLOOKUP($A7,DATA!$A$1:$AM$533,C$1,FALSE)/1000</f>
        <v>822.13967230000003</v>
      </c>
      <c r="D7" s="67">
        <f>VLOOKUP($A7,DATA!$A$1:$AM$533,D$1,FALSE)/1000</f>
        <v>2416.3055989999998</v>
      </c>
      <c r="E7" s="67">
        <f>VLOOKUP($A7,DATA!$A$1:$AM$533,E$1,FALSE)/1000</f>
        <v>3398.6593760000001</v>
      </c>
      <c r="F7" s="67">
        <f>VLOOKUP($A7,DATA!$A$1:$AM$533,F$1,FALSE)/1000</f>
        <v>4349.8108579999998</v>
      </c>
      <c r="G7" s="67">
        <f>VLOOKUP($A7,DATA!$A$1:$AM$533,G$1,FALSE)/1000</f>
        <v>4245.8672000000006</v>
      </c>
      <c r="H7" s="67">
        <f>VLOOKUP($A7,DATA!$A$1:$AM$533,H$1,FALSE)/1000</f>
        <v>4518.2683640000005</v>
      </c>
      <c r="I7" s="67">
        <f>VLOOKUP($A7,DATA!$A$1:$AM$533,I$1,FALSE)/1000</f>
        <v>5.6142198719999996</v>
      </c>
      <c r="J7" s="67"/>
      <c r="K7" s="46" t="s">
        <v>126</v>
      </c>
      <c r="M7" s="85">
        <f>2.4*1000</f>
        <v>2400</v>
      </c>
      <c r="N7" s="85">
        <f>V4</f>
        <v>3477.5230858922005</v>
      </c>
      <c r="O7" s="85">
        <f>W4</f>
        <v>3477.523093521595</v>
      </c>
      <c r="P7" s="85">
        <f>X4</f>
        <v>3477.4170373082161</v>
      </c>
      <c r="Q7" s="85">
        <f>Y4</f>
        <v>3440.7789762616158</v>
      </c>
      <c r="R7" s="85">
        <f>Z4</f>
        <v>0</v>
      </c>
      <c r="S7" s="86"/>
      <c r="T7" s="60"/>
      <c r="U7" s="67" t="s">
        <v>164</v>
      </c>
      <c r="V7" s="67">
        <v>1825.2850780487061</v>
      </c>
      <c r="W7" s="67">
        <v>2.215484693646431</v>
      </c>
      <c r="X7" s="67">
        <v>51.283796548843384</v>
      </c>
      <c r="Y7" s="67">
        <v>156.79067373275757</v>
      </c>
      <c r="Z7" s="67">
        <v>317.62527465820313</v>
      </c>
      <c r="AA7" s="67">
        <v>2353.2003076821566</v>
      </c>
    </row>
    <row r="8" spans="1:27" x14ac:dyDescent="0.2">
      <c r="A8" s="46" t="s">
        <v>115</v>
      </c>
      <c r="B8" s="60" t="s">
        <v>127</v>
      </c>
      <c r="C8" s="67">
        <f>VLOOKUP($A8,DATA!$A$1:$AM$533,C$1,FALSE)/1000</f>
        <v>483.85231530000004</v>
      </c>
      <c r="D8" s="67">
        <f>VLOOKUP($A8,DATA!$A$1:$AM$533,D$1,FALSE)/1000</f>
        <v>663.7770362</v>
      </c>
      <c r="E8" s="67">
        <f>VLOOKUP($A8,DATA!$A$1:$AM$533,E$1,FALSE)/1000</f>
        <v>793.05637659999991</v>
      </c>
      <c r="F8" s="67">
        <f>VLOOKUP($A8,DATA!$A$1:$AM$533,F$1,FALSE)/1000</f>
        <v>797.58044710000001</v>
      </c>
      <c r="G8" s="67">
        <f>VLOOKUP($A8,DATA!$A$1:$AM$533,G$1,FALSE)/1000</f>
        <v>755.64338550000002</v>
      </c>
      <c r="H8" s="67">
        <f>VLOOKUP($A8,DATA!$A$1:$AM$533,H$1,FALSE)/1000</f>
        <v>322.38447259999998</v>
      </c>
      <c r="I8" s="67">
        <f>VLOOKUP($A8,DATA!$A$1:$AM$533,I$1,FALSE)/1000</f>
        <v>52.090469899999995</v>
      </c>
      <c r="J8" s="67"/>
      <c r="K8" s="46" t="s">
        <v>127</v>
      </c>
      <c r="M8" s="46">
        <f>0.3*1000</f>
        <v>300</v>
      </c>
      <c r="N8" s="85"/>
      <c r="O8" s="85"/>
      <c r="P8" s="85"/>
      <c r="Q8" s="85"/>
      <c r="R8" s="85"/>
      <c r="S8" s="86"/>
      <c r="T8" s="60"/>
      <c r="U8" s="67" t="s">
        <v>165</v>
      </c>
      <c r="V8" s="67"/>
      <c r="W8" s="67">
        <v>0.11325220018625259</v>
      </c>
      <c r="X8" s="67">
        <v>6.0662413164973259</v>
      </c>
      <c r="Y8" s="67">
        <v>1.2313385978341103</v>
      </c>
      <c r="Z8" s="67"/>
      <c r="AA8" s="67">
        <v>7.4108321145176888</v>
      </c>
    </row>
    <row r="9" spans="1:27" x14ac:dyDescent="0.2">
      <c r="A9" s="46" t="s">
        <v>116</v>
      </c>
      <c r="B9" s="60" t="s">
        <v>128</v>
      </c>
      <c r="C9" s="67">
        <f>VLOOKUP($A9,DATA!$A$1:$AM$533,C$1,FALSE)/1000</f>
        <v>0</v>
      </c>
      <c r="D9" s="67">
        <f>VLOOKUP($A9,DATA!$A$1:$AM$533,D$1,FALSE)/1000</f>
        <v>0</v>
      </c>
      <c r="E9" s="67">
        <f>VLOOKUP($A9,DATA!$A$1:$AM$533,E$1,FALSE)/1000</f>
        <v>0</v>
      </c>
      <c r="F9" s="67">
        <f>VLOOKUP($A9,DATA!$A$1:$AM$533,F$1,FALSE)/1000</f>
        <v>0</v>
      </c>
      <c r="G9" s="67">
        <f>VLOOKUP($A9,DATA!$A$1:$AM$533,G$1,FALSE)/1000</f>
        <v>0</v>
      </c>
      <c r="H9" s="67">
        <f>VLOOKUP($A9,DATA!$A$1:$AM$533,H$1,FALSE)/1000</f>
        <v>0</v>
      </c>
      <c r="I9" s="67">
        <f>VLOOKUP($A9,DATA!$A$1:$AM$533,I$1,FALSE)/1000</f>
        <v>0</v>
      </c>
      <c r="J9" s="67"/>
      <c r="K9" s="46" t="s">
        <v>169</v>
      </c>
      <c r="N9" s="85"/>
      <c r="O9" s="85"/>
      <c r="P9" s="85"/>
      <c r="Q9" s="85"/>
      <c r="R9" s="85"/>
      <c r="S9" s="86"/>
      <c r="T9" s="60" t="s">
        <v>72</v>
      </c>
      <c r="U9" s="67"/>
      <c r="V9" s="67">
        <f>SUM(V4:V8)</f>
        <v>121988.73341923952</v>
      </c>
      <c r="W9" s="67">
        <f t="shared" ref="W9:Z9" si="0">SUM(W4:W8)</f>
        <v>145452.3893703185</v>
      </c>
      <c r="X9" s="67">
        <f t="shared" si="0"/>
        <v>158082.47688277066</v>
      </c>
      <c r="Y9" s="67">
        <f t="shared" si="0"/>
        <v>146917.85548277944</v>
      </c>
      <c r="Z9" s="67">
        <f t="shared" si="0"/>
        <v>146864.18148756027</v>
      </c>
      <c r="AA9" s="67"/>
    </row>
    <row r="10" spans="1:27" x14ac:dyDescent="0.2">
      <c r="A10" s="46" t="s">
        <v>117</v>
      </c>
      <c r="B10" s="60" t="s">
        <v>129</v>
      </c>
      <c r="C10" s="67">
        <f>VLOOKUP($A10,DATA!$A$1:$AM$533,C$1,FALSE)/1000</f>
        <v>0</v>
      </c>
      <c r="D10" s="67">
        <f>VLOOKUP($A10,DATA!$A$1:$AM$533,D$1,FALSE)/1000</f>
        <v>0</v>
      </c>
      <c r="E10" s="67">
        <f>VLOOKUP($A10,DATA!$A$1:$AM$533,E$1,FALSE)/1000</f>
        <v>0</v>
      </c>
      <c r="F10" s="67">
        <f>VLOOKUP($A10,DATA!$A$1:$AM$533,F$1,FALSE)/1000</f>
        <v>0</v>
      </c>
      <c r="G10" s="67">
        <f>VLOOKUP($A10,DATA!$A$1:$AM$533,G$1,FALSE)/1000</f>
        <v>0</v>
      </c>
      <c r="H10" s="67">
        <f>VLOOKUP($A10,DATA!$A$1:$AM$533,H$1,FALSE)/1000</f>
        <v>0</v>
      </c>
      <c r="I10" s="67">
        <f>VLOOKUP($A10,DATA!$A$1:$AM$533,I$1,FALSE)/1000</f>
        <v>0</v>
      </c>
      <c r="J10" s="67"/>
      <c r="K10" s="46" t="s">
        <v>170</v>
      </c>
      <c r="N10" s="85"/>
      <c r="O10" s="85"/>
      <c r="P10" s="85"/>
      <c r="Q10" s="85"/>
      <c r="R10" s="85"/>
      <c r="S10" s="86"/>
      <c r="T10" s="60"/>
      <c r="U10" s="67"/>
      <c r="V10" s="67"/>
      <c r="W10" s="67"/>
      <c r="X10" s="67"/>
      <c r="Y10" s="67"/>
    </row>
    <row r="11" spans="1:27" x14ac:dyDescent="0.2">
      <c r="A11" s="46" t="s">
        <v>118</v>
      </c>
      <c r="B11" s="60" t="s">
        <v>130</v>
      </c>
      <c r="C11" s="67">
        <f>VLOOKUP($A11,DATA!$A$1:$AM$533,C$1,FALSE)/1000</f>
        <v>34453.082130000003</v>
      </c>
      <c r="D11" s="67">
        <f>VLOOKUP($A11,DATA!$A$1:$AM$533,D$1,FALSE)/1000</f>
        <v>32716.698329999999</v>
      </c>
      <c r="E11" s="67">
        <f>VLOOKUP($A11,DATA!$A$1:$AM$533,E$1,FALSE)/1000</f>
        <v>36633.262799999997</v>
      </c>
      <c r="F11" s="67">
        <f>VLOOKUP($A11,DATA!$A$1:$AM$533,F$1,FALSE)/1000</f>
        <v>33279.099399999999</v>
      </c>
      <c r="G11" s="67">
        <f>VLOOKUP($A11,DATA!$A$1:$AM$533,G$1,FALSE)/1000</f>
        <v>25766.822479999999</v>
      </c>
      <c r="H11" s="67">
        <f>VLOOKUP($A11,DATA!$A$1:$AM$533,H$1,FALSE)/1000</f>
        <v>20940.636010000002</v>
      </c>
      <c r="I11" s="67">
        <f>VLOOKUP($A11,DATA!$A$1:$AM$533,I$1,FALSE)/1000</f>
        <v>844.70838430000003</v>
      </c>
      <c r="J11" s="67"/>
      <c r="K11" s="46" t="s">
        <v>162</v>
      </c>
      <c r="M11" s="85">
        <f>(23.6+2.7)*1000</f>
        <v>26300</v>
      </c>
      <c r="N11" s="85">
        <f t="shared" ref="N11:R14" si="1">V5</f>
        <v>23319.595581054688</v>
      </c>
      <c r="O11" s="85">
        <f t="shared" si="1"/>
        <v>47843.786149978638</v>
      </c>
      <c r="P11" s="85">
        <f t="shared" si="1"/>
        <v>38778.447451591492</v>
      </c>
      <c r="Q11" s="85">
        <f t="shared" si="1"/>
        <v>29632.617614746094</v>
      </c>
      <c r="R11" s="85">
        <f t="shared" si="1"/>
        <v>912.76922607421875</v>
      </c>
      <c r="S11" s="86"/>
      <c r="T11" s="60"/>
      <c r="U11" s="67"/>
      <c r="V11" s="67"/>
      <c r="W11" s="67"/>
      <c r="X11" s="67"/>
      <c r="Y11" s="67"/>
    </row>
    <row r="12" spans="1:27" x14ac:dyDescent="0.2">
      <c r="A12" s="46" t="s">
        <v>119</v>
      </c>
      <c r="B12" s="60" t="s">
        <v>131</v>
      </c>
      <c r="C12" s="67">
        <f>VLOOKUP($A12,DATA!$A$1:$AM$533,C$1,FALSE)/1000</f>
        <v>56591.382229999996</v>
      </c>
      <c r="D12" s="67">
        <f>VLOOKUP($A12,DATA!$A$1:$AM$533,D$1,FALSE)/1000</f>
        <v>64590.005709999998</v>
      </c>
      <c r="E12" s="67">
        <f>VLOOKUP($A12,DATA!$A$1:$AM$533,E$1,FALSE)/1000</f>
        <v>76138.742620000005</v>
      </c>
      <c r="F12" s="67">
        <f>VLOOKUP($A12,DATA!$A$1:$AM$533,F$1,FALSE)/1000</f>
        <v>75272.302769999995</v>
      </c>
      <c r="G12" s="67">
        <f>VLOOKUP($A12,DATA!$A$1:$AM$533,G$1,FALSE)/1000</f>
        <v>84874.484790000002</v>
      </c>
      <c r="H12" s="67">
        <f>VLOOKUP($A12,DATA!$A$1:$AM$533,H$1,FALSE)/1000</f>
        <v>86535.564370000007</v>
      </c>
      <c r="I12" s="67">
        <f>VLOOKUP($A12,DATA!$A$1:$AM$533,I$1,FALSE)/1000</f>
        <v>127631.9449</v>
      </c>
      <c r="J12" s="67"/>
      <c r="K12" s="46" t="s">
        <v>171</v>
      </c>
      <c r="M12" s="85">
        <f>(57.2+7.3)*1000</f>
        <v>64500</v>
      </c>
      <c r="N12" s="85">
        <f t="shared" si="1"/>
        <v>93366.329674243927</v>
      </c>
      <c r="O12" s="85">
        <f t="shared" si="1"/>
        <v>94128.751389924437</v>
      </c>
      <c r="P12" s="85">
        <f t="shared" si="1"/>
        <v>115769.26235600561</v>
      </c>
      <c r="Q12" s="85">
        <f t="shared" si="1"/>
        <v>113686.43687944114</v>
      </c>
      <c r="R12" s="85">
        <f t="shared" si="1"/>
        <v>145633.78698682785</v>
      </c>
      <c r="S12" s="86"/>
      <c r="T12" s="60"/>
      <c r="U12" s="67"/>
      <c r="V12" s="67"/>
      <c r="W12" s="67"/>
      <c r="X12" s="67"/>
      <c r="Y12" s="67"/>
    </row>
    <row r="13" spans="1:27" x14ac:dyDescent="0.2">
      <c r="A13" s="46" t="s">
        <v>120</v>
      </c>
      <c r="B13" s="60" t="s">
        <v>132</v>
      </c>
      <c r="C13" s="67">
        <f>VLOOKUP($A13,DATA!$A$1:$AM$533,C$1,FALSE)/1000</f>
        <v>1083.8480830000001</v>
      </c>
      <c r="D13" s="67">
        <f>VLOOKUP($A13,DATA!$A$1:$AM$533,D$1,FALSE)/1000</f>
        <v>1887.1268030000001</v>
      </c>
      <c r="E13" s="67">
        <f>VLOOKUP($A13,DATA!$A$1:$AM$533,E$1,FALSE)/1000</f>
        <v>549.47904630000005</v>
      </c>
      <c r="F13" s="67">
        <f>VLOOKUP($A13,DATA!$A$1:$AM$533,F$1,FALSE)/1000</f>
        <v>45.373766969999998</v>
      </c>
      <c r="G13" s="67">
        <f>VLOOKUP($A13,DATA!$A$1:$AM$533,G$1,FALSE)/1000</f>
        <v>30.45941242</v>
      </c>
      <c r="H13" s="67">
        <f>VLOOKUP($A13,DATA!$A$1:$AM$533,H$1,FALSE)/1000</f>
        <v>94.290929759999997</v>
      </c>
      <c r="I13" s="67">
        <f>VLOOKUP($A13,DATA!$A$1:$AM$533,I$1,FALSE)/1000</f>
        <v>230.4518918</v>
      </c>
      <c r="J13" s="67"/>
      <c r="K13" s="46" t="s">
        <v>132</v>
      </c>
      <c r="M13" s="85">
        <f>2.8*1000</f>
        <v>2800</v>
      </c>
      <c r="N13" s="85">
        <f t="shared" si="1"/>
        <v>1825.2850780487061</v>
      </c>
      <c r="O13" s="85">
        <f t="shared" si="1"/>
        <v>2.215484693646431</v>
      </c>
      <c r="P13" s="85">
        <f t="shared" si="1"/>
        <v>51.283796548843384</v>
      </c>
      <c r="Q13" s="85">
        <f t="shared" si="1"/>
        <v>156.79067373275757</v>
      </c>
      <c r="R13" s="85">
        <f t="shared" si="1"/>
        <v>317.62527465820313</v>
      </c>
      <c r="S13" s="86"/>
      <c r="T13" s="60"/>
      <c r="U13" s="67"/>
      <c r="V13" s="67"/>
      <c r="W13" s="67"/>
      <c r="X13" s="67"/>
      <c r="Y13" s="67"/>
    </row>
    <row r="14" spans="1:27" x14ac:dyDescent="0.2">
      <c r="A14" s="46" t="s">
        <v>121</v>
      </c>
      <c r="B14" s="60" t="s">
        <v>133</v>
      </c>
      <c r="C14" s="67">
        <f>VLOOKUP($A14,DATA!$A$1:$AM$533,C$1,FALSE)/1000</f>
        <v>32532.501420000001</v>
      </c>
      <c r="D14" s="67">
        <f>VLOOKUP($A14,DATA!$A$1:$AM$533,D$1,FALSE)/1000</f>
        <v>26026.805379999998</v>
      </c>
      <c r="E14" s="67">
        <f>VLOOKUP($A14,DATA!$A$1:$AM$533,E$1,FALSE)/1000</f>
        <v>3145.9842119999998</v>
      </c>
      <c r="F14" s="67">
        <f>VLOOKUP($A14,DATA!$A$1:$AM$533,F$1,FALSE)/1000</f>
        <v>80.530372189999994</v>
      </c>
      <c r="G14" s="67">
        <f>VLOOKUP($A14,DATA!$A$1:$AM$533,G$1,FALSE)/1000</f>
        <v>73.769248849999997</v>
      </c>
      <c r="H14" s="67">
        <f>VLOOKUP($A14,DATA!$A$1:$AM$533,H$1,FALSE)/1000</f>
        <v>81.7757565</v>
      </c>
      <c r="I14" s="67">
        <f>VLOOKUP($A14,DATA!$A$1:$AM$533,I$1,FALSE)/1000</f>
        <v>103.56330850000001</v>
      </c>
      <c r="J14" s="67"/>
      <c r="K14" s="46" t="s">
        <v>165</v>
      </c>
      <c r="M14" s="85">
        <f>29.1*1000</f>
        <v>29100</v>
      </c>
      <c r="N14" s="85">
        <f t="shared" si="1"/>
        <v>0</v>
      </c>
      <c r="O14" s="85">
        <f t="shared" si="1"/>
        <v>0.11325220018625259</v>
      </c>
      <c r="P14" s="85">
        <f t="shared" si="1"/>
        <v>6.0662413164973259</v>
      </c>
      <c r="Q14" s="85">
        <f t="shared" si="1"/>
        <v>1.2313385978341103</v>
      </c>
      <c r="R14" s="85">
        <f t="shared" si="1"/>
        <v>0</v>
      </c>
      <c r="S14" s="86"/>
      <c r="T14" s="60"/>
      <c r="U14" s="67"/>
      <c r="V14" s="67"/>
      <c r="W14" s="67"/>
      <c r="X14" s="67"/>
      <c r="Y14" s="67"/>
    </row>
    <row r="15" spans="1:27" x14ac:dyDescent="0.2">
      <c r="C15" s="64">
        <f>SUM(C3:C14)</f>
        <v>125966.80585060001</v>
      </c>
      <c r="D15" s="64">
        <f>SUM(D3:D14)</f>
        <v>128300.71885820001</v>
      </c>
      <c r="E15" s="64">
        <f t="shared" ref="E15:H15" si="2">SUM(E3:E14)</f>
        <v>120659.18443089999</v>
      </c>
      <c r="F15" s="64">
        <f t="shared" si="2"/>
        <v>113824.69761425999</v>
      </c>
      <c r="G15" s="64">
        <f t="shared" si="2"/>
        <v>115747.04651677</v>
      </c>
      <c r="H15" s="64">
        <f t="shared" si="2"/>
        <v>112492.91990286001</v>
      </c>
      <c r="I15" s="64">
        <f>SUM(I3:I14)</f>
        <v>128868.373174372</v>
      </c>
      <c r="J15" s="64"/>
      <c r="K15" s="87"/>
      <c r="L15" s="87"/>
      <c r="M15" s="87">
        <f>SUM(M3:M14)</f>
        <v>125400</v>
      </c>
      <c r="N15" s="87">
        <f t="shared" ref="N15" si="3">SUM(N3:N14)</f>
        <v>121988.73341923952</v>
      </c>
      <c r="O15" s="87">
        <f t="shared" ref="O15:R15" si="4">SUM(O3:O14)</f>
        <v>145452.3893703185</v>
      </c>
      <c r="P15" s="87">
        <f t="shared" si="4"/>
        <v>158082.47688277066</v>
      </c>
      <c r="Q15" s="87">
        <f t="shared" si="4"/>
        <v>146917.85548277944</v>
      </c>
      <c r="R15" s="87">
        <f t="shared" si="4"/>
        <v>146864.18148756027</v>
      </c>
      <c r="S15" s="88">
        <f>R15/P15-1</f>
        <v>-7.0964825554508115E-2</v>
      </c>
      <c r="T15" s="60"/>
      <c r="U15" s="67"/>
      <c r="V15" s="67"/>
      <c r="W15" s="67"/>
      <c r="X15" s="67"/>
      <c r="Y15" s="67"/>
    </row>
    <row r="16" spans="1:27" x14ac:dyDescent="0.2">
      <c r="T16" s="89"/>
      <c r="U16" s="89"/>
      <c r="V16" s="89"/>
    </row>
    <row r="17" spans="1:28" x14ac:dyDescent="0.2">
      <c r="A17" s="46" t="s">
        <v>93</v>
      </c>
      <c r="B17" s="60" t="s">
        <v>149</v>
      </c>
      <c r="C17" s="67">
        <f>VLOOKUP($A17,DATA!$A$1:$AM$533,C$1,FALSE)/1000</f>
        <v>125966.80590000001</v>
      </c>
      <c r="D17" s="67">
        <f>VLOOKUP($A17,DATA!$A$1:$AM$533,D$1,FALSE)/1000</f>
        <v>128300.71890000001</v>
      </c>
      <c r="E17" s="67">
        <f>VLOOKUP($A17,DATA!$A$1:$AM$533,E$1,FALSE)/1000</f>
        <v>103275.5806</v>
      </c>
      <c r="F17" s="67">
        <f>VLOOKUP($A17,DATA!$A$1:$AM$533,F$1,FALSE)/1000</f>
        <v>84390.640230000005</v>
      </c>
      <c r="G17" s="67">
        <f>VLOOKUP($A17,DATA!$A$1:$AM$533,G$1,FALSE)/1000</f>
        <v>69498.972340000008</v>
      </c>
      <c r="H17" s="67">
        <f>VLOOKUP($A17,DATA!$A$1:$AM$533,H$1,FALSE)/1000</f>
        <v>50737.432270000005</v>
      </c>
      <c r="I17" s="67">
        <f>VLOOKUP($A17,DATA!$A$1:$AM$533,I$1,FALSE)/1000</f>
        <v>32862.578679999999</v>
      </c>
      <c r="T17" s="82"/>
      <c r="U17" s="90"/>
      <c r="V17" s="90"/>
    </row>
    <row r="18" spans="1:28" x14ac:dyDescent="0.2">
      <c r="B18" s="60" t="s">
        <v>150</v>
      </c>
      <c r="C18" s="91">
        <f>C17/C15-1</f>
        <v>3.9216674352360315E-10</v>
      </c>
      <c r="D18" s="91">
        <f>D17/D15-1</f>
        <v>3.2579716702230144E-10</v>
      </c>
      <c r="E18" s="91">
        <f t="shared" ref="E18:I18" si="5">E17/E15-1</f>
        <v>-0.14407194871149953</v>
      </c>
      <c r="F18" s="91">
        <f t="shared" si="5"/>
        <v>-0.25859113181226212</v>
      </c>
      <c r="G18" s="91">
        <f t="shared" si="5"/>
        <v>-0.39956159201063801</v>
      </c>
      <c r="H18" s="91">
        <f t="shared" si="5"/>
        <v>-0.54897221697318521</v>
      </c>
      <c r="I18" s="91">
        <f t="shared" si="5"/>
        <v>-0.74499112644548093</v>
      </c>
      <c r="T18" s="89"/>
      <c r="U18" s="89"/>
      <c r="V18" s="89"/>
    </row>
    <row r="19" spans="1:28" x14ac:dyDescent="0.2">
      <c r="T19" s="89"/>
      <c r="U19" s="89"/>
      <c r="V19" s="89"/>
    </row>
    <row r="20" spans="1:28" x14ac:dyDescent="0.2">
      <c r="K20" s="46" t="s">
        <v>199</v>
      </c>
      <c r="L20" s="122" t="s">
        <v>197</v>
      </c>
      <c r="M20" s="122"/>
      <c r="T20" s="89"/>
      <c r="U20" s="89" t="s">
        <v>184</v>
      </c>
      <c r="V20" s="89"/>
    </row>
    <row r="21" spans="1:28" ht="27.75" customHeight="1" x14ac:dyDescent="0.2">
      <c r="C21" s="60">
        <v>2013</v>
      </c>
      <c r="D21" s="60">
        <v>2017</v>
      </c>
      <c r="E21" s="60">
        <v>2020</v>
      </c>
      <c r="F21" s="60">
        <v>2025</v>
      </c>
      <c r="G21" s="60">
        <v>2030</v>
      </c>
      <c r="H21" s="60">
        <v>2040</v>
      </c>
      <c r="I21" s="60">
        <v>2050</v>
      </c>
      <c r="K21" s="79" t="s">
        <v>154</v>
      </c>
      <c r="L21" s="79">
        <v>2013</v>
      </c>
      <c r="M21" s="80">
        <v>2017</v>
      </c>
      <c r="N21" s="80" t="s">
        <v>155</v>
      </c>
      <c r="O21" s="80" t="s">
        <v>156</v>
      </c>
      <c r="P21" s="80" t="s">
        <v>157</v>
      </c>
      <c r="Q21" s="80" t="s">
        <v>158</v>
      </c>
      <c r="R21" s="80" t="s">
        <v>159</v>
      </c>
      <c r="S21" s="81"/>
      <c r="U21" s="79" t="s">
        <v>154</v>
      </c>
      <c r="V21" s="92" t="s">
        <v>201</v>
      </c>
      <c r="W21" s="92" t="s">
        <v>198</v>
      </c>
      <c r="X21" s="80" t="s">
        <v>155</v>
      </c>
      <c r="Y21" s="80" t="s">
        <v>156</v>
      </c>
      <c r="Z21" s="80" t="s">
        <v>157</v>
      </c>
      <c r="AA21" s="80" t="s">
        <v>158</v>
      </c>
      <c r="AB21" s="80" t="s">
        <v>159</v>
      </c>
    </row>
    <row r="22" spans="1:28" x14ac:dyDescent="0.2">
      <c r="A22" s="46" t="s">
        <v>172</v>
      </c>
      <c r="B22" s="60" t="s">
        <v>122</v>
      </c>
      <c r="C22" s="93">
        <f>VLOOKUP($A22,DATA!$A$1:$AM$533,C$1,FALSE)/0.0036/1000</f>
        <v>22.436640077777778</v>
      </c>
      <c r="D22" s="93">
        <f>VLOOKUP($A22,DATA!$A$1:$AM$533,D$1,FALSE)/0.0036/1000</f>
        <v>24.464521430555557</v>
      </c>
      <c r="E22" s="93">
        <f>VLOOKUP($A22,DATA!$A$1:$AM$533,E$1,FALSE)/0.0036/1000</f>
        <v>27.523315250000003</v>
      </c>
      <c r="F22" s="93">
        <f>VLOOKUP($A22,DATA!$A$1:$AM$533,F$1,FALSE)/0.0036/1000</f>
        <v>26.079218763888889</v>
      </c>
      <c r="G22" s="93">
        <f>VLOOKUP($A22,DATA!$A$1:$AM$533,G$1,FALSE)/0.0036/1000</f>
        <v>29.034922694444447</v>
      </c>
      <c r="H22" s="93">
        <f>VLOOKUP($A22,DATA!$A$1:$AM$533,H$1,FALSE)/0.0036/1000</f>
        <v>32.009087888888892</v>
      </c>
      <c r="I22" s="93">
        <f>VLOOKUP($A22,DATA!$A$1:$AM$533,I$1,FALSE)/0.0036/1000</f>
        <v>37.260858555555558</v>
      </c>
      <c r="K22" s="46" t="s">
        <v>122</v>
      </c>
      <c r="L22" s="94">
        <f t="shared" ref="L22:L33" si="6">V22*(1-0.175)</f>
        <v>21.461604213180632</v>
      </c>
      <c r="M22" s="94">
        <f t="shared" ref="M22:M33" si="7">W22*(1-0.175)</f>
        <v>24.722959878391183</v>
      </c>
      <c r="N22" s="94">
        <f t="shared" ref="N22:N33" si="8">X22*(1-0.175)</f>
        <v>27.180165582543587</v>
      </c>
      <c r="O22" s="94">
        <f t="shared" ref="O22:O33" si="9">Y22*(1-0.175)</f>
        <v>29.391982430790858</v>
      </c>
      <c r="P22" s="94">
        <f t="shared" ref="P22:P33" si="10">Z22*(1-0.175)</f>
        <v>33.069024280477677</v>
      </c>
      <c r="Q22" s="94">
        <f t="shared" ref="Q22:Q33" si="11">AA22*(1-0.175)</f>
        <v>33.06902423367</v>
      </c>
      <c r="R22" s="94">
        <f t="shared" ref="R22:R33" si="12">AB22*(1-0.175)</f>
        <v>33.069024196191307</v>
      </c>
      <c r="S22" s="95"/>
      <c r="U22" s="46" t="s">
        <v>122</v>
      </c>
      <c r="V22" s="94">
        <v>26.01406571294622</v>
      </c>
      <c r="W22" s="73">
        <v>29.967224095019617</v>
      </c>
      <c r="X22" s="96">
        <v>32.945655251567985</v>
      </c>
      <c r="Y22" s="96">
        <v>35.626645370655588</v>
      </c>
      <c r="Z22" s="96">
        <v>40.083665794518396</v>
      </c>
      <c r="AA22" s="96">
        <v>40.083665737781821</v>
      </c>
      <c r="AB22" s="96">
        <v>40.083665692353101</v>
      </c>
    </row>
    <row r="23" spans="1:28" x14ac:dyDescent="0.2">
      <c r="A23" s="46" t="s">
        <v>173</v>
      </c>
      <c r="B23" s="60" t="s">
        <v>123</v>
      </c>
      <c r="C23" s="93">
        <f>VLOOKUP($A23,DATA!$A$1:$AM$533,C$1,FALSE)/0.0036/1000</f>
        <v>3.3496253249999999</v>
      </c>
      <c r="D23" s="93">
        <f>VLOOKUP($A23,DATA!$A$1:$AM$533,D$1,FALSE)/0.0036/1000</f>
        <v>8.1579131361111106</v>
      </c>
      <c r="E23" s="93">
        <f>VLOOKUP($A23,DATA!$A$1:$AM$533,E$1,FALSE)/0.0036/1000</f>
        <v>13.912391613888891</v>
      </c>
      <c r="F23" s="93">
        <f>VLOOKUP($A23,DATA!$A$1:$AM$533,F$1,FALSE)/0.0036/1000</f>
        <v>26.368987572222224</v>
      </c>
      <c r="G23" s="93">
        <f>VLOOKUP($A23,DATA!$A$1:$AM$533,G$1,FALSE)/0.0036/1000</f>
        <v>42.321576888888892</v>
      </c>
      <c r="H23" s="93">
        <f>VLOOKUP($A23,DATA!$A$1:$AM$533,H$1,FALSE)/0.0036/1000</f>
        <v>77.005013055555565</v>
      </c>
      <c r="I23" s="93">
        <f>VLOOKUP($A23,DATA!$A$1:$AM$533,I$1,FALSE)/0.0036/1000</f>
        <v>102.39322169444445</v>
      </c>
      <c r="K23" s="46" t="s">
        <v>166</v>
      </c>
      <c r="L23" s="94">
        <f t="shared" si="6"/>
        <v>3.2040596433737125</v>
      </c>
      <c r="M23" s="94">
        <f t="shared" si="7"/>
        <v>8.2439185416993954</v>
      </c>
      <c r="N23" s="94">
        <f t="shared" si="8"/>
        <v>21.712094712182104</v>
      </c>
      <c r="O23" s="94">
        <f t="shared" si="9"/>
        <v>29.71855968779219</v>
      </c>
      <c r="P23" s="94">
        <f t="shared" si="10"/>
        <v>48.201721393018673</v>
      </c>
      <c r="Q23" s="94">
        <f t="shared" si="11"/>
        <v>79.554926788128185</v>
      </c>
      <c r="R23" s="94">
        <f t="shared" si="12"/>
        <v>90.874017847153411</v>
      </c>
      <c r="S23" s="95"/>
      <c r="U23" s="46" t="s">
        <v>166</v>
      </c>
      <c r="V23" s="94">
        <v>3.8837086586348035</v>
      </c>
      <c r="W23" s="73">
        <v>9.9926285353932069</v>
      </c>
      <c r="X23" s="96">
        <v>26.317690560220733</v>
      </c>
      <c r="Y23" s="96">
        <v>36.022496591263263</v>
      </c>
      <c r="Z23" s="96">
        <v>58.426328961234759</v>
      </c>
      <c r="AA23" s="96">
        <v>96.430214288640229</v>
      </c>
      <c r="AB23" s="96">
        <v>110.15032466321625</v>
      </c>
    </row>
    <row r="24" spans="1:28" x14ac:dyDescent="0.2">
      <c r="A24" s="46" t="s">
        <v>174</v>
      </c>
      <c r="B24" s="60" t="s">
        <v>124</v>
      </c>
      <c r="C24" s="93">
        <f>VLOOKUP($A24,DATA!$A$1:$AM$533,C$1,FALSE)/0.0036/1000</f>
        <v>4.8586605833333332</v>
      </c>
      <c r="D24" s="93">
        <f>VLOOKUP($A24,DATA!$A$1:$AM$533,D$1,FALSE)/0.0036/1000</f>
        <v>4.6404852416666662</v>
      </c>
      <c r="E24" s="93">
        <f>VLOOKUP($A24,DATA!$A$1:$AM$533,E$1,FALSE)/0.0036/1000</f>
        <v>6.9819853833333338</v>
      </c>
      <c r="F24" s="93">
        <f>VLOOKUP($A24,DATA!$A$1:$AM$533,F$1,FALSE)/0.0036/1000</f>
        <v>10.739695486111112</v>
      </c>
      <c r="G24" s="93">
        <f>VLOOKUP($A24,DATA!$A$1:$AM$533,G$1,FALSE)/0.0036/1000</f>
        <v>10.626523922222223</v>
      </c>
      <c r="H24" s="93">
        <f>VLOOKUP($A24,DATA!$A$1:$AM$533,H$1,FALSE)/0.0036/1000</f>
        <v>11.706880372222225</v>
      </c>
      <c r="I24" s="93">
        <f>VLOOKUP($A24,DATA!$A$1:$AM$533,I$1,FALSE)/0.0036/1000</f>
        <v>13.436600686111111</v>
      </c>
      <c r="K24" s="46" t="s">
        <v>167</v>
      </c>
      <c r="L24" s="94">
        <f t="shared" si="6"/>
        <v>4.6475162988913867</v>
      </c>
      <c r="M24" s="94">
        <f t="shared" si="7"/>
        <v>4.6897026981652168</v>
      </c>
      <c r="N24" s="94">
        <f t="shared" si="8"/>
        <v>5.5527930573443882</v>
      </c>
      <c r="O24" s="94">
        <f t="shared" si="9"/>
        <v>12.103926266427152</v>
      </c>
      <c r="P24" s="94">
        <f t="shared" si="10"/>
        <v>12.102969290642067</v>
      </c>
      <c r="Q24" s="94">
        <f t="shared" si="11"/>
        <v>12.094537407596908</v>
      </c>
      <c r="R24" s="94">
        <f t="shared" si="12"/>
        <v>11.92498751749299</v>
      </c>
      <c r="S24" s="95"/>
      <c r="U24" s="46" t="s">
        <v>167</v>
      </c>
      <c r="V24" s="94">
        <v>5.6333530895653174</v>
      </c>
      <c r="W24" s="73">
        <v>5.684488118988142</v>
      </c>
      <c r="X24" s="96">
        <v>6.7306582513265312</v>
      </c>
      <c r="Y24" s="96">
        <v>14.671425777487457</v>
      </c>
      <c r="Z24" s="96">
        <v>14.67026580683887</v>
      </c>
      <c r="AA24" s="96">
        <v>14.660045342541707</v>
      </c>
      <c r="AB24" s="96">
        <v>14.454530324233929</v>
      </c>
    </row>
    <row r="25" spans="1:28" x14ac:dyDescent="0.2">
      <c r="A25" s="46" t="s">
        <v>175</v>
      </c>
      <c r="B25" s="60" t="s">
        <v>125</v>
      </c>
      <c r="C25" s="93">
        <f>VLOOKUP($A25,DATA!$A$1:$AM$533,C$1,FALSE)/0.0036/1000</f>
        <v>1.5603079416666667E-2</v>
      </c>
      <c r="D25" s="93">
        <f>VLOOKUP($A25,DATA!$A$1:$AM$533,D$1,FALSE)/0.0036/1000</f>
        <v>0.26424878711111116</v>
      </c>
      <c r="E25" s="93">
        <f>VLOOKUP($A25,DATA!$A$1:$AM$533,E$1,FALSE)/0.0036/1000</f>
        <v>1.4866800225000001</v>
      </c>
      <c r="F25" s="93">
        <f>VLOOKUP($A25,DATA!$A$1:$AM$533,F$1,FALSE)/0.0036/1000</f>
        <v>20.600549752777781</v>
      </c>
      <c r="G25" s="93">
        <f>VLOOKUP($A25,DATA!$A$1:$AM$533,G$1,FALSE)/0.0036/1000</f>
        <v>25.230252508333336</v>
      </c>
      <c r="H25" s="93">
        <f>VLOOKUP($A25,DATA!$A$1:$AM$533,H$1,FALSE)/0.0036/1000</f>
        <v>87.349291750000006</v>
      </c>
      <c r="I25" s="93">
        <f>VLOOKUP($A25,DATA!$A$1:$AM$533,I$1,FALSE)/0.0036/1000</f>
        <v>126.66693261111112</v>
      </c>
      <c r="K25" s="46" t="s">
        <v>168</v>
      </c>
      <c r="L25" s="94">
        <f t="shared" si="6"/>
        <v>1.4925011673051583E-2</v>
      </c>
      <c r="M25" s="94">
        <f t="shared" si="7"/>
        <v>0.26680066144363823</v>
      </c>
      <c r="N25" s="94">
        <f t="shared" si="8"/>
        <v>9.1064951673796006</v>
      </c>
      <c r="O25" s="94">
        <f t="shared" si="9"/>
        <v>23.217374795138301</v>
      </c>
      <c r="P25" s="94">
        <f t="shared" si="10"/>
        <v>28.735734614715543</v>
      </c>
      <c r="Q25" s="94">
        <f t="shared" si="11"/>
        <v>90.241741879678244</v>
      </c>
      <c r="R25" s="94">
        <f t="shared" si="12"/>
        <v>112.41694423675845</v>
      </c>
      <c r="S25" s="95"/>
      <c r="U25" s="46" t="s">
        <v>168</v>
      </c>
      <c r="V25" s="94">
        <v>1.8090923240062527E-2</v>
      </c>
      <c r="W25" s="73">
        <v>0.32339474114380395</v>
      </c>
      <c r="X25" s="96">
        <v>11.038175960460123</v>
      </c>
      <c r="Y25" s="96">
        <v>28.142272478955519</v>
      </c>
      <c r="Z25" s="96">
        <v>34.831193472382481</v>
      </c>
      <c r="AA25" s="96">
        <v>109.38392955112515</v>
      </c>
      <c r="AB25" s="96">
        <v>136.26296271122237</v>
      </c>
    </row>
    <row r="26" spans="1:28" x14ac:dyDescent="0.2">
      <c r="A26" s="46" t="s">
        <v>176</v>
      </c>
      <c r="B26" s="60" t="s">
        <v>126</v>
      </c>
      <c r="C26" s="93">
        <f>VLOOKUP($A26,DATA!$A$1:$AM$533,C$1,FALSE)/0.0036/1000</f>
        <v>1.7816314319444446</v>
      </c>
      <c r="D26" s="93">
        <f>VLOOKUP($A26,DATA!$A$1:$AM$533,D$1,FALSE)/0.0036/1000</f>
        <v>5.3249203250000008</v>
      </c>
      <c r="E26" s="93">
        <f>VLOOKUP($A26,DATA!$A$1:$AM$533,E$1,FALSE)/0.0036/1000</f>
        <v>7.2021735777777778</v>
      </c>
      <c r="F26" s="93">
        <f>VLOOKUP($A26,DATA!$A$1:$AM$533,F$1,FALSE)/0.0036/1000</f>
        <v>9.276158636111111</v>
      </c>
      <c r="G26" s="93">
        <f>VLOOKUP($A26,DATA!$A$1:$AM$533,G$1,FALSE)/0.0036/1000</f>
        <v>9.1788871888888899</v>
      </c>
      <c r="H26" s="93">
        <f>VLOOKUP($A26,DATA!$A$1:$AM$533,H$1,FALSE)/0.0036/1000</f>
        <v>9.9996894194444454</v>
      </c>
      <c r="I26" s="93">
        <f>VLOOKUP($A26,DATA!$A$1:$AM$533,I$1,FALSE)/0.0036/1000</f>
        <v>9.2957712222222228E-3</v>
      </c>
      <c r="K26" s="46" t="s">
        <v>126</v>
      </c>
      <c r="L26" s="94">
        <f t="shared" si="6"/>
        <v>1.7042065351888962</v>
      </c>
      <c r="M26" s="94">
        <f t="shared" si="7"/>
        <v>5.3809667388176727</v>
      </c>
      <c r="N26" s="94">
        <f t="shared" si="8"/>
        <v>10.45448079136222</v>
      </c>
      <c r="O26" s="94">
        <f t="shared" si="9"/>
        <v>10.45448079136222</v>
      </c>
      <c r="P26" s="94">
        <f t="shared" si="10"/>
        <v>10.454198436755904</v>
      </c>
      <c r="Q26" s="94">
        <f t="shared" si="11"/>
        <v>10.330815205842917</v>
      </c>
      <c r="R26" s="94">
        <f t="shared" si="12"/>
        <v>0</v>
      </c>
      <c r="S26" s="95"/>
      <c r="U26" s="46" t="s">
        <v>126</v>
      </c>
      <c r="V26" s="94">
        <v>2.065704891138056</v>
      </c>
      <c r="W26" s="73">
        <v>6.5223839258396037</v>
      </c>
      <c r="X26" s="96">
        <v>12.672097928923904</v>
      </c>
      <c r="Y26" s="96">
        <v>12.672097928923904</v>
      </c>
      <c r="Z26" s="96">
        <v>12.671755680916249</v>
      </c>
      <c r="AA26" s="96">
        <v>12.522200249506568</v>
      </c>
      <c r="AB26" s="96"/>
    </row>
    <row r="27" spans="1:28" x14ac:dyDescent="0.2">
      <c r="A27" s="46" t="s">
        <v>177</v>
      </c>
      <c r="B27" s="60" t="s">
        <v>127</v>
      </c>
      <c r="C27" s="93">
        <f>VLOOKUP($A27,DATA!$A$1:$AM$533,C$1,FALSE)/0.0036/1000</f>
        <v>1.048540196388889</v>
      </c>
      <c r="D27" s="93">
        <f>VLOOKUP($A27,DATA!$A$1:$AM$533,D$1,FALSE)/0.0036/1000</f>
        <v>1.4472230086111111</v>
      </c>
      <c r="E27" s="93">
        <f>VLOOKUP($A27,DATA!$A$1:$AM$533,E$1,FALSE)/0.0036/1000</f>
        <v>1.6946127747222222</v>
      </c>
      <c r="F27" s="93">
        <f>VLOOKUP($A27,DATA!$A$1:$AM$533,F$1,FALSE)/0.0036/1000</f>
        <v>1.7163899841666665</v>
      </c>
      <c r="G27" s="93">
        <f>VLOOKUP($A27,DATA!$A$1:$AM$533,G$1,FALSE)/0.0036/1000</f>
        <v>1.6532337313888887</v>
      </c>
      <c r="H27" s="93">
        <f>VLOOKUP($A27,DATA!$A$1:$AM$533,H$1,FALSE)/0.0036/1000</f>
        <v>0.71674036527777785</v>
      </c>
      <c r="I27" s="93">
        <f>VLOOKUP($A27,DATA!$A$1:$AM$533,I$1,FALSE)/0.0036/1000</f>
        <v>0.11282523633333334</v>
      </c>
      <c r="K27" s="46" t="s">
        <v>127</v>
      </c>
      <c r="L27" s="94">
        <f t="shared" si="6"/>
        <v>1.002973467525146</v>
      </c>
      <c r="M27" s="94">
        <f t="shared" si="7"/>
        <v>1.4623206491276504</v>
      </c>
      <c r="N27" s="94">
        <f t="shared" si="8"/>
        <v>1.8684425064369861</v>
      </c>
      <c r="O27" s="94">
        <f t="shared" si="9"/>
        <v>1.9344177721690357</v>
      </c>
      <c r="P27" s="94">
        <f t="shared" si="10"/>
        <v>1.882933424508701</v>
      </c>
      <c r="Q27" s="94">
        <f t="shared" si="11"/>
        <v>0.74047422404582897</v>
      </c>
      <c r="R27" s="94">
        <f t="shared" si="12"/>
        <v>0.10013243425187283</v>
      </c>
      <c r="S27" s="95"/>
      <c r="U27" s="46" t="s">
        <v>127</v>
      </c>
      <c r="V27" s="94">
        <v>1.2157254151819952</v>
      </c>
      <c r="W27" s="73">
        <v>1.7725098777304853</v>
      </c>
      <c r="X27" s="96">
        <v>2.2647787956811953</v>
      </c>
      <c r="Y27" s="96">
        <v>2.3447488147503464</v>
      </c>
      <c r="Z27" s="96">
        <v>2.2823435448590317</v>
      </c>
      <c r="AA27" s="96">
        <v>0.89754451399494428</v>
      </c>
      <c r="AB27" s="96">
        <v>0.12137264757802768</v>
      </c>
    </row>
    <row r="28" spans="1:28" x14ac:dyDescent="0.2">
      <c r="A28" s="46" t="s">
        <v>178</v>
      </c>
      <c r="B28" s="60" t="s">
        <v>128</v>
      </c>
      <c r="C28" s="93">
        <f>VLOOKUP($A28,DATA!$A$1:$AM$533,C$1,FALSE)/0.0036/1000</f>
        <v>4.5921984166666667E-4</v>
      </c>
      <c r="D28" s="93">
        <f>VLOOKUP($A28,DATA!$A$1:$AM$533,D$1,FALSE)/0.0036/1000</f>
        <v>0.64986765666666668</v>
      </c>
      <c r="E28" s="93">
        <f>VLOOKUP($A28,DATA!$A$1:$AM$533,E$1,FALSE)/0.0036/1000</f>
        <v>1.0355370097222223</v>
      </c>
      <c r="F28" s="93">
        <f>VLOOKUP($A28,DATA!$A$1:$AM$533,F$1,FALSE)/0.0036/1000</f>
        <v>1.752752497777778</v>
      </c>
      <c r="G28" s="93">
        <f>VLOOKUP($A28,DATA!$A$1:$AM$533,G$1,FALSE)/0.0036/1000</f>
        <v>1.7344196672222225</v>
      </c>
      <c r="H28" s="93">
        <f>VLOOKUP($A28,DATA!$A$1:$AM$533,H$1,FALSE)/0.0036/1000</f>
        <v>0.90798494750000014</v>
      </c>
      <c r="I28" s="93">
        <f>VLOOKUP($A28,DATA!$A$1:$AM$533,I$1,FALSE)/0.0036/1000</f>
        <v>0.78661826916666666</v>
      </c>
      <c r="K28" s="46" t="s">
        <v>169</v>
      </c>
      <c r="L28" s="94">
        <f t="shared" si="6"/>
        <v>4.3926338650694902E-4</v>
      </c>
      <c r="M28" s="94">
        <f t="shared" si="7"/>
        <v>0.65679416823753256</v>
      </c>
      <c r="N28" s="94">
        <f t="shared" si="8"/>
        <v>2.6103924564959016</v>
      </c>
      <c r="O28" s="94">
        <f t="shared" si="9"/>
        <v>1.9753993048507255</v>
      </c>
      <c r="P28" s="94">
        <f t="shared" si="10"/>
        <v>1.9753993048507255</v>
      </c>
      <c r="Q28" s="94">
        <f t="shared" si="11"/>
        <v>0.9380516042096132</v>
      </c>
      <c r="R28" s="94">
        <f t="shared" si="12"/>
        <v>0.6981239719432778</v>
      </c>
      <c r="S28" s="95"/>
      <c r="U28" s="46" t="s">
        <v>169</v>
      </c>
      <c r="V28" s="94">
        <v>5.3244046849327154E-4</v>
      </c>
      <c r="W28" s="73">
        <v>0.79611414331822139</v>
      </c>
      <c r="X28" s="96">
        <v>3.1641120684798807</v>
      </c>
      <c r="Y28" s="96">
        <v>2.3944233998190612</v>
      </c>
      <c r="Z28" s="96">
        <v>2.3944233998190612</v>
      </c>
      <c r="AA28" s="96">
        <v>1.137032247526804</v>
      </c>
      <c r="AB28" s="96">
        <v>0.84621087508276105</v>
      </c>
    </row>
    <row r="29" spans="1:28" x14ac:dyDescent="0.2">
      <c r="A29" s="46" t="s">
        <v>179</v>
      </c>
      <c r="B29" s="60" t="s">
        <v>129</v>
      </c>
      <c r="C29" s="93">
        <f>VLOOKUP($A29,DATA!$A$1:$AM$533,C$1,FALSE)/0.0036/1000</f>
        <v>9.4455076722222238</v>
      </c>
      <c r="D29" s="93">
        <f>VLOOKUP($A29,DATA!$A$1:$AM$533,D$1,FALSE)/0.0036/1000</f>
        <v>8.3599405527777773</v>
      </c>
      <c r="E29" s="93">
        <f>VLOOKUP($A29,DATA!$A$1:$AM$533,E$1,FALSE)/0.0036/1000</f>
        <v>9.2215342944444441</v>
      </c>
      <c r="F29" s="93">
        <f>VLOOKUP($A29,DATA!$A$1:$AM$533,F$1,FALSE)/0.0036/1000</f>
        <v>8.4551953527777783</v>
      </c>
      <c r="G29" s="93">
        <f>VLOOKUP($A29,DATA!$A$1:$AM$533,G$1,FALSE)/0.0036/1000</f>
        <v>8.3667586416666673</v>
      </c>
      <c r="H29" s="93">
        <f>VLOOKUP($A29,DATA!$A$1:$AM$533,H$1,FALSE)/0.0036/1000</f>
        <v>9.2237997638888896</v>
      </c>
      <c r="I29" s="93">
        <f>VLOOKUP($A29,DATA!$A$1:$AM$533,I$1,FALSE)/0.0036/1000</f>
        <v>10.72715758888889</v>
      </c>
      <c r="K29" s="46" t="s">
        <v>170</v>
      </c>
      <c r="L29" s="94">
        <f t="shared" si="6"/>
        <v>9.0350313857878088</v>
      </c>
      <c r="M29" s="94">
        <f t="shared" si="7"/>
        <v>8.4482373008210789</v>
      </c>
      <c r="N29" s="94">
        <f t="shared" si="8"/>
        <v>9.5292330443859097</v>
      </c>
      <c r="O29" s="94">
        <f t="shared" si="9"/>
        <v>9.5292330443859097</v>
      </c>
      <c r="P29" s="94">
        <f t="shared" si="10"/>
        <v>9.5292330443859097</v>
      </c>
      <c r="Q29" s="94">
        <f t="shared" si="11"/>
        <v>9.5292330443859097</v>
      </c>
      <c r="R29" s="94">
        <f t="shared" si="12"/>
        <v>9.5203558799810697</v>
      </c>
      <c r="S29" s="95"/>
      <c r="U29" s="46" t="s">
        <v>170</v>
      </c>
      <c r="V29" s="94">
        <v>10.951553194894315</v>
      </c>
      <c r="W29" s="73">
        <v>10.240287637358884</v>
      </c>
      <c r="X29" s="96">
        <v>11.550585508346558</v>
      </c>
      <c r="Y29" s="96">
        <v>11.550585508346558</v>
      </c>
      <c r="Z29" s="96">
        <v>11.550585508346558</v>
      </c>
      <c r="AA29" s="96">
        <v>11.550585508346558</v>
      </c>
      <c r="AB29" s="96">
        <v>11.539825309067965</v>
      </c>
    </row>
    <row r="30" spans="1:28" x14ac:dyDescent="0.2">
      <c r="A30" s="46" t="s">
        <v>180</v>
      </c>
      <c r="B30" s="60" t="s">
        <v>130</v>
      </c>
      <c r="C30" s="93">
        <f>VLOOKUP($A30,DATA!$A$1:$AM$533,C$1,FALSE)/0.0036/1000</f>
        <v>28.729635611111114</v>
      </c>
      <c r="D30" s="93">
        <f>VLOOKUP($A30,DATA!$A$1:$AM$533,D$1,FALSE)/0.0036/1000</f>
        <v>26.798206938888889</v>
      </c>
      <c r="E30" s="93">
        <f>VLOOKUP($A30,DATA!$A$1:$AM$533,E$1,FALSE)/0.0036/1000</f>
        <v>30.103274694444444</v>
      </c>
      <c r="F30" s="93">
        <f>VLOOKUP($A30,DATA!$A$1:$AM$533,F$1,FALSE)/0.0036/1000</f>
        <v>28.452092749999998</v>
      </c>
      <c r="G30" s="93">
        <f>VLOOKUP($A30,DATA!$A$1:$AM$533,G$1,FALSE)/0.0036/1000</f>
        <v>22.708213111111114</v>
      </c>
      <c r="H30" s="93">
        <f>VLOOKUP($A30,DATA!$A$1:$AM$533,H$1,FALSE)/0.0036/1000</f>
        <v>19.058771330555555</v>
      </c>
      <c r="I30" s="93">
        <f>VLOOKUP($A30,DATA!$A$1:$AM$533,I$1,FALSE)/0.0036/1000</f>
        <v>0.69466969305555548</v>
      </c>
      <c r="K30" s="46" t="s">
        <v>162</v>
      </c>
      <c r="L30" s="94">
        <f t="shared" si="6"/>
        <v>27.481123124822805</v>
      </c>
      <c r="M30" s="94">
        <f t="shared" si="7"/>
        <v>27.081329566430846</v>
      </c>
      <c r="N30" s="94">
        <f t="shared" si="8"/>
        <v>15.750954825518601</v>
      </c>
      <c r="O30" s="94">
        <f t="shared" si="9"/>
        <v>32.066275379031687</v>
      </c>
      <c r="P30" s="94">
        <f t="shared" si="10"/>
        <v>25.863283980487903</v>
      </c>
      <c r="Q30" s="94">
        <f t="shared" si="11"/>
        <v>19.689875993952047</v>
      </c>
      <c r="R30" s="94">
        <f t="shared" si="12"/>
        <v>0.61651958043803456</v>
      </c>
      <c r="S30" s="95"/>
      <c r="U30" s="46" t="s">
        <v>162</v>
      </c>
      <c r="V30" s="94">
        <v>33.310452272512492</v>
      </c>
      <c r="W30" s="73">
        <v>32.825854019916179</v>
      </c>
      <c r="X30" s="96">
        <v>19.092066455174063</v>
      </c>
      <c r="Y30" s="96">
        <v>38.868212580644467</v>
      </c>
      <c r="Z30" s="96">
        <v>31.349435127864126</v>
      </c>
      <c r="AA30" s="96">
        <v>23.86651635630551</v>
      </c>
      <c r="AB30" s="96">
        <v>0.74729646113701165</v>
      </c>
    </row>
    <row r="31" spans="1:28" x14ac:dyDescent="0.2">
      <c r="A31" s="46" t="s">
        <v>181</v>
      </c>
      <c r="B31" s="60" t="s">
        <v>131</v>
      </c>
      <c r="C31" s="93">
        <f>VLOOKUP($A31,DATA!$A$1:$AM$533,C$1,FALSE)/0.0036/1000</f>
        <v>122.63729388888889</v>
      </c>
      <c r="D31" s="93">
        <f>VLOOKUP($A31,DATA!$A$1:$AM$533,D$1,FALSE)/0.0036/1000</f>
        <v>136.80559155555557</v>
      </c>
      <c r="E31" s="93">
        <f>VLOOKUP($A31,DATA!$A$1:$AM$533,E$1,FALSE)/0.0036/1000</f>
        <v>160.36417911111113</v>
      </c>
      <c r="F31" s="93">
        <f>VLOOKUP($A31,DATA!$A$1:$AM$533,F$1,FALSE)/0.0036/1000</f>
        <v>162.71728672222224</v>
      </c>
      <c r="G31" s="93">
        <f>VLOOKUP($A31,DATA!$A$1:$AM$533,G$1,FALSE)/0.0036/1000</f>
        <v>188.72642008333335</v>
      </c>
      <c r="H31" s="93">
        <f>VLOOKUP($A31,DATA!$A$1:$AM$533,H$1,FALSE)/0.0036/1000</f>
        <v>196.57201675000002</v>
      </c>
      <c r="I31" s="93">
        <f>VLOOKUP($A31,DATA!$A$1:$AM$533,I$1,FALSE)/0.0036/1000</f>
        <v>286.65175777777779</v>
      </c>
      <c r="K31" s="46" t="s">
        <v>171</v>
      </c>
      <c r="L31" s="94">
        <f t="shared" si="6"/>
        <v>117.30780786454316</v>
      </c>
      <c r="M31" s="94">
        <f t="shared" si="7"/>
        <v>138.2522025641058</v>
      </c>
      <c r="N31" s="94">
        <f t="shared" si="8"/>
        <v>181.78214144471008</v>
      </c>
      <c r="O31" s="94">
        <f t="shared" si="9"/>
        <v>183.38676768294212</v>
      </c>
      <c r="P31" s="94">
        <f t="shared" si="10"/>
        <v>214.94800024619587</v>
      </c>
      <c r="Q31" s="94">
        <f t="shared" si="11"/>
        <v>203.08122524410081</v>
      </c>
      <c r="R31" s="94">
        <f>AB31*(1-0.175)</f>
        <v>254.40352899858448</v>
      </c>
      <c r="S31" s="95"/>
      <c r="U31" s="46" t="s">
        <v>171</v>
      </c>
      <c r="V31" s="94">
        <v>142.19128226005233</v>
      </c>
      <c r="W31" s="73">
        <v>167.57842735043127</v>
      </c>
      <c r="X31" s="96">
        <v>220.34198962995163</v>
      </c>
      <c r="Y31" s="96">
        <v>222.28699113083894</v>
      </c>
      <c r="Z31" s="96">
        <v>260.54303060144957</v>
      </c>
      <c r="AA31" s="96">
        <v>246.15906090194039</v>
      </c>
      <c r="AB31" s="96">
        <v>308.36791393767817</v>
      </c>
    </row>
    <row r="32" spans="1:28" x14ac:dyDescent="0.2">
      <c r="A32" s="46" t="s">
        <v>182</v>
      </c>
      <c r="B32" s="60" t="s">
        <v>132</v>
      </c>
      <c r="C32" s="93">
        <f>VLOOKUP($A32,DATA!$A$1:$AM$533,C$1,FALSE)/0.0036/1000</f>
        <v>1.7822446963888887</v>
      </c>
      <c r="D32" s="93">
        <f>VLOOKUP($A32,DATA!$A$1:$AM$533,D$1,FALSE)/0.0036/1000</f>
        <v>3.0772693055555553</v>
      </c>
      <c r="E32" s="93">
        <f>VLOOKUP($A32,DATA!$A$1:$AM$533,E$1,FALSE)/0.0036/1000</f>
        <v>0.83186553833333332</v>
      </c>
      <c r="F32" s="93">
        <f>VLOOKUP($A32,DATA!$A$1:$AM$533,F$1,FALSE)/0.0036/1000</f>
        <v>7.3201443722222231E-2</v>
      </c>
      <c r="G32" s="93">
        <f>VLOOKUP($A32,DATA!$A$1:$AM$533,G$1,FALSE)/0.0036/1000</f>
        <v>5.4260641305555551E-2</v>
      </c>
      <c r="H32" s="93">
        <f>VLOOKUP($A32,DATA!$A$1:$AM$533,H$1,FALSE)/0.0036/1000</f>
        <v>0.18330370544444444</v>
      </c>
      <c r="I32" s="93">
        <f>VLOOKUP($A32,DATA!$A$1:$AM$533,I$1,FALSE)/0.0036/1000</f>
        <v>0.43321211888888894</v>
      </c>
      <c r="K32" s="46" t="s">
        <v>132</v>
      </c>
      <c r="L32" s="94">
        <f t="shared" si="6"/>
        <v>1.7047931488168995</v>
      </c>
      <c r="M32" s="94">
        <f t="shared" si="7"/>
        <v>3.1095479758815947</v>
      </c>
      <c r="N32" s="94">
        <f t="shared" si="8"/>
        <v>1.7211715807698225</v>
      </c>
      <c r="O32" s="94">
        <f t="shared" si="9"/>
        <v>2.5088010523177215E-3</v>
      </c>
      <c r="P32" s="94">
        <f t="shared" si="10"/>
        <v>6.1799595085221877E-2</v>
      </c>
      <c r="Q32" s="94">
        <f t="shared" si="11"/>
        <v>0.18937355230812045</v>
      </c>
      <c r="R32" s="94">
        <f t="shared" si="12"/>
        <v>0.38447589764787721</v>
      </c>
      <c r="S32" s="95"/>
      <c r="U32" s="46" t="s">
        <v>132</v>
      </c>
      <c r="V32" s="94">
        <v>2.0664159379598783</v>
      </c>
      <c r="W32" s="73">
        <v>3.7691490616746606</v>
      </c>
      <c r="X32" s="96">
        <v>2.0862685827513001</v>
      </c>
      <c r="Y32" s="96">
        <v>3.0409709725063294E-3</v>
      </c>
      <c r="Z32" s="96">
        <v>7.490860010329925E-2</v>
      </c>
      <c r="AA32" s="96">
        <v>0.22954369976741873</v>
      </c>
      <c r="AB32" s="96">
        <v>0.46603139108833602</v>
      </c>
    </row>
    <row r="33" spans="1:28" x14ac:dyDescent="0.2">
      <c r="A33" s="46" t="s">
        <v>183</v>
      </c>
      <c r="B33" s="60" t="s">
        <v>133</v>
      </c>
      <c r="C33" s="93">
        <f>VLOOKUP($A33,DATA!$A$1:$AM$533,C$1,FALSE)/0.0036/1000</f>
        <v>41.125785777777779</v>
      </c>
      <c r="D33" s="93">
        <f>VLOOKUP($A33,DATA!$A$1:$AM$533,D$1,FALSE)/0.0036/1000</f>
        <v>32.862102083333333</v>
      </c>
      <c r="E33" s="93">
        <f>VLOOKUP($A33,DATA!$A$1:$AM$533,E$1,FALSE)/0.0036/1000</f>
        <v>3.6549739027777779</v>
      </c>
      <c r="F33" s="93">
        <f>VLOOKUP($A33,DATA!$A$1:$AM$533,F$1,FALSE)/0.0036/1000</f>
        <v>7.3201443722222231E-2</v>
      </c>
      <c r="G33" s="93">
        <f>VLOOKUP($A33,DATA!$A$1:$AM$533,G$1,FALSE)/0.0036/1000</f>
        <v>7.2435796750000003E-2</v>
      </c>
      <c r="H33" s="93">
        <f>VLOOKUP($A33,DATA!$A$1:$AM$533,H$1,FALSE)/0.0036/1000</f>
        <v>7.9855690055555553E-2</v>
      </c>
      <c r="I33" s="93">
        <f>VLOOKUP($A33,DATA!$A$1:$AM$533,I$1,FALSE)/0.0036/1000</f>
        <v>9.2957712111111104E-2</v>
      </c>
      <c r="K33" s="46" t="s">
        <v>165</v>
      </c>
      <c r="L33" s="94">
        <f t="shared" si="6"/>
        <v>39.338570042809998</v>
      </c>
      <c r="M33" s="94">
        <f t="shared" si="7"/>
        <v>33.209994256878339</v>
      </c>
      <c r="N33" s="94">
        <f t="shared" si="8"/>
        <v>0</v>
      </c>
      <c r="O33" s="94">
        <f t="shared" si="9"/>
        <v>1.0100871882059436E-4</v>
      </c>
      <c r="P33" s="94">
        <f t="shared" si="10"/>
        <v>6.3775866529340412E-3</v>
      </c>
      <c r="Q33" s="94">
        <f t="shared" si="11"/>
        <v>1.2023318970022956E-3</v>
      </c>
      <c r="R33" s="94">
        <f t="shared" si="12"/>
        <v>0</v>
      </c>
      <c r="S33" s="95"/>
      <c r="U33" s="46" t="s">
        <v>165</v>
      </c>
      <c r="V33" s="94">
        <v>47.683115203406061</v>
      </c>
      <c r="W33" s="73">
        <v>40.254538493185869</v>
      </c>
      <c r="X33" s="96"/>
      <c r="Y33" s="96">
        <v>1.2243481069162954E-4</v>
      </c>
      <c r="Z33" s="96">
        <v>7.7304080641624751E-3</v>
      </c>
      <c r="AA33" s="96">
        <v>1.4573719963664189E-3</v>
      </c>
      <c r="AB33" s="96"/>
    </row>
    <row r="34" spans="1:28" x14ac:dyDescent="0.2">
      <c r="C34" s="93">
        <f>SUM(C22:C33)</f>
        <v>237.21162756009164</v>
      </c>
      <c r="D34" s="93">
        <f>SUM(D22:D33)</f>
        <v>252.85229002183334</v>
      </c>
      <c r="E34" s="93">
        <f t="shared" ref="E34:I34" si="13">SUM(E22:E33)</f>
        <v>264.01252317305557</v>
      </c>
      <c r="F34" s="93">
        <f t="shared" si="13"/>
        <v>296.30473040549998</v>
      </c>
      <c r="G34" s="93">
        <f t="shared" si="13"/>
        <v>339.7079048755557</v>
      </c>
      <c r="H34" s="93">
        <f t="shared" si="13"/>
        <v>444.81243503883337</v>
      </c>
      <c r="I34" s="93">
        <f t="shared" si="13"/>
        <v>579.26610771466665</v>
      </c>
      <c r="L34" s="94">
        <f>SUM(L22:L33)</f>
        <v>226.90305000000001</v>
      </c>
      <c r="M34" s="94">
        <f>SUM(M22:M33)</f>
        <v>255.52477499999995</v>
      </c>
      <c r="N34" s="94">
        <f>SUM(N22:N33)</f>
        <v>287.2683651691292</v>
      </c>
      <c r="O34" s="94">
        <f t="shared" ref="O34:R34" si="14">SUM(O22:O33)</f>
        <v>333.78102696466141</v>
      </c>
      <c r="P34" s="94">
        <f t="shared" si="14"/>
        <v>386.83067519777717</v>
      </c>
      <c r="Q34" s="94">
        <f t="shared" si="14"/>
        <v>459.46048150981557</v>
      </c>
      <c r="R34" s="94">
        <f t="shared" si="14"/>
        <v>514.00811056044279</v>
      </c>
      <c r="S34" s="95"/>
      <c r="V34" s="94">
        <f>SUM(V22:V33)</f>
        <v>275.03399999999999</v>
      </c>
      <c r="W34" s="94">
        <f>SUM(W22:W33)</f>
        <v>309.72699999999998</v>
      </c>
      <c r="X34" s="96">
        <f>SUM(X22:X33)</f>
        <v>348.20407899288392</v>
      </c>
      <c r="Y34" s="96">
        <f t="shared" ref="Y34:AB34" si="15">SUM(Y22:Y33)</f>
        <v>404.58306298746828</v>
      </c>
      <c r="Z34" s="96">
        <f t="shared" si="15"/>
        <v>468.88566690639658</v>
      </c>
      <c r="AA34" s="96">
        <f t="shared" si="15"/>
        <v>556.92179576947342</v>
      </c>
      <c r="AB34" s="96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</vt:i4>
      </vt:variant>
    </vt:vector>
  </HeadingPairs>
  <TitlesOfParts>
    <vt:vector size="14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compare Balmorel-ThreeME </vt:lpstr>
      <vt:lpstr>Empleo por sectores</vt:lpstr>
      <vt:lpstr>GRAPH</vt:lpstr>
      <vt:lpstr>ENER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2019-11-05T15:16:04Z</dcterms:modified>
</cp:coreProperties>
</file>