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1" activeTab="4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compare Balmorel-ThreeME " sheetId="18" r:id="rId10"/>
    <sheet name="Empleo por sectores" sheetId="15" r:id="rId11"/>
    <sheet name="GRAPH" sheetId="5" r:id="rId12"/>
    <sheet name="ENER" sheetId="2" r:id="rId13"/>
    <sheet name="ENR_EMS_ELEC" sheetId="4" r:id="rId14"/>
  </sheets>
  <externalReferences>
    <externalReference r:id="rId15"/>
  </externalReferences>
  <calcPr calcId="162913"/>
</workbook>
</file>

<file path=xl/calcChain.xml><?xml version="1.0" encoding="utf-8"?>
<calcChain xmlns="http://schemas.openxmlformats.org/spreadsheetml/2006/main">
  <c r="I22" i="18" l="1"/>
  <c r="I23" i="18"/>
  <c r="I24" i="18"/>
  <c r="I25" i="18"/>
  <c r="I26" i="18"/>
  <c r="I27" i="18"/>
  <c r="I28" i="18"/>
  <c r="I29" i="18"/>
  <c r="I30" i="18"/>
  <c r="I31" i="18"/>
  <c r="I32" i="18"/>
  <c r="I21" i="18"/>
  <c r="G22" i="18"/>
  <c r="G23" i="18"/>
  <c r="G24" i="18"/>
  <c r="G25" i="18"/>
  <c r="G26" i="18"/>
  <c r="G27" i="18"/>
  <c r="G28" i="18"/>
  <c r="G29" i="18"/>
  <c r="G30" i="18"/>
  <c r="G31" i="18"/>
  <c r="G32" i="18"/>
  <c r="G21" i="18"/>
  <c r="E22" i="18"/>
  <c r="E23" i="18"/>
  <c r="E24" i="18"/>
  <c r="E25" i="18"/>
  <c r="E26" i="18"/>
  <c r="E27" i="18"/>
  <c r="E28" i="18"/>
  <c r="E29" i="18"/>
  <c r="E30" i="18"/>
  <c r="E31" i="18"/>
  <c r="E32" i="18"/>
  <c r="E21" i="18"/>
  <c r="D22" i="18"/>
  <c r="D23" i="18"/>
  <c r="D24" i="18"/>
  <c r="D25" i="18"/>
  <c r="D26" i="18"/>
  <c r="D27" i="18"/>
  <c r="D28" i="18"/>
  <c r="D29" i="18"/>
  <c r="D30" i="18"/>
  <c r="D31" i="18"/>
  <c r="D32" i="18"/>
  <c r="D21" i="18"/>
  <c r="C22" i="18"/>
  <c r="C23" i="18"/>
  <c r="C24" i="18"/>
  <c r="C25" i="18"/>
  <c r="C26" i="18"/>
  <c r="C27" i="18"/>
  <c r="C28" i="18"/>
  <c r="C29" i="18"/>
  <c r="C30" i="18"/>
  <c r="C31" i="18"/>
  <c r="C32" i="18"/>
  <c r="C21" i="18"/>
  <c r="K16" i="18"/>
  <c r="K5" i="18"/>
  <c r="K6" i="18"/>
  <c r="K7" i="18"/>
  <c r="K8" i="18"/>
  <c r="K9" i="18"/>
  <c r="K10" i="18"/>
  <c r="K11" i="18"/>
  <c r="K12" i="18"/>
  <c r="K13" i="18"/>
  <c r="K14" i="18"/>
  <c r="K15" i="18"/>
  <c r="K4" i="18"/>
  <c r="I5" i="18"/>
  <c r="I6" i="18"/>
  <c r="I7" i="18"/>
  <c r="I8" i="18"/>
  <c r="I9" i="18"/>
  <c r="I10" i="18"/>
  <c r="I11" i="18"/>
  <c r="I12" i="18"/>
  <c r="I13" i="18"/>
  <c r="I14" i="18"/>
  <c r="I15" i="18"/>
  <c r="I4" i="18"/>
  <c r="G16" i="18"/>
  <c r="G5" i="18"/>
  <c r="G6" i="18"/>
  <c r="G7" i="18"/>
  <c r="G8" i="18"/>
  <c r="G9" i="18"/>
  <c r="G10" i="18"/>
  <c r="G11" i="18"/>
  <c r="G12" i="18"/>
  <c r="G13" i="18"/>
  <c r="G14" i="18"/>
  <c r="G15" i="18"/>
  <c r="G4" i="18"/>
  <c r="E5" i="18"/>
  <c r="E6" i="18"/>
  <c r="E7" i="18"/>
  <c r="E8" i="18"/>
  <c r="E9" i="18"/>
  <c r="E10" i="18"/>
  <c r="E11" i="18"/>
  <c r="E12" i="18"/>
  <c r="E13" i="18"/>
  <c r="E14" i="18"/>
  <c r="E15" i="18"/>
  <c r="E4" i="18"/>
  <c r="C5" i="18"/>
  <c r="C6" i="18"/>
  <c r="C7" i="18"/>
  <c r="C8" i="18"/>
  <c r="C9" i="18"/>
  <c r="C10" i="18"/>
  <c r="C11" i="18"/>
  <c r="C12" i="18"/>
  <c r="C13" i="18"/>
  <c r="C14" i="18"/>
  <c r="C15" i="18"/>
  <c r="C4" i="18"/>
  <c r="I33" i="18"/>
  <c r="G33" i="18"/>
  <c r="E33" i="18"/>
  <c r="C33" i="18"/>
  <c r="D33" i="18" l="1"/>
  <c r="K29" i="18" l="1"/>
  <c r="K27" i="18" l="1"/>
  <c r="K21" i="18"/>
  <c r="K28" i="18"/>
  <c r="K23" i="18"/>
  <c r="K26" i="18"/>
  <c r="K25" i="18"/>
  <c r="K24" i="18"/>
  <c r="K31" i="18"/>
  <c r="K32" i="18"/>
  <c r="K22" i="18"/>
  <c r="K30" i="18"/>
  <c r="K33" i="18" l="1"/>
  <c r="R31" i="4" l="1"/>
  <c r="D5" i="18" l="1"/>
  <c r="D6" i="18"/>
  <c r="D7" i="18"/>
  <c r="D8" i="18"/>
  <c r="D9" i="18"/>
  <c r="D10" i="18"/>
  <c r="D11" i="18"/>
  <c r="D12" i="18"/>
  <c r="D13" i="18"/>
  <c r="D14" i="18"/>
  <c r="D15" i="18"/>
  <c r="D4" i="18"/>
  <c r="D16" i="18" l="1"/>
  <c r="E16" i="18" l="1"/>
  <c r="I16" i="18" l="1"/>
  <c r="C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I40" i="18"/>
  <c r="I43" i="18"/>
  <c r="I42" i="18"/>
  <c r="I41" i="18"/>
  <c r="AA5" i="8" l="1"/>
  <c r="AA6" i="8"/>
  <c r="AA7" i="8"/>
  <c r="AA4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F40" i="18" l="1"/>
  <c r="F41" i="18"/>
  <c r="F42" i="18"/>
  <c r="F43" i="18"/>
  <c r="M40" i="18"/>
  <c r="M41" i="18"/>
  <c r="M42" i="18"/>
  <c r="M43" i="18"/>
  <c r="R43" i="18" s="1"/>
  <c r="R42" i="18" l="1"/>
  <c r="R40" i="18"/>
  <c r="R41" i="18"/>
  <c r="D46" i="18"/>
  <c r="E46" i="18"/>
  <c r="D47" i="18"/>
  <c r="E47" i="18"/>
  <c r="D48" i="18"/>
  <c r="E48" i="18"/>
  <c r="D49" i="18"/>
  <c r="E49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F22" i="18" s="1"/>
  <c r="O11" i="16"/>
  <c r="H22" i="18" s="1"/>
  <c r="P11" i="16"/>
  <c r="J22" i="18" s="1"/>
  <c r="Q11" i="16"/>
  <c r="L22" i="18" s="1"/>
  <c r="K12" i="16"/>
  <c r="L12" i="16"/>
  <c r="M12" i="16"/>
  <c r="N12" i="16"/>
  <c r="F23" i="18" s="1"/>
  <c r="O12" i="16"/>
  <c r="H23" i="18" s="1"/>
  <c r="P12" i="16"/>
  <c r="J23" i="18" s="1"/>
  <c r="Q12" i="16"/>
  <c r="L23" i="18" s="1"/>
  <c r="K13" i="16"/>
  <c r="L13" i="16"/>
  <c r="M13" i="16"/>
  <c r="N13" i="16"/>
  <c r="F24" i="18" s="1"/>
  <c r="O13" i="16"/>
  <c r="H24" i="18" s="1"/>
  <c r="P13" i="16"/>
  <c r="J24" i="18" s="1"/>
  <c r="Q13" i="16"/>
  <c r="L24" i="18" s="1"/>
  <c r="K14" i="16"/>
  <c r="L14" i="16"/>
  <c r="M14" i="16"/>
  <c r="N14" i="16"/>
  <c r="F25" i="18" s="1"/>
  <c r="O14" i="16"/>
  <c r="H25" i="18" s="1"/>
  <c r="P14" i="16"/>
  <c r="J25" i="18" s="1"/>
  <c r="Q14" i="16"/>
  <c r="L25" i="18" s="1"/>
  <c r="K15" i="16"/>
  <c r="L15" i="16"/>
  <c r="M15" i="16"/>
  <c r="N15" i="16"/>
  <c r="F26" i="18" s="1"/>
  <c r="O15" i="16"/>
  <c r="H26" i="18" s="1"/>
  <c r="P15" i="16"/>
  <c r="J26" i="18" s="1"/>
  <c r="Q15" i="16"/>
  <c r="L26" i="18" s="1"/>
  <c r="K16" i="16"/>
  <c r="L16" i="16"/>
  <c r="M16" i="16"/>
  <c r="N16" i="16"/>
  <c r="F27" i="18" s="1"/>
  <c r="O16" i="16"/>
  <c r="H27" i="18" s="1"/>
  <c r="P16" i="16"/>
  <c r="J27" i="18" s="1"/>
  <c r="Q16" i="16"/>
  <c r="L27" i="18" s="1"/>
  <c r="K17" i="16"/>
  <c r="L17" i="16"/>
  <c r="M17" i="16"/>
  <c r="N17" i="16"/>
  <c r="F28" i="18" s="1"/>
  <c r="O17" i="16"/>
  <c r="H28" i="18" s="1"/>
  <c r="P17" i="16"/>
  <c r="J28" i="18" s="1"/>
  <c r="Q17" i="16"/>
  <c r="L28" i="18" s="1"/>
  <c r="K18" i="16"/>
  <c r="L18" i="16"/>
  <c r="M18" i="16"/>
  <c r="N18" i="16"/>
  <c r="F29" i="18" s="1"/>
  <c r="O18" i="16"/>
  <c r="H29" i="18" s="1"/>
  <c r="P18" i="16"/>
  <c r="J29" i="18" s="1"/>
  <c r="Q18" i="16"/>
  <c r="L29" i="18" s="1"/>
  <c r="K19" i="16"/>
  <c r="L19" i="16"/>
  <c r="M19" i="16"/>
  <c r="N19" i="16"/>
  <c r="F30" i="18" s="1"/>
  <c r="O19" i="16"/>
  <c r="H30" i="18" s="1"/>
  <c r="P19" i="16"/>
  <c r="J30" i="18" s="1"/>
  <c r="Q19" i="16"/>
  <c r="L30" i="18" s="1"/>
  <c r="K20" i="16"/>
  <c r="L20" i="16"/>
  <c r="M20" i="16"/>
  <c r="N20" i="16"/>
  <c r="F31" i="18" s="1"/>
  <c r="O20" i="16"/>
  <c r="H31" i="18" s="1"/>
  <c r="P20" i="16"/>
  <c r="J31" i="18" s="1"/>
  <c r="Q20" i="16"/>
  <c r="L31" i="18" s="1"/>
  <c r="K21" i="16"/>
  <c r="L21" i="16"/>
  <c r="M21" i="16"/>
  <c r="N21" i="16"/>
  <c r="F32" i="18" s="1"/>
  <c r="O21" i="16"/>
  <c r="H32" i="18" s="1"/>
  <c r="P21" i="16"/>
  <c r="J32" i="18" s="1"/>
  <c r="Q21" i="16"/>
  <c r="L32" i="18" s="1"/>
  <c r="Q10" i="16"/>
  <c r="L21" i="18" s="1"/>
  <c r="P10" i="16"/>
  <c r="J21" i="18" s="1"/>
  <c r="O10" i="16"/>
  <c r="H21" i="18" s="1"/>
  <c r="N10" i="16"/>
  <c r="F21" i="18" s="1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F5" i="18" s="1"/>
  <c r="F11" i="16"/>
  <c r="H5" i="18" s="1"/>
  <c r="G11" i="16"/>
  <c r="J5" i="18" s="1"/>
  <c r="H11" i="16"/>
  <c r="L5" i="18" s="1"/>
  <c r="B12" i="16"/>
  <c r="C12" i="16"/>
  <c r="D12" i="16"/>
  <c r="E12" i="16"/>
  <c r="F6" i="18" s="1"/>
  <c r="F12" i="16"/>
  <c r="H6" i="18" s="1"/>
  <c r="G12" i="16"/>
  <c r="J6" i="18" s="1"/>
  <c r="H12" i="16"/>
  <c r="L6" i="18" s="1"/>
  <c r="B13" i="16"/>
  <c r="C13" i="16"/>
  <c r="D13" i="16"/>
  <c r="E13" i="16"/>
  <c r="F7" i="18" s="1"/>
  <c r="F13" i="16"/>
  <c r="H7" i="18" s="1"/>
  <c r="G13" i="16"/>
  <c r="J7" i="18" s="1"/>
  <c r="H13" i="16"/>
  <c r="L7" i="18" s="1"/>
  <c r="B14" i="16"/>
  <c r="C14" i="16"/>
  <c r="D14" i="16"/>
  <c r="E14" i="16"/>
  <c r="F8" i="18" s="1"/>
  <c r="F14" i="16"/>
  <c r="H8" i="18" s="1"/>
  <c r="G14" i="16"/>
  <c r="J8" i="18" s="1"/>
  <c r="H14" i="16"/>
  <c r="L8" i="18" s="1"/>
  <c r="B15" i="16"/>
  <c r="C15" i="16"/>
  <c r="D15" i="16"/>
  <c r="E15" i="16"/>
  <c r="F9" i="18" s="1"/>
  <c r="F15" i="16"/>
  <c r="H9" i="18" s="1"/>
  <c r="G15" i="16"/>
  <c r="J9" i="18" s="1"/>
  <c r="H15" i="16"/>
  <c r="L9" i="18" s="1"/>
  <c r="B16" i="16"/>
  <c r="C16" i="16"/>
  <c r="D16" i="16"/>
  <c r="E16" i="16"/>
  <c r="F10" i="18" s="1"/>
  <c r="F16" i="16"/>
  <c r="H10" i="18" s="1"/>
  <c r="G16" i="16"/>
  <c r="J10" i="18" s="1"/>
  <c r="H16" i="16"/>
  <c r="L10" i="18" s="1"/>
  <c r="B17" i="16"/>
  <c r="C17" i="16"/>
  <c r="D17" i="16"/>
  <c r="E17" i="16"/>
  <c r="F11" i="18" s="1"/>
  <c r="F17" i="16"/>
  <c r="H11" i="18" s="1"/>
  <c r="G17" i="16"/>
  <c r="J11" i="18" s="1"/>
  <c r="H17" i="16"/>
  <c r="L11" i="18" s="1"/>
  <c r="B18" i="16"/>
  <c r="C18" i="16"/>
  <c r="D18" i="16"/>
  <c r="E18" i="16"/>
  <c r="F12" i="18" s="1"/>
  <c r="F18" i="16"/>
  <c r="H12" i="18" s="1"/>
  <c r="G18" i="16"/>
  <c r="J12" i="18" s="1"/>
  <c r="H18" i="16"/>
  <c r="L12" i="18" s="1"/>
  <c r="B19" i="16"/>
  <c r="C19" i="16"/>
  <c r="D19" i="16"/>
  <c r="E19" i="16"/>
  <c r="F13" i="18" s="1"/>
  <c r="F19" i="16"/>
  <c r="H13" i="18" s="1"/>
  <c r="G19" i="16"/>
  <c r="J13" i="18" s="1"/>
  <c r="H19" i="16"/>
  <c r="L13" i="18" s="1"/>
  <c r="B20" i="16"/>
  <c r="C20" i="16"/>
  <c r="D20" i="16"/>
  <c r="E20" i="16"/>
  <c r="F14" i="18" s="1"/>
  <c r="F20" i="16"/>
  <c r="H14" i="18" s="1"/>
  <c r="G20" i="16"/>
  <c r="J14" i="18" s="1"/>
  <c r="H20" i="16"/>
  <c r="L14" i="18" s="1"/>
  <c r="B21" i="16"/>
  <c r="C21" i="16"/>
  <c r="D21" i="16"/>
  <c r="E21" i="16"/>
  <c r="F15" i="18" s="1"/>
  <c r="F21" i="16"/>
  <c r="H15" i="18" s="1"/>
  <c r="G21" i="16"/>
  <c r="J15" i="18" s="1"/>
  <c r="H21" i="16"/>
  <c r="L15" i="18" s="1"/>
  <c r="H10" i="16"/>
  <c r="L4" i="18" s="1"/>
  <c r="G10" i="16"/>
  <c r="J4" i="18" s="1"/>
  <c r="F10" i="16"/>
  <c r="H4" i="18" s="1"/>
  <c r="E10" i="16"/>
  <c r="F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H33" i="18" l="1"/>
  <c r="J33" i="18"/>
  <c r="F33" i="18"/>
  <c r="L33" i="18"/>
  <c r="H16" i="18"/>
  <c r="F16" i="18"/>
  <c r="J16" i="18"/>
  <c r="L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N40" i="18" a="1"/>
  <c r="J40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J41" i="18" l="1"/>
  <c r="J42" i="18"/>
  <c r="J40" i="18"/>
  <c r="J43" i="18"/>
  <c r="K43" i="18" s="1"/>
  <c r="N42" i="18"/>
  <c r="N43" i="18"/>
  <c r="N40" i="18"/>
  <c r="N41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U41" i="18" l="1"/>
  <c r="U42" i="18"/>
  <c r="O43" i="18"/>
  <c r="U43" i="18"/>
  <c r="U40" i="18"/>
  <c r="O41" i="18"/>
  <c r="K41" i="18"/>
  <c r="K40" i="18"/>
  <c r="O40" i="18"/>
  <c r="O42" i="18"/>
  <c r="K42" i="18"/>
  <c r="S43" i="18"/>
  <c r="S41" i="18"/>
  <c r="AC37" i="16"/>
  <c r="S40" i="18"/>
  <c r="S42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H27" i="2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C36" i="2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Q16" i="2"/>
  <c r="P16" i="2"/>
  <c r="O16" i="2"/>
  <c r="N16" i="2"/>
  <c r="M16" i="2"/>
  <c r="Q15" i="2"/>
  <c r="P15" i="2"/>
  <c r="O15" i="2"/>
  <c r="N15" i="2"/>
  <c r="M15" i="2"/>
  <c r="S15" i="4" l="1"/>
  <c r="C34" i="4"/>
  <c r="H34" i="4"/>
  <c r="G34" i="4"/>
  <c r="F34" i="4"/>
  <c r="I34" i="4"/>
  <c r="E34" i="4"/>
  <c r="N15" i="4"/>
  <c r="D27" i="2" l="1"/>
  <c r="E27" i="2"/>
  <c r="F27" i="2"/>
  <c r="G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C28" i="2"/>
  <c r="C29" i="2"/>
  <c r="C30" i="2"/>
  <c r="C31" i="2"/>
  <c r="C27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20" i="2"/>
  <c r="C21" i="2"/>
  <c r="C22" i="2"/>
  <c r="C23" i="2"/>
  <c r="C19" i="2"/>
  <c r="D15" i="2"/>
  <c r="E15" i="2"/>
  <c r="F15" i="2"/>
  <c r="G15" i="2"/>
  <c r="H15" i="2"/>
  <c r="D16" i="2"/>
  <c r="E16" i="2"/>
  <c r="F16" i="2"/>
  <c r="G16" i="2"/>
  <c r="H16" i="2"/>
  <c r="C16" i="2"/>
  <c r="C15" i="2"/>
  <c r="E17" i="4"/>
  <c r="F17" i="4"/>
  <c r="G17" i="4"/>
  <c r="H17" i="4"/>
  <c r="I17" i="4"/>
  <c r="H32" i="2" l="1"/>
  <c r="H24" i="2"/>
  <c r="E32" i="2"/>
  <c r="F32" i="2"/>
  <c r="G32" i="2"/>
  <c r="D32" i="2"/>
  <c r="C32" i="2"/>
  <c r="C24" i="2"/>
  <c r="G24" i="2"/>
  <c r="F24" i="2"/>
  <c r="E24" i="2"/>
  <c r="D24" i="2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M87" i="2" l="1"/>
  <c r="M88" i="2" s="1"/>
  <c r="N87" i="2"/>
  <c r="N88" i="2" s="1"/>
  <c r="O87" i="2"/>
  <c r="O88" i="2" s="1"/>
  <c r="L87" i="2"/>
  <c r="L88" i="2" s="1"/>
  <c r="P83" i="2"/>
  <c r="P84" i="2"/>
  <c r="P85" i="2"/>
  <c r="P86" i="2"/>
  <c r="P82" i="2"/>
  <c r="M78" i="2"/>
  <c r="M79" i="2" s="1"/>
  <c r="N78" i="2"/>
  <c r="N79" i="2" s="1"/>
  <c r="O78" i="2"/>
  <c r="O79" i="2" s="1"/>
  <c r="L78" i="2"/>
  <c r="L79" i="2" s="1"/>
  <c r="P74" i="2"/>
  <c r="P75" i="2"/>
  <c r="P76" i="2"/>
  <c r="P77" i="2"/>
  <c r="P73" i="2"/>
  <c r="M69" i="2"/>
  <c r="M70" i="2" s="1"/>
  <c r="N69" i="2"/>
  <c r="N70" i="2" s="1"/>
  <c r="O69" i="2"/>
  <c r="O70" i="2" s="1"/>
  <c r="L69" i="2"/>
  <c r="L70" i="2" s="1"/>
  <c r="P65" i="2"/>
  <c r="P66" i="2"/>
  <c r="P67" i="2"/>
  <c r="P68" i="2"/>
  <c r="P64" i="2"/>
  <c r="M60" i="2"/>
  <c r="M61" i="2" s="1"/>
  <c r="N60" i="2"/>
  <c r="N61" i="2" s="1"/>
  <c r="O60" i="2"/>
  <c r="O61" i="2" s="1"/>
  <c r="L60" i="2"/>
  <c r="L61" i="2" s="1"/>
  <c r="P56" i="2"/>
  <c r="P57" i="2"/>
  <c r="P58" i="2"/>
  <c r="P59" i="2"/>
  <c r="P55" i="2"/>
  <c r="L51" i="2"/>
  <c r="L52" i="2" s="1"/>
  <c r="M51" i="2"/>
  <c r="M52" i="2" s="1"/>
  <c r="N51" i="2"/>
  <c r="N52" i="2" s="1"/>
  <c r="O51" i="2"/>
  <c r="O52" i="2" s="1"/>
  <c r="P47" i="2"/>
  <c r="P48" i="2"/>
  <c r="P49" i="2"/>
  <c r="P50" i="2"/>
  <c r="P46" i="2"/>
  <c r="Q11" i="2"/>
  <c r="Q12" i="2" s="1"/>
  <c r="M42" i="2"/>
  <c r="N42" i="2"/>
  <c r="O42" i="2"/>
  <c r="L42" i="2"/>
  <c r="L43" i="2" s="1"/>
  <c r="P38" i="2"/>
  <c r="P39" i="2"/>
  <c r="P40" i="2"/>
  <c r="P41" i="2"/>
  <c r="P37" i="2"/>
  <c r="M11" i="2"/>
  <c r="M12" i="2" s="1"/>
  <c r="N11" i="2"/>
  <c r="N12" i="2" s="1"/>
  <c r="O11" i="2"/>
  <c r="O12" i="2" s="1"/>
  <c r="P11" i="2"/>
  <c r="P12" i="2" s="1"/>
  <c r="L11" i="2"/>
  <c r="L12" i="2" s="1"/>
  <c r="P60" i="2" l="1"/>
  <c r="P61" i="2" s="1"/>
  <c r="P42" i="2"/>
  <c r="P69" i="2"/>
  <c r="P70" i="2" s="1"/>
  <c r="P78" i="2"/>
  <c r="P79" i="2" s="1"/>
  <c r="P51" i="2"/>
  <c r="P52" i="2" s="1"/>
  <c r="P87" i="2"/>
  <c r="P88" i="2" s="1"/>
  <c r="E54" i="2"/>
  <c r="E84" i="2"/>
  <c r="H84" i="2" s="1"/>
  <c r="C63" i="2" l="1"/>
  <c r="D81" i="2"/>
  <c r="E81" i="2"/>
  <c r="H81" i="2" s="1"/>
  <c r="D82" i="2"/>
  <c r="E82" i="2"/>
  <c r="H82" i="2" s="1"/>
  <c r="D83" i="2"/>
  <c r="E83" i="2"/>
  <c r="H83" i="2" s="1"/>
  <c r="D84" i="2"/>
  <c r="D85" i="2"/>
  <c r="E85" i="2"/>
  <c r="H85" i="2" s="1"/>
  <c r="C82" i="2"/>
  <c r="C83" i="2"/>
  <c r="C84" i="2"/>
  <c r="C85" i="2"/>
  <c r="C81" i="2"/>
  <c r="D72" i="2"/>
  <c r="E72" i="2"/>
  <c r="H72" i="2" s="1"/>
  <c r="D73" i="2"/>
  <c r="E73" i="2"/>
  <c r="H73" i="2" s="1"/>
  <c r="D74" i="2"/>
  <c r="E74" i="2"/>
  <c r="H74" i="2" s="1"/>
  <c r="D75" i="2"/>
  <c r="E75" i="2"/>
  <c r="H75" i="2" s="1"/>
  <c r="D76" i="2"/>
  <c r="E76" i="2"/>
  <c r="H76" i="2" s="1"/>
  <c r="C73" i="2"/>
  <c r="C74" i="2"/>
  <c r="C75" i="2"/>
  <c r="C76" i="2"/>
  <c r="C72" i="2"/>
  <c r="D63" i="2"/>
  <c r="E63" i="2"/>
  <c r="D64" i="2"/>
  <c r="E64" i="2"/>
  <c r="H64" i="2" s="1"/>
  <c r="D65" i="2"/>
  <c r="E65" i="2"/>
  <c r="H65" i="2" s="1"/>
  <c r="D66" i="2"/>
  <c r="E66" i="2"/>
  <c r="H66" i="2" s="1"/>
  <c r="D67" i="2"/>
  <c r="E67" i="2"/>
  <c r="H67" i="2" s="1"/>
  <c r="C64" i="2"/>
  <c r="C65" i="2"/>
  <c r="C66" i="2"/>
  <c r="C67" i="2"/>
  <c r="D54" i="2"/>
  <c r="H54" i="2"/>
  <c r="D55" i="2"/>
  <c r="E55" i="2"/>
  <c r="D56" i="2"/>
  <c r="E56" i="2"/>
  <c r="H56" i="2" s="1"/>
  <c r="D57" i="2"/>
  <c r="E57" i="2"/>
  <c r="H57" i="2" s="1"/>
  <c r="D58" i="2"/>
  <c r="E58" i="2"/>
  <c r="H58" i="2" s="1"/>
  <c r="C55" i="2"/>
  <c r="C56" i="2"/>
  <c r="C57" i="2"/>
  <c r="C58" i="2"/>
  <c r="C54" i="2"/>
  <c r="D45" i="2"/>
  <c r="E45" i="2"/>
  <c r="H45" i="2" s="1"/>
  <c r="D46" i="2"/>
  <c r="E46" i="2"/>
  <c r="H46" i="2" s="1"/>
  <c r="D47" i="2"/>
  <c r="E47" i="2"/>
  <c r="H47" i="2" s="1"/>
  <c r="D48" i="2"/>
  <c r="E48" i="2"/>
  <c r="H48" i="2" s="1"/>
  <c r="D49" i="2"/>
  <c r="E49" i="2"/>
  <c r="H49" i="2" s="1"/>
  <c r="C46" i="2"/>
  <c r="C47" i="2"/>
  <c r="C48" i="2"/>
  <c r="C49" i="2"/>
  <c r="C45" i="2"/>
  <c r="E36" i="2"/>
  <c r="H36" i="2" s="1"/>
  <c r="E37" i="2"/>
  <c r="E38" i="2"/>
  <c r="H38" i="2" s="1"/>
  <c r="E39" i="2"/>
  <c r="H39" i="2" s="1"/>
  <c r="E40" i="2"/>
  <c r="H40" i="2" s="1"/>
  <c r="D36" i="2"/>
  <c r="D37" i="2"/>
  <c r="D38" i="2"/>
  <c r="D39" i="2"/>
  <c r="D40" i="2"/>
  <c r="C37" i="2"/>
  <c r="C38" i="2"/>
  <c r="C39" i="2"/>
  <c r="C40" i="2"/>
  <c r="H37" i="2" l="1"/>
  <c r="J34" i="2"/>
  <c r="F65" i="2"/>
  <c r="I65" i="2" s="1"/>
  <c r="F55" i="2"/>
  <c r="I55" i="2" s="1"/>
  <c r="F39" i="2"/>
  <c r="I39" i="2" s="1"/>
  <c r="C68" i="2"/>
  <c r="C69" i="2" s="1"/>
  <c r="D77" i="2"/>
  <c r="D78" i="2" s="1"/>
  <c r="F64" i="2"/>
  <c r="I64" i="2" s="1"/>
  <c r="F58" i="2"/>
  <c r="I58" i="2" s="1"/>
  <c r="F85" i="2"/>
  <c r="I85" i="2" s="1"/>
  <c r="E86" i="2"/>
  <c r="E87" i="2" s="1"/>
  <c r="F46" i="2"/>
  <c r="I46" i="2" s="1"/>
  <c r="F56" i="2"/>
  <c r="I56" i="2" s="1"/>
  <c r="F83" i="2"/>
  <c r="I83" i="2" s="1"/>
  <c r="D59" i="2"/>
  <c r="D60" i="2" s="1"/>
  <c r="D86" i="2"/>
  <c r="D87" i="2" s="1"/>
  <c r="F75" i="2"/>
  <c r="I75" i="2" s="1"/>
  <c r="F36" i="2"/>
  <c r="I36" i="2" s="1"/>
  <c r="F37" i="2"/>
  <c r="I37" i="2" s="1"/>
  <c r="F49" i="2"/>
  <c r="I49" i="2" s="1"/>
  <c r="C50" i="2"/>
  <c r="C51" i="2" s="1"/>
  <c r="D50" i="2"/>
  <c r="D51" i="2" s="1"/>
  <c r="F47" i="2"/>
  <c r="I47" i="2" s="1"/>
  <c r="E77" i="2"/>
  <c r="E78" i="2" s="1"/>
  <c r="H78" i="2" s="1"/>
  <c r="F66" i="2"/>
  <c r="I66" i="2" s="1"/>
  <c r="D68" i="2"/>
  <c r="D69" i="2" s="1"/>
  <c r="F73" i="2"/>
  <c r="I73" i="2" s="1"/>
  <c r="E59" i="2"/>
  <c r="E60" i="2" s="1"/>
  <c r="H60" i="2" s="1"/>
  <c r="F67" i="2"/>
  <c r="I67" i="2" s="1"/>
  <c r="E68" i="2"/>
  <c r="H68" i="2" s="1"/>
  <c r="C77" i="2"/>
  <c r="C78" i="2" s="1"/>
  <c r="F76" i="2"/>
  <c r="I76" i="2" s="1"/>
  <c r="F74" i="2"/>
  <c r="I74" i="2" s="1"/>
  <c r="F84" i="2"/>
  <c r="I84" i="2" s="1"/>
  <c r="H55" i="2"/>
  <c r="H63" i="2"/>
  <c r="F40" i="2"/>
  <c r="I40" i="2" s="1"/>
  <c r="E50" i="2"/>
  <c r="C59" i="2"/>
  <c r="C60" i="2" s="1"/>
  <c r="F82" i="2"/>
  <c r="I82" i="2" s="1"/>
  <c r="F48" i="2"/>
  <c r="I48" i="2" s="1"/>
  <c r="F57" i="2"/>
  <c r="I57" i="2" s="1"/>
  <c r="C86" i="2"/>
  <c r="F38" i="2"/>
  <c r="I38" i="2" s="1"/>
  <c r="D41" i="2"/>
  <c r="D42" i="2" s="1"/>
  <c r="E41" i="2"/>
  <c r="C41" i="2"/>
  <c r="F81" i="2"/>
  <c r="I81" i="2" s="1"/>
  <c r="F72" i="2"/>
  <c r="I72" i="2" s="1"/>
  <c r="F63" i="2"/>
  <c r="I63" i="2" s="1"/>
  <c r="F54" i="2"/>
  <c r="I54" i="2" s="1"/>
  <c r="F45" i="2"/>
  <c r="I45" i="2" s="1"/>
  <c r="H87" i="2" l="1"/>
  <c r="H86" i="2"/>
  <c r="H77" i="2"/>
  <c r="H59" i="2"/>
  <c r="F86" i="2"/>
  <c r="F59" i="2"/>
  <c r="E69" i="2"/>
  <c r="H69" i="2" s="1"/>
  <c r="F50" i="2"/>
  <c r="F68" i="2"/>
  <c r="F77" i="2"/>
  <c r="E42" i="2"/>
  <c r="H42" i="2" s="1"/>
  <c r="H41" i="2"/>
  <c r="C87" i="2"/>
  <c r="E51" i="2"/>
  <c r="H51" i="2" s="1"/>
  <c r="H50" i="2"/>
  <c r="F41" i="2"/>
  <c r="C42" i="2"/>
  <c r="F78" i="2" l="1"/>
  <c r="I78" i="2" s="1"/>
  <c r="I77" i="2"/>
  <c r="F60" i="2"/>
  <c r="I60" i="2" s="1"/>
  <c r="I59" i="2"/>
  <c r="F69" i="2"/>
  <c r="I69" i="2" s="1"/>
  <c r="I68" i="2"/>
  <c r="F87" i="2"/>
  <c r="I87" i="2" s="1"/>
  <c r="I86" i="2"/>
  <c r="F42" i="2"/>
  <c r="I42" i="2" s="1"/>
  <c r="I41" i="2"/>
  <c r="F51" i="2"/>
  <c r="I51" i="2" s="1"/>
  <c r="I50" i="2"/>
  <c r="G6" i="2"/>
  <c r="H6" i="2"/>
  <c r="G7" i="2"/>
  <c r="H7" i="2"/>
  <c r="G8" i="2"/>
  <c r="H8" i="2"/>
  <c r="G9" i="2"/>
  <c r="H9" i="2"/>
  <c r="H5" i="2"/>
  <c r="E6" i="2"/>
  <c r="F6" i="2"/>
  <c r="E7" i="2"/>
  <c r="F7" i="2"/>
  <c r="E8" i="2"/>
  <c r="F8" i="2"/>
  <c r="E9" i="2"/>
  <c r="F9" i="2"/>
  <c r="G5" i="2"/>
  <c r="E5" i="2"/>
  <c r="F5" i="2"/>
  <c r="D5" i="2"/>
  <c r="D6" i="2"/>
  <c r="D7" i="2"/>
  <c r="D8" i="2"/>
  <c r="D9" i="2"/>
  <c r="C6" i="2"/>
  <c r="C7" i="2"/>
  <c r="C8" i="2"/>
  <c r="C9" i="2"/>
  <c r="C5" i="2"/>
  <c r="C10" i="2" l="1"/>
  <c r="C11" i="2" s="1"/>
  <c r="G10" i="2"/>
  <c r="G11" i="2" s="1"/>
  <c r="H10" i="2"/>
  <c r="H11" i="2" s="1"/>
  <c r="F10" i="2"/>
  <c r="F11" i="2" s="1"/>
  <c r="E10" i="2"/>
  <c r="E11" i="2" s="1"/>
  <c r="D10" i="2"/>
  <c r="D11" i="2" s="1"/>
</calcChain>
</file>

<file path=xl/sharedStrings.xml><?xml version="1.0" encoding="utf-8"?>
<sst xmlns="http://schemas.openxmlformats.org/spreadsheetml/2006/main" count="1432" uniqueCount="476">
  <si>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</si>
  <si>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</si>
  <si>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</si>
  <si>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</si>
  <si>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</si>
  <si>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</si>
  <si>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</si>
  <si>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</si>
  <si>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</si>
  <si>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</si>
  <si>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</si>
  <si>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</si>
  <si>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</si>
  <si>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</si>
  <si>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</si>
  <si>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</si>
  <si>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</si>
  <si>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</si>
  <si>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</si>
  <si>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</si>
  <si>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</si>
  <si>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</si>
  <si>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</si>
  <si>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</si>
  <si>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</si>
  <si>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</si>
  <si>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</si>
  <si>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</si>
  <si>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</si>
  <si>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</si>
  <si>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</si>
  <si>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</si>
  <si>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</si>
  <si>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</si>
  <si>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</si>
  <si>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</si>
  <si>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</si>
  <si>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</si>
  <si>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</si>
  <si>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</si>
  <si>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</si>
  <si>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</si>
  <si>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</si>
  <si>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</si>
  <si>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</si>
  <si>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</si>
  <si>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</si>
  <si>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</si>
  <si>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</si>
  <si>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</si>
  <si>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</si>
  <si>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</si>
  <si>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</si>
  <si>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</si>
  <si>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</si>
  <si>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</si>
  <si>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</si>
  <si>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</si>
  <si>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</si>
  <si>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</si>
  <si>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</si>
  <si>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</si>
  <si>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</si>
  <si>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Oil&amp;coal</t>
  </si>
  <si>
    <t>gas</t>
  </si>
  <si>
    <t>electricity</t>
  </si>
  <si>
    <t>solar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</si>
  <si>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</si>
  <si>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</si>
  <si>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</si>
  <si>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</si>
  <si>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</si>
  <si>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</si>
  <si>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</si>
  <si>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</si>
  <si>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</si>
  <si>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</si>
  <si>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</si>
  <si>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</si>
  <si>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</si>
  <si>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</si>
  <si>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</si>
  <si>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>Gwh</t>
  </si>
  <si>
    <t>PJ</t>
  </si>
  <si>
    <t xml:space="preserve">Total </t>
  </si>
  <si>
    <t>Diff elec</t>
  </si>
  <si>
    <t>Final energy consumption by sector (baseline ENERDATA)</t>
  </si>
  <si>
    <t>Diff tot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</si>
  <si>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</si>
  <si>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</si>
  <si>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</si>
  <si>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</si>
  <si>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</si>
  <si>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</si>
  <si>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</si>
  <si>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</si>
  <si>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</si>
  <si>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</si>
  <si>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</si>
  <si>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</si>
  <si>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</si>
  <si>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</si>
  <si>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</si>
  <si>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</si>
  <si>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</si>
  <si>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</si>
  <si>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</si>
  <si>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</si>
  <si>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</si>
  <si>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</si>
  <si>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</si>
  <si>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</si>
  <si>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</si>
  <si>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</si>
  <si>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</si>
  <si>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</si>
  <si>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</si>
  <si>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</si>
  <si>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</si>
  <si>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</si>
  <si>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</si>
  <si>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</si>
  <si>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</si>
  <si>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</si>
  <si>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</si>
  <si>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</si>
  <si>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</si>
  <si>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</si>
  <si>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</si>
  <si>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</si>
  <si>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</si>
  <si>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</si>
  <si>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</si>
  <si>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</si>
  <si>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</si>
  <si>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</si>
  <si>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</si>
  <si>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</si>
  <si>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MAIN</t>
  </si>
  <si>
    <t>CO2 CAP</t>
  </si>
  <si>
    <t>Final electricity consumption</t>
  </si>
  <si>
    <t>EN_Gwh_HH_22_H01_0</t>
  </si>
  <si>
    <t>GDP_0</t>
  </si>
  <si>
    <t>GDP_2</t>
  </si>
  <si>
    <t>EN_GWH_HH_22_H01_0</t>
  </si>
  <si>
    <t>EN_GWH_HH_22_H01_2</t>
  </si>
  <si>
    <t>EN_Gwh_HH_22_H01_2</t>
  </si>
  <si>
    <t>Balmorel MAIN</t>
  </si>
  <si>
    <t>Balmorel CO2 CAP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</si>
  <si>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</si>
  <si>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</si>
  <si>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</si>
  <si>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</si>
  <si>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</si>
  <si>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</si>
  <si>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</si>
  <si>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</si>
  <si>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</si>
  <si>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</si>
  <si>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</si>
  <si>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</si>
  <si>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</si>
  <si>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</si>
  <si>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</si>
  <si>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</si>
  <si>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</si>
  <si>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</si>
  <si>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</si>
  <si>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</si>
  <si>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</si>
  <si>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</si>
  <si>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</si>
  <si>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</si>
  <si>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</si>
  <si>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</si>
  <si>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</si>
  <si>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</si>
  <si>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</si>
  <si>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</si>
  <si>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</si>
  <si>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</si>
  <si>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</si>
  <si>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</si>
  <si>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</si>
  <si>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</si>
  <si>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</si>
  <si>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</si>
  <si>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</si>
  <si>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</si>
  <si>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</si>
  <si>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</si>
  <si>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</si>
  <si>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</si>
  <si>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</si>
  <si>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</si>
  <si>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</si>
  <si>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</si>
  <si>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</si>
  <si>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</si>
  <si>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</si>
  <si>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</si>
  <si>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</si>
  <si>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</si>
  <si>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</si>
  <si>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</si>
  <si>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</si>
  <si>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</si>
  <si>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</si>
  <si>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</si>
  <si>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</si>
  <si>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</si>
  <si>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</si>
  <si>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</si>
  <si>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</si>
  <si>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</si>
  <si>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</si>
  <si>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</si>
  <si>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</si>
  <si>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</si>
  <si>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</si>
  <si>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</si>
  <si>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</si>
  <si>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</si>
  <si>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</si>
  <si>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</si>
  <si>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</si>
  <si>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</si>
  <si>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</si>
  <si>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</si>
  <si>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</si>
  <si>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</si>
  <si>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</si>
  <si>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</si>
  <si>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</si>
  <si>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</si>
  <si>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</si>
  <si>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</si>
  <si>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</si>
  <si>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</si>
  <si>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</si>
  <si>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</si>
  <si>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</si>
  <si>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</si>
  <si>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</si>
  <si>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</si>
  <si>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</si>
  <si>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</si>
  <si>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</si>
  <si>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</si>
  <si>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</si>
  <si>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</si>
  <si>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</si>
  <si>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</si>
  <si>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</si>
  <si>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</si>
  <si>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</si>
  <si>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</si>
  <si>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</si>
  <si>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</si>
  <si>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</si>
  <si>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</si>
  <si>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</si>
  <si>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</si>
  <si>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</si>
  <si>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</si>
  <si>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</si>
  <si>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</si>
  <si>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</si>
  <si>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</si>
  <si>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</si>
  <si>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</si>
  <si>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</si>
  <si>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</si>
  <si>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</si>
  <si>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</si>
  <si>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</si>
  <si>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</si>
  <si>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</si>
  <si>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</si>
  <si>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</si>
  <si>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</si>
  <si>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</si>
  <si>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</si>
  <si>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</si>
  <si>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</si>
  <si>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</si>
  <si>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</si>
  <si>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</si>
  <si>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</si>
  <si>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</si>
  <si>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</si>
  <si>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</si>
  <si>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</si>
  <si>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</si>
  <si>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</si>
  <si>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</si>
  <si>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</si>
  <si>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</si>
  <si>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</si>
  <si>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</si>
  <si>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</si>
  <si>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</si>
  <si>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</si>
  <si>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</si>
  <si>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</si>
  <si>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</si>
  <si>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</si>
  <si>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</si>
  <si>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</si>
  <si>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</si>
  <si>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</si>
  <si>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</si>
  <si>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</si>
  <si>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</si>
  <si>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</si>
  <si>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</si>
  <si>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</si>
  <si>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</si>
  <si>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</si>
  <si>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</si>
  <si>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</si>
  <si>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</si>
  <si>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</si>
  <si>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</si>
  <si>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</si>
  <si>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</si>
  <si>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</si>
  <si>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</si>
  <si>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</si>
  <si>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</si>
  <si>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</si>
  <si>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</si>
  <si>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</si>
  <si>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</si>
  <si>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</si>
  <si>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</si>
  <si>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</si>
  <si>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</si>
  <si>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</si>
  <si>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</si>
  <si>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</si>
  <si>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</si>
  <si>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</si>
  <si>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</si>
  <si>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</si>
  <si>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</si>
  <si>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</si>
  <si>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</si>
  <si>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</si>
  <si>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</si>
  <si>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</si>
  <si>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</si>
  <si>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</si>
  <si>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</si>
  <si>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</si>
  <si>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</si>
  <si>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</si>
  <si>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</si>
  <si>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</si>
  <si>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</si>
  <si>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</si>
  <si>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</si>
  <si>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</si>
  <si>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</si>
  <si>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</si>
  <si>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</si>
  <si>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</si>
  <si>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</si>
  <si>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</si>
  <si>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</si>
  <si>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</si>
  <si>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</si>
  <si>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</si>
  <si>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</si>
  <si>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</si>
  <si>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</si>
  <si>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</si>
  <si>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</si>
  <si>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</si>
  <si>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</si>
  <si>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</si>
  <si>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</si>
  <si>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</si>
  <si>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</si>
  <si>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</si>
  <si>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</si>
  <si>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</si>
  <si>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</si>
  <si>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</si>
  <si>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</si>
  <si>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</si>
  <si>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</si>
  <si>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</si>
  <si>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</si>
  <si>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</si>
  <si>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</si>
  <si>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</si>
  <si>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</si>
  <si>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</si>
  <si>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</si>
  <si>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</si>
  <si>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</si>
  <si>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</si>
  <si>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</si>
  <si>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</si>
  <si>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</si>
  <si>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</si>
  <si>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</si>
  <si>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</si>
  <si>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</si>
  <si>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</si>
  <si>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</si>
  <si>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</si>
  <si>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</si>
  <si>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</si>
  <si>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</si>
  <si>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</si>
  <si>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</si>
  <si>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</si>
  <si>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</si>
  <si>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</si>
  <si>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</si>
  <si>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</si>
  <si>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</si>
  <si>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</si>
  <si>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</si>
  <si>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</si>
  <si>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</si>
  <si>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</si>
  <si>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</si>
  <si>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</si>
  <si>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</si>
  <si>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</si>
  <si>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</si>
  <si>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</si>
  <si>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</si>
  <si>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</si>
  <si>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</si>
  <si>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</si>
  <si>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</si>
  <si>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</si>
  <si>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</si>
  <si>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</si>
  <si>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</si>
  <si>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</si>
  <si>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</si>
  <si>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</si>
  <si>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</si>
  <si>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</si>
  <si>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</si>
  <si>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</si>
  <si>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</si>
  <si>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</si>
  <si>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</si>
  <si>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</si>
  <si>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</si>
  <si>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</si>
  <si>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</si>
  <si>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</si>
  <si>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</si>
  <si>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</si>
  <si>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</si>
  <si>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</si>
  <si>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</si>
  <si>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</si>
  <si>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</si>
  <si>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</si>
  <si>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</si>
  <si>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</si>
  <si>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</si>
  <si>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</si>
  <si>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</si>
  <si>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</si>
  <si>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</si>
  <si>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>Main - Investment (million pesos)</t>
  </si>
  <si>
    <t>CO2 CAP - Investment (million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</si>
</sst>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164" fontId="4" fillId="2" borderId="0" xfId="1" applyNumberFormat="1" applyFont="1" applyFill="1" applyBorder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3" borderId="0" xfId="0" applyFill="1"/>
    <xf numFmtId="164" fontId="4" fillId="3" borderId="0" xfId="1" applyNumberFormat="1" applyFont="1" applyFill="1" applyBorder="1" applyAlignment="1">
      <alignment vertical="center"/>
    </xf>
    <xf numFmtId="1" fontId="4" fillId="2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164" fontId="4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7" fillId="3" borderId="0" xfId="0" applyFont="1" applyFill="1"/>
    <xf numFmtId="0" fontId="2" fillId="6" borderId="2" xfId="0" applyFont="1" applyFill="1" applyBorder="1" applyAlignment="1">
      <alignment horizontal="center"/>
    </xf>
    <xf numFmtId="0" fontId="0" fillId="4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3" borderId="0" xfId="1" applyNumberFormat="1" applyFont="1" applyFill="1" applyBorder="1" applyAlignment="1">
      <alignment vertical="center" wrapText="1"/>
    </xf>
    <xf numFmtId="0" fontId="2" fillId="3" borderId="0" xfId="0" applyFont="1" applyFill="1"/>
    <xf numFmtId="0" fontId="2" fillId="0" borderId="2" xfId="0" applyFont="1" applyFill="1" applyBorder="1" applyAlignment="1">
      <alignment horizontal="center"/>
    </xf>
    <xf numFmtId="0" fontId="8" fillId="7" borderId="0" xfId="0" applyFont="1" applyFill="1" applyBorder="1"/>
    <xf numFmtId="0" fontId="9" fillId="7" borderId="0" xfId="0" applyFont="1" applyFill="1" applyBorder="1"/>
    <xf numFmtId="0" fontId="9" fillId="6" borderId="2" xfId="0" applyFont="1" applyFill="1" applyBorder="1" applyAlignment="1">
      <alignment horizontal="center" vertical="center"/>
    </xf>
    <xf numFmtId="2" fontId="8" fillId="3" borderId="0" xfId="0" applyNumberFormat="1" applyFont="1" applyFill="1" applyBorder="1"/>
    <xf numFmtId="3" fontId="8" fillId="3" borderId="0" xfId="0" applyNumberFormat="1" applyFont="1" applyFill="1" applyBorder="1"/>
    <xf numFmtId="164" fontId="3" fillId="3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3" borderId="0" xfId="0" applyFont="1" applyFill="1"/>
    <xf numFmtId="3" fontId="0" fillId="3" borderId="0" xfId="0" applyNumberFormat="1" applyFont="1" applyFill="1"/>
    <xf numFmtId="164" fontId="11" fillId="3" borderId="0" xfId="1" applyNumberFormat="1" applyFont="1" applyFill="1" applyBorder="1" applyAlignment="1">
      <alignment vertical="center"/>
    </xf>
    <xf numFmtId="164" fontId="11" fillId="3" borderId="0" xfId="1" applyNumberFormat="1" applyFont="1" applyFill="1" applyBorder="1" applyAlignment="1">
      <alignment vertical="center" wrapText="1"/>
    </xf>
    <xf numFmtId="164" fontId="12" fillId="3" borderId="0" xfId="1" applyNumberFormat="1" applyFont="1" applyFill="1" applyBorder="1" applyAlignment="1">
      <alignment horizontal="left" vertical="center" indent="2"/>
    </xf>
    <xf numFmtId="3" fontId="13" fillId="3" borderId="0" xfId="0" applyNumberFormat="1" applyFont="1" applyFill="1"/>
    <xf numFmtId="0" fontId="14" fillId="3" borderId="0" xfId="0" applyFont="1" applyFill="1"/>
    <xf numFmtId="0" fontId="13" fillId="3" borderId="0" xfId="0" applyFont="1" applyFill="1"/>
    <xf numFmtId="0" fontId="13" fillId="0" borderId="0" xfId="0" applyFont="1"/>
    <xf numFmtId="3" fontId="13" fillId="3" borderId="0" xfId="3" applyNumberFormat="1" applyFont="1" applyFill="1"/>
    <xf numFmtId="170" fontId="13" fillId="3" borderId="0" xfId="3" applyNumberFormat="1" applyFont="1" applyFill="1"/>
    <xf numFmtId="0" fontId="13" fillId="8" borderId="2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indent="2"/>
    </xf>
    <xf numFmtId="164" fontId="12" fillId="3" borderId="0" xfId="1" applyNumberFormat="1" applyFont="1" applyFill="1" applyBorder="1" applyAlignment="1">
      <alignment horizontal="left" vertical="center" indent="4"/>
    </xf>
    <xf numFmtId="170" fontId="14" fillId="3" borderId="0" xfId="3" applyNumberFormat="1" applyFont="1" applyFill="1"/>
    <xf numFmtId="10" fontId="14" fillId="3" borderId="0" xfId="3" applyNumberFormat="1" applyFont="1" applyFill="1"/>
    <xf numFmtId="0" fontId="14" fillId="2" borderId="0" xfId="0" applyFont="1" applyFill="1"/>
    <xf numFmtId="0" fontId="13" fillId="2" borderId="0" xfId="0" applyFont="1" applyFill="1"/>
    <xf numFmtId="0" fontId="14" fillId="0" borderId="0" xfId="0" applyFont="1"/>
    <xf numFmtId="1" fontId="13" fillId="0" borderId="0" xfId="0" applyNumberFormat="1" applyFont="1"/>
    <xf numFmtId="0" fontId="14" fillId="2" borderId="0" xfId="0" applyFont="1" applyFill="1" applyAlignment="1">
      <alignment horizontal="center"/>
    </xf>
    <xf numFmtId="1" fontId="13" fillId="3" borderId="0" xfId="0" applyNumberFormat="1" applyFont="1" applyFill="1"/>
    <xf numFmtId="3" fontId="14" fillId="0" borderId="0" xfId="0" applyNumberFormat="1" applyFont="1"/>
    <xf numFmtId="1" fontId="14" fillId="3" borderId="0" xfId="0" applyNumberFormat="1" applyFont="1" applyFill="1"/>
    <xf numFmtId="3" fontId="14" fillId="3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3" fontId="15" fillId="0" borderId="0" xfId="0" applyNumberFormat="1" applyFont="1"/>
    <xf numFmtId="1" fontId="15" fillId="0" borderId="0" xfId="0" applyNumberFormat="1" applyFont="1"/>
    <xf numFmtId="0" fontId="14" fillId="2" borderId="0" xfId="0" applyFont="1" applyFill="1" applyAlignment="1">
      <alignment horizontal="center" vertical="center"/>
    </xf>
    <xf numFmtId="2" fontId="13" fillId="0" borderId="0" xfId="0" applyNumberFormat="1" applyFont="1"/>
    <xf numFmtId="3" fontId="15" fillId="4" borderId="0" xfId="0" applyNumberFormat="1" applyFont="1" applyFill="1"/>
    <xf numFmtId="1" fontId="15" fillId="4" borderId="0" xfId="0" applyNumberFormat="1" applyFont="1" applyFill="1"/>
    <xf numFmtId="0" fontId="15" fillId="0" borderId="0" xfId="0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5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3" borderId="0" xfId="0" applyNumberFormat="1" applyFont="1" applyFill="1" applyBorder="1"/>
    <xf numFmtId="171" fontId="13" fillId="3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16" fillId="0" borderId="0" xfId="0" applyFont="1"/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1.1493373937732001E-2</c:v>
                </c:pt>
                <c:pt idx="1" formatCode="General">
                  <c:v>1.9869063937094599E-2</c:v>
                </c:pt>
                <c:pt idx="2" formatCode="General">
                  <c:v>2.33970161913843E-2</c:v>
                </c:pt>
                <c:pt idx="3" formatCode="General">
                  <c:v>2.2865497298818399E-2</c:v>
                </c:pt>
                <c:pt idx="4" formatCode="General">
                  <c:v>2.1996140842173099E-2</c:v>
                </c:pt>
                <c:pt idx="5" formatCode="General">
                  <c:v>2.3464750400603501E-2</c:v>
                </c:pt>
                <c:pt idx="6" formatCode="General">
                  <c:v>3.0396070775795501E-2</c:v>
                </c:pt>
                <c:pt idx="7" formatCode="General">
                  <c:v>4.6641236594369098E-2</c:v>
                </c:pt>
                <c:pt idx="8" formatCode="General">
                  <c:v>7.3100375167256496E-2</c:v>
                </c:pt>
                <c:pt idx="9" formatCode="General">
                  <c:v>0.105184820215953</c:v>
                </c:pt>
                <c:pt idx="10" formatCode="General">
                  <c:v>0.139826793057507</c:v>
                </c:pt>
                <c:pt idx="11" formatCode="General">
                  <c:v>0.17595362160915901</c:v>
                </c:pt>
                <c:pt idx="12" formatCode="General">
                  <c:v>0.213267256373983</c:v>
                </c:pt>
                <c:pt idx="13" formatCode="General">
                  <c:v>0.224955490854816</c:v>
                </c:pt>
                <c:pt idx="14" formatCode="General">
                  <c:v>0.23449027043176399</c:v>
                </c:pt>
                <c:pt idx="15" formatCode="General">
                  <c:v>0.24044208350573101</c:v>
                </c:pt>
                <c:pt idx="16" formatCode="General">
                  <c:v>0.24286000992303999</c:v>
                </c:pt>
                <c:pt idx="17" formatCode="General">
                  <c:v>0.24193790745079499</c:v>
                </c:pt>
                <c:pt idx="18" formatCode="General">
                  <c:v>0.23776445047727299</c:v>
                </c:pt>
                <c:pt idx="19" formatCode="General">
                  <c:v>0.23024053391309501</c:v>
                </c:pt>
                <c:pt idx="20" formatCode="General">
                  <c:v>0.21907406402652499</c:v>
                </c:pt>
                <c:pt idx="21" formatCode="General">
                  <c:v>0.203810511522584</c:v>
                </c:pt>
                <c:pt idx="22" formatCode="General">
                  <c:v>0.18387990830039899</c:v>
                </c:pt>
                <c:pt idx="23" formatCode="General">
                  <c:v>0.16239178557537701</c:v>
                </c:pt>
                <c:pt idx="24" formatCode="General">
                  <c:v>0.15281995655425101</c:v>
                </c:pt>
                <c:pt idx="25" formatCode="General">
                  <c:v>0.14862736840972601</c:v>
                </c:pt>
                <c:pt idx="26" formatCode="General">
                  <c:v>0.147046798686334</c:v>
                </c:pt>
                <c:pt idx="27" formatCode="General">
                  <c:v>0.14534931642089499</c:v>
                </c:pt>
                <c:pt idx="28" formatCode="General">
                  <c:v>0.14056169866156701</c:v>
                </c:pt>
                <c:pt idx="29" formatCode="General">
                  <c:v>0.12926624287927699</c:v>
                </c:pt>
                <c:pt idx="30" formatCode="General">
                  <c:v>0.108035667083883</c:v>
                </c:pt>
                <c:pt idx="31" formatCode="General">
                  <c:v>7.3390363476044607E-2</c:v>
                </c:pt>
                <c:pt idx="32" formatCode="General">
                  <c:v>2.2055588546732102E-2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-3.5102477668913501E-3</c:v>
                </c:pt>
                <c:pt idx="1" formatCode="General">
                  <c:v>-8.8262115124693105E-3</c:v>
                </c:pt>
                <c:pt idx="2" formatCode="General">
                  <c:v>-1.72916362692121E-2</c:v>
                </c:pt>
                <c:pt idx="3" formatCode="General">
                  <c:v>-2.7434347307986301E-2</c:v>
                </c:pt>
                <c:pt idx="4" formatCode="General">
                  <c:v>-3.6511729481181199E-2</c:v>
                </c:pt>
                <c:pt idx="5">
                  <c:v>-4.2542160818159702E-2</c:v>
                </c:pt>
                <c:pt idx="6" formatCode="General">
                  <c:v>-4.3170754200627597E-2</c:v>
                </c:pt>
                <c:pt idx="7" formatCode="General">
                  <c:v>-3.5020941312924297E-2</c:v>
                </c:pt>
                <c:pt idx="8" formatCode="General">
                  <c:v>-2.4166833376171301E-2</c:v>
                </c:pt>
                <c:pt idx="9" formatCode="General">
                  <c:v>-1.3017191319186701E-2</c:v>
                </c:pt>
                <c:pt idx="10" formatCode="General">
                  <c:v>-2.9871711616391498E-3</c:v>
                </c:pt>
                <c:pt idx="11" formatCode="General">
                  <c:v>5.3167233001749602E-3</c:v>
                </c:pt>
                <c:pt idx="12" formatCode="General">
                  <c:v>1.2440928908863299E-2</c:v>
                </c:pt>
                <c:pt idx="13" formatCode="General">
                  <c:v>2.2807798307766799E-2</c:v>
                </c:pt>
                <c:pt idx="14" formatCode="General">
                  <c:v>2.8202462372717198E-2</c:v>
                </c:pt>
                <c:pt idx="15" formatCode="General">
                  <c:v>2.9072799401008698E-2</c:v>
                </c:pt>
                <c:pt idx="16" formatCode="General">
                  <c:v>2.7060222204711101E-2</c:v>
                </c:pt>
                <c:pt idx="17" formatCode="General">
                  <c:v>2.3834793688748399E-2</c:v>
                </c:pt>
                <c:pt idx="18" formatCode="General">
                  <c:v>2.0707547884035699E-2</c:v>
                </c:pt>
                <c:pt idx="19" formatCode="General">
                  <c:v>1.85105373053495E-2</c:v>
                </c:pt>
                <c:pt idx="20" formatCode="General">
                  <c:v>1.75913036715824E-2</c:v>
                </c:pt>
                <c:pt idx="21" formatCode="General">
                  <c:v>1.7864244053877799E-2</c:v>
                </c:pt>
                <c:pt idx="22" formatCode="General">
                  <c:v>1.88870707014787E-2</c:v>
                </c:pt>
                <c:pt idx="23" formatCode="General">
                  <c:v>3.82161398289282E-2</c:v>
                </c:pt>
                <c:pt idx="24" formatCode="General">
                  <c:v>6.5372142902031499E-2</c:v>
                </c:pt>
                <c:pt idx="25" formatCode="General">
                  <c:v>9.8271271046379505E-2</c:v>
                </c:pt>
                <c:pt idx="26" formatCode="General">
                  <c:v>0.13505068188861499</c:v>
                </c:pt>
                <c:pt idx="27" formatCode="General">
                  <c:v>0.173220290300268</c:v>
                </c:pt>
                <c:pt idx="28" formatCode="General">
                  <c:v>0.209645271891401</c:v>
                </c:pt>
                <c:pt idx="29" formatCode="General">
                  <c:v>0.24040438191916799</c:v>
                </c:pt>
                <c:pt idx="30" formatCode="General">
                  <c:v>0.26123773850785698</c:v>
                </c:pt>
                <c:pt idx="31" formatCode="General">
                  <c:v>0.26763112643006698</c:v>
                </c:pt>
                <c:pt idx="32" formatCode="General">
                  <c:v>0.254985090746706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1.4154258074117101E-2</c:v>
                </c:pt>
                <c:pt idx="1" formatCode="General">
                  <c:v>1.64795182141519E-2</c:v>
                </c:pt>
                <c:pt idx="2" formatCode="General">
                  <c:v>2.0854867028097201E-2</c:v>
                </c:pt>
                <c:pt idx="3">
                  <c:v>3.1495648652812798E-2</c:v>
                </c:pt>
                <c:pt idx="4" formatCode="General">
                  <c:v>5.3950882748443597E-2</c:v>
                </c:pt>
                <c:pt idx="5">
                  <c:v>9.3965494815506603E-2</c:v>
                </c:pt>
                <c:pt idx="6" formatCode="General">
                  <c:v>0.15945825184742099</c:v>
                </c:pt>
                <c:pt idx="7" formatCode="General">
                  <c:v>0.26101182067130801</c:v>
                </c:pt>
                <c:pt idx="8" formatCode="General">
                  <c:v>0.41719850735637498</c:v>
                </c:pt>
                <c:pt idx="9" formatCode="General">
                  <c:v>0.60941736665152102</c:v>
                </c:pt>
                <c:pt idx="10" formatCode="General">
                  <c:v>0.83344623269709905</c:v>
                </c:pt>
                <c:pt idx="11" formatCode="General">
                  <c:v>1.0889686271146699</c:v>
                </c:pt>
                <c:pt idx="12" formatCode="General">
                  <c:v>1.37575719457665</c:v>
                </c:pt>
                <c:pt idx="13" formatCode="General">
                  <c:v>1.54450613105903</c:v>
                </c:pt>
                <c:pt idx="14" formatCode="General">
                  <c:v>1.7309037132315901</c:v>
                </c:pt>
                <c:pt idx="15" formatCode="General">
                  <c:v>1.9225782924038699</c:v>
                </c:pt>
                <c:pt idx="16" formatCode="General">
                  <c:v>2.1153599525973701</c:v>
                </c:pt>
                <c:pt idx="17" formatCode="General">
                  <c:v>2.30560438672424</c:v>
                </c:pt>
                <c:pt idx="18" formatCode="General">
                  <c:v>2.4897288901737502</c:v>
                </c:pt>
                <c:pt idx="19" formatCode="General">
                  <c:v>2.6640876092863301</c:v>
                </c:pt>
                <c:pt idx="20" formatCode="General">
                  <c:v>2.8249842602172399</c:v>
                </c:pt>
                <c:pt idx="21" formatCode="General">
                  <c:v>2.9687416648455698</c:v>
                </c:pt>
                <c:pt idx="22" formatCode="General">
                  <c:v>3.0917946429391798</c:v>
                </c:pt>
                <c:pt idx="23" formatCode="General">
                  <c:v>3.1479844857571901</c:v>
                </c:pt>
                <c:pt idx="24" formatCode="General">
                  <c:v>3.24553162096859</c:v>
                </c:pt>
                <c:pt idx="25" formatCode="General">
                  <c:v>3.3515648045469</c:v>
                </c:pt>
                <c:pt idx="26" formatCode="General">
                  <c:v>3.4550707159798999</c:v>
                </c:pt>
                <c:pt idx="27" formatCode="General">
                  <c:v>3.54794027264859</c:v>
                </c:pt>
                <c:pt idx="28" formatCode="General">
                  <c:v>3.6229080267939202</c:v>
                </c:pt>
                <c:pt idx="29" formatCode="General">
                  <c:v>3.6729660787104099</c:v>
                </c:pt>
                <c:pt idx="30" formatCode="General">
                  <c:v>3.6916009501962201</c:v>
                </c:pt>
                <c:pt idx="31" formatCode="General">
                  <c:v>3.6734303214711601</c:v>
                </c:pt>
                <c:pt idx="32" formatCode="General">
                  <c:v>3.6147602670015999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1.34985000000004E-3</c:v>
                </c:pt>
                <c:pt idx="1" formatCode="General">
                  <c:v>4.1171900000004603E-3</c:v>
                </c:pt>
                <c:pt idx="2" formatCode="General">
                  <c:v>6.70332000000037E-3</c:v>
                </c:pt>
                <c:pt idx="3" formatCode="General">
                  <c:v>7.98368999999979E-3</c:v>
                </c:pt>
                <c:pt idx="4" formatCode="General">
                  <c:v>6.6132099999997801E-3</c:v>
                </c:pt>
                <c:pt idx="5" formatCode="General">
                  <c:v>8.5049000000045295E-4</c:v>
                </c:pt>
                <c:pt idx="6" formatCode="General">
                  <c:v>-1.1795629999999901E-2</c:v>
                </c:pt>
                <c:pt idx="7" formatCode="General">
                  <c:v>-3.4790090000000301E-2</c:v>
                </c:pt>
                <c:pt idx="8" formatCode="General">
                  <c:v>-6.39307499999998E-2</c:v>
                </c:pt>
                <c:pt idx="9" formatCode="General">
                  <c:v>-9.5384569999999697E-2</c:v>
                </c:pt>
                <c:pt idx="10" formatCode="General">
                  <c:v>-0.12753276</c:v>
                </c:pt>
                <c:pt idx="11" formatCode="General">
                  <c:v>-0.15997742000000001</c:v>
                </c:pt>
                <c:pt idx="12" formatCode="General">
                  <c:v>-0.19282237999999899</c:v>
                </c:pt>
                <c:pt idx="13" formatCode="General">
                  <c:v>-0.20881071000000001</c:v>
                </c:pt>
                <c:pt idx="14" formatCode="General">
                  <c:v>-0.217990779999999</c:v>
                </c:pt>
                <c:pt idx="15" formatCode="General">
                  <c:v>-0.223009189999999</c:v>
                </c:pt>
                <c:pt idx="16" formatCode="General">
                  <c:v>-0.22476563999999899</c:v>
                </c:pt>
                <c:pt idx="17" formatCode="General">
                  <c:v>-0.22355343</c:v>
                </c:pt>
                <c:pt idx="18" formatCode="General">
                  <c:v>-0.21940515999999999</c:v>
                </c:pt>
                <c:pt idx="19" formatCode="General">
                  <c:v>-0.21219633999999901</c:v>
                </c:pt>
                <c:pt idx="20" formatCode="General">
                  <c:v>-0.20168612999999999</c:v>
                </c:pt>
                <c:pt idx="21" formatCode="General">
                  <c:v>-0.18754597000000001</c:v>
                </c:pt>
                <c:pt idx="22" formatCode="General">
                  <c:v>-0.16938998999999999</c:v>
                </c:pt>
                <c:pt idx="23" formatCode="General">
                  <c:v>-0.15149167999999999</c:v>
                </c:pt>
                <c:pt idx="24" formatCode="General">
                  <c:v>-0.13981676000000001</c:v>
                </c:pt>
                <c:pt idx="25" formatCode="General">
                  <c:v>-0.13291529999999999</c:v>
                </c:pt>
                <c:pt idx="26" formatCode="General">
                  <c:v>-0.128735829999999</c:v>
                </c:pt>
                <c:pt idx="27">
                  <c:v>-0.12526200999999901</c:v>
                </c:pt>
                <c:pt idx="28" formatCode="General">
                  <c:v>-0.120508461</c:v>
                </c:pt>
                <c:pt idx="29" formatCode="General">
                  <c:v>-0.112412848</c:v>
                </c:pt>
                <c:pt idx="30" formatCode="General">
                  <c:v>-9.88977409999999E-2</c:v>
                </c:pt>
                <c:pt idx="31" formatCode="General">
                  <c:v>-7.7933057999999902E-2</c:v>
                </c:pt>
                <c:pt idx="32" formatCode="General">
                  <c:v>-4.76351037E-2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1.56648672294812E-2</c:v>
                      </c:pt>
                      <c:pt idx="1" formatCode="General">
                        <c:v>1.8060462698432599E-2</c:v>
                      </c:pt>
                      <c:pt idx="2" formatCode="General">
                        <c:v>2.2652572633274901E-2</c:v>
                      </c:pt>
                      <c:pt idx="3" formatCode="General">
                        <c:v>3.4142471040055002E-2</c:v>
                      </c:pt>
                      <c:pt idx="4" formatCode="General">
                        <c:v>5.8715472772896599E-2</c:v>
                      </c:pt>
                      <c:pt idx="5" formatCode="General">
                        <c:v>0.102764950146849</c:v>
                      </c:pt>
                      <c:pt idx="6" formatCode="General">
                        <c:v>0.17511668478202799</c:v>
                      </c:pt>
                      <c:pt idx="7" formatCode="General">
                        <c:v>0.28758538357993502</c:v>
                      </c:pt>
                      <c:pt idx="8" formatCode="General">
                        <c:v>0.46086673568841402</c:v>
                      </c:pt>
                      <c:pt idx="9" formatCode="General">
                        <c:v>0.67407340067682198</c:v>
                      </c:pt>
                      <c:pt idx="10" formatCode="General">
                        <c:v>0.922357790123573</c:v>
                      </c:pt>
                      <c:pt idx="11" formatCode="General">
                        <c:v>1.2052211776700701</c:v>
                      </c:pt>
                      <c:pt idx="12" formatCode="General">
                        <c:v>1.52227031620297</c:v>
                      </c:pt>
                      <c:pt idx="13" formatCode="General">
                        <c:v>1.70732061556973</c:v>
                      </c:pt>
                      <c:pt idx="14" formatCode="General">
                        <c:v>1.9114737929363199</c:v>
                      </c:pt>
                      <c:pt idx="15" formatCode="General">
                        <c:v>2.1210073409249701</c:v>
                      </c:pt>
                      <c:pt idx="16" formatCode="General">
                        <c:v>2.3313194265581498</c:v>
                      </c:pt>
                      <c:pt idx="17" formatCode="General">
                        <c:v>2.5383680049441999</c:v>
                      </c:pt>
                      <c:pt idx="18" formatCode="General">
                        <c:v>2.7381603206045599</c:v>
                      </c:pt>
                      <c:pt idx="19" formatCode="General">
                        <c:v>2.9266230683282899</c:v>
                      </c:pt>
                      <c:pt idx="20" formatCode="General">
                        <c:v>3.0996249151537199</c:v>
                      </c:pt>
                      <c:pt idx="21" formatCode="General">
                        <c:v>3.2530608105141701</c:v>
                      </c:pt>
                      <c:pt idx="22" formatCode="General">
                        <c:v>3.3829603791390701</c:v>
                      </c:pt>
                      <c:pt idx="23" formatCode="General">
                        <c:v>3.43875075792086</c:v>
                      </c:pt>
                      <c:pt idx="24" formatCode="General">
                        <c:v>3.5410192188545002</c:v>
                      </c:pt>
                      <c:pt idx="25" formatCode="General">
                        <c:v>3.6529587660660101</c:v>
                      </c:pt>
                      <c:pt idx="26" formatCode="General">
                        <c:v>3.7621836098249402</c:v>
                      </c:pt>
                      <c:pt idx="27" formatCode="General">
                        <c:v>3.8595688913781201</c:v>
                      </c:pt>
                      <c:pt idx="28" formatCode="General">
                        <c:v>3.9369350422206102</c:v>
                      </c:pt>
                      <c:pt idx="29" formatCode="General">
                        <c:v>3.9863957709211002</c:v>
                      </c:pt>
                      <c:pt idx="30" formatCode="General">
                        <c:v>4.0005696960095403</c:v>
                      </c:pt>
                      <c:pt idx="31" formatCode="General">
                        <c:v>3.9733301029138</c:v>
                      </c:pt>
                      <c:pt idx="32" formatCode="General">
                        <c:v>3.9004162290367601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4.6480986644725697E-3</c:v>
                      </c:pt>
                      <c:pt idx="1" formatCode="General">
                        <c:v>1.4998455448766899E-2</c:v>
                      </c:pt>
                      <c:pt idx="2">
                        <c:v>3.32730079319443E-2</c:v>
                      </c:pt>
                      <c:pt idx="3" formatCode="General">
                        <c:v>5.8550116762123801E-2</c:v>
                      </c:pt>
                      <c:pt idx="4">
                        <c:v>9.0239969909178194E-2</c:v>
                      </c:pt>
                      <c:pt idx="5" formatCode="General">
                        <c:v>0.12952548209814699</c:v>
                      </c:pt>
                      <c:pt idx="6" formatCode="General">
                        <c:v>0.177582568730794</c:v>
                      </c:pt>
                      <c:pt idx="7" formatCode="General">
                        <c:v>0.235707367917004</c:v>
                      </c:pt>
                      <c:pt idx="8" formatCode="General">
                        <c:v>0.31254981423658401</c:v>
                      </c:pt>
                      <c:pt idx="9" formatCode="General">
                        <c:v>0.40772893048068798</c:v>
                      </c:pt>
                      <c:pt idx="10" formatCode="General">
                        <c:v>0.52354874682813901</c:v>
                      </c:pt>
                      <c:pt idx="11" formatCode="General">
                        <c:v>0.662321175092905</c:v>
                      </c:pt>
                      <c:pt idx="12" formatCode="General">
                        <c:v>0.82620942088460403</c:v>
                      </c:pt>
                      <c:pt idx="13" formatCode="General">
                        <c:v>0.993694115472187</c:v>
                      </c:pt>
                      <c:pt idx="14" formatCode="General">
                        <c:v>1.1781622873613999</c:v>
                      </c:pt>
                      <c:pt idx="15" formatCode="General">
                        <c:v>1.3776153563187901</c:v>
                      </c:pt>
                      <c:pt idx="16" formatCode="General">
                        <c:v>1.5920645688098001</c:v>
                      </c:pt>
                      <c:pt idx="17" formatCode="General">
                        <c:v>1.82079397019778</c:v>
                      </c:pt>
                      <c:pt idx="18" formatCode="General">
                        <c:v>2.0625903667103702</c:v>
                      </c:pt>
                      <c:pt idx="19" formatCode="General">
                        <c:v>2.3158869610984101</c:v>
                      </c:pt>
                      <c:pt idx="20" formatCode="General">
                        <c:v>2.5788516211046701</c:v>
                      </c:pt>
                      <c:pt idx="21" formatCode="General">
                        <c:v>2.8494434148407901</c:v>
                      </c:pt>
                      <c:pt idx="22" formatCode="General">
                        <c:v>3.1254534832200598</c:v>
                      </c:pt>
                      <c:pt idx="23" formatCode="General">
                        <c:v>3.3798843534059699</c:v>
                      </c:pt>
                      <c:pt idx="24" formatCode="General">
                        <c:v>3.6360957570572698</c:v>
                      </c:pt>
                      <c:pt idx="25" formatCode="General">
                        <c:v>3.8894785157159202</c:v>
                      </c:pt>
                      <c:pt idx="26" formatCode="General">
                        <c:v>4.1389957520665099</c:v>
                      </c:pt>
                      <c:pt idx="27" formatCode="General">
                        <c:v>4.3840122288906196</c:v>
                      </c:pt>
                      <c:pt idx="28" formatCode="General">
                        <c:v>4.6243221542713497</c:v>
                      </c:pt>
                      <c:pt idx="29" formatCode="General">
                        <c:v>4.8602850294273896</c:v>
                      </c:pt>
                      <c:pt idx="30" formatCode="General">
                        <c:v>5.0926675575155098</c:v>
                      </c:pt>
                      <c:pt idx="31" formatCode="General">
                        <c:v>5.3228903381783201</c:v>
                      </c:pt>
                      <c:pt idx="32" formatCode="General">
                        <c:v>5.5530593714697396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2.12552959598655E-2</c:v>
                      </c:pt>
                      <c:pt idx="1" formatCode="General">
                        <c:v>4.6545431244693299E-2</c:v>
                      </c:pt>
                      <c:pt idx="2" formatCode="General">
                        <c:v>7.7953717632994704E-2</c:v>
                      </c:pt>
                      <c:pt idx="3">
                        <c:v>0.115236739593438</c:v>
                      </c:pt>
                      <c:pt idx="4" formatCode="General">
                        <c:v>0.15836243891151899</c:v>
                      </c:pt>
                      <c:pt idx="5" formatCode="General">
                        <c:v>0.20969667647434601</c:v>
                      </c:pt>
                      <c:pt idx="6" formatCode="General">
                        <c:v>0.270670409603468</c:v>
                      </c:pt>
                      <c:pt idx="7" formatCode="General">
                        <c:v>0.34200792764857901</c:v>
                      </c:pt>
                      <c:pt idx="8" formatCode="General">
                        <c:v>0.44241163958265101</c:v>
                      </c:pt>
                      <c:pt idx="9" formatCode="General">
                        <c:v>0.56706940173700804</c:v>
                      </c:pt>
                      <c:pt idx="10" formatCode="General">
                        <c:v>0.71740666077655302</c:v>
                      </c:pt>
                      <c:pt idx="11" formatCode="General">
                        <c:v>0.89558528622928302</c:v>
                      </c:pt>
                      <c:pt idx="12" formatCode="General">
                        <c:v>1.10318671339828</c:v>
                      </c:pt>
                      <c:pt idx="13" formatCode="General">
                        <c:v>1.2954867789436599</c:v>
                      </c:pt>
                      <c:pt idx="14" formatCode="General">
                        <c:v>1.5130388139409501</c:v>
                      </c:pt>
                      <c:pt idx="15" formatCode="General">
                        <c:v>1.7487696176516401</c:v>
                      </c:pt>
                      <c:pt idx="16" formatCode="General">
                        <c:v>2.0017718072188702</c:v>
                      </c:pt>
                      <c:pt idx="17" formatCode="General">
                        <c:v>2.2706034464194702</c:v>
                      </c:pt>
                      <c:pt idx="18" formatCode="General">
                        <c:v>2.5534575151074201</c:v>
                      </c:pt>
                      <c:pt idx="19" formatCode="General">
                        <c:v>2.8482707066983299</c:v>
                      </c:pt>
                      <c:pt idx="20" formatCode="General">
                        <c:v>3.15278839087396</c:v>
                      </c:pt>
                      <c:pt idx="21" formatCode="General">
                        <c:v>3.4646062155911399</c:v>
                      </c:pt>
                      <c:pt idx="22" formatCode="General">
                        <c:v>3.7812018874575601</c:v>
                      </c:pt>
                      <c:pt idx="23" formatCode="General">
                        <c:v>4.0494100231478898</c:v>
                      </c:pt>
                      <c:pt idx="24" formatCode="General">
                        <c:v>4.32791114112805</c:v>
                      </c:pt>
                      <c:pt idx="25" formatCode="General">
                        <c:v>4.60491237778644</c:v>
                      </c:pt>
                      <c:pt idx="26" formatCode="General">
                        <c:v>4.8786754294345602</c:v>
                      </c:pt>
                      <c:pt idx="27" formatCode="General">
                        <c:v>5.1486875615683001</c:v>
                      </c:pt>
                      <c:pt idx="28" formatCode="General">
                        <c:v>5.4153107451521496</c:v>
                      </c:pt>
                      <c:pt idx="29" formatCode="General">
                        <c:v>5.6799039850951001</c:v>
                      </c:pt>
                      <c:pt idx="30" formatCode="General">
                        <c:v>5.9443149790452603</c:v>
                      </c:pt>
                      <c:pt idx="31" formatCode="General">
                        <c:v>6.21126587659999</c:v>
                      </c:pt>
                      <c:pt idx="32" formatCode="General">
                        <c:v>6.4843261361413802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-4.7457544493423303E-3</c:v>
                      </c:pt>
                      <c:pt idx="1" formatCode="General">
                        <c:v>-1.62036122709707E-2</c:v>
                      </c:pt>
                      <c:pt idx="2" formatCode="General">
                        <c:v>-3.3312465451473802E-2</c:v>
                      </c:pt>
                      <c:pt idx="3" formatCode="General">
                        <c:v>-5.25439549748263E-2</c:v>
                      </c:pt>
                      <c:pt idx="4" formatCode="General">
                        <c:v>-7.1350377170054102E-2</c:v>
                      </c:pt>
                      <c:pt idx="5" formatCode="General">
                        <c:v>-8.92087102407845E-2</c:v>
                      </c:pt>
                      <c:pt idx="6" formatCode="General">
                        <c:v>-0.104986065882062</c:v>
                      </c:pt>
                      <c:pt idx="7" formatCode="General">
                        <c:v>-0.116753510702116</c:v>
                      </c:pt>
                      <c:pt idx="8" formatCode="General">
                        <c:v>-0.13354166344284801</c:v>
                      </c:pt>
                      <c:pt idx="9" formatCode="General">
                        <c:v>-0.15283579711143899</c:v>
                      </c:pt>
                      <c:pt idx="10" formatCode="General">
                        <c:v>-0.17487533672613201</c:v>
                      </c:pt>
                      <c:pt idx="11" formatCode="General">
                        <c:v>-0.199727144125627</c:v>
                      </c:pt>
                      <c:pt idx="12" formatCode="General">
                        <c:v>-0.22709318019976599</c:v>
                      </c:pt>
                      <c:pt idx="13" formatCode="General">
                        <c:v>-0.23591443856874</c:v>
                      </c:pt>
                      <c:pt idx="14" formatCode="General">
                        <c:v>-0.245166005228802</c:v>
                      </c:pt>
                      <c:pt idx="15" formatCode="General">
                        <c:v>-0.25420409785752401</c:v>
                      </c:pt>
                      <c:pt idx="16" formatCode="General">
                        <c:v>-0.26376887790446801</c:v>
                      </c:pt>
                      <c:pt idx="17" formatCode="General">
                        <c:v>-0.27363513727467398</c:v>
                      </c:pt>
                      <c:pt idx="18" formatCode="General">
                        <c:v>-0.28318581512744001</c:v>
                      </c:pt>
                      <c:pt idx="19" formatCode="General">
                        <c:v>-0.29176023867272199</c:v>
                      </c:pt>
                      <c:pt idx="20" formatCode="General">
                        <c:v>-0.29883284560766599</c:v>
                      </c:pt>
                      <c:pt idx="21" formatCode="General">
                        <c:v>-0.30408875051575102</c:v>
                      </c:pt>
                      <c:pt idx="22" formatCode="General">
                        <c:v>-0.30744427806789199</c:v>
                      </c:pt>
                      <c:pt idx="23" formatCode="General">
                        <c:v>-0.28122534197175802</c:v>
                      </c:pt>
                      <c:pt idx="24" formatCode="General">
                        <c:v>-0.25701508079694002</c:v>
                      </c:pt>
                      <c:pt idx="25" formatCode="General">
                        <c:v>-0.231574782283794</c:v>
                      </c:pt>
                      <c:pt idx="26" formatCode="General">
                        <c:v>-0.20473392832772699</c:v>
                      </c:pt>
                      <c:pt idx="27" formatCode="General">
                        <c:v>-0.17690117688076101</c:v>
                      </c:pt>
                      <c:pt idx="28" formatCode="General">
                        <c:v>-0.14911361779903401</c:v>
                      </c:pt>
                      <c:pt idx="29" formatCode="General">
                        <c:v>-0.12308436430104</c:v>
                      </c:pt>
                      <c:pt idx="30" formatCode="General">
                        <c:v>-0.100918544749595</c:v>
                      </c:pt>
                      <c:pt idx="31" formatCode="General">
                        <c:v>-8.5265283310109699E-2</c:v>
                      </c:pt>
                      <c:pt idx="32" formatCode="General">
                        <c:v>-7.9212656651661495E-2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-2.361274630723905E-3</c:v>
                </c:pt>
                <c:pt idx="1">
                  <c:v>-5.9304123420243675E-3</c:v>
                </c:pt>
                <c:pt idx="2">
                  <c:v>-1.1596130414026004E-2</c:v>
                </c:pt>
                <c:pt idx="3">
                  <c:v>-1.8356345646978078E-2</c:v>
                </c:pt>
                <c:pt idx="4">
                  <c:v>-2.4366708496496241E-2</c:v>
                </c:pt>
                <c:pt idx="5">
                  <c:v>-2.8308610747660255E-2</c:v>
                </c:pt>
                <c:pt idx="6">
                  <c:v>-2.8637194449854693E-2</c:v>
                </c:pt>
                <c:pt idx="7">
                  <c:v>-2.3156571245101558E-2</c:v>
                </c:pt>
                <c:pt idx="8">
                  <c:v>-1.5941484519550714E-2</c:v>
                </c:pt>
                <c:pt idx="9">
                  <c:v>-8.5714700862909911E-3</c:v>
                </c:pt>
                <c:pt idx="10">
                  <c:v>-1.9645178294418197E-3</c:v>
                </c:pt>
                <c:pt idx="11">
                  <c:v>3.4937223288972171E-3</c:v>
                </c:pt>
                <c:pt idx="12">
                  <c:v>8.1713708050105884E-3</c:v>
                </c:pt>
                <c:pt idx="13">
                  <c:v>1.4990585865885689E-2</c:v>
                </c:pt>
                <c:pt idx="14">
                  <c:v>1.8553730441526143E-2</c:v>
                </c:pt>
                <c:pt idx="15">
                  <c:v>1.9146720119881225E-2</c:v>
                </c:pt>
                <c:pt idx="16">
                  <c:v>1.7840417222866084E-2</c:v>
                </c:pt>
                <c:pt idx="17">
                  <c:v>1.5730147469848771E-2</c:v>
                </c:pt>
                <c:pt idx="18">
                  <c:v>1.3679661631474377E-2</c:v>
                </c:pt>
                <c:pt idx="19">
                  <c:v>1.2239726752142095E-2</c:v>
                </c:pt>
                <c:pt idx="20">
                  <c:v>1.1642406206682422E-2</c:v>
                </c:pt>
                <c:pt idx="21">
                  <c:v>1.1833468805299356E-2</c:v>
                </c:pt>
                <c:pt idx="22">
                  <c:v>1.2521853557351045E-2</c:v>
                </c:pt>
                <c:pt idx="23">
                  <c:v>2.5371381928582546E-2</c:v>
                </c:pt>
                <c:pt idx="24">
                  <c:v>4.3475956145803643E-2</c:v>
                </c:pt>
                <c:pt idx="25">
                  <c:v>6.5489281199557464E-2</c:v>
                </c:pt>
                <c:pt idx="26">
                  <c:v>9.0200753148222984E-2</c:v>
                </c:pt>
                <c:pt idx="27">
                  <c:v>0.11596299360102931</c:v>
                </c:pt>
                <c:pt idx="28">
                  <c:v>0.14067423621526903</c:v>
                </c:pt>
                <c:pt idx="29">
                  <c:v>0.16167385046446023</c:v>
                </c:pt>
                <c:pt idx="30">
                  <c:v>0.17606313860869838</c:v>
                </c:pt>
                <c:pt idx="31">
                  <c:v>0.18074291689182989</c:v>
                </c:pt>
                <c:pt idx="32">
                  <c:v>0.17253688311466542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3.0085420535894644E-3</c:v>
                </c:pt>
                <c:pt idx="1">
                  <c:v>3.5045088895925584E-3</c:v>
                </c:pt>
                <c:pt idx="2">
                  <c:v>4.4372863407471132E-3</c:v>
                </c:pt>
                <c:pt idx="3">
                  <c:v>6.7025290026181041E-3</c:v>
                </c:pt>
                <c:pt idx="4">
                  <c:v>1.1481876727060664E-2</c:v>
                </c:pt>
                <c:pt idx="5">
                  <c:v>2.0002729655534322E-2</c:v>
                </c:pt>
                <c:pt idx="6">
                  <c:v>3.3966336316198664E-2</c:v>
                </c:pt>
                <c:pt idx="7">
                  <c:v>5.5668312268826847E-2</c:v>
                </c:pt>
                <c:pt idx="8">
                  <c:v>8.9012063559136656E-2</c:v>
                </c:pt>
                <c:pt idx="9">
                  <c:v>0.13016219607426222</c:v>
                </c:pt>
                <c:pt idx="10">
                  <c:v>0.17825470891271075</c:v>
                </c:pt>
                <c:pt idx="11">
                  <c:v>0.23326639691791898</c:v>
                </c:pt>
                <c:pt idx="12">
                  <c:v>0.29520576898877965</c:v>
                </c:pt>
                <c:pt idx="13">
                  <c:v>0.33129427193729793</c:v>
                </c:pt>
                <c:pt idx="14">
                  <c:v>0.37121004343344666</c:v>
                </c:pt>
                <c:pt idx="15">
                  <c:v>0.41232185111496716</c:v>
                </c:pt>
                <c:pt idx="16">
                  <c:v>0.45374614721108564</c:v>
                </c:pt>
                <c:pt idx="17">
                  <c:v>0.4947144542910637</c:v>
                </c:pt>
                <c:pt idx="18">
                  <c:v>0.53447168846532234</c:v>
                </c:pt>
                <c:pt idx="19">
                  <c:v>0.57224804601003609</c:v>
                </c:pt>
                <c:pt idx="20">
                  <c:v>0.60726084169754257</c:v>
                </c:pt>
                <c:pt idx="21">
                  <c:v>0.63872832618425146</c:v>
                </c:pt>
                <c:pt idx="22">
                  <c:v>0.66588846242327759</c:v>
                </c:pt>
                <c:pt idx="23">
                  <c:v>0.67795936034318838</c:v>
                </c:pt>
                <c:pt idx="24">
                  <c:v>0.69887632513289244</c:v>
                </c:pt>
                <c:pt idx="25">
                  <c:v>0.72152517422568796</c:v>
                </c:pt>
                <c:pt idx="26">
                  <c:v>0.74351877189073612</c:v>
                </c:pt>
                <c:pt idx="27">
                  <c:v>0.7631151067567119</c:v>
                </c:pt>
                <c:pt idx="28">
                  <c:v>0.77876624919288817</c:v>
                </c:pt>
                <c:pt idx="29">
                  <c:v>0.78898267407947453</c:v>
                </c:pt>
                <c:pt idx="30">
                  <c:v>0.79240906075288831</c:v>
                </c:pt>
                <c:pt idx="31">
                  <c:v>0.78791710773077372</c:v>
                </c:pt>
                <c:pt idx="32">
                  <c:v>0.77475188219222735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1.0846074467164964E-2</c:v>
                </c:pt>
                <c:pt idx="1">
                  <c:v>2.2294956996223202E-2</c:v>
                </c:pt>
                <c:pt idx="2">
                  <c:v>3.0555840041917401E-2</c:v>
                </c:pt>
                <c:pt idx="3">
                  <c:v>3.4519372962849369E-2</c:v>
                </c:pt>
                <c:pt idx="4">
                  <c:v>3.4881006100947728E-2</c:v>
                </c:pt>
                <c:pt idx="5">
                  <c:v>3.1770673370893829E-2</c:v>
                </c:pt>
                <c:pt idx="6">
                  <c:v>2.5066937959506888E-2</c:v>
                </c:pt>
                <c:pt idx="7">
                  <c:v>1.4129491170829478E-2</c:v>
                </c:pt>
                <c:pt idx="8">
                  <c:v>2.9843192198855578E-5</c:v>
                </c:pt>
                <c:pt idx="9">
                  <c:v>-1.6405909933495905E-2</c:v>
                </c:pt>
                <c:pt idx="10">
                  <c:v>-3.6463373737456957E-2</c:v>
                </c:pt>
                <c:pt idx="11">
                  <c:v>-6.0806470070357485E-2</c:v>
                </c:pt>
                <c:pt idx="12">
                  <c:v>-9.0109871924378179E-2</c:v>
                </c:pt>
                <c:pt idx="13">
                  <c:v>-0.12132935202508599</c:v>
                </c:pt>
                <c:pt idx="14">
                  <c:v>-0.155273528874212</c:v>
                </c:pt>
                <c:pt idx="15">
                  <c:v>-0.19102646296037709</c:v>
                </c:pt>
                <c:pt idx="16">
                  <c:v>-0.22872656140452671</c:v>
                </c:pt>
                <c:pt idx="17">
                  <c:v>-0.26850667416169682</c:v>
                </c:pt>
                <c:pt idx="18">
                  <c:v>-0.3103869290682541</c:v>
                </c:pt>
                <c:pt idx="19">
                  <c:v>-0.35424727392493155</c:v>
                </c:pt>
                <c:pt idx="20">
                  <c:v>-0.39982920252488724</c:v>
                </c:pt>
                <c:pt idx="21">
                  <c:v>-0.44675123802551969</c:v>
                </c:pt>
                <c:pt idx="22">
                  <c:v>-0.49453044607323232</c:v>
                </c:pt>
                <c:pt idx="23">
                  <c:v>-0.54093899701583181</c:v>
                </c:pt>
                <c:pt idx="24">
                  <c:v>-0.58953229663175444</c:v>
                </c:pt>
                <c:pt idx="25">
                  <c:v>-0.63838711442555418</c:v>
                </c:pt>
                <c:pt idx="26">
                  <c:v>-0.68667272367762333</c:v>
                </c:pt>
                <c:pt idx="27">
                  <c:v>-0.73372882310263166</c:v>
                </c:pt>
                <c:pt idx="28">
                  <c:v>-0.77887875615881041</c:v>
                </c:pt>
                <c:pt idx="29">
                  <c:v>-0.82139029161854438</c:v>
                </c:pt>
                <c:pt idx="30">
                  <c:v>-0.86043652741888799</c:v>
                </c:pt>
                <c:pt idx="31">
                  <c:v>-0.89526967774751842</c:v>
                </c:pt>
                <c:pt idx="32">
                  <c:v>-0.92523318370439167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1.1493373937732088E-2</c:v>
                </c:pt>
                <c:pt idx="1">
                  <c:v>1.9869063937094644E-2</c:v>
                </c:pt>
                <c:pt idx="2">
                  <c:v>2.3397016191384346E-2</c:v>
                </c:pt>
                <c:pt idx="3">
                  <c:v>2.2865497298818482E-2</c:v>
                </c:pt>
                <c:pt idx="4">
                  <c:v>2.1996140842173162E-2</c:v>
                </c:pt>
                <c:pt idx="5">
                  <c:v>2.3464750400603585E-2</c:v>
                </c:pt>
                <c:pt idx="6">
                  <c:v>3.0396070775795536E-2</c:v>
                </c:pt>
                <c:pt idx="7">
                  <c:v>4.664123659436914E-2</c:v>
                </c:pt>
                <c:pt idx="8">
                  <c:v>7.3100375167256537E-2</c:v>
                </c:pt>
                <c:pt idx="9">
                  <c:v>0.10518482021595332</c:v>
                </c:pt>
                <c:pt idx="10">
                  <c:v>0.139826793057507</c:v>
                </c:pt>
                <c:pt idx="11">
                  <c:v>0.17595362160915951</c:v>
                </c:pt>
                <c:pt idx="12">
                  <c:v>0.21326725637398347</c:v>
                </c:pt>
                <c:pt idx="13">
                  <c:v>0.22495549085481681</c:v>
                </c:pt>
                <c:pt idx="14">
                  <c:v>0.23449027043176418</c:v>
                </c:pt>
                <c:pt idx="15">
                  <c:v>0.24044208350573193</c:v>
                </c:pt>
                <c:pt idx="16">
                  <c:v>0.24286000992304047</c:v>
                </c:pt>
                <c:pt idx="17">
                  <c:v>0.24193790745079546</c:v>
                </c:pt>
                <c:pt idx="18">
                  <c:v>0.23776445047727357</c:v>
                </c:pt>
                <c:pt idx="19">
                  <c:v>0.23024053391309529</c:v>
                </c:pt>
                <c:pt idx="20">
                  <c:v>0.21907406402652541</c:v>
                </c:pt>
                <c:pt idx="21">
                  <c:v>0.20381051152258411</c:v>
                </c:pt>
                <c:pt idx="22">
                  <c:v>0.18387990830039946</c:v>
                </c:pt>
                <c:pt idx="23">
                  <c:v>0.16239178557537759</c:v>
                </c:pt>
                <c:pt idx="24">
                  <c:v>0.15281995655425096</c:v>
                </c:pt>
                <c:pt idx="25">
                  <c:v>0.14862736840972612</c:v>
                </c:pt>
                <c:pt idx="26">
                  <c:v>0.14704679868633441</c:v>
                </c:pt>
                <c:pt idx="27">
                  <c:v>0.14534931642089521</c:v>
                </c:pt>
                <c:pt idx="28">
                  <c:v>0.14056169866156765</c:v>
                </c:pt>
                <c:pt idx="29">
                  <c:v>0.1292662428792779</c:v>
                </c:pt>
                <c:pt idx="30">
                  <c:v>0.10803566708388335</c:v>
                </c:pt>
                <c:pt idx="31">
                  <c:v>7.3390363476044662E-2</c:v>
                </c:pt>
                <c:pt idx="32">
                  <c:v>2.2055588546732174E-2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  <c:max val="1"/>
          <c:min val="-1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-1.4665722844163787E-3</c:v>
                </c:pt>
                <c:pt idx="1">
                  <c:v>-1.4792197254739792E-2</c:v>
                </c:pt>
                <c:pt idx="2">
                  <c:v>-4.3656679288834321E-2</c:v>
                </c:pt>
                <c:pt idx="3">
                  <c:v>-5.8810106302525478E-2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-3.1999240289164455E-3</c:v>
                </c:pt>
                <c:pt idx="1">
                  <c:v>-2.0416727587100558E-2</c:v>
                </c:pt>
                <c:pt idx="2">
                  <c:v>-6.4340616619808944E-2</c:v>
                </c:pt>
                <c:pt idx="3">
                  <c:v>-8.5594678250933587E-2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6.4398917430930069E-5</c:v>
                </c:pt>
                <c:pt idx="1">
                  <c:v>-4.0082842841493438E-4</c:v>
                </c:pt>
                <c:pt idx="2">
                  <c:v>6.1174434930122423E-4</c:v>
                </c:pt>
                <c:pt idx="3">
                  <c:v>1.5163112600100614E-3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-6.4193397494021198E-3</c:v>
                </c:pt>
                <c:pt idx="1">
                  <c:v>-5.6745491439246121E-2</c:v>
                </c:pt>
                <c:pt idx="2">
                  <c:v>-0.1655291033146955</c:v>
                </c:pt>
                <c:pt idx="3">
                  <c:v>-0.21888822998873625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-7.3370697496487614E-3</c:v>
                </c:pt>
                <c:pt idx="1">
                  <c:v>-2.5344395335687886E-2</c:v>
                </c:pt>
                <c:pt idx="2">
                  <c:v>-3.3361539208922042E-2</c:v>
                </c:pt>
                <c:pt idx="3">
                  <c:v>-4.1946908176415776E-2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-3.0367370255514725E-2</c:v>
                </c:pt>
                <c:pt idx="1">
                  <c:v>-0.36420618135608063</c:v>
                </c:pt>
                <c:pt idx="2">
                  <c:v>-0.61688568982629355</c:v>
                </c:pt>
                <c:pt idx="3">
                  <c:v>-0.82974329447308803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-5.0110538744674304E-4</c:v>
                </c:pt>
                <c:pt idx="1">
                  <c:v>-8.2923803081735858E-3</c:v>
                </c:pt>
                <c:pt idx="2">
                  <c:v>-2.1783774761784835E-2</c:v>
                </c:pt>
                <c:pt idx="3">
                  <c:v>-2.404666341504913E-2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-1.1850889505094497E-2</c:v>
                </c:pt>
                <c:pt idx="1">
                  <c:v>-8.7282288030753219E-2</c:v>
                </c:pt>
                <c:pt idx="2">
                  <c:v>-0.24038482901034219</c:v>
                </c:pt>
                <c:pt idx="3">
                  <c:v>-0.32125591798142816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-1.1498814898020737E-2</c:v>
                </c:pt>
                <c:pt idx="1">
                  <c:v>-8.4918909861225411E-2</c:v>
                </c:pt>
                <c:pt idx="2">
                  <c:v>-0.23898240011043548</c:v>
                </c:pt>
                <c:pt idx="3">
                  <c:v>-0.32087242368621116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-1.2649735082368219E-2</c:v>
                </c:pt>
                <c:pt idx="1">
                  <c:v>-8.9931148615503553E-2</c:v>
                </c:pt>
                <c:pt idx="2">
                  <c:v>-0.24463726135148045</c:v>
                </c:pt>
                <c:pt idx="3">
                  <c:v>-0.32676143741566155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-1.3797811750269173E-2</c:v>
                </c:pt>
                <c:pt idx="1">
                  <c:v>-0.11036823993231459</c:v>
                </c:pt>
                <c:pt idx="2">
                  <c:v>-0.30253813537903718</c:v>
                </c:pt>
                <c:pt idx="3">
                  <c:v>-0.39617274474196063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-1.7653761068430307E-2</c:v>
                </c:pt>
                <c:pt idx="1">
                  <c:v>-9.5007798854366166E-2</c:v>
                </c:pt>
                <c:pt idx="2">
                  <c:v>-0.23162467561987587</c:v>
                </c:pt>
                <c:pt idx="3">
                  <c:v>-0.28526541788342208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1.279984453432581E-3</c:v>
                </c:pt>
                <c:pt idx="1">
                  <c:v>1.8943982201280463E-3</c:v>
                </c:pt>
                <c:pt idx="2">
                  <c:v>3.0066939012363125E-3</c:v>
                </c:pt>
                <c:pt idx="3">
                  <c:v>4.4243566160857561E-3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7.8269093683980273E-4</c:v>
                </c:pt>
                <c:pt idx="1">
                  <c:v>6.5338660232574508E-3</c:v>
                </c:pt>
                <c:pt idx="2">
                  <c:v>1.1985607416109101E-2</c:v>
                </c:pt>
                <c:pt idx="3">
                  <c:v>1.6896560481730827E-2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1.0490582004107907E-4</c:v>
                </c:pt>
                <c:pt idx="1">
                  <c:v>-1.4715231220063796E-4</c:v>
                </c:pt>
                <c:pt idx="2">
                  <c:v>1.334042099800925E-3</c:v>
                </c:pt>
                <c:pt idx="3">
                  <c:v>2.4786971920791601E-3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-6.9244626474407323E-4</c:v>
                </c:pt>
                <c:pt idx="1">
                  <c:v>-2.0438928632290798E-2</c:v>
                </c:pt>
                <c:pt idx="2">
                  <c:v>-6.9463350274194591E-2</c:v>
                </c:pt>
                <c:pt idx="3">
                  <c:v>-9.2848007175270642E-2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-7.569180765176986E-3</c:v>
                </c:pt>
                <c:pt idx="1">
                  <c:v>-2.4660058611228886E-2</c:v>
                </c:pt>
                <c:pt idx="2">
                  <c:v>-3.132063143118724E-2</c:v>
                </c:pt>
                <c:pt idx="3">
                  <c:v>-3.8946870560504498E-2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-0.14989629994542208</c:v>
                </c:pt>
                <c:pt idx="1">
                  <c:v>-0.4499263259038272</c:v>
                </c:pt>
                <c:pt idx="2">
                  <c:v>-0.65969668922729996</c:v>
                </c:pt>
                <c:pt idx="3">
                  <c:v>-0.82508953236129601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1.6638446105650129E-3</c:v>
                </c:pt>
                <c:pt idx="1">
                  <c:v>1.5184128933389829E-3</c:v>
                </c:pt>
                <c:pt idx="2">
                  <c:v>3.9994557123588237E-3</c:v>
                </c:pt>
                <c:pt idx="3">
                  <c:v>7.6225493978501202E-3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-1.0542262163926175E-4</c:v>
                </c:pt>
                <c:pt idx="1">
                  <c:v>9.3070457654809147E-4</c:v>
                </c:pt>
                <c:pt idx="2">
                  <c:v>2.0684609677659171E-3</c:v>
                </c:pt>
                <c:pt idx="3">
                  <c:v>4.3333519112807029E-3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-2.3459680435944374E-4</c:v>
                </c:pt>
                <c:pt idx="1">
                  <c:v>4.0193537879384955E-4</c:v>
                </c:pt>
                <c:pt idx="2">
                  <c:v>1.4342453389826204E-3</c:v>
                </c:pt>
                <c:pt idx="3">
                  <c:v>5.0486196079164714E-3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1.6250530945249864E-4</c:v>
                </c:pt>
                <c:pt idx="1">
                  <c:v>1.4850803020760583E-3</c:v>
                </c:pt>
                <c:pt idx="2">
                  <c:v>3.823359320517028E-3</c:v>
                </c:pt>
                <c:pt idx="3">
                  <c:v>7.4245342963852323E-3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-1.9079409387523505E-4</c:v>
                </c:pt>
                <c:pt idx="1">
                  <c:v>-4.0168856899724936E-5</c:v>
                </c:pt>
                <c:pt idx="2">
                  <c:v>-9.2772855628175943E-4</c:v>
                </c:pt>
                <c:pt idx="3">
                  <c:v>-1.1456053403791078E-4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1.6595543706856564E-3</c:v>
                </c:pt>
                <c:pt idx="1">
                  <c:v>1.5206432014356341E-3</c:v>
                </c:pt>
                <c:pt idx="2">
                  <c:v>3.9947819191856748E-3</c:v>
                </c:pt>
                <c:pt idx="3">
                  <c:v>7.6159797298109844E-3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-1.7653758384293505E-2</c:v>
                </c:pt>
                <c:pt idx="1">
                  <c:v>-9.5007795482408119E-2</c:v>
                </c:pt>
                <c:pt idx="2">
                  <c:v>-0.23162467272993115</c:v>
                </c:pt>
                <c:pt idx="3">
                  <c:v>-0.2852654190282693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-1.7291631340410341E-4</c:v>
                </c:pt>
                <c:pt idx="1">
                  <c:v>1.244094491361647E-4</c:v>
                </c:pt>
                <c:pt idx="2">
                  <c:v>1.8887100453879313E-4</c:v>
                </c:pt>
                <c:pt idx="3">
                  <c:v>2.5498510276937836E-3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49.061632609998924</c:v>
                </c:pt>
                <c:pt idx="1">
                  <c:v>50.892727810001816</c:v>
                </c:pt>
                <c:pt idx="2">
                  <c:v>-21.785485240005073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4131.8583500001114</c:v>
                </c:pt>
                <c:pt idx="1">
                  <c:v>18383.412899999879</c:v>
                </c:pt>
                <c:pt idx="2">
                  <c:v>34160.620969999814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-19.540977999975439</c:v>
                </c:pt>
                <c:pt idx="1">
                  <c:v>1273.4189219999826</c:v>
                </c:pt>
                <c:pt idx="2">
                  <c:v>3550.2781209999812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1637.6776000000536</c:v>
                </c:pt>
                <c:pt idx="1">
                  <c:v>17550.853099999949</c:v>
                </c:pt>
                <c:pt idx="2">
                  <c:v>46357.336600000039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-11058.097619999899</c:v>
                </c:pt>
                <c:pt idx="1">
                  <c:v>-25620.632639999967</c:v>
                </c:pt>
                <c:pt idx="2">
                  <c:v>-48041.872579999967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82299.87918760808</c:v>
                </c:pt>
                <c:pt idx="1">
                  <c:v>213834.03600967815</c:v>
                </c:pt>
                <c:pt idx="2">
                  <c:v>298700.03020983399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77040.838172220625</c:v>
                </c:pt>
                <c:pt idx="1">
                  <c:v>225471.98101948667</c:v>
                </c:pt>
                <c:pt idx="2">
                  <c:v>334704.60783559829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456.21600000000035</c:v>
                      </c:pt>
                      <c:pt idx="1">
                        <c:v>-1977.4296400000021</c:v>
                      </c:pt>
                      <c:pt idx="2">
                        <c:v>-6859.5610000000015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59076.158570000007</c:v>
                      </c:pt>
                      <c:pt idx="1">
                        <c:v>175610.69547999999</c:v>
                      </c:pt>
                      <c:pt idx="2">
                        <c:v>181434.83825999999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-136.24191299999984</c:v>
                      </c:pt>
                      <c:pt idx="1">
                        <c:v>-611.71096080000007</c:v>
                      </c:pt>
                      <c:pt idx="2">
                        <c:v>-1276.2718385000001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47197.995690000003</c:v>
                      </c:pt>
                      <c:pt idx="1">
                        <c:v>62127.772300000011</c:v>
                      </c:pt>
                      <c:pt idx="2">
                        <c:v>172033.97930000001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520.99858500000005</c:v>
                      </c:pt>
                      <c:pt idx="1">
                        <c:v>142.78470199999992</c:v>
                      </c:pt>
                      <c:pt idx="2">
                        <c:v>1584.1180929083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-9.3433840000000146</c:v>
                      </c:pt>
                      <c:pt idx="1">
                        <c:v>-1.2106620000000134</c:v>
                      </c:pt>
                      <c:pt idx="2">
                        <c:v>673.66704992999996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-245.98709000000008</c:v>
                      </c:pt>
                      <c:pt idx="1">
                        <c:v>-381.62499609999998</c:v>
                      </c:pt>
                      <c:pt idx="2">
                        <c:v>-325.33733639999997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43.693121000000019</c:v>
                      </c:pt>
                      <c:pt idx="1">
                        <c:v>167.69915199999991</c:v>
                      </c:pt>
                      <c:pt idx="2">
                        <c:v>22946.805560000001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-1379.9154021900001</c:v>
                      </c:pt>
                      <c:pt idx="1">
                        <c:v>-870.75325205280001</c:v>
                      </c:pt>
                      <c:pt idx="2">
                        <c:v>-15.153792230600001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-23223.281410000003</c:v>
                      </c:pt>
                      <c:pt idx="1">
                        <c:v>-20371.36478</c:v>
                      </c:pt>
                      <c:pt idx="2">
                        <c:v>-71495.376111999911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-0.36519953800000016</c:v>
                      </c:pt>
                      <c:pt idx="1">
                        <c:v>-0.80862806100000006</c:v>
                      </c:pt>
                      <c:pt idx="2">
                        <c:v>-1.675960999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-4.8379663900000036E-2</c:v>
                      </c:pt>
                      <c:pt idx="1">
                        <c:v>-1.2705307999999998E-2</c:v>
                      </c:pt>
                      <c:pt idx="2">
                        <c:v>-2.0128748699999996E-3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3368.302299899995</c:v>
                </c:pt>
                <c:pt idx="1">
                  <c:v>82299.87918760808</c:v>
                </c:pt>
                <c:pt idx="2">
                  <c:v>213834.03600967815</c:v>
                </c:pt>
                <c:pt idx="3">
                  <c:v>298700.03020983399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664.52374999999847</c:v>
                </c:pt>
                <c:pt idx="1">
                  <c:v>456.21600000000035</c:v>
                </c:pt>
                <c:pt idx="2">
                  <c:v>-1977.4296400000021</c:v>
                </c:pt>
                <c:pt idx="3">
                  <c:v>-6859.5610000000015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2040.5741230000003</c:v>
                </c:pt>
                <c:pt idx="1">
                  <c:v>59076.158570000007</c:v>
                </c:pt>
                <c:pt idx="2">
                  <c:v>175610.69547999999</c:v>
                </c:pt>
                <c:pt idx="3">
                  <c:v>181434.83825999999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41.129931600000077</c:v>
                </c:pt>
                <c:pt idx="1">
                  <c:v>-136.24191299999984</c:v>
                </c:pt>
                <c:pt idx="2">
                  <c:v>-611.71096080000007</c:v>
                </c:pt>
                <c:pt idx="3">
                  <c:v>-1276.2718385000001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191.10028460000001</c:v>
                </c:pt>
                <c:pt idx="1">
                  <c:v>47197.995690000003</c:v>
                </c:pt>
                <c:pt idx="2">
                  <c:v>62127.772300000011</c:v>
                </c:pt>
                <c:pt idx="3">
                  <c:v>172033.97930000001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64.502283000000034</c:v>
                </c:pt>
                <c:pt idx="1">
                  <c:v>520.99858500000005</c:v>
                </c:pt>
                <c:pt idx="2">
                  <c:v>142.78470199999992</c:v>
                </c:pt>
                <c:pt idx="3">
                  <c:v>1584.1180929083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65.384718000000021</c:v>
                </c:pt>
                <c:pt idx="1">
                  <c:v>-9.3433840000000146</c:v>
                </c:pt>
                <c:pt idx="2">
                  <c:v>-1.2106620000000134</c:v>
                </c:pt>
                <c:pt idx="3">
                  <c:v>673.66704992999996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50.907846999999947</c:v>
                </c:pt>
                <c:pt idx="1">
                  <c:v>-245.98709000000008</c:v>
                </c:pt>
                <c:pt idx="2">
                  <c:v>-381.62499609999998</c:v>
                </c:pt>
                <c:pt idx="3">
                  <c:v>-325.33733639999997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121.3753499999998</c:v>
                </c:pt>
                <c:pt idx="1">
                  <c:v>43.693121000000019</c:v>
                </c:pt>
                <c:pt idx="2">
                  <c:v>167.69915199999991</c:v>
                </c:pt>
                <c:pt idx="3">
                  <c:v>22946.805560000001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-1541.6392888999999</c:v>
                </c:pt>
                <c:pt idx="1">
                  <c:v>-1379.9154021900001</c:v>
                </c:pt>
                <c:pt idx="2">
                  <c:v>-870.75325205280001</c:v>
                </c:pt>
                <c:pt idx="3">
                  <c:v>-15.153792230600001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1628.7227499999972</c:v>
                </c:pt>
                <c:pt idx="1">
                  <c:v>-23223.281410000003</c:v>
                </c:pt>
                <c:pt idx="2">
                  <c:v>-20371.36478</c:v>
                </c:pt>
                <c:pt idx="3">
                  <c:v>-71495.376111999911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12.992066299999976</c:v>
                </c:pt>
                <c:pt idx="1">
                  <c:v>-0.36519953800000016</c:v>
                </c:pt>
                <c:pt idx="2">
                  <c:v>-0.80862806100000006</c:v>
                </c:pt>
                <c:pt idx="3">
                  <c:v>-1.675960999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28.728485299999988</c:v>
                </c:pt>
                <c:pt idx="1">
                  <c:v>-4.8379663900000036E-2</c:v>
                </c:pt>
                <c:pt idx="2">
                  <c:v>-1.2705307999999998E-2</c:v>
                </c:pt>
                <c:pt idx="3">
                  <c:v>-2.0128748699999996E-3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-7.2759524599896395</c:v>
                      </c:pt>
                      <c:pt idx="1">
                        <c:v>49.061632609998924</c:v>
                      </c:pt>
                      <c:pt idx="2">
                        <c:v>50.892727810001816</c:v>
                      </c:pt>
                      <c:pt idx="3">
                        <c:v>-21.785485240005073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2.5910329999169335</c:v>
                      </c:pt>
                      <c:pt idx="1">
                        <c:v>4131.8583500001114</c:v>
                      </c:pt>
                      <c:pt idx="2">
                        <c:v>18383.412899999879</c:v>
                      </c:pt>
                      <c:pt idx="3">
                        <c:v>34160.620969999814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-73.134301299985964</c:v>
                      </c:pt>
                      <c:pt idx="1">
                        <c:v>-19.540977999975439</c:v>
                      </c:pt>
                      <c:pt idx="2">
                        <c:v>1273.4189219999826</c:v>
                      </c:pt>
                      <c:pt idx="3">
                        <c:v>3550.2781209999812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-581.83659999957308</c:v>
                      </c:pt>
                      <c:pt idx="1">
                        <c:v>1637.6776000000536</c:v>
                      </c:pt>
                      <c:pt idx="2">
                        <c:v>17550.853099999949</c:v>
                      </c:pt>
                      <c:pt idx="3">
                        <c:v>46357.336600000039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-1830.9637099999236</c:v>
                      </c:pt>
                      <c:pt idx="1">
                        <c:v>-11058.097619999899</c:v>
                      </c:pt>
                      <c:pt idx="2">
                        <c:v>-25620.632639999967</c:v>
                      </c:pt>
                      <c:pt idx="3">
                        <c:v>-48041.872579999967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877.68276914022863</c:v>
                      </c:pt>
                      <c:pt idx="1">
                        <c:v>77040.838172220625</c:v>
                      </c:pt>
                      <c:pt idx="2">
                        <c:v>225471.98101948667</c:v>
                      </c:pt>
                      <c:pt idx="3">
                        <c:v>334704.60783559829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20209.619100531563</c:v>
                </c:pt>
                <c:pt idx="1">
                  <c:v>156097.97127533797</c:v>
                </c:pt>
                <c:pt idx="2">
                  <c:v>293331.96837467887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-0.46014471848320682</c:v>
                      </c:pt>
                      <c:pt idx="1">
                        <c:v>74.263515979982913</c:v>
                      </c:pt>
                      <c:pt idx="2">
                        <c:v>25.947670092995395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944.62747046165168</c:v>
                      </c:pt>
                      <c:pt idx="1">
                        <c:v>11376.589611000381</c:v>
                      </c:pt>
                      <c:pt idx="2">
                        <c:v>26981.363037999719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-102.69910020771204</c:v>
                      </c:pt>
                      <c:pt idx="1">
                        <c:v>592.06589159998111</c:v>
                      </c:pt>
                      <c:pt idx="2">
                        <c:v>2539.1291000000201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-412.66626923158765</c:v>
                      </c:pt>
                      <c:pt idx="1">
                        <c:v>9469.7647200003266</c:v>
                      </c:pt>
                      <c:pt idx="2">
                        <c:v>32687.433960000984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-4951.2152361537446</c:v>
                      </c:pt>
                      <c:pt idx="1">
                        <c:v>-18554.52733299986</c:v>
                      </c:pt>
                      <c:pt idx="2">
                        <c:v>-37117.881090000039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24732.0323803801</c:v>
                      </c:pt>
                      <c:pt idx="1">
                        <c:v>153139.81486975844</c:v>
                      </c:pt>
                      <c:pt idx="2">
                        <c:v>268215.97569658596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325.76250692307804</c:v>
                      </c:pt>
                      <c:pt idx="1">
                        <c:v>-482.81198600000062</c:v>
                      </c:pt>
                      <c:pt idx="2">
                        <c:v>-4486.740133999996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16454.676986076927</c:v>
                      </c:pt>
                      <c:pt idx="1">
                        <c:v>116662.98358899998</c:v>
                      </c:pt>
                      <c:pt idx="2">
                        <c:v>187777.79066099995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-15.356508238461856</c:v>
                      </c:pt>
                      <c:pt idx="1">
                        <c:v>-375.34716650999985</c:v>
                      </c:pt>
                      <c:pt idx="2">
                        <c:v>-987.63105034999978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13163.846190192304</c:v>
                      </c:pt>
                      <c:pt idx="1">
                        <c:v>61631.279062000016</c:v>
                      </c:pt>
                      <c:pt idx="2">
                        <c:v>122132.04493999998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129.13763191538487</c:v>
                      </c:pt>
                      <c:pt idx="1">
                        <c:v>395.84704150000016</c:v>
                      </c:pt>
                      <c:pt idx="2">
                        <c:v>1764.00406988753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52.157207069230935</c:v>
                      </c:pt>
                      <c:pt idx="1">
                        <c:v>-4.3861188399999378</c:v>
                      </c:pt>
                      <c:pt idx="2">
                        <c:v>337.57402092600006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-44.493716407692318</c:v>
                      </c:pt>
                      <c:pt idx="1">
                        <c:v>-366.99954618999982</c:v>
                      </c:pt>
                      <c:pt idx="2">
                        <c:v>-365.78959793999996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72.609722846153772</c:v>
                      </c:pt>
                      <c:pt idx="1">
                        <c:v>99.737619700000323</c:v>
                      </c:pt>
                      <c:pt idx="2">
                        <c:v>7332.8460993000008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-1651.5623875176921</c:v>
                      </c:pt>
                      <c:pt idx="1">
                        <c:v>-1063.1886110708399</c:v>
                      </c:pt>
                      <c:pt idx="2">
                        <c:v>-212.26039305987001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-3770.5742700000046</c:v>
                      </c:pt>
                      <c:pt idx="1">
                        <c:v>-23356.718195000005</c:v>
                      </c:pt>
                      <c:pt idx="2">
                        <c:v>-45074.62710659999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4.1568453154614815</c:v>
                      </c:pt>
                      <c:pt idx="1">
                        <c:v>-0.55420148929999957</c:v>
                      </c:pt>
                      <c:pt idx="2">
                        <c:v>-1.2303751416000004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11.672172205392258</c:v>
                      </c:pt>
                      <c:pt idx="1">
                        <c:v>-2.6617341430000052E-2</c:v>
                      </c:pt>
                      <c:pt idx="2">
                        <c:v>-5.4374361380000041E-3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-0.46014471848320682</c:v>
                </c:pt>
                <c:pt idx="1">
                  <c:v>944.62747046165168</c:v>
                </c:pt>
                <c:pt idx="2">
                  <c:v>-102.69910020771204</c:v>
                </c:pt>
                <c:pt idx="3">
                  <c:v>-412.66626923158765</c:v>
                </c:pt>
                <c:pt idx="4">
                  <c:v>-4951.2152361537446</c:v>
                </c:pt>
                <c:pt idx="5">
                  <c:v>24732.0323803801</c:v>
                </c:pt>
                <c:pt idx="6">
                  <c:v>20209.619100531563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74.263515979982913</c:v>
                </c:pt>
                <c:pt idx="1">
                  <c:v>11376.589611000381</c:v>
                </c:pt>
                <c:pt idx="2">
                  <c:v>592.06589159998111</c:v>
                </c:pt>
                <c:pt idx="3">
                  <c:v>9469.7647200003266</c:v>
                </c:pt>
                <c:pt idx="4">
                  <c:v>-18554.52733299986</c:v>
                </c:pt>
                <c:pt idx="5">
                  <c:v>153139.81486975844</c:v>
                </c:pt>
                <c:pt idx="6">
                  <c:v>156097.97127533797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25.947670092995395</c:v>
                </c:pt>
                <c:pt idx="1">
                  <c:v>26981.363037999719</c:v>
                </c:pt>
                <c:pt idx="2">
                  <c:v>2539.1291000000201</c:v>
                </c:pt>
                <c:pt idx="3">
                  <c:v>32687.433960000984</c:v>
                </c:pt>
                <c:pt idx="4">
                  <c:v>-37117.881090000039</c:v>
                </c:pt>
                <c:pt idx="5">
                  <c:v>268215.97569658596</c:v>
                </c:pt>
                <c:pt idx="6">
                  <c:v>293331.96837467887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30065.730297530761</c:v>
                </c:pt>
                <c:pt idx="1">
                  <c:v>72.609722846153772</c:v>
                </c:pt>
                <c:pt idx="2">
                  <c:v>-5406.307639996834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177460.56487495999</c:v>
                </c:pt>
                <c:pt idx="1">
                  <c:v>99.737619700000323</c:v>
                </c:pt>
                <c:pt idx="2">
                  <c:v>-24420.487624901569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306171.25290952361</c:v>
                </c:pt>
                <c:pt idx="1">
                  <c:v>7332.8460993000008</c:v>
                </c:pt>
                <c:pt idx="2">
                  <c:v>-45288.1233122376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'!$I$40:$I$43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'!$J$40:$J$43</c:f>
              <c:numCache>
                <c:formatCode>#,##0</c:formatCode>
                <c:ptCount val="4"/>
                <c:pt idx="0">
                  <c:v>95328.641385258001</c:v>
                </c:pt>
                <c:pt idx="1">
                  <c:v>152983.6819671414</c:v>
                </c:pt>
                <c:pt idx="2">
                  <c:v>247512.9714486989</c:v>
                </c:pt>
                <c:pt idx="3">
                  <c:v>310534.25042815262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'!$M$40:$M$43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'!$N$40:$N$43</c:f>
              <c:numCache>
                <c:formatCode>#,##0</c:formatCode>
                <c:ptCount val="4"/>
                <c:pt idx="0">
                  <c:v>113902.29163173601</c:v>
                </c:pt>
                <c:pt idx="1">
                  <c:v>235283.56115474948</c:v>
                </c:pt>
                <c:pt idx="2">
                  <c:v>461347.00745837705</c:v>
                </c:pt>
                <c:pt idx="3">
                  <c:v>609234.28063798661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'!$R$40:$R$43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'!$S$40:$S$43</c:f>
              <c:numCache>
                <c:formatCode>0%</c:formatCode>
                <c:ptCount val="4"/>
                <c:pt idx="0">
                  <c:v>0.19483808828676241</c:v>
                </c:pt>
                <c:pt idx="1">
                  <c:v>0.53796508313406166</c:v>
                </c:pt>
                <c:pt idx="2">
                  <c:v>0.86393062455718095</c:v>
                </c:pt>
                <c:pt idx="3">
                  <c:v>0.96189077307252879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'!$M$40:$M$43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'!$N$40:$N$43</c:f>
              <c:numCache>
                <c:formatCode>#,##0</c:formatCode>
                <c:ptCount val="4"/>
                <c:pt idx="0">
                  <c:v>113902.29163173601</c:v>
                </c:pt>
                <c:pt idx="1">
                  <c:v>235283.56115474948</c:v>
                </c:pt>
                <c:pt idx="2">
                  <c:v>461347.00745837705</c:v>
                </c:pt>
                <c:pt idx="3">
                  <c:v>609234.28063798661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'!$R$40:$R$43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'!$S$40:$S$43</c:f>
              <c:numCache>
                <c:formatCode>0%</c:formatCode>
                <c:ptCount val="4"/>
                <c:pt idx="0">
                  <c:v>0.19483808828676241</c:v>
                </c:pt>
                <c:pt idx="1">
                  <c:v>0.53796508313406166</c:v>
                </c:pt>
                <c:pt idx="2">
                  <c:v>0.86393062455718095</c:v>
                </c:pt>
                <c:pt idx="3">
                  <c:v>0.96189077307252879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'!$B$4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'!$E$4:$L$4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12934.448689999999</c:v>
                </c:pt>
                <c:pt idx="2">
                  <c:v>20896.520345735102</c:v>
                </c:pt>
                <c:pt idx="3">
                  <c:v>14450.94176</c:v>
                </c:pt>
                <c:pt idx="4">
                  <c:v>21902.730995219823</c:v>
                </c:pt>
                <c:pt idx="5">
                  <c:v>21929.210510000001</c:v>
                </c:pt>
                <c:pt idx="6">
                  <c:v>32210.921248774015</c:v>
                </c:pt>
                <c:pt idx="7">
                  <c:v>35454.272680000002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'!$B$5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'!$E$5:$L$5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17381.414229999998</c:v>
                </c:pt>
                <c:pt idx="2">
                  <c:v>48439.498974079273</c:v>
                </c:pt>
                <c:pt idx="3">
                  <c:v>41726.717729999997</c:v>
                </c:pt>
                <c:pt idx="4">
                  <c:v>85199.912016860166</c:v>
                </c:pt>
                <c:pt idx="5">
                  <c:v>80009.28602</c:v>
                </c:pt>
                <c:pt idx="6">
                  <c:v>90594.249095126725</c:v>
                </c:pt>
                <c:pt idx="7">
                  <c:v>91866.66734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'!$B$6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'!$E$6:$L$6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1269.0454010000001</c:v>
                </c:pt>
                <c:pt idx="2">
                  <c:v>2334.794906230848</c:v>
                </c:pt>
                <c:pt idx="3">
                  <c:v>1279.8361239999999</c:v>
                </c:pt>
                <c:pt idx="4">
                  <c:v>3492.033459329753</c:v>
                </c:pt>
                <c:pt idx="5">
                  <c:v>1559.240528</c:v>
                </c:pt>
                <c:pt idx="6">
                  <c:v>4836.060048243603</c:v>
                </c:pt>
                <c:pt idx="7">
                  <c:v>2047.6040840000001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'!$B$7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'!$E$7:$L$7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17419.650860000002</c:v>
                </c:pt>
                <c:pt idx="2">
                  <c:v>17686.933719671288</c:v>
                </c:pt>
                <c:pt idx="3">
                  <c:v>20471.109629999999</c:v>
                </c:pt>
                <c:pt idx="4">
                  <c:v>108832.30459387641</c:v>
                </c:pt>
                <c:pt idx="5">
                  <c:v>107744.4283</c:v>
                </c:pt>
                <c:pt idx="6">
                  <c:v>96433.151328563312</c:v>
                </c:pt>
                <c:pt idx="7">
                  <c:v>100437.1715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'!$B$8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'!$E$8:$L$8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1915.2060719999999</c:v>
                </c:pt>
                <c:pt idx="2">
                  <c:v>2694.110346778215</c:v>
                </c:pt>
                <c:pt idx="3">
                  <c:v>1992.543457</c:v>
                </c:pt>
                <c:pt idx="4">
                  <c:v>4731.9067431094345</c:v>
                </c:pt>
                <c:pt idx="5">
                  <c:v>2358.330618</c:v>
                </c:pt>
                <c:pt idx="6">
                  <c:v>-20042.719274630032</c:v>
                </c:pt>
                <c:pt idx="7">
                  <c:v>0.90967609169999997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'!$B$9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'!$E$9:$L$9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765.13248920000001</c:v>
                </c:pt>
                <c:pt idx="2">
                  <c:v>-1091.7770366230416</c:v>
                </c:pt>
                <c:pt idx="3">
                  <c:v>662.65950290000001</c:v>
                </c:pt>
                <c:pt idx="4">
                  <c:v>-1232.0571234255149</c:v>
                </c:pt>
                <c:pt idx="5">
                  <c:v>240.67066500000001</c:v>
                </c:pt>
                <c:pt idx="6">
                  <c:v>-1181.0827380392293</c:v>
                </c:pt>
                <c:pt idx="7">
                  <c:v>20.29444217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'!$B$10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'!$E$10:$L$10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2344.890903</c:v>
                </c:pt>
                <c:pt idx="2">
                  <c:v>550.33131309882958</c:v>
                </c:pt>
                <c:pt idx="3">
                  <c:v>2412.446081</c:v>
                </c:pt>
                <c:pt idx="4">
                  <c:v>-816.76819902244688</c:v>
                </c:pt>
                <c:pt idx="5">
                  <c:v>1007.999064</c:v>
                </c:pt>
                <c:pt idx="6">
                  <c:v>29.277483244289609</c:v>
                </c:pt>
                <c:pt idx="7">
                  <c:v>549.95829119999996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'!$B$11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'!$E$11:$L$11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1886.6795850000001</c:v>
                </c:pt>
                <c:pt idx="2">
                  <c:v>2679.2827331037151</c:v>
                </c:pt>
                <c:pt idx="3">
                  <c:v>1498.522927</c:v>
                </c:pt>
                <c:pt idx="4">
                  <c:v>4261.9556552387212</c:v>
                </c:pt>
                <c:pt idx="5">
                  <c:v>1336.376152</c:v>
                </c:pt>
                <c:pt idx="6">
                  <c:v>6267.7808537493611</c:v>
                </c:pt>
                <c:pt idx="7">
                  <c:v>1463.17417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'!$B$12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'!$E$12:$L$12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2110.823077</c:v>
                </c:pt>
                <c:pt idx="2">
                  <c:v>-4383.3931426428016</c:v>
                </c:pt>
                <c:pt idx="3">
                  <c:v>1393.6991310000001</c:v>
                </c:pt>
                <c:pt idx="4">
                  <c:v>-1635.4486981422242</c:v>
                </c:pt>
                <c:pt idx="5">
                  <c:v>870.89006919999997</c:v>
                </c:pt>
                <c:pt idx="6">
                  <c:v>-21557.458477755496</c:v>
                </c:pt>
                <c:pt idx="7">
                  <c:v>15.16508846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'!$B$13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'!$E$13:$L$13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37282.038670000002</c:v>
                </c:pt>
                <c:pt idx="2">
                  <c:v>80023.840536042029</c:v>
                </c:pt>
                <c:pt idx="3">
                  <c:v>67090.907380000004</c:v>
                </c:pt>
                <c:pt idx="4">
                  <c:v>27058.101418748181</c:v>
                </c:pt>
                <c:pt idx="5">
                  <c:v>30453.89718</c:v>
                </c:pt>
                <c:pt idx="6">
                  <c:v>122396.60438751582</c:v>
                </c:pt>
                <c:pt idx="7">
                  <c:v>78675.660999999905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'!$B$14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'!$E$14:$L$14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13.72381564</c:v>
                </c:pt>
                <c:pt idx="2">
                  <c:v>-18141.366354265283</c:v>
                </c:pt>
                <c:pt idx="3">
                  <c:v>3.3436664309999999</c:v>
                </c:pt>
                <c:pt idx="4">
                  <c:v>832.22950773850903</c:v>
                </c:pt>
                <c:pt idx="5">
                  <c:v>2.5739623900000002</c:v>
                </c:pt>
                <c:pt idx="6">
                  <c:v>930.66042348853796</c:v>
                </c:pt>
                <c:pt idx="7">
                  <c:v>3.365420404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'!$B$15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'!$E$15:$L$15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5.5875924179999998</c:v>
                </c:pt>
                <c:pt idx="2">
                  <c:v>-97.75472099416217</c:v>
                </c:pt>
                <c:pt idx="3">
                  <c:v>0.9545778104</c:v>
                </c:pt>
                <c:pt idx="4">
                  <c:v>-313.40160418146991</c:v>
                </c:pt>
                <c:pt idx="5">
                  <c:v>6.83801089E-2</c:v>
                </c:pt>
                <c:pt idx="6">
                  <c:v>-191.41833283177886</c:v>
                </c:pt>
                <c:pt idx="7">
                  <c:v>6.73582695E-3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6076.8227999992669</c:v>
                </c:pt>
                <c:pt idx="1">
                  <c:v>-9811.9324999898672</c:v>
                </c:pt>
                <c:pt idx="2">
                  <c:v>-41207.561300000176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132534.960649997</c:v>
                </c:pt>
                <c:pt idx="1">
                  <c:v>321894.20636000112</c:v>
                </c:pt>
                <c:pt idx="2">
                  <c:v>341028.57053999975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-1159.6651200004853</c:v>
                </c:pt>
                <c:pt idx="1">
                  <c:v>-5721.0697999997064</c:v>
                </c:pt>
                <c:pt idx="2">
                  <c:v>-12391.321450000163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9274.0459999963641</c:v>
                </c:pt>
                <c:pt idx="1">
                  <c:v>-16012.013000003994</c:v>
                </c:pt>
                <c:pt idx="2">
                  <c:v>-82149.626999996603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4917.2818999999872</c:v>
                </c:pt>
                <c:pt idx="1">
                  <c:v>7761.7635799999989</c:v>
                </c:pt>
                <c:pt idx="2">
                  <c:v>12825.942709999988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87525.367212562909</c:v>
                </c:pt>
                <c:pt idx="1">
                  <c:v>-46422.17294420398</c:v>
                </c:pt>
                <c:pt idx="2">
                  <c:v>-121162.98285620098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239168.81344255805</c:v>
                </c:pt>
                <c:pt idx="1">
                  <c:v>251688.78169582784</c:v>
                </c:pt>
                <c:pt idx="2">
                  <c:v>96943.020643860102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413.975269999999</c:v>
                      </c:pt>
                      <c:pt idx="1">
                        <c:v>-1471.8921900000005</c:v>
                      </c:pt>
                      <c:pt idx="2">
                        <c:v>-2590.5278099999978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10781.121859999999</c:v>
                      </c:pt>
                      <c:pt idx="1">
                        <c:v>19116.512030000002</c:v>
                      </c:pt>
                      <c:pt idx="2">
                        <c:v>20444.439230000004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-423.01760600000034</c:v>
                      </c:pt>
                      <c:pt idx="1">
                        <c:v>-1245.8652099999999</c:v>
                      </c:pt>
                      <c:pt idx="2">
                        <c:v>-1881.049759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94326.77300999999</c:v>
                      </c:pt>
                      <c:pt idx="1">
                        <c:v>-37717.296399999992</c:v>
                      </c:pt>
                      <c:pt idx="2">
                        <c:v>-113043.33160000003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334.49811</c:v>
                      </c:pt>
                      <c:pt idx="1">
                        <c:v>33.97122800000011</c:v>
                      </c:pt>
                      <c:pt idx="2">
                        <c:v>770.28554965400008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-115.85490899999968</c:v>
                      </c:pt>
                      <c:pt idx="1">
                        <c:v>-12.275145000000066</c:v>
                      </c:pt>
                      <c:pt idx="2">
                        <c:v>3908.0480136000006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-74.852728500000012</c:v>
                      </c:pt>
                      <c:pt idx="1">
                        <c:v>-102.77330550000002</c:v>
                      </c:pt>
                      <c:pt idx="2">
                        <c:v>-101.9058922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-186.56118400000014</c:v>
                      </c:pt>
                      <c:pt idx="1">
                        <c:v>-542.70407499999988</c:v>
                      </c:pt>
                      <c:pt idx="2">
                        <c:v>6393.1121320000002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-6162.7523335000005</c:v>
                      </c:pt>
                      <c:pt idx="1">
                        <c:v>-4169.41991598</c:v>
                      </c:pt>
                      <c:pt idx="2">
                        <c:v>-139.38243514999999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-11366.563239999999</c:v>
                      </c:pt>
                      <c:pt idx="1">
                        <c:v>-20304.180969999998</c:v>
                      </c:pt>
                      <c:pt idx="2">
                        <c:v>-34906.178808999997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-0.61967343099999983</c:v>
                      </c:pt>
                      <c:pt idx="1">
                        <c:v>-4.4665597600000009</c:v>
                      </c:pt>
                      <c:pt idx="2">
                        <c:v>-14.078501830000004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-0.77936300599999964</c:v>
                      </c:pt>
                      <c:pt idx="1">
                        <c:v>-1.7824309639999996</c:v>
                      </c:pt>
                      <c:pt idx="2">
                        <c:v>-2.4129742749999998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87525.367212562909</c:v>
                </c:pt>
                <c:pt idx="1">
                  <c:v>-46422.17294420398</c:v>
                </c:pt>
                <c:pt idx="2">
                  <c:v>-121162.98285620098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413.975269999999</c:v>
                </c:pt>
                <c:pt idx="1">
                  <c:v>-1471.8921900000005</c:v>
                </c:pt>
                <c:pt idx="2">
                  <c:v>-2590.5278099999978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10781.121859999999</c:v>
                </c:pt>
                <c:pt idx="1">
                  <c:v>19116.512030000002</c:v>
                </c:pt>
                <c:pt idx="2">
                  <c:v>20444.439230000004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-423.01760600000034</c:v>
                </c:pt>
                <c:pt idx="1">
                  <c:v>-1245.8652099999999</c:v>
                </c:pt>
                <c:pt idx="2">
                  <c:v>-1881.049759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94326.77300999999</c:v>
                </c:pt>
                <c:pt idx="1">
                  <c:v>-37717.296399999992</c:v>
                </c:pt>
                <c:pt idx="2">
                  <c:v>-113043.33160000003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334.49811</c:v>
                </c:pt>
                <c:pt idx="1">
                  <c:v>33.97122800000011</c:v>
                </c:pt>
                <c:pt idx="2">
                  <c:v>770.28554965400008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-115.85490899999968</c:v>
                </c:pt>
                <c:pt idx="1">
                  <c:v>-12.275145000000066</c:v>
                </c:pt>
                <c:pt idx="2">
                  <c:v>3908.0480136000006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-74.852728500000012</c:v>
                </c:pt>
                <c:pt idx="1">
                  <c:v>-102.77330550000002</c:v>
                </c:pt>
                <c:pt idx="2">
                  <c:v>-101.9058922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-186.56118400000014</c:v>
                </c:pt>
                <c:pt idx="1">
                  <c:v>-542.70407499999988</c:v>
                </c:pt>
                <c:pt idx="2">
                  <c:v>6393.1121320000002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-6162.7523335000005</c:v>
                </c:pt>
                <c:pt idx="1">
                  <c:v>-4169.41991598</c:v>
                </c:pt>
                <c:pt idx="2">
                  <c:v>-139.38243514999999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-11366.563239999999</c:v>
                </c:pt>
                <c:pt idx="1">
                  <c:v>-20304.180969999998</c:v>
                </c:pt>
                <c:pt idx="2">
                  <c:v>-34906.178808999997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-0.61967343099999983</c:v>
                </c:pt>
                <c:pt idx="1">
                  <c:v>-4.4665597600000009</c:v>
                </c:pt>
                <c:pt idx="2">
                  <c:v>-14.078501830000004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-0.77936300599999964</c:v>
                </c:pt>
                <c:pt idx="1">
                  <c:v>-1.7824309639999996</c:v>
                </c:pt>
                <c:pt idx="2">
                  <c:v>-2.4129742749999998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6076.8227999992669</c:v>
                      </c:pt>
                      <c:pt idx="1">
                        <c:v>-9811.9324999898672</c:v>
                      </c:pt>
                      <c:pt idx="2">
                        <c:v>-41207.561300000176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132534.960649997</c:v>
                      </c:pt>
                      <c:pt idx="1">
                        <c:v>321894.20636000112</c:v>
                      </c:pt>
                      <c:pt idx="2">
                        <c:v>341028.57053999975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-1159.6651200004853</c:v>
                      </c:pt>
                      <c:pt idx="1">
                        <c:v>-5721.0697999997064</c:v>
                      </c:pt>
                      <c:pt idx="2">
                        <c:v>-12391.321450000163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9274.0459999963641</c:v>
                      </c:pt>
                      <c:pt idx="1">
                        <c:v>-16012.013000003994</c:v>
                      </c:pt>
                      <c:pt idx="2">
                        <c:v>-82149.626999996603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4917.2818999999872</c:v>
                      </c:pt>
                      <c:pt idx="1">
                        <c:v>7761.7635799999989</c:v>
                      </c:pt>
                      <c:pt idx="2">
                        <c:v>12825.942709999988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239168.81344255805</c:v>
                      </c:pt>
                      <c:pt idx="1">
                        <c:v>251688.78169582784</c:v>
                      </c:pt>
                      <c:pt idx="2">
                        <c:v>96943.020643860102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6.2856400728783499E-5</c:v>
                </c:pt>
                <c:pt idx="2">
                  <c:v>1.07286751105384E-4</c:v>
                </c:pt>
                <c:pt idx="3">
                  <c:v>9.2326350831228797E-5</c:v>
                </c:pt>
                <c:pt idx="4">
                  <c:v>-4.6392041108678201E-5</c:v>
                </c:pt>
                <c:pt idx="5" formatCode="General">
                  <c:v>1.1493373937732001E-2</c:v>
                </c:pt>
                <c:pt idx="6" formatCode="General">
                  <c:v>1.9869063937094599E-2</c:v>
                </c:pt>
                <c:pt idx="7" formatCode="General">
                  <c:v>2.33970161913843E-2</c:v>
                </c:pt>
                <c:pt idx="8" formatCode="General">
                  <c:v>2.2865497298818399E-2</c:v>
                </c:pt>
                <c:pt idx="9" formatCode="General">
                  <c:v>2.1996140842173099E-2</c:v>
                </c:pt>
                <c:pt idx="10" formatCode="General">
                  <c:v>2.3464750400603501E-2</c:v>
                </c:pt>
                <c:pt idx="11" formatCode="General">
                  <c:v>3.0396070775795501E-2</c:v>
                </c:pt>
                <c:pt idx="12" formatCode="General">
                  <c:v>4.6641236594369098E-2</c:v>
                </c:pt>
                <c:pt idx="13" formatCode="General">
                  <c:v>7.3100375167256496E-2</c:v>
                </c:pt>
                <c:pt idx="14" formatCode="General">
                  <c:v>0.105184820215953</c:v>
                </c:pt>
                <c:pt idx="15" formatCode="General">
                  <c:v>0.139826793057507</c:v>
                </c:pt>
                <c:pt idx="16" formatCode="General">
                  <c:v>0.17595362160915901</c:v>
                </c:pt>
                <c:pt idx="17" formatCode="General">
                  <c:v>0.213267256373983</c:v>
                </c:pt>
                <c:pt idx="18" formatCode="General">
                  <c:v>0.224955490854816</c:v>
                </c:pt>
                <c:pt idx="19" formatCode="General">
                  <c:v>0.23449027043176399</c:v>
                </c:pt>
                <c:pt idx="20" formatCode="General">
                  <c:v>0.24044208350573101</c:v>
                </c:pt>
                <c:pt idx="21" formatCode="General">
                  <c:v>0.24286000992303999</c:v>
                </c:pt>
                <c:pt idx="22" formatCode="General">
                  <c:v>0.24193790745079499</c:v>
                </c:pt>
                <c:pt idx="23" formatCode="General">
                  <c:v>0.23776445047727299</c:v>
                </c:pt>
                <c:pt idx="24" formatCode="General">
                  <c:v>0.23024053391309501</c:v>
                </c:pt>
                <c:pt idx="25" formatCode="General">
                  <c:v>0.21907406402652499</c:v>
                </c:pt>
                <c:pt idx="26" formatCode="General">
                  <c:v>0.203810511522584</c:v>
                </c:pt>
                <c:pt idx="27" formatCode="General">
                  <c:v>0.18387990830039899</c:v>
                </c:pt>
                <c:pt idx="28" formatCode="General">
                  <c:v>0.16239178557537701</c:v>
                </c:pt>
                <c:pt idx="29" formatCode="General">
                  <c:v>0.15281995655425101</c:v>
                </c:pt>
                <c:pt idx="30" formatCode="General">
                  <c:v>0.14862736840972601</c:v>
                </c:pt>
                <c:pt idx="31" formatCode="General">
                  <c:v>0.147046798686334</c:v>
                </c:pt>
                <c:pt idx="32" formatCode="General">
                  <c:v>0.14534931642089499</c:v>
                </c:pt>
                <c:pt idx="33" formatCode="General">
                  <c:v>0.14056169866156701</c:v>
                </c:pt>
                <c:pt idx="34" formatCode="General">
                  <c:v>0.12926624287927699</c:v>
                </c:pt>
                <c:pt idx="35" formatCode="General">
                  <c:v>0.108035667083883</c:v>
                </c:pt>
                <c:pt idx="36" formatCode="General">
                  <c:v>7.3390363476044607E-2</c:v>
                </c:pt>
                <c:pt idx="37" formatCode="General">
                  <c:v>2.2055588546732102E-2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114647.0466532</c:v>
                </c:pt>
                <c:pt idx="1">
                  <c:v>99515.023461150005</c:v>
                </c:pt>
                <c:pt idx="2">
                  <c:v>89940.831904029983</c:v>
                </c:pt>
                <c:pt idx="3">
                  <c:v>86544.63594005999</c:v>
                </c:pt>
                <c:pt idx="4">
                  <c:v>101993.54027249401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97461.878599999996</c:v>
                </c:pt>
                <c:pt idx="1">
                  <c:v>71585.231029999995</c:v>
                </c:pt>
                <c:pt idx="2">
                  <c:v>49474.083859999999</c:v>
                </c:pt>
                <c:pt idx="3">
                  <c:v>29451.42614</c:v>
                </c:pt>
                <c:pt idx="4">
                  <c:v>17839.737829999998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-0.14989629959840167</c:v>
                </c:pt>
                <c:pt idx="1">
                  <c:v>-0.28065905488183518</c:v>
                </c:pt>
                <c:pt idx="2">
                  <c:v>-0.44992632586731485</c:v>
                </c:pt>
                <c:pt idx="3">
                  <c:v>-0.65969668922753599</c:v>
                </c:pt>
                <c:pt idx="4">
                  <c:v>-0.82508953231412552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893A-40ED-B540-308AE8267289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ENER!$C$4:$H$4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ENER!$C$15:$H$15</c:f>
              <c:numCache>
                <c:formatCode>#,##0</c:formatCode>
                <c:ptCount val="6"/>
                <c:pt idx="0">
                  <c:v>237211.6275</c:v>
                </c:pt>
                <c:pt idx="1">
                  <c:v>250304.48360000001</c:v>
                </c:pt>
                <c:pt idx="2">
                  <c:v>259420.80679999999</c:v>
                </c:pt>
                <c:pt idx="3">
                  <c:v>266092.538</c:v>
                </c:pt>
                <c:pt idx="4">
                  <c:v>348862.06050000002</c:v>
                </c:pt>
                <c:pt idx="5">
                  <c:v>459732.46750000003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ENER!$C$16:$H$16</c:f>
              <c:numCache>
                <c:formatCode>#,##0</c:formatCode>
                <c:ptCount val="6"/>
                <c:pt idx="0">
                  <c:v>237211.6275</c:v>
                </c:pt>
                <c:pt idx="1">
                  <c:v>247018.6635</c:v>
                </c:pt>
                <c:pt idx="2">
                  <c:v>249163.10279999999</c:v>
                </c:pt>
                <c:pt idx="3">
                  <c:v>242227.79269999999</c:v>
                </c:pt>
                <c:pt idx="4">
                  <c:v>264027.85739999998</c:v>
                </c:pt>
                <c:pt idx="5">
                  <c:v>312825.83649999998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Final electricity consumption by sector (Twh)</a:t>
            </a:r>
          </a:p>
        </c:rich>
      </c:tx>
      <c:layout>
        <c:manualLayout>
          <c:xMode val="edge"/>
          <c:yMode val="edge"/>
          <c:x val="0.15229855643044621"/>
          <c:y val="1.8518518518518517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CO2 CAP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ENER!$H$27:$H$32</c:f>
              <c:numCache>
                <c:formatCode>#,##0</c:formatCode>
                <c:ptCount val="6"/>
                <c:pt idx="0">
                  <c:v>13147.249900000001</c:v>
                </c:pt>
                <c:pt idx="1">
                  <c:v>192719.01730000001</c:v>
                </c:pt>
                <c:pt idx="2">
                  <c:v>1562.2637970000001</c:v>
                </c:pt>
                <c:pt idx="3">
                  <c:v>26476.66347</c:v>
                </c:pt>
                <c:pt idx="4">
                  <c:v>78920.64198</c:v>
                </c:pt>
                <c:pt idx="5">
                  <c:v>312825.83644699998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5-1B47-ACF0-F9F17C5A187C}"/>
            </c:ext>
          </c:extLst>
        </c:ser>
        <c:ser>
          <c:idx val="1"/>
          <c:order val="1"/>
          <c:tx>
            <c:v>MAIN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ENER!$H$19:$H$24</c:f>
              <c:numCache>
                <c:formatCode>#,##0</c:formatCode>
                <c:ptCount val="6"/>
                <c:pt idx="0">
                  <c:v>19369.96616</c:v>
                </c:pt>
                <c:pt idx="1">
                  <c:v>283774.39529999997</c:v>
                </c:pt>
                <c:pt idx="2">
                  <c:v>2320.520368</c:v>
                </c:pt>
                <c:pt idx="3">
                  <c:v>43848.076150000001</c:v>
                </c:pt>
                <c:pt idx="4">
                  <c:v>110419.5095</c:v>
                </c:pt>
                <c:pt idx="5">
                  <c:v>459732.46747799998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5-1B47-ACF0-F9F17C5A187C}"/>
            </c:ext>
          </c:extLst>
        </c:ser>
        <c:ser>
          <c:idx val="0"/>
          <c:order val="2"/>
          <c:tx>
            <c:v>MAIN 2013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ENER!$C$19:$C$24</c:f>
              <c:numCache>
                <c:formatCode>#,##0</c:formatCode>
                <c:ptCount val="6"/>
                <c:pt idx="0">
                  <c:v>10285.555549999999</c:v>
                </c:pt>
                <c:pt idx="1">
                  <c:v>147495.55559999999</c:v>
                </c:pt>
                <c:pt idx="2">
                  <c:v>1235.5164030000001</c:v>
                </c:pt>
                <c:pt idx="3">
                  <c:v>23979.722229999999</c:v>
                </c:pt>
                <c:pt idx="4">
                  <c:v>54215.277779999997</c:v>
                </c:pt>
                <c:pt idx="5">
                  <c:v>237211.62756299996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5-1B47-ACF0-F9F17C5A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72064"/>
        <c:axId val="147686144"/>
      </c:barChart>
      <c:catAx>
        <c:axId val="147672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686144"/>
        <c:crosses val="autoZero"/>
        <c:auto val="1"/>
        <c:lblAlgn val="ctr"/>
        <c:lblOffset val="100"/>
        <c:noMultiLvlLbl val="0"/>
      </c:catAx>
      <c:valAx>
        <c:axId val="1476861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672064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-9.6159726209466001E-5</c:v>
                </c:pt>
                <c:pt idx="2">
                  <c:v>-2.9095563173764301E-4</c:v>
                </c:pt>
                <c:pt idx="3">
                  <c:v>-6.4638357181179198E-4</c:v>
                </c:pt>
                <c:pt idx="4">
                  <c:v>-1.2537780488874801E-3</c:v>
                </c:pt>
                <c:pt idx="5" formatCode="General">
                  <c:v>-8.6299924030530592E-3</c:v>
                </c:pt>
                <c:pt idx="6" formatCode="General">
                  <c:v>-2.13422304190302E-2</c:v>
                </c:pt>
                <c:pt idx="7" formatCode="General">
                  <c:v>-3.9899795279779701E-2</c:v>
                </c:pt>
                <c:pt idx="8" formatCode="General">
                  <c:v>-6.6898882684468503E-2</c:v>
                </c:pt>
                <c:pt idx="9" formatCode="General">
                  <c:v>-0.101373535238796</c:v>
                </c:pt>
                <c:pt idx="10" formatCode="General">
                  <c:v>-0.147430114730146</c:v>
                </c:pt>
                <c:pt idx="11" formatCode="General">
                  <c:v>-0.211608588244516</c:v>
                </c:pt>
                <c:pt idx="12" formatCode="General">
                  <c:v>-0.303507999272983</c:v>
                </c:pt>
                <c:pt idx="13" formatCode="General">
                  <c:v>-0.42551799434015197</c:v>
                </c:pt>
                <c:pt idx="14" formatCode="General">
                  <c:v>-0.57583228366906902</c:v>
                </c:pt>
                <c:pt idx="15" formatCode="General">
                  <c:v>-0.75059220623826495</c:v>
                </c:pt>
                <c:pt idx="16" formatCode="General">
                  <c:v>-0.94822159205407697</c:v>
                </c:pt>
                <c:pt idx="17" formatCode="General">
                  <c:v>-1.16571597604412</c:v>
                </c:pt>
                <c:pt idx="18" formatCode="General">
                  <c:v>-1.3721169938639299</c:v>
                </c:pt>
                <c:pt idx="19" formatCode="General">
                  <c:v>-1.57762362124593</c:v>
                </c:pt>
                <c:pt idx="20" formatCode="General">
                  <c:v>-1.77698590244292</c:v>
                </c:pt>
                <c:pt idx="21" formatCode="General">
                  <c:v>-1.9675377540152801</c:v>
                </c:pt>
                <c:pt idx="22" formatCode="General">
                  <c:v>-2.14707285806116</c:v>
                </c:pt>
                <c:pt idx="23" formatCode="General">
                  <c:v>-2.3133943112660802</c:v>
                </c:pt>
                <c:pt idx="24" formatCode="General">
                  <c:v>-2.4641358019949902</c:v>
                </c:pt>
                <c:pt idx="25" formatCode="General">
                  <c:v>-2.59671454736245</c:v>
                </c:pt>
                <c:pt idx="26" formatCode="General">
                  <c:v>-2.7083437481385699</c:v>
                </c:pt>
                <c:pt idx="27" formatCode="General">
                  <c:v>-2.7960761159707102</c:v>
                </c:pt>
                <c:pt idx="28" formatCode="General">
                  <c:v>-2.8542004868406798</c:v>
                </c:pt>
                <c:pt idx="29" formatCode="General">
                  <c:v>-2.9036931026713102</c:v>
                </c:pt>
                <c:pt idx="30" formatCode="General">
                  <c:v>-2.9437751460614199</c:v>
                </c:pt>
                <c:pt idx="31" formatCode="General">
                  <c:v>-2.9754669208336102</c:v>
                </c:pt>
                <c:pt idx="32" formatCode="General">
                  <c:v>-2.9987343386682599</c:v>
                </c:pt>
                <c:pt idx="33" formatCode="General">
                  <c:v>-3.0123289621095499</c:v>
                </c:pt>
                <c:pt idx="34" formatCode="General">
                  <c:v>-3.0149792052928199</c:v>
                </c:pt>
                <c:pt idx="35" formatCode="General">
                  <c:v>-3.0046614415802702</c:v>
                </c:pt>
                <c:pt idx="36" formatCode="General">
                  <c:v>-2.9787335020297099</c:v>
                </c:pt>
                <c:pt idx="37" formatCode="General">
                  <c:v>-2.9343886304701798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45</xdr:row>
      <xdr:rowOff>52387</xdr:rowOff>
    </xdr:from>
    <xdr:to>
      <xdr:col>12</xdr:col>
      <xdr:colOff>752475</xdr:colOff>
      <xdr:row>59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20</xdr:col>
      <xdr:colOff>0</xdr:colOff>
      <xdr:row>59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45</xdr:row>
      <xdr:rowOff>23812</xdr:rowOff>
    </xdr:from>
    <xdr:to>
      <xdr:col>26</xdr:col>
      <xdr:colOff>476250</xdr:colOff>
      <xdr:row>59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723900</xdr:colOff>
      <xdr:row>60</xdr:row>
      <xdr:rowOff>76200</xdr:rowOff>
    </xdr:from>
    <xdr:to>
      <xdr:col>20</xdr:col>
      <xdr:colOff>133350</xdr:colOff>
      <xdr:row>74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390525</xdr:colOff>
      <xdr:row>0</xdr:row>
      <xdr:rowOff>152401</xdr:rowOff>
    </xdr:from>
    <xdr:to>
      <xdr:col>21</xdr:col>
      <xdr:colOff>133350</xdr:colOff>
      <xdr:row>17</xdr:row>
      <xdr:rowOff>152400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338137</xdr:colOff>
      <xdr:row>17</xdr:row>
      <xdr:rowOff>100012</xdr:rowOff>
    </xdr:from>
    <xdr:to>
      <xdr:col>12</xdr:col>
      <xdr:colOff>338137</xdr:colOff>
      <xdr:row>31</xdr:row>
      <xdr:rowOff>176212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ocuments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96">
          <cell r="C96">
            <v>11142.27738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3446.2568030000002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645.73984959999996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78.543101179999894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358.418091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555.13000959999999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0.81652291210000005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2599.5452319999999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2865.7188430000001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12277.976909999999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534.55244570000002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5922.4816419999997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>
        <row r="96">
          <cell r="C96">
            <v>11142.27738</v>
          </cell>
          <cell r="N96">
            <v>14768.299420453124</v>
          </cell>
          <cell r="S96">
            <v>26848.073952858591</v>
          </cell>
          <cell r="AC96">
            <v>33646.764991778808</v>
          </cell>
          <cell r="AM96">
            <v>36611.433453243539</v>
          </cell>
        </row>
        <row r="97">
          <cell r="C97">
            <v>3446.2568030000002</v>
          </cell>
          <cell r="N97">
            <v>30698.802080886897</v>
          </cell>
          <cell r="S97">
            <v>102980.63113553045</v>
          </cell>
          <cell r="AC97">
            <v>246053.8082411924</v>
          </cell>
          <cell r="AM97">
            <v>243886.79207272938</v>
          </cell>
        </row>
        <row r="98">
          <cell r="C98">
            <v>645.73984959999996</v>
          </cell>
          <cell r="N98">
            <v>4413.0304603750974</v>
          </cell>
          <cell r="S98">
            <v>2007.6256223879416</v>
          </cell>
          <cell r="AC98">
            <v>3466.0456566811599</v>
          </cell>
          <cell r="AM98">
            <v>3525.6701668724313</v>
          </cell>
        </row>
        <row r="99">
          <cell r="C99">
            <v>78.543101179999894</v>
          </cell>
          <cell r="N99">
            <v>33549.615244044639</v>
          </cell>
          <cell r="S99">
            <v>56465.058787794362</v>
          </cell>
          <cell r="AC99">
            <v>77388.206659973919</v>
          </cell>
          <cell r="AM99">
            <v>50385.408304892007</v>
          </cell>
        </row>
        <row r="100">
          <cell r="C100">
            <v>358.418091</v>
          </cell>
          <cell r="N100">
            <v>6801.9635557218744</v>
          </cell>
          <cell r="S100">
            <v>9337.0190540032727</v>
          </cell>
          <cell r="AC100">
            <v>9525.278099706351</v>
          </cell>
          <cell r="AM100">
            <v>3272.2384641983758</v>
          </cell>
        </row>
        <row r="101">
          <cell r="C101">
            <v>555.13000959999999</v>
          </cell>
          <cell r="N101">
            <v>812.67100097620448</v>
          </cell>
          <cell r="S101">
            <v>-913.5380445915639</v>
          </cell>
          <cell r="AC101">
            <v>-879.23098809407975</v>
          </cell>
          <cell r="AM101">
            <v>6220.3640377445481</v>
          </cell>
        </row>
        <row r="102">
          <cell r="C102">
            <v>0.81652291210000005</v>
          </cell>
          <cell r="N102">
            <v>1335.9267714811547</v>
          </cell>
          <cell r="S102">
            <v>473.21468880674792</v>
          </cell>
          <cell r="AC102">
            <v>-810.68978911800207</v>
          </cell>
          <cell r="AM102">
            <v>21.344389483540134</v>
          </cell>
        </row>
        <row r="103">
          <cell r="C103">
            <v>2599.5452319999999</v>
          </cell>
          <cell r="N103">
            <v>3322.8676323520299</v>
          </cell>
          <cell r="S103">
            <v>2303.841185470179</v>
          </cell>
          <cell r="AC103">
            <v>4230.2380718434415</v>
          </cell>
          <cell r="AM103">
            <v>211324.82368020044</v>
          </cell>
        </row>
        <row r="104">
          <cell r="C104">
            <v>2865.7188430000001</v>
          </cell>
          <cell r="N104">
            <v>3652.6087007300762</v>
          </cell>
          <cell r="S104">
            <v>-3769.1586368825101</v>
          </cell>
          <cell r="AC104">
            <v>-13796.14112372067</v>
          </cell>
          <cell r="AM104">
            <v>-6015.1768841946077</v>
          </cell>
        </row>
        <row r="105">
          <cell r="C105">
            <v>12277.976909999999</v>
          </cell>
          <cell r="N105">
            <v>28416.002170030762</v>
          </cell>
          <cell r="S105">
            <v>48864.179351140934</v>
          </cell>
          <cell r="AC105">
            <v>8922.5726868140682</v>
          </cell>
          <cell r="AM105">
            <v>17746.064949605781</v>
          </cell>
        </row>
        <row r="106">
          <cell r="C106">
            <v>534.55244570000002</v>
          </cell>
          <cell r="N106">
            <v>5416.1704693952724</v>
          </cell>
          <cell r="S106">
            <v>-15599.259626938914</v>
          </cell>
          <cell r="AC106">
            <v>826.03603437769107</v>
          </cell>
          <cell r="AM106">
            <v>659.32646700044052</v>
          </cell>
        </row>
        <row r="107">
          <cell r="C107">
            <v>5922.4816419999997</v>
          </cell>
          <cell r="N107">
            <v>-25108.17453524379</v>
          </cell>
          <cell r="S107">
            <v>-84.056583322809473</v>
          </cell>
          <cell r="AC107">
            <v>-330.72316764025834</v>
          </cell>
          <cell r="AM107">
            <v>-123.76485092579017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topLeftCell="A112"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11">
        <v>6.2856400728783499E-5</v>
      </c>
      <c r="D2" s="11">
        <v>1.07286751105384E-4</v>
      </c>
      <c r="E2" s="11">
        <v>9.2326350831228797E-5</v>
      </c>
      <c r="F2" s="11">
        <v>-4.6392041108678201E-5</v>
      </c>
      <c r="G2">
        <v>1.1493373937732001E-2</v>
      </c>
      <c r="H2">
        <v>1.9869063937094599E-2</v>
      </c>
      <c r="I2">
        <v>2.33970161913843E-2</v>
      </c>
      <c r="J2">
        <v>2.2865497298818399E-2</v>
      </c>
      <c r="K2">
        <v>2.1996140842173099E-2</v>
      </c>
      <c r="L2">
        <v>2.3464750400603501E-2</v>
      </c>
      <c r="M2">
        <v>3.0396070775795501E-2</v>
      </c>
      <c r="N2">
        <v>4.6641236594369098E-2</v>
      </c>
      <c r="O2">
        <v>7.3100375167256496E-2</v>
      </c>
      <c r="P2">
        <v>0.105184820215953</v>
      </c>
      <c r="Q2">
        <v>0.139826793057507</v>
      </c>
      <c r="R2">
        <v>0.17595362160915901</v>
      </c>
      <c r="S2">
        <v>0.213267256373983</v>
      </c>
      <c r="T2">
        <v>0.224955490854816</v>
      </c>
      <c r="U2">
        <v>0.23449027043176399</v>
      </c>
      <c r="V2">
        <v>0.24044208350573101</v>
      </c>
      <c r="W2">
        <v>0.24286000992303999</v>
      </c>
      <c r="X2">
        <v>0.24193790745079499</v>
      </c>
      <c r="Y2">
        <v>0.23776445047727299</v>
      </c>
      <c r="Z2">
        <v>0.23024053391309501</v>
      </c>
      <c r="AA2">
        <v>0.21907406402652499</v>
      </c>
      <c r="AB2">
        <v>0.203810511522584</v>
      </c>
      <c r="AC2">
        <v>0.18387990830039899</v>
      </c>
      <c r="AD2">
        <v>0.16239178557537701</v>
      </c>
      <c r="AE2">
        <v>0.15281995655425101</v>
      </c>
      <c r="AF2">
        <v>0.14862736840972601</v>
      </c>
      <c r="AG2">
        <v>0.147046798686334</v>
      </c>
      <c r="AH2">
        <v>0.14534931642089499</v>
      </c>
      <c r="AI2">
        <v>0.14056169866156701</v>
      </c>
      <c r="AJ2">
        <v>0.12926624287927699</v>
      </c>
      <c r="AK2">
        <v>0.108035667083883</v>
      </c>
      <c r="AL2">
        <v>7.3390363476044607E-2</v>
      </c>
      <c r="AM2">
        <v>2.2055588546732102E-2</v>
      </c>
    </row>
    <row r="3" spans="1:39" x14ac:dyDescent="0.25">
      <c r="A3" t="s">
        <v>1</v>
      </c>
      <c r="B3">
        <v>0</v>
      </c>
      <c r="C3" s="11">
        <v>-4.2283881396265599E-6</v>
      </c>
      <c r="D3" s="11">
        <v>-2.7204119446011502E-5</v>
      </c>
      <c r="E3" s="11">
        <v>-9.8311286589325406E-5</v>
      </c>
      <c r="F3" s="11">
        <v>-2.6143660252220198E-4</v>
      </c>
      <c r="G3">
        <v>-9.6467829919677506E-3</v>
      </c>
      <c r="H3">
        <v>-1.8229947271120001E-2</v>
      </c>
      <c r="I3" s="11">
        <v>-2.5669082738888301E-2</v>
      </c>
      <c r="J3">
        <v>-3.19862516029778E-2</v>
      </c>
      <c r="K3">
        <v>-3.6385651701831202E-2</v>
      </c>
      <c r="L3">
        <v>-3.8058703687482397E-2</v>
      </c>
      <c r="M3">
        <v>-3.5666971444647803E-2</v>
      </c>
      <c r="N3">
        <v>-2.71529921146429E-2</v>
      </c>
      <c r="O3">
        <v>-1.6944536409124699E-2</v>
      </c>
      <c r="P3">
        <v>-4.7462817398979899E-3</v>
      </c>
      <c r="Q3">
        <v>8.3269329421709008E-3</v>
      </c>
      <c r="R3">
        <v>2.1745499280045801E-2</v>
      </c>
      <c r="S3">
        <v>3.56032243675308E-2</v>
      </c>
      <c r="T3">
        <v>4.7483413555693403E-2</v>
      </c>
      <c r="U3">
        <v>5.5114148973811602E-2</v>
      </c>
      <c r="V3">
        <v>5.9386830643504099E-2</v>
      </c>
      <c r="W3">
        <v>6.0906378684233403E-2</v>
      </c>
      <c r="X3">
        <v>6.0424629108291002E-2</v>
      </c>
      <c r="Y3">
        <v>5.8526639349776297E-2</v>
      </c>
      <c r="Z3">
        <v>5.5532456998785798E-2</v>
      </c>
      <c r="AA3">
        <v>5.1487695628615798E-2</v>
      </c>
      <c r="AB3">
        <v>4.6198234840422098E-2</v>
      </c>
      <c r="AC3">
        <v>3.92814984981893E-2</v>
      </c>
      <c r="AD3">
        <v>3.6094274574804901E-2</v>
      </c>
      <c r="AE3">
        <v>3.5416768271123701E-2</v>
      </c>
      <c r="AF3">
        <v>3.7885717654795301E-2</v>
      </c>
      <c r="AG3">
        <v>4.2356280228039701E-2</v>
      </c>
      <c r="AH3">
        <v>4.7299180810211901E-2</v>
      </c>
      <c r="AI3">
        <v>5.0821481288099102E-2</v>
      </c>
      <c r="AJ3">
        <v>5.0535024797238003E-2</v>
      </c>
      <c r="AK3">
        <v>4.3916932449583598E-2</v>
      </c>
      <c r="AL3">
        <v>2.8270195479329598E-2</v>
      </c>
      <c r="AM3">
        <v>8.9936617830854704E-4</v>
      </c>
    </row>
    <row r="4" spans="1:39" x14ac:dyDescent="0.25">
      <c r="A4" t="s">
        <v>2</v>
      </c>
      <c r="B4">
        <v>0</v>
      </c>
      <c r="C4" s="11">
        <v>-7.3363394148540095E-5</v>
      </c>
      <c r="D4" s="11">
        <v>-2.7451498697539302E-4</v>
      </c>
      <c r="E4" s="11">
        <v>-7.0475333823205501E-4</v>
      </c>
      <c r="F4" s="11">
        <v>-1.51038787068458E-3</v>
      </c>
      <c r="G4" s="11">
        <v>-3.5102477668913501E-3</v>
      </c>
      <c r="H4">
        <v>-8.8262115124693105E-3</v>
      </c>
      <c r="I4">
        <v>-1.72916362692121E-2</v>
      </c>
      <c r="J4">
        <v>-2.7434347307986301E-2</v>
      </c>
      <c r="K4">
        <v>-3.6511729481181199E-2</v>
      </c>
      <c r="L4" s="11">
        <v>-4.2542160818159702E-2</v>
      </c>
      <c r="M4">
        <v>-4.3170754200627597E-2</v>
      </c>
      <c r="N4">
        <v>-3.5020941312924297E-2</v>
      </c>
      <c r="O4">
        <v>-2.4166833376171301E-2</v>
      </c>
      <c r="P4">
        <v>-1.3017191319186701E-2</v>
      </c>
      <c r="Q4">
        <v>-2.9871711616391498E-3</v>
      </c>
      <c r="R4">
        <v>5.3167233001749602E-3</v>
      </c>
      <c r="S4">
        <v>1.2440928908863299E-2</v>
      </c>
      <c r="T4">
        <v>2.2807798307766799E-2</v>
      </c>
      <c r="U4">
        <v>2.8202462372717198E-2</v>
      </c>
      <c r="V4">
        <v>2.9072799401008698E-2</v>
      </c>
      <c r="W4">
        <v>2.7060222204711101E-2</v>
      </c>
      <c r="X4">
        <v>2.3834793688748399E-2</v>
      </c>
      <c r="Y4">
        <v>2.0707547884035699E-2</v>
      </c>
      <c r="Z4">
        <v>1.85105373053495E-2</v>
      </c>
      <c r="AA4">
        <v>1.75913036715824E-2</v>
      </c>
      <c r="AB4">
        <v>1.7864244053877799E-2</v>
      </c>
      <c r="AC4">
        <v>1.88870707014787E-2</v>
      </c>
      <c r="AD4">
        <v>3.82161398289282E-2</v>
      </c>
      <c r="AE4">
        <v>6.5372142902031499E-2</v>
      </c>
      <c r="AF4">
        <v>9.8271271046379505E-2</v>
      </c>
      <c r="AG4">
        <v>0.13505068188861499</v>
      </c>
      <c r="AH4">
        <v>0.173220290300268</v>
      </c>
      <c r="AI4">
        <v>0.209645271891401</v>
      </c>
      <c r="AJ4">
        <v>0.24040438191916799</v>
      </c>
      <c r="AK4">
        <v>0.26123773850785698</v>
      </c>
      <c r="AL4">
        <v>0.26763112643006698</v>
      </c>
      <c r="AM4">
        <v>0.254985090746706</v>
      </c>
    </row>
    <row r="5" spans="1:39" x14ac:dyDescent="0.25">
      <c r="A5" t="s">
        <v>3</v>
      </c>
      <c r="B5">
        <v>0</v>
      </c>
      <c r="C5" s="11">
        <v>6.1792086387679702E-4</v>
      </c>
      <c r="D5" s="11">
        <v>1.5695091452716499E-3</v>
      </c>
      <c r="E5" s="11">
        <v>2.9660613851012398E-3</v>
      </c>
      <c r="F5" s="11">
        <v>4.9560293695849397E-3</v>
      </c>
      <c r="G5">
        <v>1.4154258074117101E-2</v>
      </c>
      <c r="H5">
        <v>1.64795182141519E-2</v>
      </c>
      <c r="I5">
        <v>2.0854867028097201E-2</v>
      </c>
      <c r="J5" s="11">
        <v>3.1495648652812798E-2</v>
      </c>
      <c r="K5">
        <v>5.3950882748443597E-2</v>
      </c>
      <c r="L5" s="11">
        <v>9.3965494815506603E-2</v>
      </c>
      <c r="M5">
        <v>0.15945825184742099</v>
      </c>
      <c r="N5">
        <v>0.26101182067130801</v>
      </c>
      <c r="O5">
        <v>0.41719850735637498</v>
      </c>
      <c r="P5">
        <v>0.60941736665152102</v>
      </c>
      <c r="Q5">
        <v>0.83344623269709905</v>
      </c>
      <c r="R5">
        <v>1.0889686271146699</v>
      </c>
      <c r="S5">
        <v>1.37575719457665</v>
      </c>
      <c r="T5">
        <v>1.54450613105903</v>
      </c>
      <c r="U5">
        <v>1.7309037132315901</v>
      </c>
      <c r="V5">
        <v>1.9225782924038699</v>
      </c>
      <c r="W5">
        <v>2.1153599525973701</v>
      </c>
      <c r="X5">
        <v>2.30560438672424</v>
      </c>
      <c r="Y5">
        <v>2.4897288901737502</v>
      </c>
      <c r="Z5">
        <v>2.6640876092863301</v>
      </c>
      <c r="AA5">
        <v>2.8249842602172399</v>
      </c>
      <c r="AB5">
        <v>2.9687416648455698</v>
      </c>
      <c r="AC5">
        <v>3.0917946429391798</v>
      </c>
      <c r="AD5">
        <v>3.1479844857571901</v>
      </c>
      <c r="AE5">
        <v>3.24553162096859</v>
      </c>
      <c r="AF5">
        <v>3.3515648045469</v>
      </c>
      <c r="AG5">
        <v>3.4550707159798999</v>
      </c>
      <c r="AH5">
        <v>3.54794027264859</v>
      </c>
      <c r="AI5">
        <v>3.6229080267939202</v>
      </c>
      <c r="AJ5">
        <v>3.6729660787104099</v>
      </c>
      <c r="AK5">
        <v>3.6916009501962201</v>
      </c>
      <c r="AL5">
        <v>3.6734303214711601</v>
      </c>
      <c r="AM5">
        <v>3.6147602670015999</v>
      </c>
    </row>
    <row r="6" spans="1:39" x14ac:dyDescent="0.25">
      <c r="A6" t="s">
        <v>4</v>
      </c>
      <c r="B6">
        <v>0</v>
      </c>
      <c r="C6" s="11">
        <v>6.8967339088565796E-4</v>
      </c>
      <c r="D6" s="11">
        <v>1.7499882648097599E-3</v>
      </c>
      <c r="E6" s="11">
        <v>3.3018974086473901E-3</v>
      </c>
      <c r="F6" s="11">
        <v>5.5054964664957799E-3</v>
      </c>
      <c r="G6">
        <v>1.56648672294812E-2</v>
      </c>
      <c r="H6">
        <v>1.8060462698432599E-2</v>
      </c>
      <c r="I6">
        <v>2.2652572633274901E-2</v>
      </c>
      <c r="J6">
        <v>3.4142471040055002E-2</v>
      </c>
      <c r="K6">
        <v>5.8715472772896599E-2</v>
      </c>
      <c r="L6">
        <v>0.102764950146849</v>
      </c>
      <c r="M6">
        <v>0.17511668478202799</v>
      </c>
      <c r="N6">
        <v>0.28758538357993502</v>
      </c>
      <c r="O6">
        <v>0.46086673568841402</v>
      </c>
      <c r="P6">
        <v>0.67407340067682198</v>
      </c>
      <c r="Q6">
        <v>0.922357790123573</v>
      </c>
      <c r="R6">
        <v>1.2052211776700701</v>
      </c>
      <c r="S6">
        <v>1.52227031620297</v>
      </c>
      <c r="T6">
        <v>1.70732061556973</v>
      </c>
      <c r="U6">
        <v>1.9114737929363199</v>
      </c>
      <c r="V6">
        <v>2.1210073409249701</v>
      </c>
      <c r="W6">
        <v>2.3313194265581498</v>
      </c>
      <c r="X6">
        <v>2.5383680049441999</v>
      </c>
      <c r="Y6">
        <v>2.7381603206045599</v>
      </c>
      <c r="Z6">
        <v>2.9266230683282899</v>
      </c>
      <c r="AA6">
        <v>3.0996249151537199</v>
      </c>
      <c r="AB6">
        <v>3.2530608105141701</v>
      </c>
      <c r="AC6">
        <v>3.3829603791390701</v>
      </c>
      <c r="AD6">
        <v>3.43875075792086</v>
      </c>
      <c r="AE6">
        <v>3.5410192188545002</v>
      </c>
      <c r="AF6">
        <v>3.6529587660660101</v>
      </c>
      <c r="AG6">
        <v>3.7621836098249402</v>
      </c>
      <c r="AH6">
        <v>3.8595688913781201</v>
      </c>
      <c r="AI6">
        <v>3.9369350422206102</v>
      </c>
      <c r="AJ6">
        <v>3.9863957709211002</v>
      </c>
      <c r="AK6">
        <v>4.0005696960095403</v>
      </c>
      <c r="AL6">
        <v>3.9733301029138</v>
      </c>
      <c r="AM6">
        <v>3.9004162290367601</v>
      </c>
    </row>
    <row r="7" spans="1:39" x14ac:dyDescent="0.25">
      <c r="A7" t="s">
        <v>5</v>
      </c>
      <c r="B7">
        <v>0</v>
      </c>
      <c r="C7" s="11">
        <v>-2.4609508431083701E-5</v>
      </c>
      <c r="D7" s="11">
        <v>-1.07474173050015E-4</v>
      </c>
      <c r="E7" s="11">
        <v>-3.0443041996175402E-4</v>
      </c>
      <c r="F7" s="11">
        <v>-7.00228556238524E-4</v>
      </c>
      <c r="G7">
        <v>-9.3323650495191702E-4</v>
      </c>
      <c r="H7">
        <v>-2.9441687952491699E-3</v>
      </c>
      <c r="I7">
        <v>-7.9168346512115094E-3</v>
      </c>
      <c r="J7" s="11">
        <v>-1.62428808075376E-2</v>
      </c>
      <c r="K7">
        <v>-2.7918107244428999E-2</v>
      </c>
      <c r="L7" s="11">
        <v>-4.3043984086410497E-2</v>
      </c>
      <c r="M7">
        <v>-6.18363791781373E-2</v>
      </c>
      <c r="N7">
        <v>-8.46100225364909E-2</v>
      </c>
      <c r="O7">
        <v>-0.11299783342039101</v>
      </c>
      <c r="P7">
        <v>-0.148195012815133</v>
      </c>
      <c r="Q7">
        <v>-0.19151023157472</v>
      </c>
      <c r="R7">
        <v>-0.24425229070367199</v>
      </c>
      <c r="S7">
        <v>-0.30766528508202601</v>
      </c>
      <c r="T7">
        <v>-0.37912971395325201</v>
      </c>
      <c r="U7">
        <v>-0.45871078741603899</v>
      </c>
      <c r="V7">
        <v>-0.54615843298950695</v>
      </c>
      <c r="W7">
        <v>-0.641316303237771</v>
      </c>
      <c r="X7">
        <v>-0.743971882657812</v>
      </c>
      <c r="Y7">
        <v>-0.85378692204305295</v>
      </c>
      <c r="Z7">
        <v>-0.97027667741861301</v>
      </c>
      <c r="AA7">
        <v>-1.0928137916935701</v>
      </c>
      <c r="AB7">
        <v>-1.2206430356866</v>
      </c>
      <c r="AC7">
        <v>-1.35290032603232</v>
      </c>
      <c r="AD7">
        <v>-1.4846516195074999</v>
      </c>
      <c r="AE7">
        <v>-1.6157505384362301</v>
      </c>
      <c r="AF7">
        <v>-1.7455716033487201</v>
      </c>
      <c r="AG7">
        <v>-1.8736703946915101</v>
      </c>
      <c r="AH7">
        <v>-1.9997691144909899</v>
      </c>
      <c r="AI7">
        <v>-2.12374984791935</v>
      </c>
      <c r="AJ7">
        <v>-2.2456870117975298</v>
      </c>
      <c r="AK7">
        <v>-2.3658649974633801</v>
      </c>
      <c r="AL7">
        <v>-2.4848065410040299</v>
      </c>
      <c r="AM7">
        <v>-2.6033125151194101</v>
      </c>
    </row>
    <row r="8" spans="1:39" x14ac:dyDescent="0.25">
      <c r="A8" t="s">
        <v>6</v>
      </c>
      <c r="B8">
        <v>0</v>
      </c>
      <c r="C8" s="11">
        <v>3.7871103919506698E-5</v>
      </c>
      <c r="D8" s="11">
        <v>3.1437022252056498E-5</v>
      </c>
      <c r="E8" s="11">
        <v>-8.4896616547869204E-5</v>
      </c>
      <c r="F8" s="11">
        <v>-3.9747094486841601E-4</v>
      </c>
      <c r="G8">
        <v>-3.5023458942140498E-2</v>
      </c>
      <c r="H8">
        <v>-7.3013114422737502E-2</v>
      </c>
      <c r="I8">
        <v>-0.103867379656452</v>
      </c>
      <c r="J8" s="11">
        <v>-0.124644779507898</v>
      </c>
      <c r="K8">
        <v>-0.137410376382396</v>
      </c>
      <c r="L8">
        <v>-0.142566769599727</v>
      </c>
      <c r="M8">
        <v>-0.13985715494845199</v>
      </c>
      <c r="N8">
        <v>-0.127448490074344</v>
      </c>
      <c r="O8">
        <v>-0.110198711415365</v>
      </c>
      <c r="P8">
        <v>-9.1862123877917104E-2</v>
      </c>
      <c r="Q8">
        <v>-6.9665331401214101E-2</v>
      </c>
      <c r="R8">
        <v>-4.27056645321277E-2</v>
      </c>
      <c r="S8">
        <v>-9.9562465448399494E-3</v>
      </c>
      <c r="T8">
        <v>2.1451282625895001E-2</v>
      </c>
      <c r="U8">
        <v>5.4148558172939502E-2</v>
      </c>
      <c r="V8">
        <v>8.5463433717025694E-2</v>
      </c>
      <c r="W8">
        <v>0.11599835061548699</v>
      </c>
      <c r="X8">
        <v>0.146409543591108</v>
      </c>
      <c r="Y8">
        <v>0.17713261594514099</v>
      </c>
      <c r="Z8">
        <v>0.20830887771869899</v>
      </c>
      <c r="AA8">
        <v>0.239780405922629</v>
      </c>
      <c r="AB8">
        <v>0.27111820659644298</v>
      </c>
      <c r="AC8">
        <v>0.30166722031659199</v>
      </c>
      <c r="AD8">
        <v>0.32883280466917603</v>
      </c>
      <c r="AE8">
        <v>0.36368104380945998</v>
      </c>
      <c r="AF8">
        <v>0.40134466454742002</v>
      </c>
      <c r="AG8">
        <v>0.43954078950874098</v>
      </c>
      <c r="AH8">
        <v>0.476231550530337</v>
      </c>
      <c r="AI8">
        <v>0.50917216304120505</v>
      </c>
      <c r="AJ8">
        <v>0.53567239971330505</v>
      </c>
      <c r="AK8">
        <v>0.55291266836716702</v>
      </c>
      <c r="AL8">
        <v>0.55800187043961702</v>
      </c>
      <c r="AM8">
        <v>0.54813441414953701</v>
      </c>
    </row>
    <row r="9" spans="1:39" x14ac:dyDescent="0.25">
      <c r="A9" t="s">
        <v>7</v>
      </c>
      <c r="B9">
        <v>0</v>
      </c>
      <c r="C9" s="11">
        <v>1.4916113091345499E-4</v>
      </c>
      <c r="D9" s="11">
        <v>5.4478686744019401E-4</v>
      </c>
      <c r="E9" s="11">
        <v>1.3711954659045801E-3</v>
      </c>
      <c r="F9" s="11">
        <v>2.8846949297278699E-3</v>
      </c>
      <c r="G9">
        <v>4.6480986644725697E-3</v>
      </c>
      <c r="H9">
        <v>1.4998455448766899E-2</v>
      </c>
      <c r="I9" s="11">
        <v>3.32730079319443E-2</v>
      </c>
      <c r="J9">
        <v>5.8550116762123801E-2</v>
      </c>
      <c r="K9" s="11">
        <v>9.0239969909178194E-2</v>
      </c>
      <c r="L9">
        <v>0.12952548209814699</v>
      </c>
      <c r="M9">
        <v>0.177582568730794</v>
      </c>
      <c r="N9">
        <v>0.235707367917004</v>
      </c>
      <c r="O9">
        <v>0.31254981423658401</v>
      </c>
      <c r="P9">
        <v>0.40772893048068798</v>
      </c>
      <c r="Q9">
        <v>0.52354874682813901</v>
      </c>
      <c r="R9">
        <v>0.662321175092905</v>
      </c>
      <c r="S9">
        <v>0.82620942088460403</v>
      </c>
      <c r="T9">
        <v>0.993694115472187</v>
      </c>
      <c r="U9">
        <v>1.1781622873613999</v>
      </c>
      <c r="V9">
        <v>1.3776153563187901</v>
      </c>
      <c r="W9">
        <v>1.5920645688098001</v>
      </c>
      <c r="X9">
        <v>1.82079397019778</v>
      </c>
      <c r="Y9">
        <v>2.0625903667103702</v>
      </c>
      <c r="Z9">
        <v>2.3158869610984101</v>
      </c>
      <c r="AA9">
        <v>2.5788516211046701</v>
      </c>
      <c r="AB9">
        <v>2.8494434148407901</v>
      </c>
      <c r="AC9">
        <v>3.1254534832200598</v>
      </c>
      <c r="AD9">
        <v>3.3798843534059699</v>
      </c>
      <c r="AE9">
        <v>3.6360957570572698</v>
      </c>
      <c r="AF9">
        <v>3.8894785157159202</v>
      </c>
      <c r="AG9">
        <v>4.1389957520665099</v>
      </c>
      <c r="AH9">
        <v>4.3840122288906196</v>
      </c>
      <c r="AI9">
        <v>4.6243221542713497</v>
      </c>
      <c r="AJ9">
        <v>4.8602850294273896</v>
      </c>
      <c r="AK9">
        <v>5.0926675575155098</v>
      </c>
      <c r="AL9">
        <v>5.3228903381783201</v>
      </c>
      <c r="AM9">
        <v>5.5530593714697396</v>
      </c>
    </row>
    <row r="10" spans="1:39" x14ac:dyDescent="0.25">
      <c r="A10" t="s">
        <v>8</v>
      </c>
      <c r="B10">
        <v>0</v>
      </c>
      <c r="C10" s="11">
        <v>2.9212952505908098E-4</v>
      </c>
      <c r="D10" s="11">
        <v>1.02688215521951E-3</v>
      </c>
      <c r="E10" s="11">
        <v>2.52657303012604E-3</v>
      </c>
      <c r="F10" s="11">
        <v>5.2225231105262901E-3</v>
      </c>
      <c r="G10" s="11">
        <v>2.12552959598655E-2</v>
      </c>
      <c r="H10">
        <v>4.6545431244693299E-2</v>
      </c>
      <c r="I10">
        <v>7.7953717632994704E-2</v>
      </c>
      <c r="J10" s="11">
        <v>0.115236739593438</v>
      </c>
      <c r="K10">
        <v>0.15836243891151899</v>
      </c>
      <c r="L10">
        <v>0.20969667647434601</v>
      </c>
      <c r="M10">
        <v>0.270670409603468</v>
      </c>
      <c r="N10">
        <v>0.34200792764857901</v>
      </c>
      <c r="O10">
        <v>0.44241163958265101</v>
      </c>
      <c r="P10">
        <v>0.56706940173700804</v>
      </c>
      <c r="Q10">
        <v>0.71740666077655302</v>
      </c>
      <c r="R10">
        <v>0.89558528622928302</v>
      </c>
      <c r="S10">
        <v>1.10318671339828</v>
      </c>
      <c r="T10">
        <v>1.2954867789436599</v>
      </c>
      <c r="U10">
        <v>1.5130388139409501</v>
      </c>
      <c r="V10">
        <v>1.7487696176516401</v>
      </c>
      <c r="W10">
        <v>2.0017718072188702</v>
      </c>
      <c r="X10">
        <v>2.2706034464194702</v>
      </c>
      <c r="Y10">
        <v>2.5534575151074201</v>
      </c>
      <c r="Z10">
        <v>2.8482707066983299</v>
      </c>
      <c r="AA10">
        <v>3.15278839087396</v>
      </c>
      <c r="AB10">
        <v>3.4646062155911399</v>
      </c>
      <c r="AC10">
        <v>3.7812018874575601</v>
      </c>
      <c r="AD10">
        <v>4.0494100231478898</v>
      </c>
      <c r="AE10">
        <v>4.32791114112805</v>
      </c>
      <c r="AF10">
        <v>4.60491237778644</v>
      </c>
      <c r="AG10">
        <v>4.8786754294345602</v>
      </c>
      <c r="AH10">
        <v>5.1486875615683001</v>
      </c>
      <c r="AI10">
        <v>5.4153107451521496</v>
      </c>
      <c r="AJ10">
        <v>5.6799039850951001</v>
      </c>
      <c r="AK10">
        <v>5.9443149790452603</v>
      </c>
      <c r="AL10">
        <v>6.21126587659999</v>
      </c>
      <c r="AM10">
        <v>6.4843261361413802</v>
      </c>
    </row>
    <row r="11" spans="1:39" x14ac:dyDescent="0.25">
      <c r="A11" t="s">
        <v>9</v>
      </c>
      <c r="B11">
        <v>0</v>
      </c>
      <c r="C11" s="11">
        <v>-1.5392417638260199E-4</v>
      </c>
      <c r="D11" s="11">
        <v>-5.1539339185335798E-4</v>
      </c>
      <c r="E11" s="11">
        <v>-1.20685685534027E-3</v>
      </c>
      <c r="F11" s="11">
        <v>-2.3905109054700399E-3</v>
      </c>
      <c r="G11">
        <v>-4.7457544493423303E-3</v>
      </c>
      <c r="H11">
        <v>-1.62036122709707E-2</v>
      </c>
      <c r="I11">
        <v>-3.3312465451473802E-2</v>
      </c>
      <c r="J11">
        <v>-5.25439549748263E-2</v>
      </c>
      <c r="K11">
        <v>-7.1350377170054102E-2</v>
      </c>
      <c r="L11">
        <v>-8.92087102407845E-2</v>
      </c>
      <c r="M11">
        <v>-0.104986065882062</v>
      </c>
      <c r="N11">
        <v>-0.116753510702116</v>
      </c>
      <c r="O11">
        <v>-0.13354166344284801</v>
      </c>
      <c r="P11">
        <v>-0.15283579711143899</v>
      </c>
      <c r="Q11">
        <v>-0.17487533672613201</v>
      </c>
      <c r="R11">
        <v>-0.199727144125627</v>
      </c>
      <c r="S11">
        <v>-0.22709318019976599</v>
      </c>
      <c r="T11">
        <v>-0.23591443856874</v>
      </c>
      <c r="U11">
        <v>-0.245166005228802</v>
      </c>
      <c r="V11">
        <v>-0.25420409785752401</v>
      </c>
      <c r="W11">
        <v>-0.26376887790446801</v>
      </c>
      <c r="X11">
        <v>-0.27363513727467398</v>
      </c>
      <c r="Y11">
        <v>-0.28318581512744001</v>
      </c>
      <c r="Z11">
        <v>-0.29176023867272199</v>
      </c>
      <c r="AA11">
        <v>-0.29883284560766599</v>
      </c>
      <c r="AB11">
        <v>-0.30408875051575102</v>
      </c>
      <c r="AC11">
        <v>-0.30744427806789199</v>
      </c>
      <c r="AD11">
        <v>-0.28122534197175802</v>
      </c>
      <c r="AE11">
        <v>-0.25701508079694002</v>
      </c>
      <c r="AF11">
        <v>-0.231574782283794</v>
      </c>
      <c r="AG11">
        <v>-0.20473392832772699</v>
      </c>
      <c r="AH11">
        <v>-0.17690117688076101</v>
      </c>
      <c r="AI11">
        <v>-0.14911361779903401</v>
      </c>
      <c r="AJ11">
        <v>-0.12308436430104</v>
      </c>
      <c r="AK11">
        <v>-0.100918544749595</v>
      </c>
      <c r="AL11">
        <v>-8.5265283310109699E-2</v>
      </c>
      <c r="AM11">
        <v>-7.9212656651661495E-2</v>
      </c>
    </row>
    <row r="12" spans="1:39" x14ac:dyDescent="0.25">
      <c r="A12" t="s">
        <v>10</v>
      </c>
      <c r="B12">
        <v>0</v>
      </c>
      <c r="C12" s="11">
        <v>-2.21300726721551E-4</v>
      </c>
      <c r="D12" s="11">
        <v>-6.9224262153610896E-4</v>
      </c>
      <c r="E12" s="11">
        <v>-1.5643752361516E-3</v>
      </c>
      <c r="F12" s="11">
        <v>-3.0639274496424502E-3</v>
      </c>
      <c r="G12">
        <v>-4.0396207513726497E-3</v>
      </c>
      <c r="H12">
        <v>-1.6641164581066001E-2</v>
      </c>
      <c r="I12">
        <v>-3.7859892729796799E-2</v>
      </c>
      <c r="J12">
        <v>-6.2638152966654204E-2</v>
      </c>
      <c r="K12">
        <v>-8.6697957798253997E-2</v>
      </c>
      <c r="L12">
        <v>-0.107236746060646</v>
      </c>
      <c r="M12">
        <v>-0.11994288943905</v>
      </c>
      <c r="N12">
        <v>-0.118711539212024</v>
      </c>
      <c r="O12">
        <v>-0.12035877430977</v>
      </c>
      <c r="P12">
        <v>-0.13277375867039001</v>
      </c>
      <c r="Q12">
        <v>-0.15852378470263501</v>
      </c>
      <c r="R12">
        <v>-0.198387045648307</v>
      </c>
      <c r="S12">
        <v>-0.251928707796089</v>
      </c>
      <c r="T12">
        <v>-0.29817115086282397</v>
      </c>
      <c r="U12">
        <v>-0.36122620089130703</v>
      </c>
      <c r="V12">
        <v>-0.43461788832083098</v>
      </c>
      <c r="W12">
        <v>-0.51628858532286603</v>
      </c>
      <c r="X12">
        <v>-0.60461639063969996</v>
      </c>
      <c r="Y12">
        <v>-0.69819856084554199</v>
      </c>
      <c r="Z12">
        <v>-0.795813935808664</v>
      </c>
      <c r="AA12">
        <v>-0.89642185594697099</v>
      </c>
      <c r="AB12">
        <v>-0.99915994042814005</v>
      </c>
      <c r="AC12">
        <v>-1.1033369045941399</v>
      </c>
      <c r="AD12">
        <v>-1.15326478392563</v>
      </c>
      <c r="AE12">
        <v>-1.20047352406134</v>
      </c>
      <c r="AF12">
        <v>-1.2398948574730599</v>
      </c>
      <c r="AG12">
        <v>-1.27208966512915</v>
      </c>
      <c r="AH12">
        <v>-1.2984061354540499</v>
      </c>
      <c r="AI12">
        <v>-1.32069227476374</v>
      </c>
      <c r="AJ12">
        <v>-1.34129179718865</v>
      </c>
      <c r="AK12">
        <v>-1.36299018058526</v>
      </c>
      <c r="AL12">
        <v>-1.3890163678064</v>
      </c>
      <c r="AM12">
        <v>-1.42307913471784</v>
      </c>
    </row>
    <row r="13" spans="1:39" x14ac:dyDescent="0.25">
      <c r="A13" t="s">
        <v>11</v>
      </c>
      <c r="B13">
        <v>0</v>
      </c>
      <c r="C13">
        <v>33.130000002682202</v>
      </c>
      <c r="D13">
        <v>90.339999996125698</v>
      </c>
      <c r="E13">
        <v>157.35999999940401</v>
      </c>
      <c r="F13">
        <v>211.25999999791301</v>
      </c>
      <c r="G13">
        <v>-1167.6599999964201</v>
      </c>
      <c r="H13">
        <v>-3892.80999999493</v>
      </c>
      <c r="I13">
        <v>-6786.4499999955297</v>
      </c>
      <c r="J13">
        <v>-8646.3200000002907</v>
      </c>
      <c r="K13">
        <v>-7942.1300000026804</v>
      </c>
      <c r="L13">
        <v>-2648.6099999993999</v>
      </c>
      <c r="M13">
        <v>10130.1199999973</v>
      </c>
      <c r="N13">
        <v>34474.490000001999</v>
      </c>
      <c r="O13">
        <v>67421.060000002297</v>
      </c>
      <c r="P13">
        <v>105229</v>
      </c>
      <c r="Q13">
        <v>145710.22999999599</v>
      </c>
      <c r="R13">
        <v>187890.29999999699</v>
      </c>
      <c r="S13">
        <v>231494.76000000499</v>
      </c>
      <c r="T13">
        <v>258958.57999999801</v>
      </c>
      <c r="U13">
        <v>277306.59999999398</v>
      </c>
      <c r="V13">
        <v>289165.09999999398</v>
      </c>
      <c r="W13">
        <v>295826.31999999197</v>
      </c>
      <c r="X13">
        <v>297914.05999998702</v>
      </c>
      <c r="Y13">
        <v>295658.01999999501</v>
      </c>
      <c r="Z13">
        <v>289014</v>
      </c>
      <c r="AA13">
        <v>277728.980000004</v>
      </c>
      <c r="AB13">
        <v>261389.939999997</v>
      </c>
      <c r="AC13">
        <v>239469.97999998901</v>
      </c>
      <c r="AD13">
        <v>216353.95999999301</v>
      </c>
      <c r="AE13">
        <v>199113.07999999801</v>
      </c>
      <c r="AF13">
        <v>187608.980000004</v>
      </c>
      <c r="AG13">
        <v>180154.15999999599</v>
      </c>
      <c r="AH13">
        <v>174497.34999999401</v>
      </c>
      <c r="AI13">
        <v>168092.359999999</v>
      </c>
      <c r="AJ13">
        <v>158129.47000001301</v>
      </c>
      <c r="AK13">
        <v>141660.03999999099</v>
      </c>
      <c r="AL13">
        <v>115711.780000001</v>
      </c>
      <c r="AM13">
        <v>77432.490000009493</v>
      </c>
    </row>
    <row r="14" spans="1:39" x14ac:dyDescent="0.25">
      <c r="A14" t="s">
        <v>12</v>
      </c>
      <c r="B14">
        <v>0</v>
      </c>
      <c r="C14" s="11">
        <v>-3.8530000000258601E-5</v>
      </c>
      <c r="D14" s="11">
        <v>-9.8070000000005598E-5</v>
      </c>
      <c r="E14" s="11">
        <v>-1.61230000000206E-4</v>
      </c>
      <c r="F14" s="11">
        <v>-2.0437999999969799E-4</v>
      </c>
      <c r="G14">
        <v>1.34985000000004E-3</v>
      </c>
      <c r="H14">
        <v>4.1171900000004603E-3</v>
      </c>
      <c r="I14">
        <v>6.70332000000037E-3</v>
      </c>
      <c r="J14">
        <v>7.98368999999979E-3</v>
      </c>
      <c r="K14">
        <v>6.6132099999997801E-3</v>
      </c>
      <c r="L14">
        <v>8.5049000000045295E-4</v>
      </c>
      <c r="M14">
        <v>-1.1795629999999901E-2</v>
      </c>
      <c r="N14">
        <v>-3.4790090000000301E-2</v>
      </c>
      <c r="O14">
        <v>-6.39307499999998E-2</v>
      </c>
      <c r="P14">
        <v>-9.5384569999999697E-2</v>
      </c>
      <c r="Q14">
        <v>-0.12753276</v>
      </c>
      <c r="R14">
        <v>-0.15997742000000001</v>
      </c>
      <c r="S14">
        <v>-0.19282237999999899</v>
      </c>
      <c r="T14">
        <v>-0.20881071000000001</v>
      </c>
      <c r="U14">
        <v>-0.217990779999999</v>
      </c>
      <c r="V14">
        <v>-0.223009189999999</v>
      </c>
      <c r="W14">
        <v>-0.22476563999999899</v>
      </c>
      <c r="X14">
        <v>-0.22355343</v>
      </c>
      <c r="Y14">
        <v>-0.21940515999999999</v>
      </c>
      <c r="Z14">
        <v>-0.21219633999999901</v>
      </c>
      <c r="AA14">
        <v>-0.20168612999999999</v>
      </c>
      <c r="AB14">
        <v>-0.18754597000000001</v>
      </c>
      <c r="AC14">
        <v>-0.16938998999999999</v>
      </c>
      <c r="AD14">
        <v>-0.15149167999999999</v>
      </c>
      <c r="AE14">
        <v>-0.13981676000000001</v>
      </c>
      <c r="AF14">
        <v>-0.13291529999999999</v>
      </c>
      <c r="AG14">
        <v>-0.128735829999999</v>
      </c>
      <c r="AH14" s="11">
        <v>-0.12526200999999901</v>
      </c>
      <c r="AI14">
        <v>-0.120508461</v>
      </c>
      <c r="AJ14">
        <v>-0.112412848</v>
      </c>
      <c r="AK14">
        <v>-9.88977409999999E-2</v>
      </c>
      <c r="AL14">
        <v>-7.7933057999999902E-2</v>
      </c>
      <c r="AM14">
        <v>-4.76351037E-2</v>
      </c>
    </row>
    <row r="15" spans="1:39" x14ac:dyDescent="0.25">
      <c r="A15" t="s">
        <v>13</v>
      </c>
      <c r="B15">
        <v>0</v>
      </c>
      <c r="C15" s="11">
        <v>2.57788517294896E-5</v>
      </c>
      <c r="D15" s="11">
        <v>1.1825613491500599E-4</v>
      </c>
      <c r="E15" s="11">
        <v>3.33757057389104E-4</v>
      </c>
      <c r="F15" s="11">
        <v>7.70074518098747E-4</v>
      </c>
      <c r="G15">
        <v>1.05481537928027E-2</v>
      </c>
      <c r="H15">
        <v>2.57856496259707E-2</v>
      </c>
      <c r="I15">
        <v>4.2632735656956598E-2</v>
      </c>
      <c r="J15">
        <v>5.8701297720327103E-2</v>
      </c>
      <c r="K15">
        <v>7.3733493065103795E-2</v>
      </c>
      <c r="L15">
        <v>8.7757540297855804E-2</v>
      </c>
      <c r="M15">
        <v>0.100746101093627</v>
      </c>
      <c r="N15">
        <v>0.11223200082718</v>
      </c>
      <c r="O15">
        <v>0.12103730531887601</v>
      </c>
      <c r="P15">
        <v>0.13340320582173401</v>
      </c>
      <c r="Q15">
        <v>0.14816836161048599</v>
      </c>
      <c r="R15">
        <v>0.16515098839703601</v>
      </c>
      <c r="S15">
        <v>0.184086583405175</v>
      </c>
      <c r="T15" s="11">
        <v>0.20091560382090001</v>
      </c>
      <c r="U15">
        <v>0.218989243590023</v>
      </c>
      <c r="V15">
        <v>0.23887167618909599</v>
      </c>
      <c r="W15">
        <v>0.26026049022923498</v>
      </c>
      <c r="X15">
        <v>0.28268949403374499</v>
      </c>
      <c r="Y15">
        <v>0.30568628174995199</v>
      </c>
      <c r="Z15">
        <v>0.32883381378867799</v>
      </c>
      <c r="AA15">
        <v>0.35179206773740601</v>
      </c>
      <c r="AB15">
        <v>0.37429828708865498</v>
      </c>
      <c r="AC15">
        <v>0.39615831049433398</v>
      </c>
      <c r="AD15">
        <v>0.40361594001663598</v>
      </c>
      <c r="AE15">
        <v>0.41037591756842101</v>
      </c>
      <c r="AF15">
        <v>0.41637982307877502</v>
      </c>
      <c r="AG15">
        <v>0.42192252132028102</v>
      </c>
      <c r="AH15">
        <v>0.42731829197488003</v>
      </c>
      <c r="AI15">
        <v>0.43301526952000002</v>
      </c>
      <c r="AJ15">
        <v>0.43958043849619999</v>
      </c>
      <c r="AK15">
        <v>0.44796276368731602</v>
      </c>
      <c r="AL15">
        <v>0.45903864842898301</v>
      </c>
      <c r="AM15">
        <v>0.47374294678886197</v>
      </c>
    </row>
    <row r="16" spans="1:39" x14ac:dyDescent="0.25">
      <c r="A16" t="s">
        <v>228</v>
      </c>
      <c r="B16">
        <v>0</v>
      </c>
      <c r="C16" s="11">
        <v>-9.6159726209466001E-5</v>
      </c>
      <c r="D16" s="11">
        <v>-2.9095563173764301E-4</v>
      </c>
      <c r="E16" s="11">
        <v>-6.4638357181179198E-4</v>
      </c>
      <c r="F16" s="11">
        <v>-1.2537780488874801E-3</v>
      </c>
      <c r="G16">
        <v>-8.6299924030530592E-3</v>
      </c>
      <c r="H16">
        <v>-2.13422304190302E-2</v>
      </c>
      <c r="I16">
        <v>-3.9899795279779701E-2</v>
      </c>
      <c r="J16">
        <v>-6.6898882684468503E-2</v>
      </c>
      <c r="K16">
        <v>-0.101373535238796</v>
      </c>
      <c r="L16">
        <v>-0.147430114730146</v>
      </c>
      <c r="M16">
        <v>-0.211608588244516</v>
      </c>
      <c r="N16">
        <v>-0.303507999272983</v>
      </c>
      <c r="O16">
        <v>-0.42551799434015197</v>
      </c>
      <c r="P16">
        <v>-0.57583228366906902</v>
      </c>
      <c r="Q16">
        <v>-0.75059220623826495</v>
      </c>
      <c r="R16">
        <v>-0.94822159205407697</v>
      </c>
      <c r="S16">
        <v>-1.16571597604412</v>
      </c>
      <c r="T16">
        <v>-1.3721169938639299</v>
      </c>
      <c r="U16">
        <v>-1.57762362124593</v>
      </c>
      <c r="V16">
        <v>-1.77698590244292</v>
      </c>
      <c r="W16">
        <v>-1.9675377540152801</v>
      </c>
      <c r="X16">
        <v>-2.14707285806116</v>
      </c>
      <c r="Y16">
        <v>-2.3133943112660802</v>
      </c>
      <c r="Z16">
        <v>-2.4641358019949902</v>
      </c>
      <c r="AA16">
        <v>-2.59671454736245</v>
      </c>
      <c r="AB16">
        <v>-2.7083437481385699</v>
      </c>
      <c r="AC16">
        <v>-2.7960761159707102</v>
      </c>
      <c r="AD16">
        <v>-2.8542004868406798</v>
      </c>
      <c r="AE16">
        <v>-2.9036931026713102</v>
      </c>
      <c r="AF16">
        <v>-2.9437751460614199</v>
      </c>
      <c r="AG16">
        <v>-2.9754669208336102</v>
      </c>
      <c r="AH16">
        <v>-2.9987343386682599</v>
      </c>
      <c r="AI16">
        <v>-3.0123289621095499</v>
      </c>
      <c r="AJ16">
        <v>-3.0149792052928199</v>
      </c>
      <c r="AK16">
        <v>-3.0046614415802702</v>
      </c>
      <c r="AL16">
        <v>-2.9787335020297099</v>
      </c>
      <c r="AM16">
        <v>-2.9343886304701798</v>
      </c>
    </row>
    <row r="17" spans="1:39" x14ac:dyDescent="0.25">
      <c r="A17" t="s">
        <v>229</v>
      </c>
      <c r="B17">
        <v>0</v>
      </c>
      <c r="C17" s="11">
        <v>1.3229999999697599E-5</v>
      </c>
      <c r="D17" s="11">
        <v>1.71899999998337E-5</v>
      </c>
      <c r="E17" s="11">
        <v>2.5450000000134999E-5</v>
      </c>
      <c r="F17" s="11">
        <v>4.1809999999989301E-5</v>
      </c>
      <c r="G17" s="11">
        <v>-1.51847999999982E-3</v>
      </c>
      <c r="H17">
        <v>-4.0028500000000699E-3</v>
      </c>
      <c r="I17">
        <v>-8.0671599999998494E-3</v>
      </c>
      <c r="J17">
        <v>-1.5419829999999799E-2</v>
      </c>
      <c r="K17">
        <v>-2.1282740000000001E-2</v>
      </c>
      <c r="L17">
        <v>-3.0258070000000199E-2</v>
      </c>
      <c r="M17">
        <v>-4.4777129999999998E-2</v>
      </c>
      <c r="N17">
        <v>-6.8009760000000197E-2</v>
      </c>
      <c r="O17">
        <v>-9.3074150000000203E-2</v>
      </c>
      <c r="P17">
        <v>-0.11875864999999899</v>
      </c>
      <c r="Q17">
        <v>-0.14305615999999999</v>
      </c>
      <c r="R17">
        <v>-0.16708124999999999</v>
      </c>
      <c r="S17">
        <v>-0.18916783000000001</v>
      </c>
      <c r="T17">
        <v>-0.20262028000000001</v>
      </c>
      <c r="U17">
        <v>-0.20784441000000001</v>
      </c>
      <c r="V17">
        <v>-0.20950288</v>
      </c>
      <c r="W17">
        <v>-0.20857340999999999</v>
      </c>
      <c r="X17">
        <v>-0.20548250000000001</v>
      </c>
      <c r="Y17">
        <v>-0.20026709000000001</v>
      </c>
      <c r="Z17">
        <v>-0.19278143</v>
      </c>
      <c r="AA17">
        <v>-0.18279962999999999</v>
      </c>
      <c r="AB17">
        <v>-0.170068049999999</v>
      </c>
      <c r="AC17">
        <v>-0.154333419999999</v>
      </c>
      <c r="AD17">
        <v>-0.14534586999999999</v>
      </c>
      <c r="AE17">
        <v>-0.13385649999999999</v>
      </c>
      <c r="AF17">
        <v>-0.12646872000000001</v>
      </c>
      <c r="AG17">
        <v>-0.12150754999999901</v>
      </c>
      <c r="AH17">
        <v>-0.117570759999999</v>
      </c>
      <c r="AI17">
        <v>-0.11327329999999999</v>
      </c>
      <c r="AJ17">
        <v>-0.10862658</v>
      </c>
      <c r="AK17">
        <v>-0.10221758</v>
      </c>
      <c r="AL17">
        <v>-9.3324700000000094E-2</v>
      </c>
      <c r="AM17">
        <v>-8.1304979999999999E-2</v>
      </c>
    </row>
    <row r="18" spans="1:39" x14ac:dyDescent="0.25">
      <c r="A18" t="s">
        <v>14</v>
      </c>
      <c r="B18">
        <v>0</v>
      </c>
      <c r="C18">
        <v>-2.61146155056124E-4</v>
      </c>
      <c r="D18">
        <v>-1.82581507052193E-3</v>
      </c>
      <c r="E18">
        <v>-5.7218986658225104E-3</v>
      </c>
      <c r="F18" s="11">
        <v>-1.32651541270734E-2</v>
      </c>
      <c r="G18">
        <v>-1.36986624614915</v>
      </c>
      <c r="H18">
        <v>-2.64120267139625</v>
      </c>
      <c r="I18">
        <v>-3.60669308034127</v>
      </c>
      <c r="J18">
        <v>-4.3037238718829096</v>
      </c>
      <c r="K18">
        <v>-4.8173816173309998</v>
      </c>
      <c r="L18">
        <v>-5.2177090179849097</v>
      </c>
      <c r="M18">
        <v>-5.5667615382783602</v>
      </c>
      <c r="N18">
        <v>-5.9074536666154902</v>
      </c>
      <c r="O18">
        <v>-6.29259852540513</v>
      </c>
      <c r="P18">
        <v>-6.7327637181676296</v>
      </c>
      <c r="Q18">
        <v>-7.1922012731816896</v>
      </c>
      <c r="R18">
        <v>-7.6535209974734197</v>
      </c>
      <c r="S18">
        <v>-8.1003256656331395</v>
      </c>
      <c r="T18">
        <v>-8.2780222906123893</v>
      </c>
      <c r="U18">
        <v>-8.4310020825512701</v>
      </c>
      <c r="V18">
        <v>-8.6082011620814196</v>
      </c>
      <c r="W18">
        <v>-8.79549623477374</v>
      </c>
      <c r="X18">
        <v>-8.9795759672062392</v>
      </c>
      <c r="Y18">
        <v>-9.1491172199306696</v>
      </c>
      <c r="Z18">
        <v>-9.2948625945014793</v>
      </c>
      <c r="AA18">
        <v>-9.4095501922105402</v>
      </c>
      <c r="AB18">
        <v>-9.4877983367450192</v>
      </c>
      <c r="AC18">
        <v>-9.5259646481661093</v>
      </c>
      <c r="AD18">
        <v>-9.3034760140651098</v>
      </c>
      <c r="AE18">
        <v>-9.1754543822390602</v>
      </c>
      <c r="AF18">
        <v>-9.1758568538121104</v>
      </c>
      <c r="AG18">
        <v>-9.2632861393426502</v>
      </c>
      <c r="AH18">
        <v>-9.4071909292166893</v>
      </c>
      <c r="AI18">
        <v>-9.5881362142654503</v>
      </c>
      <c r="AJ18">
        <v>-9.7949613235914299</v>
      </c>
      <c r="AK18">
        <v>-10.022128921610401</v>
      </c>
      <c r="AL18">
        <v>-10.2669945367512</v>
      </c>
      <c r="AM18">
        <v>-10.529159218213101</v>
      </c>
    </row>
    <row r="19" spans="1:39" x14ac:dyDescent="0.25">
      <c r="A19" t="s">
        <v>142</v>
      </c>
      <c r="B19">
        <v>16277187.08</v>
      </c>
      <c r="C19">
        <v>16752470.52</v>
      </c>
      <c r="D19">
        <v>17234187.640000001</v>
      </c>
      <c r="E19">
        <v>17719751.57</v>
      </c>
      <c r="F19">
        <v>18214331.16</v>
      </c>
      <c r="G19">
        <v>18722091.629999999</v>
      </c>
      <c r="H19">
        <v>19243181.32</v>
      </c>
      <c r="I19">
        <v>19779701.66</v>
      </c>
      <c r="J19">
        <v>20332205.940000001</v>
      </c>
      <c r="K19">
        <v>20902166.579999998</v>
      </c>
      <c r="L19">
        <v>21490916.859999999</v>
      </c>
      <c r="M19">
        <v>22099336.620000001</v>
      </c>
      <c r="N19">
        <v>22728235.300000001</v>
      </c>
      <c r="O19">
        <v>23372164.59</v>
      </c>
      <c r="P19">
        <v>24029950.280000001</v>
      </c>
      <c r="Q19">
        <v>24703262.690000001</v>
      </c>
      <c r="R19">
        <v>25392401.469999999</v>
      </c>
      <c r="S19">
        <v>26097334.84</v>
      </c>
      <c r="T19">
        <v>26803755.609999999</v>
      </c>
      <c r="U19">
        <v>27525461.879999999</v>
      </c>
      <c r="V19">
        <v>28261446.170000002</v>
      </c>
      <c r="W19">
        <v>29012438.079999998</v>
      </c>
      <c r="X19">
        <v>29778996.09</v>
      </c>
      <c r="Y19">
        <v>30561574.640000001</v>
      </c>
      <c r="Z19">
        <v>31360585.719999999</v>
      </c>
      <c r="AA19">
        <v>32176424.129999999</v>
      </c>
      <c r="AB19">
        <v>33009509.420000002</v>
      </c>
      <c r="AC19">
        <v>33860322.520000003</v>
      </c>
      <c r="AD19">
        <v>34722704.600000001</v>
      </c>
      <c r="AE19">
        <v>35596456.920000002</v>
      </c>
      <c r="AF19">
        <v>36482977.920000002</v>
      </c>
      <c r="AG19">
        <v>37383268.789999999</v>
      </c>
      <c r="AH19">
        <v>38298735.329999998</v>
      </c>
      <c r="AI19">
        <v>39231348.600000001</v>
      </c>
      <c r="AJ19">
        <v>40185348.350000001</v>
      </c>
      <c r="AK19">
        <v>41162341.289999999</v>
      </c>
      <c r="AL19">
        <v>42166244.359999999</v>
      </c>
      <c r="AM19">
        <v>43201522.280000001</v>
      </c>
    </row>
    <row r="20" spans="1:39" x14ac:dyDescent="0.25">
      <c r="A20" t="s">
        <v>143</v>
      </c>
      <c r="B20">
        <v>16277187.08</v>
      </c>
      <c r="C20">
        <v>16752481.050000001</v>
      </c>
      <c r="D20">
        <v>17234206.129999999</v>
      </c>
      <c r="E20">
        <v>17719767.93</v>
      </c>
      <c r="F20">
        <v>18214322.710000001</v>
      </c>
      <c r="G20">
        <v>18724243.43</v>
      </c>
      <c r="H20">
        <v>19247004.760000002</v>
      </c>
      <c r="I20">
        <v>19784329.52</v>
      </c>
      <c r="J20">
        <v>20336855</v>
      </c>
      <c r="K20">
        <v>20906764.25</v>
      </c>
      <c r="L20">
        <v>21495959.649999999</v>
      </c>
      <c r="M20">
        <v>22106053.949999999</v>
      </c>
      <c r="N20">
        <v>22738836.030000001</v>
      </c>
      <c r="O20">
        <v>23389249.73</v>
      </c>
      <c r="P20">
        <v>24055226.140000001</v>
      </c>
      <c r="Q20">
        <v>24737804.469999999</v>
      </c>
      <c r="R20">
        <v>25437080.32</v>
      </c>
      <c r="S20">
        <v>26152991.91</v>
      </c>
      <c r="T20">
        <v>26864052.129999999</v>
      </c>
      <c r="U20">
        <v>27590006.41</v>
      </c>
      <c r="V20">
        <v>28329398.579999998</v>
      </c>
      <c r="W20">
        <v>29082897.690000001</v>
      </c>
      <c r="X20">
        <v>29851042.77</v>
      </c>
      <c r="Y20">
        <v>30634239.199999999</v>
      </c>
      <c r="Z20">
        <v>31432790.5</v>
      </c>
      <c r="AA20">
        <v>32246914.329999998</v>
      </c>
      <c r="AB20">
        <v>33076786.27</v>
      </c>
      <c r="AC20">
        <v>33922584.850000001</v>
      </c>
      <c r="AD20">
        <v>34779091.420000002</v>
      </c>
      <c r="AE20">
        <v>35650855.409999996</v>
      </c>
      <c r="AF20">
        <v>36537201.609999999</v>
      </c>
      <c r="AG20">
        <v>37438239.689999998</v>
      </c>
      <c r="AH20">
        <v>38354402.280000001</v>
      </c>
      <c r="AI20">
        <v>39286492.850000001</v>
      </c>
      <c r="AJ20">
        <v>40237294.439999998</v>
      </c>
      <c r="AK20">
        <v>41206811.299999997</v>
      </c>
      <c r="AL20">
        <v>42197190.32</v>
      </c>
      <c r="AM20">
        <v>43211050.630000003</v>
      </c>
    </row>
    <row r="21" spans="1:39" x14ac:dyDescent="0.25">
      <c r="A21" t="s">
        <v>15</v>
      </c>
      <c r="B21">
        <v>121.58713299999999</v>
      </c>
      <c r="C21">
        <v>124.9625212</v>
      </c>
      <c r="D21">
        <v>127.75586819999999</v>
      </c>
      <c r="E21">
        <v>132.55352629999999</v>
      </c>
      <c r="F21">
        <v>137.05218679999999</v>
      </c>
      <c r="G21">
        <v>141.06908899999999</v>
      </c>
      <c r="H21">
        <v>144.51660459999999</v>
      </c>
      <c r="I21">
        <v>147.49533930000001</v>
      </c>
      <c r="J21">
        <v>150.13089310000001</v>
      </c>
      <c r="K21">
        <v>152.6423667</v>
      </c>
      <c r="L21">
        <v>155.03970799999999</v>
      </c>
      <c r="M21">
        <v>157.3182755</v>
      </c>
      <c r="N21">
        <v>159.49869820000001</v>
      </c>
      <c r="O21">
        <v>161.76722820000001</v>
      </c>
      <c r="P21">
        <v>164.7704425</v>
      </c>
      <c r="Q21">
        <v>168.0245966</v>
      </c>
      <c r="R21">
        <v>171.53397190000001</v>
      </c>
      <c r="S21">
        <v>175.26784699999999</v>
      </c>
      <c r="T21">
        <v>179.01615799999999</v>
      </c>
      <c r="U21">
        <v>183.12928579999999</v>
      </c>
      <c r="V21">
        <v>187.40446850000001</v>
      </c>
      <c r="W21">
        <v>191.7919283</v>
      </c>
      <c r="X21">
        <v>196.26679909999999</v>
      </c>
      <c r="Y21">
        <v>200.81851130000001</v>
      </c>
      <c r="Z21">
        <v>205.4441415</v>
      </c>
      <c r="AA21">
        <v>210.14463319999999</v>
      </c>
      <c r="AB21">
        <v>214.92285999999999</v>
      </c>
      <c r="AC21">
        <v>219.78270560000001</v>
      </c>
      <c r="AD21">
        <v>224.94549019999999</v>
      </c>
      <c r="AE21">
        <v>230.80472140000001</v>
      </c>
      <c r="AF21">
        <v>237.05666890000001</v>
      </c>
      <c r="AG21">
        <v>243.66130150000001</v>
      </c>
      <c r="AH21">
        <v>250.5754895</v>
      </c>
      <c r="AI21">
        <v>257.76957679999998</v>
      </c>
      <c r="AJ21">
        <v>265.23206759999999</v>
      </c>
      <c r="AK21">
        <v>272.95719050000002</v>
      </c>
      <c r="AL21">
        <v>280.95078640000003</v>
      </c>
      <c r="AM21">
        <v>289.22744169999999</v>
      </c>
    </row>
    <row r="22" spans="1:39" x14ac:dyDescent="0.25">
      <c r="A22" t="s">
        <v>16</v>
      </c>
      <c r="B22">
        <v>411.05060300000002</v>
      </c>
      <c r="C22">
        <v>422.73107040000002</v>
      </c>
      <c r="D22">
        <v>433.34261629999997</v>
      </c>
      <c r="E22">
        <v>451.17454179999999</v>
      </c>
      <c r="F22">
        <v>468.41847109999998</v>
      </c>
      <c r="G22">
        <v>480.5418578</v>
      </c>
      <c r="H22">
        <v>491.06782279999999</v>
      </c>
      <c r="I22">
        <v>500.38493169999998</v>
      </c>
      <c r="J22">
        <v>508.52808579999999</v>
      </c>
      <c r="K22">
        <v>515.75717239999994</v>
      </c>
      <c r="L22">
        <v>522.31860749999998</v>
      </c>
      <c r="M22">
        <v>528.35522619999995</v>
      </c>
      <c r="N22">
        <v>534.02486920000001</v>
      </c>
      <c r="O22">
        <v>540.5672667</v>
      </c>
      <c r="P22">
        <v>550.96038109999995</v>
      </c>
      <c r="Q22">
        <v>562.21352899999999</v>
      </c>
      <c r="R22">
        <v>574.27762110000003</v>
      </c>
      <c r="S22">
        <v>587.07956239999999</v>
      </c>
      <c r="T22">
        <v>598.05417450000004</v>
      </c>
      <c r="U22">
        <v>611.44189419999998</v>
      </c>
      <c r="V22">
        <v>625.55641849999995</v>
      </c>
      <c r="W22">
        <v>639.89781489999996</v>
      </c>
      <c r="X22">
        <v>654.26128559999995</v>
      </c>
      <c r="Y22">
        <v>668.58894480000004</v>
      </c>
      <c r="Z22">
        <v>682.89246219999995</v>
      </c>
      <c r="AA22">
        <v>697.21315900000002</v>
      </c>
      <c r="AB22">
        <v>711.60269489999996</v>
      </c>
      <c r="AC22">
        <v>726.11422760000005</v>
      </c>
      <c r="AD22">
        <v>742.34868770000003</v>
      </c>
      <c r="AE22">
        <v>760.77924570000005</v>
      </c>
      <c r="AF22">
        <v>780.6903274</v>
      </c>
      <c r="AG22">
        <v>801.85818640000002</v>
      </c>
      <c r="AH22">
        <v>824.0937232</v>
      </c>
      <c r="AI22">
        <v>847.29596939999999</v>
      </c>
      <c r="AJ22">
        <v>871.46460639999998</v>
      </c>
      <c r="AK22">
        <v>896.60118250000005</v>
      </c>
      <c r="AL22">
        <v>922.75133189999997</v>
      </c>
      <c r="AM22">
        <v>949.99801239999999</v>
      </c>
    </row>
    <row r="23" spans="1:39" x14ac:dyDescent="0.25">
      <c r="A23" t="s">
        <v>17</v>
      </c>
      <c r="B23">
        <v>1245.3447020000001</v>
      </c>
      <c r="C23">
        <v>1281.8779770000001</v>
      </c>
      <c r="D23">
        <v>1319.6289839999999</v>
      </c>
      <c r="E23">
        <v>1365.1240560000001</v>
      </c>
      <c r="F23">
        <v>1408.4062730000001</v>
      </c>
      <c r="G23">
        <v>1448.285257</v>
      </c>
      <c r="H23">
        <v>1484.6625469999999</v>
      </c>
      <c r="I23">
        <v>1504.7221649999999</v>
      </c>
      <c r="J23">
        <v>1518.1070560000001</v>
      </c>
      <c r="K23">
        <v>1527.810436</v>
      </c>
      <c r="L23">
        <v>1535.7931490000001</v>
      </c>
      <c r="M23">
        <v>1542.4441670000001</v>
      </c>
      <c r="N23">
        <v>1548.0527649999999</v>
      </c>
      <c r="O23">
        <v>1557.249732</v>
      </c>
      <c r="P23">
        <v>1582.0906480000001</v>
      </c>
      <c r="Q23">
        <v>1610.901278</v>
      </c>
      <c r="R23">
        <v>1642.2684200000001</v>
      </c>
      <c r="S23">
        <v>1675.583429</v>
      </c>
      <c r="T23">
        <v>1709.8979899999999</v>
      </c>
      <c r="U23">
        <v>1745.46453</v>
      </c>
      <c r="V23">
        <v>1781.844914</v>
      </c>
      <c r="W23">
        <v>1819.011076</v>
      </c>
      <c r="X23">
        <v>1856.9176110000001</v>
      </c>
      <c r="Y23">
        <v>1895.5250410000001</v>
      </c>
      <c r="Z23">
        <v>1934.8062609999999</v>
      </c>
      <c r="AA23">
        <v>1974.7467280000001</v>
      </c>
      <c r="AB23">
        <v>2015.3441789999999</v>
      </c>
      <c r="AC23">
        <v>2056.6083960000001</v>
      </c>
      <c r="AD23">
        <v>2102.6379860000002</v>
      </c>
      <c r="AE23">
        <v>2163.2296459999998</v>
      </c>
      <c r="AF23">
        <v>2228.9301930000001</v>
      </c>
      <c r="AG23">
        <v>2298.4967969999998</v>
      </c>
      <c r="AH23">
        <v>2371.4905469999999</v>
      </c>
      <c r="AI23">
        <v>2447.7034020000001</v>
      </c>
      <c r="AJ23">
        <v>2527.152251</v>
      </c>
      <c r="AK23">
        <v>2609.8346350000002</v>
      </c>
      <c r="AL23">
        <v>2695.9033260000001</v>
      </c>
      <c r="AM23">
        <v>2785.6143440000001</v>
      </c>
    </row>
    <row r="24" spans="1:39" x14ac:dyDescent="0.25">
      <c r="A24" t="s">
        <v>18</v>
      </c>
      <c r="B24">
        <v>82.998924400000007</v>
      </c>
      <c r="C24">
        <v>85.785032389999998</v>
      </c>
      <c r="D24">
        <v>88.608515960000005</v>
      </c>
      <c r="E24">
        <v>92.038816179999998</v>
      </c>
      <c r="F24">
        <v>95.384204800000006</v>
      </c>
      <c r="G24">
        <v>97.951418939999996</v>
      </c>
      <c r="H24">
        <v>100.16315400000001</v>
      </c>
      <c r="I24">
        <v>102.07619</v>
      </c>
      <c r="J24">
        <v>103.74062259999999</v>
      </c>
      <c r="K24">
        <v>105.2339161</v>
      </c>
      <c r="L24">
        <v>106.5568791</v>
      </c>
      <c r="M24">
        <v>107.70542829999999</v>
      </c>
      <c r="N24">
        <v>108.6888924</v>
      </c>
      <c r="O24">
        <v>109.73594</v>
      </c>
      <c r="P24">
        <v>111.3224962</v>
      </c>
      <c r="Q24">
        <v>112.97202420000001</v>
      </c>
      <c r="R24">
        <v>114.70346549999999</v>
      </c>
      <c r="S24">
        <v>116.50458089999999</v>
      </c>
      <c r="T24">
        <v>118.19983879999999</v>
      </c>
      <c r="U24">
        <v>120.59341790000001</v>
      </c>
      <c r="V24">
        <v>123.33052619999999</v>
      </c>
      <c r="W24">
        <v>126.2885469</v>
      </c>
      <c r="X24">
        <v>129.3964905</v>
      </c>
      <c r="Y24">
        <v>132.6117174</v>
      </c>
      <c r="Z24">
        <v>135.90796119999999</v>
      </c>
      <c r="AA24">
        <v>139.26879600000001</v>
      </c>
      <c r="AB24">
        <v>142.68410170000001</v>
      </c>
      <c r="AC24">
        <v>146.14807569999999</v>
      </c>
      <c r="AD24">
        <v>149.92090110000001</v>
      </c>
      <c r="AE24">
        <v>154.01086770000001</v>
      </c>
      <c r="AF24">
        <v>158.41205450000001</v>
      </c>
      <c r="AG24">
        <v>163.10188550000001</v>
      </c>
      <c r="AH24">
        <v>168.04156080000001</v>
      </c>
      <c r="AI24">
        <v>173.2043826</v>
      </c>
      <c r="AJ24">
        <v>178.58338359999999</v>
      </c>
      <c r="AK24">
        <v>184.17211270000001</v>
      </c>
      <c r="AL24">
        <v>189.97467810000001</v>
      </c>
      <c r="AM24">
        <v>196.00333620000001</v>
      </c>
    </row>
    <row r="25" spans="1:39" x14ac:dyDescent="0.25">
      <c r="A25" t="s">
        <v>19</v>
      </c>
      <c r="B25">
        <v>7.5365014899999999E-2</v>
      </c>
      <c r="C25">
        <v>7.7739730100000001E-2</v>
      </c>
      <c r="D25">
        <v>7.97885963E-2</v>
      </c>
      <c r="E25">
        <v>8.3089887200000004E-2</v>
      </c>
      <c r="F25">
        <v>8.5865500999999997E-2</v>
      </c>
      <c r="G25">
        <v>8.8221472100000004E-2</v>
      </c>
      <c r="H25">
        <v>9.0241926099999994E-2</v>
      </c>
      <c r="I25">
        <v>9.2059655700000007E-2</v>
      </c>
      <c r="J25">
        <v>9.3727473899999997E-2</v>
      </c>
      <c r="K25">
        <v>9.53706998E-2</v>
      </c>
      <c r="L25">
        <v>9.6994469099999994E-2</v>
      </c>
      <c r="M25">
        <v>9.8598118999999998E-2</v>
      </c>
      <c r="N25">
        <v>0.10019867020000001</v>
      </c>
      <c r="O25">
        <v>0.1018519182</v>
      </c>
      <c r="P25">
        <v>0.1039277388</v>
      </c>
      <c r="Q25">
        <v>0.1061098511</v>
      </c>
      <c r="R25">
        <v>0.1084010871</v>
      </c>
      <c r="S25">
        <v>0.1107868479</v>
      </c>
      <c r="T25">
        <v>0.11314791690000001</v>
      </c>
      <c r="U25">
        <v>0.1157085315</v>
      </c>
      <c r="V25">
        <v>0.1183437791</v>
      </c>
      <c r="W25">
        <v>0.1210258062</v>
      </c>
      <c r="X25">
        <v>0.1237427904</v>
      </c>
      <c r="Y25">
        <v>0.1264917938</v>
      </c>
      <c r="Z25">
        <v>0.1292743036</v>
      </c>
      <c r="AA25">
        <v>0.13209375470000001</v>
      </c>
      <c r="AB25">
        <v>0.13495432199999999</v>
      </c>
      <c r="AC25">
        <v>0.13786040550000001</v>
      </c>
      <c r="AD25">
        <v>0.1411292009</v>
      </c>
      <c r="AE25">
        <v>0.144914607</v>
      </c>
      <c r="AF25">
        <v>0.14898179389999999</v>
      </c>
      <c r="AG25">
        <v>0.1532849429</v>
      </c>
      <c r="AH25">
        <v>0.15778763530000001</v>
      </c>
      <c r="AI25">
        <v>0.1624683851</v>
      </c>
      <c r="AJ25">
        <v>0.1673211151</v>
      </c>
      <c r="AK25">
        <v>0.17234538960000001</v>
      </c>
      <c r="AL25">
        <v>0.17754929850000001</v>
      </c>
      <c r="AM25">
        <v>0.18294707690000001</v>
      </c>
    </row>
    <row r="26" spans="1:39" x14ac:dyDescent="0.25">
      <c r="A26" t="s">
        <v>20</v>
      </c>
      <c r="B26">
        <v>594.8122535</v>
      </c>
      <c r="C26">
        <v>610.27982440000005</v>
      </c>
      <c r="D26">
        <v>625.72636990000001</v>
      </c>
      <c r="E26">
        <v>648.42456849999996</v>
      </c>
      <c r="F26">
        <v>670.71997580000004</v>
      </c>
      <c r="G26">
        <v>688.33428470000001</v>
      </c>
      <c r="H26">
        <v>705.26373799999999</v>
      </c>
      <c r="I26">
        <v>722.04856900000004</v>
      </c>
      <c r="J26">
        <v>736.81753949999995</v>
      </c>
      <c r="K26">
        <v>751.24309679999999</v>
      </c>
      <c r="L26">
        <v>765.52399549999996</v>
      </c>
      <c r="M26">
        <v>779.68144830000006</v>
      </c>
      <c r="N26">
        <v>793.7828409</v>
      </c>
      <c r="O26">
        <v>807.86205229999996</v>
      </c>
      <c r="P26">
        <v>826.09663009999997</v>
      </c>
      <c r="Q26">
        <v>844.64447689999997</v>
      </c>
      <c r="R26">
        <v>863.56948060000002</v>
      </c>
      <c r="S26">
        <v>882.88764119999996</v>
      </c>
      <c r="T26">
        <v>900.39528180000002</v>
      </c>
      <c r="U26">
        <v>920.35316379999995</v>
      </c>
      <c r="V26">
        <v>940.90074679999998</v>
      </c>
      <c r="W26">
        <v>961.55456800000002</v>
      </c>
      <c r="X26">
        <v>982.14023729999997</v>
      </c>
      <c r="Y26">
        <v>1002.6281269999999</v>
      </c>
      <c r="Z26">
        <v>1023.052774</v>
      </c>
      <c r="AA26">
        <v>1043.472669</v>
      </c>
      <c r="AB26">
        <v>1063.9519089999999</v>
      </c>
      <c r="AC26">
        <v>1084.5526150000001</v>
      </c>
      <c r="AD26">
        <v>1108.0132530000001</v>
      </c>
      <c r="AE26">
        <v>1136.0268619999999</v>
      </c>
      <c r="AF26">
        <v>1166.160163</v>
      </c>
      <c r="AG26">
        <v>1197.984694</v>
      </c>
      <c r="AH26">
        <v>1231.2467799999999</v>
      </c>
      <c r="AI26">
        <v>1265.822995</v>
      </c>
      <c r="AJ26">
        <v>1301.7334900000001</v>
      </c>
      <c r="AK26">
        <v>1338.986887</v>
      </c>
      <c r="AL26">
        <v>1377.664086</v>
      </c>
      <c r="AM26">
        <v>1417.8954369999999</v>
      </c>
    </row>
    <row r="27" spans="1:39" x14ac:dyDescent="0.25">
      <c r="A27" t="s">
        <v>21</v>
      </c>
      <c r="B27">
        <v>1.1275404570000001</v>
      </c>
      <c r="C27">
        <v>1.1665564879999999</v>
      </c>
      <c r="D27">
        <v>1.208597857</v>
      </c>
      <c r="E27">
        <v>1.256977781</v>
      </c>
      <c r="F27">
        <v>1.2997829970000001</v>
      </c>
      <c r="G27">
        <v>1.338072293</v>
      </c>
      <c r="H27">
        <v>1.373296034</v>
      </c>
      <c r="I27">
        <v>1.4006172619999999</v>
      </c>
      <c r="J27">
        <v>1.4243871699999999</v>
      </c>
      <c r="K27">
        <v>1.4419424359999999</v>
      </c>
      <c r="L27">
        <v>1.4582790219999999</v>
      </c>
      <c r="M27">
        <v>1.4740465780000001</v>
      </c>
      <c r="N27">
        <v>1.4895848460000001</v>
      </c>
      <c r="O27">
        <v>1.506377503</v>
      </c>
      <c r="P27">
        <v>1.5333750129999999</v>
      </c>
      <c r="Q27">
        <v>1.562672694</v>
      </c>
      <c r="R27">
        <v>1.593597092</v>
      </c>
      <c r="S27">
        <v>1.6257690570000001</v>
      </c>
      <c r="T27">
        <v>1.6587717980000001</v>
      </c>
      <c r="U27">
        <v>1.692773804</v>
      </c>
      <c r="V27">
        <v>1.7272547009999999</v>
      </c>
      <c r="W27">
        <v>1.762209226</v>
      </c>
      <c r="X27">
        <v>1.7976269600000001</v>
      </c>
      <c r="Y27">
        <v>1.8335111959999999</v>
      </c>
      <c r="Z27">
        <v>1.869877182</v>
      </c>
      <c r="AA27">
        <v>1.9067476430000001</v>
      </c>
      <c r="AB27">
        <v>1.944150421</v>
      </c>
      <c r="AC27">
        <v>1.98211808</v>
      </c>
      <c r="AD27">
        <v>2.0271967270000002</v>
      </c>
      <c r="AE27">
        <v>2.085455338</v>
      </c>
      <c r="AF27">
        <v>2.1494251110000002</v>
      </c>
      <c r="AG27">
        <v>2.2178373219999998</v>
      </c>
      <c r="AH27">
        <v>2.290026541</v>
      </c>
      <c r="AI27">
        <v>2.365609332</v>
      </c>
      <c r="AJ27">
        <v>2.4444571850000001</v>
      </c>
      <c r="AK27">
        <v>2.5265355559999998</v>
      </c>
      <c r="AL27">
        <v>2.6119657539999999</v>
      </c>
      <c r="AM27">
        <v>2.700983731</v>
      </c>
    </row>
    <row r="28" spans="1:39" x14ac:dyDescent="0.25">
      <c r="A28" t="s">
        <v>22</v>
      </c>
      <c r="B28">
        <v>11.097</v>
      </c>
      <c r="C28">
        <v>11.496847560000001</v>
      </c>
      <c r="D28">
        <v>11.9480735</v>
      </c>
      <c r="E28">
        <v>12.513430749999999</v>
      </c>
      <c r="F28">
        <v>12.98247061</v>
      </c>
      <c r="G28">
        <v>13.299983470000001</v>
      </c>
      <c r="H28">
        <v>13.552827199999999</v>
      </c>
      <c r="I28">
        <v>13.76465058</v>
      </c>
      <c r="J28">
        <v>13.94283549</v>
      </c>
      <c r="K28">
        <v>14.09722702</v>
      </c>
      <c r="L28">
        <v>14.229686470000001</v>
      </c>
      <c r="M28">
        <v>14.341916489999999</v>
      </c>
      <c r="N28">
        <v>14.437324070000001</v>
      </c>
      <c r="O28">
        <v>14.551625850000001</v>
      </c>
      <c r="P28">
        <v>14.74064173</v>
      </c>
      <c r="Q28">
        <v>14.936617310000001</v>
      </c>
      <c r="R28">
        <v>15.14017905</v>
      </c>
      <c r="S28">
        <v>15.34914798</v>
      </c>
      <c r="T28">
        <v>15.53959948</v>
      </c>
      <c r="U28">
        <v>15.81721469</v>
      </c>
      <c r="V28">
        <v>16.134161590000001</v>
      </c>
      <c r="W28">
        <v>16.473925250000001</v>
      </c>
      <c r="X28">
        <v>16.827382549999999</v>
      </c>
      <c r="Y28">
        <v>17.18945566</v>
      </c>
      <c r="Z28">
        <v>17.557328120000001</v>
      </c>
      <c r="AA28">
        <v>17.929469480000002</v>
      </c>
      <c r="AB28">
        <v>18.305113179999999</v>
      </c>
      <c r="AC28">
        <v>18.683976090000002</v>
      </c>
      <c r="AD28">
        <v>19.15484842</v>
      </c>
      <c r="AE28">
        <v>19.698960799999998</v>
      </c>
      <c r="AF28">
        <v>20.304207940000001</v>
      </c>
      <c r="AG28">
        <v>20.960697530000001</v>
      </c>
      <c r="AH28">
        <v>21.659244520000001</v>
      </c>
      <c r="AI28">
        <v>22.39404176</v>
      </c>
      <c r="AJ28">
        <v>23.16278689</v>
      </c>
      <c r="AK28">
        <v>23.964611940000001</v>
      </c>
      <c r="AL28">
        <v>24.800219670000001</v>
      </c>
      <c r="AM28">
        <v>25.67167164</v>
      </c>
    </row>
    <row r="29" spans="1:39" x14ac:dyDescent="0.25">
      <c r="A29" t="s">
        <v>23</v>
      </c>
      <c r="B29">
        <v>37.027999999999999</v>
      </c>
      <c r="C29">
        <v>37.935285669999999</v>
      </c>
      <c r="D29">
        <v>38.238864560000003</v>
      </c>
      <c r="E29">
        <v>38.732627209999997</v>
      </c>
      <c r="F29">
        <v>38.908042459999997</v>
      </c>
      <c r="G29">
        <v>38.950544270000002</v>
      </c>
      <c r="H29">
        <v>38.965864779999997</v>
      </c>
      <c r="I29">
        <v>39.032860419999999</v>
      </c>
      <c r="J29">
        <v>39.139700660000003</v>
      </c>
      <c r="K29">
        <v>39.29529917</v>
      </c>
      <c r="L29">
        <v>39.462484529999998</v>
      </c>
      <c r="M29">
        <v>39.60980919</v>
      </c>
      <c r="N29">
        <v>39.722602090000002</v>
      </c>
      <c r="O29">
        <v>39.83816719</v>
      </c>
      <c r="P29">
        <v>40.046184369999999</v>
      </c>
      <c r="Q29">
        <v>40.205772340000003</v>
      </c>
      <c r="R29">
        <v>40.315422949999999</v>
      </c>
      <c r="S29">
        <v>40.370970079999999</v>
      </c>
      <c r="T29">
        <v>40.625341640000002</v>
      </c>
      <c r="U29">
        <v>41.199227200000003</v>
      </c>
      <c r="V29">
        <v>42.035311229999998</v>
      </c>
      <c r="W29">
        <v>43.092397839999997</v>
      </c>
      <c r="X29">
        <v>44.330342139999999</v>
      </c>
      <c r="Y29">
        <v>45.713574029999997</v>
      </c>
      <c r="Z29">
        <v>47.211792129999999</v>
      </c>
      <c r="AA29">
        <v>48.799680950000003</v>
      </c>
      <c r="AB29">
        <v>50.45635206</v>
      </c>
      <c r="AC29">
        <v>52.164741290000002</v>
      </c>
      <c r="AD29">
        <v>53.814107309999997</v>
      </c>
      <c r="AE29">
        <v>55.536596369999998</v>
      </c>
      <c r="AF29">
        <v>57.279642289999998</v>
      </c>
      <c r="AG29">
        <v>59.04193197</v>
      </c>
      <c r="AH29">
        <v>60.815758420000002</v>
      </c>
      <c r="AI29">
        <v>62.59433533</v>
      </c>
      <c r="AJ29">
        <v>64.375826900000007</v>
      </c>
      <c r="AK29">
        <v>66.158578610000006</v>
      </c>
      <c r="AL29">
        <v>67.943205660000004</v>
      </c>
      <c r="AM29">
        <v>69.731878190000003</v>
      </c>
    </row>
    <row r="30" spans="1:39" x14ac:dyDescent="0.25">
      <c r="A30" t="s">
        <v>24</v>
      </c>
      <c r="B30">
        <v>530.9840001</v>
      </c>
      <c r="C30">
        <v>544.210824</v>
      </c>
      <c r="D30">
        <v>549.8164696</v>
      </c>
      <c r="E30">
        <v>555.66730510000002</v>
      </c>
      <c r="F30">
        <v>559.83945900000003</v>
      </c>
      <c r="G30">
        <v>560.48276250000004</v>
      </c>
      <c r="H30">
        <v>562.30114920000005</v>
      </c>
      <c r="I30">
        <v>565.9311447</v>
      </c>
      <c r="J30">
        <v>570.51365329999999</v>
      </c>
      <c r="K30">
        <v>575.69890039999996</v>
      </c>
      <c r="L30">
        <v>580.96025259999999</v>
      </c>
      <c r="M30">
        <v>585.86129630000005</v>
      </c>
      <c r="N30">
        <v>590.15372690000004</v>
      </c>
      <c r="O30">
        <v>593.92803270000002</v>
      </c>
      <c r="P30">
        <v>599.35780220000004</v>
      </c>
      <c r="Q30">
        <v>603.42713749999996</v>
      </c>
      <c r="R30">
        <v>606.29149600000005</v>
      </c>
      <c r="S30">
        <v>608.0438206</v>
      </c>
      <c r="T30">
        <v>610.98236459999998</v>
      </c>
      <c r="U30">
        <v>620.0572952</v>
      </c>
      <c r="V30">
        <v>633.2628631</v>
      </c>
      <c r="W30">
        <v>649.64002159999995</v>
      </c>
      <c r="X30">
        <v>668.4622372</v>
      </c>
      <c r="Y30">
        <v>689.1634967</v>
      </c>
      <c r="Z30">
        <v>711.29590829999995</v>
      </c>
      <c r="AA30">
        <v>734.5017292</v>
      </c>
      <c r="AB30">
        <v>758.49456550000002</v>
      </c>
      <c r="AC30">
        <v>783.04567950000001</v>
      </c>
      <c r="AD30">
        <v>806.69306419999998</v>
      </c>
      <c r="AE30">
        <v>830.4335572</v>
      </c>
      <c r="AF30">
        <v>854.24859030000005</v>
      </c>
      <c r="AG30">
        <v>878.17178960000001</v>
      </c>
      <c r="AH30">
        <v>902.11196470000004</v>
      </c>
      <c r="AI30">
        <v>926.00489589999995</v>
      </c>
      <c r="AJ30">
        <v>949.88667720000001</v>
      </c>
      <c r="AK30">
        <v>973.75238939999997</v>
      </c>
      <c r="AL30">
        <v>997.63419250000004</v>
      </c>
      <c r="AM30">
        <v>1021.587823</v>
      </c>
    </row>
    <row r="31" spans="1:39" x14ac:dyDescent="0.25">
      <c r="A31" t="s">
        <v>25</v>
      </c>
      <c r="B31">
        <v>4.4478590499999999</v>
      </c>
      <c r="C31">
        <v>4.5414426600000004</v>
      </c>
      <c r="D31">
        <v>4.5888793799999998</v>
      </c>
      <c r="E31">
        <v>4.6094815450000004</v>
      </c>
      <c r="F31">
        <v>4.6167515339999996</v>
      </c>
      <c r="G31">
        <v>4.6264161460000004</v>
      </c>
      <c r="H31">
        <v>4.6462912159999998</v>
      </c>
      <c r="I31">
        <v>4.6634841610000004</v>
      </c>
      <c r="J31">
        <v>4.6822227510000003</v>
      </c>
      <c r="K31">
        <v>4.6935312219999998</v>
      </c>
      <c r="L31">
        <v>4.7059585190000002</v>
      </c>
      <c r="M31">
        <v>4.7169541639999997</v>
      </c>
      <c r="N31">
        <v>4.7245634250000004</v>
      </c>
      <c r="O31">
        <v>4.7309823900000003</v>
      </c>
      <c r="P31">
        <v>4.7571303169999997</v>
      </c>
      <c r="Q31">
        <v>4.7782166080000001</v>
      </c>
      <c r="R31">
        <v>4.792616679</v>
      </c>
      <c r="S31">
        <v>4.7997424369999999</v>
      </c>
      <c r="T31">
        <v>4.8340108470000001</v>
      </c>
      <c r="U31">
        <v>4.9009912839999998</v>
      </c>
      <c r="V31">
        <v>4.9977175799999998</v>
      </c>
      <c r="W31">
        <v>5.1204571200000002</v>
      </c>
      <c r="X31">
        <v>5.2649036310000001</v>
      </c>
      <c r="Y31">
        <v>5.4269694450000001</v>
      </c>
      <c r="Z31">
        <v>5.603046483</v>
      </c>
      <c r="AA31">
        <v>5.7900573260000003</v>
      </c>
      <c r="AB31">
        <v>5.985428551</v>
      </c>
      <c r="AC31">
        <v>6.1870379450000001</v>
      </c>
      <c r="AD31">
        <v>6.3794748390000002</v>
      </c>
      <c r="AE31">
        <v>6.5915843470000004</v>
      </c>
      <c r="AF31">
        <v>6.8069623930000001</v>
      </c>
      <c r="AG31">
        <v>7.0246961849999998</v>
      </c>
      <c r="AH31">
        <v>7.2440827990000001</v>
      </c>
      <c r="AI31">
        <v>7.4644687999999997</v>
      </c>
      <c r="AJ31">
        <v>7.685707496</v>
      </c>
      <c r="AK31">
        <v>7.9076005250000003</v>
      </c>
      <c r="AL31">
        <v>8.1302307870000003</v>
      </c>
      <c r="AM31">
        <v>8.3538733260000004</v>
      </c>
    </row>
    <row r="32" spans="1:39" x14ac:dyDescent="0.25">
      <c r="A32" t="s">
        <v>26</v>
      </c>
      <c r="B32">
        <v>86.327000040000001</v>
      </c>
      <c r="C32">
        <v>88.207491689999998</v>
      </c>
      <c r="D32">
        <v>89.234940230000007</v>
      </c>
      <c r="E32">
        <v>89.984651580000005</v>
      </c>
      <c r="F32">
        <v>90.238724070000004</v>
      </c>
      <c r="G32">
        <v>89.908982660000007</v>
      </c>
      <c r="H32">
        <v>89.665818529999996</v>
      </c>
      <c r="I32">
        <v>89.645619350000004</v>
      </c>
      <c r="J32">
        <v>89.746468239999999</v>
      </c>
      <c r="K32">
        <v>89.923046420000006</v>
      </c>
      <c r="L32">
        <v>90.080365499999999</v>
      </c>
      <c r="M32">
        <v>90.136785739999894</v>
      </c>
      <c r="N32">
        <v>90.045915530000002</v>
      </c>
      <c r="O32">
        <v>89.954634960000007</v>
      </c>
      <c r="P32">
        <v>90.098016119999997</v>
      </c>
      <c r="Q32">
        <v>90.038014070000003</v>
      </c>
      <c r="R32">
        <v>89.791876070000001</v>
      </c>
      <c r="S32">
        <v>89.366196840000001</v>
      </c>
      <c r="T32">
        <v>89.307570830000003</v>
      </c>
      <c r="U32">
        <v>90.310207809999994</v>
      </c>
      <c r="V32">
        <v>92.076944220000001</v>
      </c>
      <c r="W32">
        <v>94.450907920000006</v>
      </c>
      <c r="X32">
        <v>97.304385440000004</v>
      </c>
      <c r="Y32">
        <v>100.5331108</v>
      </c>
      <c r="Z32">
        <v>104.05198040000001</v>
      </c>
      <c r="AA32">
        <v>107.79157840000001</v>
      </c>
      <c r="AB32">
        <v>111.69553670000001</v>
      </c>
      <c r="AC32">
        <v>115.7184331</v>
      </c>
      <c r="AD32">
        <v>119.686396</v>
      </c>
      <c r="AE32">
        <v>123.6953299</v>
      </c>
      <c r="AF32">
        <v>127.77989030000001</v>
      </c>
      <c r="AG32">
        <v>131.942949</v>
      </c>
      <c r="AH32">
        <v>136.1630164</v>
      </c>
      <c r="AI32">
        <v>140.4227817</v>
      </c>
      <c r="AJ32">
        <v>144.7239496</v>
      </c>
      <c r="AK32">
        <v>149.05986999999999</v>
      </c>
      <c r="AL32">
        <v>153.43346410000001</v>
      </c>
      <c r="AM32">
        <v>157.85307409999999</v>
      </c>
    </row>
    <row r="33" spans="1:39" x14ac:dyDescent="0.25">
      <c r="A33" t="s">
        <v>27</v>
      </c>
      <c r="B33">
        <v>10285.555549999999</v>
      </c>
      <c r="C33">
        <v>10537.57935</v>
      </c>
      <c r="D33">
        <v>10621.90682</v>
      </c>
      <c r="E33">
        <v>10759.063109999999</v>
      </c>
      <c r="F33">
        <v>10807.789570000001</v>
      </c>
      <c r="G33">
        <v>10819.59563</v>
      </c>
      <c r="H33">
        <v>10823.85133</v>
      </c>
      <c r="I33">
        <v>10842.461230000001</v>
      </c>
      <c r="J33">
        <v>10872.139069999999</v>
      </c>
      <c r="K33">
        <v>10915.36088</v>
      </c>
      <c r="L33">
        <v>10961.80126</v>
      </c>
      <c r="M33">
        <v>11002.72478</v>
      </c>
      <c r="N33">
        <v>11034.056140000001</v>
      </c>
      <c r="O33">
        <v>11066.15755</v>
      </c>
      <c r="P33">
        <v>11123.9401</v>
      </c>
      <c r="Q33">
        <v>11168.2701</v>
      </c>
      <c r="R33">
        <v>11198.7286</v>
      </c>
      <c r="S33">
        <v>11214.158359999999</v>
      </c>
      <c r="T33">
        <v>11284.81712</v>
      </c>
      <c r="U33">
        <v>11444.22978</v>
      </c>
      <c r="V33">
        <v>11676.475340000001</v>
      </c>
      <c r="W33">
        <v>11970.11051</v>
      </c>
      <c r="X33">
        <v>12313.98393</v>
      </c>
      <c r="Y33">
        <v>12698.21501</v>
      </c>
      <c r="Z33">
        <v>13114.386699999999</v>
      </c>
      <c r="AA33">
        <v>13555.466930000001</v>
      </c>
      <c r="AB33">
        <v>14015.653350000001</v>
      </c>
      <c r="AC33">
        <v>14490.205910000001</v>
      </c>
      <c r="AD33">
        <v>14948.363139999999</v>
      </c>
      <c r="AE33">
        <v>15426.832329999999</v>
      </c>
      <c r="AF33">
        <v>15911.01175</v>
      </c>
      <c r="AG33">
        <v>16400.536660000002</v>
      </c>
      <c r="AH33">
        <v>16893.266230000001</v>
      </c>
      <c r="AI33">
        <v>17387.31537</v>
      </c>
      <c r="AJ33">
        <v>17882.174139999999</v>
      </c>
      <c r="AK33">
        <v>18377.382949999999</v>
      </c>
      <c r="AL33">
        <v>18873.112679999998</v>
      </c>
      <c r="AM33">
        <v>19369.96616</v>
      </c>
    </row>
    <row r="34" spans="1:39" x14ac:dyDescent="0.25">
      <c r="A34" t="s">
        <v>28</v>
      </c>
      <c r="B34">
        <v>147495.55559999999</v>
      </c>
      <c r="C34">
        <v>151169.67329999999</v>
      </c>
      <c r="D34">
        <v>152726.7971</v>
      </c>
      <c r="E34">
        <v>154352.02919999999</v>
      </c>
      <c r="F34">
        <v>155510.9608</v>
      </c>
      <c r="G34">
        <v>155689.6563</v>
      </c>
      <c r="H34">
        <v>156194.76370000001</v>
      </c>
      <c r="I34">
        <v>157203.09580000001</v>
      </c>
      <c r="J34">
        <v>158476.0148</v>
      </c>
      <c r="K34">
        <v>159916.36120000001</v>
      </c>
      <c r="L34">
        <v>161377.848</v>
      </c>
      <c r="M34">
        <v>162739.24900000001</v>
      </c>
      <c r="N34">
        <v>163931.59080000001</v>
      </c>
      <c r="O34">
        <v>164980.0091</v>
      </c>
      <c r="P34">
        <v>166488.27840000001</v>
      </c>
      <c r="Q34">
        <v>167618.64929999999</v>
      </c>
      <c r="R34">
        <v>168414.3045</v>
      </c>
      <c r="S34">
        <v>168901.0613</v>
      </c>
      <c r="T34">
        <v>169717.3235</v>
      </c>
      <c r="U34">
        <v>172238.13750000001</v>
      </c>
      <c r="V34">
        <v>175906.35089999999</v>
      </c>
      <c r="W34">
        <v>180455.56159999999</v>
      </c>
      <c r="X34">
        <v>185683.95480000001</v>
      </c>
      <c r="Y34">
        <v>191434.3046</v>
      </c>
      <c r="Z34">
        <v>197582.1967</v>
      </c>
      <c r="AA34">
        <v>204028.25810000001</v>
      </c>
      <c r="AB34">
        <v>210692.93489999999</v>
      </c>
      <c r="AC34">
        <v>217512.6887</v>
      </c>
      <c r="AD34">
        <v>224081.40669999999</v>
      </c>
      <c r="AE34">
        <v>230675.98809999999</v>
      </c>
      <c r="AF34">
        <v>237291.2751</v>
      </c>
      <c r="AG34">
        <v>243936.60819999999</v>
      </c>
      <c r="AH34">
        <v>250586.6569</v>
      </c>
      <c r="AI34">
        <v>257223.5822</v>
      </c>
      <c r="AJ34">
        <v>263857.41029999999</v>
      </c>
      <c r="AK34">
        <v>270486.77480000001</v>
      </c>
      <c r="AL34">
        <v>277120.609</v>
      </c>
      <c r="AM34">
        <v>283774.39529999997</v>
      </c>
    </row>
    <row r="35" spans="1:39" x14ac:dyDescent="0.25">
      <c r="A35" t="s">
        <v>29</v>
      </c>
      <c r="B35">
        <v>1235.5164030000001</v>
      </c>
      <c r="C35">
        <v>1261.5118500000001</v>
      </c>
      <c r="D35">
        <v>1274.688717</v>
      </c>
      <c r="E35">
        <v>1280.4115400000001</v>
      </c>
      <c r="F35">
        <v>1282.4309820000001</v>
      </c>
      <c r="G35">
        <v>1285.1155960000001</v>
      </c>
      <c r="H35">
        <v>1290.6364490000001</v>
      </c>
      <c r="I35">
        <v>1295.4122669999999</v>
      </c>
      <c r="J35">
        <v>1300.6174309999999</v>
      </c>
      <c r="K35">
        <v>1303.758673</v>
      </c>
      <c r="L35">
        <v>1307.2107000000001</v>
      </c>
      <c r="M35">
        <v>1310.2650450000001</v>
      </c>
      <c r="N35">
        <v>1312.378729</v>
      </c>
      <c r="O35">
        <v>1314.161775</v>
      </c>
      <c r="P35">
        <v>1321.425088</v>
      </c>
      <c r="Q35">
        <v>1327.282391</v>
      </c>
      <c r="R35">
        <v>1331.2824109999999</v>
      </c>
      <c r="S35">
        <v>1333.261788</v>
      </c>
      <c r="T35">
        <v>1342.7807909999999</v>
      </c>
      <c r="U35">
        <v>1361.3864679999999</v>
      </c>
      <c r="V35">
        <v>1388.2548830000001</v>
      </c>
      <c r="W35">
        <v>1422.3492000000001</v>
      </c>
      <c r="X35">
        <v>1462.4732309999999</v>
      </c>
      <c r="Y35">
        <v>1507.4915129999999</v>
      </c>
      <c r="Z35">
        <v>1556.401801</v>
      </c>
      <c r="AA35">
        <v>1608.3492570000001</v>
      </c>
      <c r="AB35">
        <v>1662.619042</v>
      </c>
      <c r="AC35">
        <v>1718.6216509999999</v>
      </c>
      <c r="AD35">
        <v>1772.0763440000001</v>
      </c>
      <c r="AE35">
        <v>1830.9956520000001</v>
      </c>
      <c r="AF35">
        <v>1890.822887</v>
      </c>
      <c r="AG35">
        <v>1951.304496</v>
      </c>
      <c r="AH35">
        <v>2012.245222</v>
      </c>
      <c r="AI35">
        <v>2073.4635560000002</v>
      </c>
      <c r="AJ35">
        <v>2134.9187489999999</v>
      </c>
      <c r="AK35">
        <v>2196.5557010000002</v>
      </c>
      <c r="AL35">
        <v>2258.3974410000001</v>
      </c>
      <c r="AM35">
        <v>2320.520368</v>
      </c>
    </row>
    <row r="36" spans="1:39" x14ac:dyDescent="0.25">
      <c r="A36" t="s">
        <v>30</v>
      </c>
      <c r="B36">
        <v>23979.722229999999</v>
      </c>
      <c r="C36">
        <v>24502.081020000001</v>
      </c>
      <c r="D36">
        <v>24787.483400000001</v>
      </c>
      <c r="E36">
        <v>24995.736550000001</v>
      </c>
      <c r="F36">
        <v>25066.312239999999</v>
      </c>
      <c r="G36">
        <v>24974.717400000001</v>
      </c>
      <c r="H36">
        <v>24907.17181</v>
      </c>
      <c r="I36">
        <v>24901.56093</v>
      </c>
      <c r="J36">
        <v>24929.574509999999</v>
      </c>
      <c r="K36">
        <v>24978.62401</v>
      </c>
      <c r="L36">
        <v>25022.32375</v>
      </c>
      <c r="M36">
        <v>25037.996040000002</v>
      </c>
      <c r="N36">
        <v>25012.75432</v>
      </c>
      <c r="O36">
        <v>24987.3986</v>
      </c>
      <c r="P36">
        <v>25027.226699999999</v>
      </c>
      <c r="Q36">
        <v>25010.55946</v>
      </c>
      <c r="R36">
        <v>24942.1878</v>
      </c>
      <c r="S36">
        <v>24823.943569999999</v>
      </c>
      <c r="T36">
        <v>24807.65856</v>
      </c>
      <c r="U36">
        <v>25086.168839999998</v>
      </c>
      <c r="V36">
        <v>25576.928950000001</v>
      </c>
      <c r="W36">
        <v>26236.363310000001</v>
      </c>
      <c r="X36">
        <v>27028.99596</v>
      </c>
      <c r="Y36">
        <v>27925.864109999999</v>
      </c>
      <c r="Z36">
        <v>28903.327880000001</v>
      </c>
      <c r="AA36">
        <v>29942.105100000001</v>
      </c>
      <c r="AB36">
        <v>31026.537960000001</v>
      </c>
      <c r="AC36">
        <v>32144.00921</v>
      </c>
      <c r="AD36">
        <v>33246.221100000002</v>
      </c>
      <c r="AE36">
        <v>34359.813869999998</v>
      </c>
      <c r="AF36">
        <v>35494.413970000001</v>
      </c>
      <c r="AG36">
        <v>36650.819179999999</v>
      </c>
      <c r="AH36">
        <v>37823.060109999999</v>
      </c>
      <c r="AI36">
        <v>39006.328260000002</v>
      </c>
      <c r="AJ36">
        <v>40201.097119999999</v>
      </c>
      <c r="AK36">
        <v>41405.51945</v>
      </c>
      <c r="AL36">
        <v>42620.406690000003</v>
      </c>
      <c r="AM36">
        <v>43848.076150000001</v>
      </c>
    </row>
    <row r="37" spans="1:39" x14ac:dyDescent="0.25">
      <c r="A37" t="s">
        <v>144</v>
      </c>
      <c r="B37">
        <v>54215.277779999997</v>
      </c>
      <c r="C37">
        <v>54993.313099999999</v>
      </c>
      <c r="D37">
        <v>55564.685160000001</v>
      </c>
      <c r="E37">
        <v>55863.935469999997</v>
      </c>
      <c r="F37">
        <v>55728.780610000002</v>
      </c>
      <c r="G37">
        <v>55615.651850000002</v>
      </c>
      <c r="H37">
        <v>55716.824249999998</v>
      </c>
      <c r="I37">
        <v>56061.953379999999</v>
      </c>
      <c r="J37">
        <v>56552.703260000002</v>
      </c>
      <c r="K37">
        <v>57066.844319999997</v>
      </c>
      <c r="L37">
        <v>57519.149920000003</v>
      </c>
      <c r="M37">
        <v>57873.660680000001</v>
      </c>
      <c r="N37">
        <v>58130.026760000001</v>
      </c>
      <c r="O37">
        <v>58597.00331</v>
      </c>
      <c r="P37">
        <v>59017.005799999999</v>
      </c>
      <c r="Q37">
        <v>59357.497369999997</v>
      </c>
      <c r="R37">
        <v>59622.596890000001</v>
      </c>
      <c r="S37">
        <v>59820.113069999999</v>
      </c>
      <c r="T37">
        <v>60770.731189999999</v>
      </c>
      <c r="U37">
        <v>62374.035680000001</v>
      </c>
      <c r="V37">
        <v>64452.684029999997</v>
      </c>
      <c r="W37">
        <v>66838.752710000001</v>
      </c>
      <c r="X37">
        <v>69405.81972</v>
      </c>
      <c r="Y37">
        <v>72070.252470000007</v>
      </c>
      <c r="Z37">
        <v>74782.134680000003</v>
      </c>
      <c r="AA37">
        <v>77514.523060000007</v>
      </c>
      <c r="AB37">
        <v>80254.439859999999</v>
      </c>
      <c r="AC37">
        <v>82996.534969999906</v>
      </c>
      <c r="AD37">
        <v>85592.226450000002</v>
      </c>
      <c r="AE37">
        <v>88184.363920000003</v>
      </c>
      <c r="AF37">
        <v>90839.523589999997</v>
      </c>
      <c r="AG37">
        <v>93560.355679999906</v>
      </c>
      <c r="AH37">
        <v>96326.932939999999</v>
      </c>
      <c r="AI37">
        <v>99118.508530000006</v>
      </c>
      <c r="AJ37">
        <v>101925.1584</v>
      </c>
      <c r="AK37">
        <v>104743.19190000001</v>
      </c>
      <c r="AL37">
        <v>107573.2071</v>
      </c>
      <c r="AM37">
        <v>110419.5095</v>
      </c>
    </row>
    <row r="38" spans="1:39" x14ac:dyDescent="0.25">
      <c r="A38" t="s">
        <v>31</v>
      </c>
      <c r="B38">
        <v>121.58713299999999</v>
      </c>
      <c r="C38">
        <v>124.9627981</v>
      </c>
      <c r="D38">
        <v>127.7564108</v>
      </c>
      <c r="E38">
        <v>132.55433120000001</v>
      </c>
      <c r="F38">
        <v>137.05665999999999</v>
      </c>
      <c r="G38">
        <v>141.13036750000001</v>
      </c>
      <c r="H38">
        <v>144.6611182</v>
      </c>
      <c r="I38">
        <v>147.6842388</v>
      </c>
      <c r="J38">
        <v>150.33069370000001</v>
      </c>
      <c r="K38">
        <v>152.83206060000001</v>
      </c>
      <c r="L38">
        <v>155.21357269999999</v>
      </c>
      <c r="M38">
        <v>157.4770244</v>
      </c>
      <c r="N38">
        <v>159.65144240000001</v>
      </c>
      <c r="O38">
        <v>161.95604779999999</v>
      </c>
      <c r="P38">
        <v>164.98672540000001</v>
      </c>
      <c r="Q38">
        <v>168.2740355</v>
      </c>
      <c r="R38">
        <v>171.8222476</v>
      </c>
      <c r="S38">
        <v>175.59978369999999</v>
      </c>
      <c r="T38">
        <v>179.33769670000001</v>
      </c>
      <c r="U38">
        <v>183.5060465</v>
      </c>
      <c r="V38">
        <v>187.82489100000001</v>
      </c>
      <c r="W38">
        <v>192.25370029999999</v>
      </c>
      <c r="X38">
        <v>196.7683165</v>
      </c>
      <c r="Y38">
        <v>201.35798</v>
      </c>
      <c r="Z38">
        <v>206.019329</v>
      </c>
      <c r="AA38">
        <v>210.75262939999999</v>
      </c>
      <c r="AB38">
        <v>215.5597842</v>
      </c>
      <c r="AC38">
        <v>220.44337709999999</v>
      </c>
      <c r="AD38">
        <v>225.55653219999999</v>
      </c>
      <c r="AE38">
        <v>231.5231344</v>
      </c>
      <c r="AF38">
        <v>237.8828795</v>
      </c>
      <c r="AG38">
        <v>244.59983969999999</v>
      </c>
      <c r="AH38">
        <v>251.626983</v>
      </c>
      <c r="AI38">
        <v>258.92716000000001</v>
      </c>
      <c r="AJ38">
        <v>266.47911979999998</v>
      </c>
      <c r="AK38">
        <v>274.26362069999999</v>
      </c>
      <c r="AL38">
        <v>282.27299319999997</v>
      </c>
      <c r="AM38">
        <v>290.50658049999998</v>
      </c>
    </row>
    <row r="39" spans="1:39" x14ac:dyDescent="0.25">
      <c r="A39" t="s">
        <v>32</v>
      </c>
      <c r="B39">
        <v>411.05060300000002</v>
      </c>
      <c r="C39">
        <v>422.73600090000002</v>
      </c>
      <c r="D39">
        <v>433.35536780000001</v>
      </c>
      <c r="E39">
        <v>451.20050040000001</v>
      </c>
      <c r="F39">
        <v>468.46409139999997</v>
      </c>
      <c r="G39">
        <v>481.14394979999997</v>
      </c>
      <c r="H39">
        <v>491.7583808</v>
      </c>
      <c r="I39">
        <v>501.12852020000003</v>
      </c>
      <c r="J39">
        <v>509.43035650000002</v>
      </c>
      <c r="K39">
        <v>516.88733390000004</v>
      </c>
      <c r="L39">
        <v>523.74781619999999</v>
      </c>
      <c r="M39">
        <v>530.11134749999997</v>
      </c>
      <c r="N39">
        <v>536.1349712</v>
      </c>
      <c r="O39">
        <v>543.48251219999997</v>
      </c>
      <c r="P39">
        <v>554.53215220000004</v>
      </c>
      <c r="Q39">
        <v>566.46413759999996</v>
      </c>
      <c r="R39">
        <v>579.28413379999995</v>
      </c>
      <c r="S39">
        <v>592.9143401</v>
      </c>
      <c r="T39">
        <v>604.17257789999996</v>
      </c>
      <c r="U39">
        <v>618.56334260000006</v>
      </c>
      <c r="V39">
        <v>633.6326828</v>
      </c>
      <c r="W39">
        <v>648.95033790000002</v>
      </c>
      <c r="X39">
        <v>664.3310133</v>
      </c>
      <c r="Y39">
        <v>679.71341380000001</v>
      </c>
      <c r="Z39">
        <v>695.09390729999996</v>
      </c>
      <c r="AA39">
        <v>710.49188100000003</v>
      </c>
      <c r="AB39">
        <v>725.93337489999999</v>
      </c>
      <c r="AC39">
        <v>741.44407079999996</v>
      </c>
      <c r="AD39">
        <v>757.6998165</v>
      </c>
      <c r="AE39">
        <v>777.99106459999996</v>
      </c>
      <c r="AF39">
        <v>799.73151800000005</v>
      </c>
      <c r="AG39">
        <v>822.63463139999999</v>
      </c>
      <c r="AH39">
        <v>846.51138879999996</v>
      </c>
      <c r="AI39">
        <v>871.23686150000003</v>
      </c>
      <c r="AJ39">
        <v>896.76758710000001</v>
      </c>
      <c r="AK39">
        <v>923.02077680000002</v>
      </c>
      <c r="AL39">
        <v>949.9630095</v>
      </c>
      <c r="AM39">
        <v>977.58522200000004</v>
      </c>
    </row>
    <row r="40" spans="1:39" x14ac:dyDescent="0.25">
      <c r="A40" t="s">
        <v>33</v>
      </c>
      <c r="B40">
        <v>1245.3447020000001</v>
      </c>
      <c r="C40">
        <v>1281.878326</v>
      </c>
      <c r="D40">
        <v>1319.629422</v>
      </c>
      <c r="E40">
        <v>1365.1244099999999</v>
      </c>
      <c r="F40">
        <v>1408.405544</v>
      </c>
      <c r="G40">
        <v>1448.2875160000001</v>
      </c>
      <c r="H40">
        <v>1484.6837149999999</v>
      </c>
      <c r="I40">
        <v>1504.8796239999999</v>
      </c>
      <c r="J40">
        <v>1518.214027</v>
      </c>
      <c r="K40">
        <v>1527.699253</v>
      </c>
      <c r="L40">
        <v>1535.412253</v>
      </c>
      <c r="M40">
        <v>1541.8181950000001</v>
      </c>
      <c r="N40">
        <v>1547.2767229999999</v>
      </c>
      <c r="O40">
        <v>1556.405076</v>
      </c>
      <c r="P40">
        <v>1581.2409829999999</v>
      </c>
      <c r="Q40">
        <v>1610.163796</v>
      </c>
      <c r="R40">
        <v>1641.73334</v>
      </c>
      <c r="S40">
        <v>1675.3396339999999</v>
      </c>
      <c r="T40">
        <v>1709.966363</v>
      </c>
      <c r="U40">
        <v>1745.8300650000001</v>
      </c>
      <c r="V40">
        <v>1782.479775</v>
      </c>
      <c r="W40">
        <v>1819.9345719999999</v>
      </c>
      <c r="X40">
        <v>1858.144642</v>
      </c>
      <c r="Y40">
        <v>1897.0656080000001</v>
      </c>
      <c r="Z40">
        <v>1936.6655699999999</v>
      </c>
      <c r="AA40">
        <v>1976.9237230000001</v>
      </c>
      <c r="AB40">
        <v>2017.829129</v>
      </c>
      <c r="AC40">
        <v>2059.3800550000001</v>
      </c>
      <c r="AD40">
        <v>2105.6167300000002</v>
      </c>
      <c r="AE40">
        <v>2166.4818919999998</v>
      </c>
      <c r="AF40">
        <v>2232.5804269999999</v>
      </c>
      <c r="AG40">
        <v>2302.7244249999999</v>
      </c>
      <c r="AH40">
        <v>2376.4101230000001</v>
      </c>
      <c r="AI40">
        <v>2453.3480410000002</v>
      </c>
      <c r="AJ40">
        <v>2533.4644560000002</v>
      </c>
      <c r="AK40">
        <v>2616.6593149999999</v>
      </c>
      <c r="AL40">
        <v>2702.980125</v>
      </c>
      <c r="AM40">
        <v>2792.5674709999998</v>
      </c>
    </row>
    <row r="41" spans="1:39" x14ac:dyDescent="0.25">
      <c r="A41" t="s">
        <v>34</v>
      </c>
      <c r="B41">
        <v>82.998924400000007</v>
      </c>
      <c r="C41">
        <v>85.785521810000006</v>
      </c>
      <c r="D41">
        <v>88.609169069999894</v>
      </c>
      <c r="E41">
        <v>92.038917049999995</v>
      </c>
      <c r="F41">
        <v>95.381896690000005</v>
      </c>
      <c r="G41">
        <v>98.019889449999994</v>
      </c>
      <c r="H41">
        <v>100.190898</v>
      </c>
      <c r="I41">
        <v>102.019989</v>
      </c>
      <c r="J41">
        <v>103.5901856</v>
      </c>
      <c r="K41">
        <v>104.9772924</v>
      </c>
      <c r="L41">
        <v>106.182773</v>
      </c>
      <c r="M41">
        <v>107.1925267</v>
      </c>
      <c r="N41">
        <v>108.0167075</v>
      </c>
      <c r="O41">
        <v>108.92787490000001</v>
      </c>
      <c r="P41">
        <v>110.2603386</v>
      </c>
      <c r="Q41">
        <v>111.5615258</v>
      </c>
      <c r="R41">
        <v>112.8456079</v>
      </c>
      <c r="S41">
        <v>114.0871168</v>
      </c>
      <c r="T41">
        <v>115.1246881</v>
      </c>
      <c r="U41">
        <v>116.93088539999999</v>
      </c>
      <c r="V41">
        <v>119.0036607</v>
      </c>
      <c r="W41">
        <v>121.2382053</v>
      </c>
      <c r="X41">
        <v>123.5725237</v>
      </c>
      <c r="Y41">
        <v>125.9693335</v>
      </c>
      <c r="Z41">
        <v>128.40613049999999</v>
      </c>
      <c r="AA41">
        <v>130.86951790000001</v>
      </c>
      <c r="AB41">
        <v>133.35201910000001</v>
      </c>
      <c r="AC41">
        <v>135.85021259999999</v>
      </c>
      <c r="AD41">
        <v>138.59064770000001</v>
      </c>
      <c r="AE41">
        <v>142.0330683</v>
      </c>
      <c r="AF41">
        <v>145.8061993</v>
      </c>
      <c r="AG41">
        <v>149.8645401</v>
      </c>
      <c r="AH41">
        <v>154.1563362</v>
      </c>
      <c r="AI41">
        <v>158.63284920000001</v>
      </c>
      <c r="AJ41">
        <v>163.2540553</v>
      </c>
      <c r="AK41">
        <v>167.9676121</v>
      </c>
      <c r="AL41">
        <v>172.7246044</v>
      </c>
      <c r="AM41">
        <v>177.47287040000001</v>
      </c>
    </row>
    <row r="42" spans="1:39" x14ac:dyDescent="0.25">
      <c r="A42" t="s">
        <v>35</v>
      </c>
      <c r="B42">
        <v>7.5365014899999999E-2</v>
      </c>
      <c r="C42">
        <v>7.7739900299999998E-2</v>
      </c>
      <c r="D42">
        <v>7.9788924299999994E-2</v>
      </c>
      <c r="E42">
        <v>8.3090358500000003E-2</v>
      </c>
      <c r="F42">
        <v>8.5868297400000002E-2</v>
      </c>
      <c r="G42">
        <v>8.8214465500000006E-2</v>
      </c>
      <c r="H42">
        <v>9.0234218800000002E-2</v>
      </c>
      <c r="I42">
        <v>9.2042148800000001E-2</v>
      </c>
      <c r="J42">
        <v>9.3700591E-2</v>
      </c>
      <c r="K42">
        <v>9.5340504699999995E-2</v>
      </c>
      <c r="L42">
        <v>9.6972245299999996E-2</v>
      </c>
      <c r="M42">
        <v>9.85949837E-2</v>
      </c>
      <c r="N42">
        <v>0.100227907</v>
      </c>
      <c r="O42">
        <v>0.1019471694</v>
      </c>
      <c r="P42">
        <v>0.1040826452</v>
      </c>
      <c r="Q42">
        <v>0.1063234299</v>
      </c>
      <c r="R42">
        <v>0.10867103779999999</v>
      </c>
      <c r="S42">
        <v>0.1111102276</v>
      </c>
      <c r="T42">
        <v>0.1134762819</v>
      </c>
      <c r="U42">
        <v>0.1160762622</v>
      </c>
      <c r="V42">
        <v>0.1187413403</v>
      </c>
      <c r="W42">
        <v>0.12145198090000001</v>
      </c>
      <c r="X42">
        <v>0.12419797840000001</v>
      </c>
      <c r="Y42">
        <v>0.12697670129999999</v>
      </c>
      <c r="Z42">
        <v>0.1297893661</v>
      </c>
      <c r="AA42">
        <v>0.1326387466</v>
      </c>
      <c r="AB42">
        <v>0.1355280375</v>
      </c>
      <c r="AC42">
        <v>0.13846037859999999</v>
      </c>
      <c r="AD42">
        <v>0.14173162619999999</v>
      </c>
      <c r="AE42">
        <v>0.14562939799999999</v>
      </c>
      <c r="AF42">
        <v>0.14981317860000001</v>
      </c>
      <c r="AG42">
        <v>0.1542360683</v>
      </c>
      <c r="AH42">
        <v>0.15885803339999999</v>
      </c>
      <c r="AI42">
        <v>0.16365286339999999</v>
      </c>
      <c r="AJ42">
        <v>0.16860865219999999</v>
      </c>
      <c r="AK42">
        <v>0.1737166721</v>
      </c>
      <c r="AL42">
        <v>0.17897638160000001</v>
      </c>
      <c r="AM42">
        <v>0.1843919088</v>
      </c>
    </row>
    <row r="43" spans="1:39" x14ac:dyDescent="0.25">
      <c r="A43" t="s">
        <v>36</v>
      </c>
      <c r="B43">
        <v>594.8122535</v>
      </c>
      <c r="C43">
        <v>610.28382729999998</v>
      </c>
      <c r="D43">
        <v>625.73674159999996</v>
      </c>
      <c r="E43">
        <v>648.44600379999997</v>
      </c>
      <c r="F43">
        <v>670.75821450000001</v>
      </c>
      <c r="G43">
        <v>688.66352519999998</v>
      </c>
      <c r="H43">
        <v>705.43121919999999</v>
      </c>
      <c r="I43">
        <v>722.08988669999997</v>
      </c>
      <c r="J43">
        <v>736.8711174</v>
      </c>
      <c r="K43">
        <v>751.43963710000003</v>
      </c>
      <c r="L43">
        <v>765.98090839999998</v>
      </c>
      <c r="M43">
        <v>780.44801070000005</v>
      </c>
      <c r="N43">
        <v>794.88396899999998</v>
      </c>
      <c r="O43">
        <v>809.7165741</v>
      </c>
      <c r="P43">
        <v>828.45925250000005</v>
      </c>
      <c r="Q43">
        <v>847.41502430000003</v>
      </c>
      <c r="R43">
        <v>866.68220029999998</v>
      </c>
      <c r="S43">
        <v>886.26109610000003</v>
      </c>
      <c r="T43">
        <v>903.49157449999996</v>
      </c>
      <c r="U43">
        <v>923.83329470000001</v>
      </c>
      <c r="V43">
        <v>944.62843399999997</v>
      </c>
      <c r="W43">
        <v>965.4916657</v>
      </c>
      <c r="X43">
        <v>986.28065260000005</v>
      </c>
      <c r="Y43">
        <v>1006.971403</v>
      </c>
      <c r="Z43">
        <v>1027.5912659999999</v>
      </c>
      <c r="AA43">
        <v>1048.184812</v>
      </c>
      <c r="AB43">
        <v>1068.7986800000001</v>
      </c>
      <c r="AC43">
        <v>1089.4758449999999</v>
      </c>
      <c r="AD43">
        <v>1112.2621509999999</v>
      </c>
      <c r="AE43">
        <v>1141.465189</v>
      </c>
      <c r="AF43">
        <v>1172.724097</v>
      </c>
      <c r="AG43">
        <v>1205.558845</v>
      </c>
      <c r="AH43">
        <v>1239.724449</v>
      </c>
      <c r="AI43">
        <v>1275.084441</v>
      </c>
      <c r="AJ43">
        <v>1311.625794</v>
      </c>
      <c r="AK43">
        <v>1349.281019</v>
      </c>
      <c r="AL43">
        <v>1388.056026</v>
      </c>
      <c r="AM43">
        <v>1427.9860289999999</v>
      </c>
    </row>
    <row r="44" spans="1:39" x14ac:dyDescent="0.25">
      <c r="A44" t="s">
        <v>37</v>
      </c>
      <c r="B44">
        <v>1.1275404570000001</v>
      </c>
      <c r="C44">
        <v>1.1665566220000001</v>
      </c>
      <c r="D44">
        <v>1.208597887</v>
      </c>
      <c r="E44">
        <v>1.2569773900000001</v>
      </c>
      <c r="F44">
        <v>1.2997812449999999</v>
      </c>
      <c r="G44">
        <v>1.337636593</v>
      </c>
      <c r="H44">
        <v>1.3723877879999999</v>
      </c>
      <c r="I44">
        <v>1.3994422479999999</v>
      </c>
      <c r="J44">
        <v>1.4230513419999999</v>
      </c>
      <c r="K44">
        <v>1.440448049</v>
      </c>
      <c r="L44">
        <v>1.456707277</v>
      </c>
      <c r="M44">
        <v>1.4725238709999999</v>
      </c>
      <c r="N44">
        <v>1.488288324</v>
      </c>
      <c r="O44">
        <v>1.5054837569999999</v>
      </c>
      <c r="P44">
        <v>1.532949605</v>
      </c>
      <c r="Q44">
        <v>1.562788946</v>
      </c>
      <c r="R44">
        <v>1.594272879</v>
      </c>
      <c r="S44">
        <v>1.6270128079999999</v>
      </c>
      <c r="T44">
        <v>1.6604548699999999</v>
      </c>
      <c r="U44">
        <v>1.6947975740000001</v>
      </c>
      <c r="V44">
        <v>1.7295570570000001</v>
      </c>
      <c r="W44">
        <v>1.7648143220000001</v>
      </c>
      <c r="X44">
        <v>1.8005684820000001</v>
      </c>
      <c r="Y44">
        <v>1.836824231</v>
      </c>
      <c r="Z44">
        <v>1.8735942219999999</v>
      </c>
      <c r="AA44">
        <v>1.9108945349999999</v>
      </c>
      <c r="AB44">
        <v>1.9487421949999999</v>
      </c>
      <c r="AC44">
        <v>1.9871548510000001</v>
      </c>
      <c r="AD44">
        <v>2.0329481760000001</v>
      </c>
      <c r="AE44">
        <v>2.0921789070000001</v>
      </c>
      <c r="AF44">
        <v>2.1573214690000002</v>
      </c>
      <c r="AG44">
        <v>2.2271358239999999</v>
      </c>
      <c r="AH44">
        <v>2.300871447</v>
      </c>
      <c r="AI44">
        <v>2.3780526229999999</v>
      </c>
      <c r="AJ44">
        <v>2.4584519170000001</v>
      </c>
      <c r="AK44">
        <v>2.5419263070000002</v>
      </c>
      <c r="AL44">
        <v>2.6284766130000001</v>
      </c>
      <c r="AM44">
        <v>2.718201659</v>
      </c>
    </row>
    <row r="45" spans="1:39" x14ac:dyDescent="0.25">
      <c r="A45" t="s">
        <v>38</v>
      </c>
      <c r="B45">
        <v>11.097</v>
      </c>
      <c r="C45">
        <v>11.49691602</v>
      </c>
      <c r="D45">
        <v>11.94817065</v>
      </c>
      <c r="E45">
        <v>12.51346691</v>
      </c>
      <c r="F45">
        <v>12.98220856</v>
      </c>
      <c r="G45">
        <v>13.30306446</v>
      </c>
      <c r="H45">
        <v>13.543035079999999</v>
      </c>
      <c r="I45">
        <v>13.73867751</v>
      </c>
      <c r="J45">
        <v>13.90279097</v>
      </c>
      <c r="K45">
        <v>14.04464922</v>
      </c>
      <c r="L45">
        <v>14.165565490000001</v>
      </c>
      <c r="M45">
        <v>14.26525986</v>
      </c>
      <c r="N45">
        <v>14.346747300000001</v>
      </c>
      <c r="O45">
        <v>14.451516099999999</v>
      </c>
      <c r="P45">
        <v>14.615874440000001</v>
      </c>
      <c r="Q45">
        <v>14.775300789999999</v>
      </c>
      <c r="R45">
        <v>14.93005711</v>
      </c>
      <c r="S45">
        <v>15.07656851</v>
      </c>
      <c r="T45">
        <v>15.191551949999999</v>
      </c>
      <c r="U45">
        <v>15.40405427</v>
      </c>
      <c r="V45">
        <v>15.64689931</v>
      </c>
      <c r="W45">
        <v>15.906229160000001</v>
      </c>
      <c r="X45">
        <v>16.17433106</v>
      </c>
      <c r="Y45">
        <v>16.446967799999999</v>
      </c>
      <c r="Z45">
        <v>16.721873110000001</v>
      </c>
      <c r="AA45">
        <v>16.997902979999999</v>
      </c>
      <c r="AB45">
        <v>17.27457321</v>
      </c>
      <c r="AC45">
        <v>17.551807969999999</v>
      </c>
      <c r="AD45">
        <v>17.910832429999999</v>
      </c>
      <c r="AE45">
        <v>18.391970780000001</v>
      </c>
      <c r="AF45">
        <v>18.935550060000001</v>
      </c>
      <c r="AG45">
        <v>19.52898471</v>
      </c>
      <c r="AH45">
        <v>20.16179224</v>
      </c>
      <c r="AI45">
        <v>20.825678109999998</v>
      </c>
      <c r="AJ45">
        <v>21.514397819999999</v>
      </c>
      <c r="AK45">
        <v>22.22127867</v>
      </c>
      <c r="AL45">
        <v>22.940240800000002</v>
      </c>
      <c r="AM45">
        <v>23.664992999999999</v>
      </c>
    </row>
    <row r="46" spans="1:39" x14ac:dyDescent="0.25">
      <c r="A46" t="s">
        <v>39</v>
      </c>
      <c r="B46">
        <v>37.027999999999999</v>
      </c>
      <c r="C46">
        <v>37.934557050000002</v>
      </c>
      <c r="D46">
        <v>38.23546365</v>
      </c>
      <c r="E46">
        <v>38.722951399999999</v>
      </c>
      <c r="F46">
        <v>38.887487530000001</v>
      </c>
      <c r="G46">
        <v>38.834419259999997</v>
      </c>
      <c r="H46">
        <v>38.695687669999998</v>
      </c>
      <c r="I46">
        <v>38.570286299999999</v>
      </c>
      <c r="J46">
        <v>38.467468539999999</v>
      </c>
      <c r="K46">
        <v>38.406905180000003</v>
      </c>
      <c r="L46">
        <v>38.353860179999998</v>
      </c>
      <c r="M46">
        <v>38.27751189</v>
      </c>
      <c r="N46">
        <v>38.170135170000002</v>
      </c>
      <c r="O46">
        <v>38.025156750000001</v>
      </c>
      <c r="P46">
        <v>37.901132230000002</v>
      </c>
      <c r="Q46">
        <v>37.663079490000001</v>
      </c>
      <c r="R46">
        <v>37.310996420000002</v>
      </c>
      <c r="S46">
        <v>36.847299450000001</v>
      </c>
      <c r="T46">
        <v>36.540179449999997</v>
      </c>
      <c r="U46">
        <v>36.490213599999997</v>
      </c>
      <c r="V46">
        <v>36.614871370000003</v>
      </c>
      <c r="W46">
        <v>36.872483029999998</v>
      </c>
      <c r="X46">
        <v>37.225892950000002</v>
      </c>
      <c r="Y46">
        <v>37.645560449999998</v>
      </c>
      <c r="Z46">
        <v>38.109168439999998</v>
      </c>
      <c r="AA46">
        <v>38.600509529999997</v>
      </c>
      <c r="AB46">
        <v>39.108303919999997</v>
      </c>
      <c r="AC46">
        <v>39.625128879999998</v>
      </c>
      <c r="AD46">
        <v>40.20048061</v>
      </c>
      <c r="AE46">
        <v>40.933424629999998</v>
      </c>
      <c r="AF46">
        <v>41.73137345</v>
      </c>
      <c r="AG46">
        <v>42.576613979999998</v>
      </c>
      <c r="AH46">
        <v>43.447441320000003</v>
      </c>
      <c r="AI46">
        <v>44.321129669999998</v>
      </c>
      <c r="AJ46">
        <v>45.174221580000001</v>
      </c>
      <c r="AK46">
        <v>45.97968092</v>
      </c>
      <c r="AL46">
        <v>46.708617959999998</v>
      </c>
      <c r="AM46">
        <v>47.330099650000001</v>
      </c>
    </row>
    <row r="47" spans="1:39" x14ac:dyDescent="0.25">
      <c r="A47" t="s">
        <v>40</v>
      </c>
      <c r="B47">
        <v>530.9840001</v>
      </c>
      <c r="C47">
        <v>544.20481059999997</v>
      </c>
      <c r="D47">
        <v>549.77934300000004</v>
      </c>
      <c r="E47">
        <v>555.5527376</v>
      </c>
      <c r="F47">
        <v>559.57219669999995</v>
      </c>
      <c r="G47">
        <v>559.30735319999997</v>
      </c>
      <c r="H47">
        <v>558.70910509999999</v>
      </c>
      <c r="I47">
        <v>559.4236075</v>
      </c>
      <c r="J47">
        <v>561.00791330000004</v>
      </c>
      <c r="K47">
        <v>563.17933840000001</v>
      </c>
      <c r="L47">
        <v>565.38658780000003</v>
      </c>
      <c r="M47">
        <v>567.12282049999999</v>
      </c>
      <c r="N47">
        <v>568.20244649999995</v>
      </c>
      <c r="O47">
        <v>568.38912149999999</v>
      </c>
      <c r="P47">
        <v>568.8709599</v>
      </c>
      <c r="Q47">
        <v>566.8943577</v>
      </c>
      <c r="R47">
        <v>562.6818336</v>
      </c>
      <c r="S47">
        <v>556.40940239999998</v>
      </c>
      <c r="T47">
        <v>550.61786099999995</v>
      </c>
      <c r="U47">
        <v>550.33543610000004</v>
      </c>
      <c r="V47">
        <v>552.76572160000001</v>
      </c>
      <c r="W47">
        <v>557.02796909999995</v>
      </c>
      <c r="X47">
        <v>562.48910899999998</v>
      </c>
      <c r="Y47">
        <v>568.69568530000004</v>
      </c>
      <c r="Z47">
        <v>575.32726319999995</v>
      </c>
      <c r="AA47">
        <v>582.16246360000002</v>
      </c>
      <c r="AB47">
        <v>589.05430160000003</v>
      </c>
      <c r="AC47">
        <v>595.91154340000003</v>
      </c>
      <c r="AD47">
        <v>603.10668929999997</v>
      </c>
      <c r="AE47">
        <v>613.00231740000004</v>
      </c>
      <c r="AF47">
        <v>623.64192519999995</v>
      </c>
      <c r="AG47">
        <v>634.75576880000006</v>
      </c>
      <c r="AH47">
        <v>646.06310989999997</v>
      </c>
      <c r="AI47">
        <v>657.26408189999995</v>
      </c>
      <c r="AJ47">
        <v>668.05581029999996</v>
      </c>
      <c r="AK47">
        <v>678.03041940000003</v>
      </c>
      <c r="AL47">
        <v>686.76137689999996</v>
      </c>
      <c r="AM47">
        <v>693.78846239999996</v>
      </c>
    </row>
    <row r="48" spans="1:39" x14ac:dyDescent="0.25">
      <c r="A48" t="s">
        <v>41</v>
      </c>
      <c r="B48">
        <v>4.4478590499999999</v>
      </c>
      <c r="C48">
        <v>4.5413459400000002</v>
      </c>
      <c r="D48">
        <v>4.5884525050000002</v>
      </c>
      <c r="E48">
        <v>4.6083034960000004</v>
      </c>
      <c r="F48">
        <v>4.6141648960000001</v>
      </c>
      <c r="G48">
        <v>4.6112369529999997</v>
      </c>
      <c r="H48">
        <v>4.6109146729999999</v>
      </c>
      <c r="I48">
        <v>4.6044923219999996</v>
      </c>
      <c r="J48">
        <v>4.5979007359999997</v>
      </c>
      <c r="K48">
        <v>4.5830828559999999</v>
      </c>
      <c r="L48">
        <v>4.5687296890000004</v>
      </c>
      <c r="M48">
        <v>4.5524824529999997</v>
      </c>
      <c r="N48">
        <v>4.5332696759999997</v>
      </c>
      <c r="O48">
        <v>4.5073014249999996</v>
      </c>
      <c r="P48">
        <v>4.4926709210000002</v>
      </c>
      <c r="Q48">
        <v>4.465314631</v>
      </c>
      <c r="R48">
        <v>4.4237231289999999</v>
      </c>
      <c r="S48">
        <v>4.3680960869999996</v>
      </c>
      <c r="T48">
        <v>4.3354637599999997</v>
      </c>
      <c r="U48">
        <v>4.3268568119999999</v>
      </c>
      <c r="V48">
        <v>4.3378591660000003</v>
      </c>
      <c r="W48">
        <v>4.3645139229999996</v>
      </c>
      <c r="X48">
        <v>4.4027851299999998</v>
      </c>
      <c r="Y48">
        <v>4.449265037</v>
      </c>
      <c r="Z48">
        <v>4.5012845160000001</v>
      </c>
      <c r="AA48">
        <v>4.556855208</v>
      </c>
      <c r="AB48">
        <v>4.6145633699999999</v>
      </c>
      <c r="AC48">
        <v>4.6734579260000002</v>
      </c>
      <c r="AD48">
        <v>4.739244137</v>
      </c>
      <c r="AE48">
        <v>4.8287578419999999</v>
      </c>
      <c r="AF48">
        <v>4.9267186440000001</v>
      </c>
      <c r="AG48">
        <v>5.0305647489999998</v>
      </c>
      <c r="AH48">
        <v>5.1377990980000003</v>
      </c>
      <c r="AI48">
        <v>5.245778295</v>
      </c>
      <c r="AJ48">
        <v>5.3517283630000003</v>
      </c>
      <c r="AK48">
        <v>5.4524463499999998</v>
      </c>
      <c r="AL48">
        <v>5.5444854509999999</v>
      </c>
      <c r="AM48">
        <v>5.6241496690000004</v>
      </c>
    </row>
    <row r="49" spans="1:39" x14ac:dyDescent="0.25">
      <c r="A49" t="s">
        <v>42</v>
      </c>
      <c r="B49">
        <v>86.327000040000001</v>
      </c>
      <c r="C49">
        <v>88.206078599999998</v>
      </c>
      <c r="D49">
        <v>89.227186500000002</v>
      </c>
      <c r="E49">
        <v>89.961472009999994</v>
      </c>
      <c r="F49">
        <v>90.185378659999998</v>
      </c>
      <c r="G49">
        <v>89.660974210000006</v>
      </c>
      <c r="H49">
        <v>88.972705020000006</v>
      </c>
      <c r="I49">
        <v>88.40870597</v>
      </c>
      <c r="J49">
        <v>87.940027779999994</v>
      </c>
      <c r="K49">
        <v>87.537419040000003</v>
      </c>
      <c r="L49">
        <v>87.103652240000002</v>
      </c>
      <c r="M49">
        <v>86.548143600000003</v>
      </c>
      <c r="N49">
        <v>85.838812360000006</v>
      </c>
      <c r="O49">
        <v>85.038853619999998</v>
      </c>
      <c r="P49">
        <v>84.232994410000003</v>
      </c>
      <c r="Q49">
        <v>83.02328679</v>
      </c>
      <c r="R49">
        <v>81.438181049999997</v>
      </c>
      <c r="S49">
        <v>79.503006999999997</v>
      </c>
      <c r="T49">
        <v>77.836206959999998</v>
      </c>
      <c r="U49">
        <v>77.093343180000005</v>
      </c>
      <c r="V49">
        <v>76.862989659999997</v>
      </c>
      <c r="W49">
        <v>76.995823889999997</v>
      </c>
      <c r="X49">
        <v>77.376940950000005</v>
      </c>
      <c r="Y49">
        <v>77.920168579999995</v>
      </c>
      <c r="Z49">
        <v>78.562612909999999</v>
      </c>
      <c r="AA49">
        <v>79.259795220000001</v>
      </c>
      <c r="AB49">
        <v>79.981644500000002</v>
      </c>
      <c r="AC49">
        <v>80.709194150000002</v>
      </c>
      <c r="AD49">
        <v>81.619266870000004</v>
      </c>
      <c r="AE49">
        <v>82.955274549999999</v>
      </c>
      <c r="AF49">
        <v>84.473894709999996</v>
      </c>
      <c r="AG49">
        <v>86.125195579999996</v>
      </c>
      <c r="AH49">
        <v>87.852669550000002</v>
      </c>
      <c r="AI49">
        <v>89.596209419999994</v>
      </c>
      <c r="AJ49">
        <v>91.295096689999994</v>
      </c>
      <c r="AK49">
        <v>92.870558860000003</v>
      </c>
      <c r="AL49">
        <v>94.240433780000004</v>
      </c>
      <c r="AM49">
        <v>95.315988509999997</v>
      </c>
    </row>
    <row r="50" spans="1:39" x14ac:dyDescent="0.25">
      <c r="A50" t="s">
        <v>43</v>
      </c>
      <c r="B50">
        <v>10285.555549999999</v>
      </c>
      <c r="C50">
        <v>10537.37696</v>
      </c>
      <c r="D50">
        <v>10620.96212</v>
      </c>
      <c r="E50">
        <v>10756.375389999999</v>
      </c>
      <c r="F50">
        <v>10802.07987</v>
      </c>
      <c r="G50">
        <v>10787.338680000001</v>
      </c>
      <c r="H50">
        <v>10748.80213</v>
      </c>
      <c r="I50">
        <v>10713.968419999999</v>
      </c>
      <c r="J50">
        <v>10685.407929999999</v>
      </c>
      <c r="K50">
        <v>10668.584769999999</v>
      </c>
      <c r="L50">
        <v>10653.850049999999</v>
      </c>
      <c r="M50">
        <v>10632.64219</v>
      </c>
      <c r="N50">
        <v>10602.81532</v>
      </c>
      <c r="O50">
        <v>10562.543540000001</v>
      </c>
      <c r="P50">
        <v>10528.092290000001</v>
      </c>
      <c r="Q50">
        <v>10461.96652</v>
      </c>
      <c r="R50">
        <v>10364.16567</v>
      </c>
      <c r="S50">
        <v>10235.36096</v>
      </c>
      <c r="T50">
        <v>10150.049849999999</v>
      </c>
      <c r="U50">
        <v>10136.17044</v>
      </c>
      <c r="V50">
        <v>10170.7976</v>
      </c>
      <c r="W50">
        <v>10242.356400000001</v>
      </c>
      <c r="X50">
        <v>10340.525820000001</v>
      </c>
      <c r="Y50">
        <v>10457.100130000001</v>
      </c>
      <c r="Z50">
        <v>10585.88012</v>
      </c>
      <c r="AA50">
        <v>10722.36376</v>
      </c>
      <c r="AB50">
        <v>10863.417750000001</v>
      </c>
      <c r="AC50">
        <v>11006.980240000001</v>
      </c>
      <c r="AD50">
        <v>11166.80017</v>
      </c>
      <c r="AE50">
        <v>11370.39573</v>
      </c>
      <c r="AF50">
        <v>11592.04818</v>
      </c>
      <c r="AG50">
        <v>11826.837219999999</v>
      </c>
      <c r="AH50">
        <v>12068.733700000001</v>
      </c>
      <c r="AI50">
        <v>12311.42491</v>
      </c>
      <c r="AJ50">
        <v>12548.39488</v>
      </c>
      <c r="AK50">
        <v>12772.133589999999</v>
      </c>
      <c r="AL50">
        <v>12974.616099999999</v>
      </c>
      <c r="AM50">
        <v>13147.249900000001</v>
      </c>
    </row>
    <row r="51" spans="1:39" x14ac:dyDescent="0.25">
      <c r="A51" t="s">
        <v>44</v>
      </c>
      <c r="B51">
        <v>147495.55559999999</v>
      </c>
      <c r="C51">
        <v>151168.003</v>
      </c>
      <c r="D51">
        <v>152716.48420000001</v>
      </c>
      <c r="E51">
        <v>154320.20490000001</v>
      </c>
      <c r="F51">
        <v>155436.7213</v>
      </c>
      <c r="G51">
        <v>155363.1537</v>
      </c>
      <c r="H51">
        <v>155196.9736</v>
      </c>
      <c r="I51">
        <v>155395.44649999999</v>
      </c>
      <c r="J51">
        <v>155835.53150000001</v>
      </c>
      <c r="K51">
        <v>156438.70509999999</v>
      </c>
      <c r="L51">
        <v>157051.82999999999</v>
      </c>
      <c r="M51">
        <v>157534.11679999999</v>
      </c>
      <c r="N51">
        <v>157834.0129</v>
      </c>
      <c r="O51">
        <v>157885.8671</v>
      </c>
      <c r="P51">
        <v>158019.71109999999</v>
      </c>
      <c r="Q51">
        <v>157470.65489999999</v>
      </c>
      <c r="R51">
        <v>156300.50930000001</v>
      </c>
      <c r="S51">
        <v>154558.1673</v>
      </c>
      <c r="T51">
        <v>152949.40580000001</v>
      </c>
      <c r="U51">
        <v>152870.95449999999</v>
      </c>
      <c r="V51">
        <v>153546.0338</v>
      </c>
      <c r="W51">
        <v>154729.9914</v>
      </c>
      <c r="X51">
        <v>156246.97469999999</v>
      </c>
      <c r="Y51">
        <v>157971.02369999999</v>
      </c>
      <c r="Z51">
        <v>159813.1287</v>
      </c>
      <c r="AA51">
        <v>161711.7954</v>
      </c>
      <c r="AB51">
        <v>163626.1949</v>
      </c>
      <c r="AC51">
        <v>165530.98430000001</v>
      </c>
      <c r="AD51">
        <v>167529.63589999999</v>
      </c>
      <c r="AE51">
        <v>170278.4215</v>
      </c>
      <c r="AF51">
        <v>173233.86809999999</v>
      </c>
      <c r="AG51">
        <v>176321.04689999999</v>
      </c>
      <c r="AH51">
        <v>179461.97500000001</v>
      </c>
      <c r="AI51">
        <v>182573.3561</v>
      </c>
      <c r="AJ51">
        <v>185571.05840000001</v>
      </c>
      <c r="AK51">
        <v>188341.78320000001</v>
      </c>
      <c r="AL51">
        <v>190767.04920000001</v>
      </c>
      <c r="AM51">
        <v>192719.01730000001</v>
      </c>
    </row>
    <row r="52" spans="1:39" x14ac:dyDescent="0.25">
      <c r="A52" t="s">
        <v>45</v>
      </c>
      <c r="B52">
        <v>1235.5164030000001</v>
      </c>
      <c r="C52">
        <v>1261.4849830000001</v>
      </c>
      <c r="D52">
        <v>1274.57014</v>
      </c>
      <c r="E52">
        <v>1280.084304</v>
      </c>
      <c r="F52">
        <v>1281.7124710000001</v>
      </c>
      <c r="G52">
        <v>1280.8991530000001</v>
      </c>
      <c r="H52">
        <v>1280.809632</v>
      </c>
      <c r="I52">
        <v>1279.0256449999999</v>
      </c>
      <c r="J52">
        <v>1277.194649</v>
      </c>
      <c r="K52">
        <v>1273.078571</v>
      </c>
      <c r="L52">
        <v>1269.09158</v>
      </c>
      <c r="M52">
        <v>1264.5784590000001</v>
      </c>
      <c r="N52">
        <v>1259.241577</v>
      </c>
      <c r="O52">
        <v>1252.028174</v>
      </c>
      <c r="P52">
        <v>1247.9641449999999</v>
      </c>
      <c r="Q52">
        <v>1240.3651749999999</v>
      </c>
      <c r="R52">
        <v>1228.8119799999999</v>
      </c>
      <c r="S52">
        <v>1213.3600240000001</v>
      </c>
      <c r="T52">
        <v>1204.2954890000001</v>
      </c>
      <c r="U52">
        <v>1201.9046699999999</v>
      </c>
      <c r="V52">
        <v>1204.9608800000001</v>
      </c>
      <c r="W52">
        <v>1212.3649789999999</v>
      </c>
      <c r="X52">
        <v>1222.9958690000001</v>
      </c>
      <c r="Y52">
        <v>1235.9069549999999</v>
      </c>
      <c r="Z52">
        <v>1250.35681</v>
      </c>
      <c r="AA52">
        <v>1265.7931129999999</v>
      </c>
      <c r="AB52">
        <v>1281.8231579999999</v>
      </c>
      <c r="AC52">
        <v>1298.182757</v>
      </c>
      <c r="AD52">
        <v>1316.4567050000001</v>
      </c>
      <c r="AE52">
        <v>1341.321623</v>
      </c>
      <c r="AF52">
        <v>1368.5329569999999</v>
      </c>
      <c r="AG52">
        <v>1397.379097</v>
      </c>
      <c r="AH52">
        <v>1427.166416</v>
      </c>
      <c r="AI52">
        <v>1457.1606380000001</v>
      </c>
      <c r="AJ52">
        <v>1486.591212</v>
      </c>
      <c r="AK52">
        <v>1514.5684309999999</v>
      </c>
      <c r="AL52">
        <v>1540.1348479999999</v>
      </c>
      <c r="AM52">
        <v>1562.2637970000001</v>
      </c>
    </row>
    <row r="53" spans="1:39" x14ac:dyDescent="0.25">
      <c r="A53" t="s">
        <v>46</v>
      </c>
      <c r="B53">
        <v>23979.722229999999</v>
      </c>
      <c r="C53">
        <v>24501.6885</v>
      </c>
      <c r="D53">
        <v>24785.329580000001</v>
      </c>
      <c r="E53">
        <v>24989.297780000001</v>
      </c>
      <c r="F53">
        <v>25051.494070000001</v>
      </c>
      <c r="G53">
        <v>24905.82617</v>
      </c>
      <c r="H53">
        <v>24714.64028</v>
      </c>
      <c r="I53">
        <v>24557.973880000001</v>
      </c>
      <c r="J53">
        <v>24427.785489999998</v>
      </c>
      <c r="K53">
        <v>24315.94973</v>
      </c>
      <c r="L53">
        <v>24195.45896</v>
      </c>
      <c r="M53">
        <v>24041.151000000002</v>
      </c>
      <c r="N53">
        <v>23844.114549999998</v>
      </c>
      <c r="O53">
        <v>23621.903780000001</v>
      </c>
      <c r="P53">
        <v>23398.054</v>
      </c>
      <c r="Q53">
        <v>23062.024109999998</v>
      </c>
      <c r="R53">
        <v>22621.716960000002</v>
      </c>
      <c r="S53">
        <v>22084.168610000001</v>
      </c>
      <c r="T53">
        <v>21621.168600000001</v>
      </c>
      <c r="U53">
        <v>21414.81755</v>
      </c>
      <c r="V53">
        <v>21350.830460000001</v>
      </c>
      <c r="W53">
        <v>21387.728859999999</v>
      </c>
      <c r="X53">
        <v>21493.594710000001</v>
      </c>
      <c r="Y53">
        <v>21644.491269999999</v>
      </c>
      <c r="Z53">
        <v>21822.94803</v>
      </c>
      <c r="AA53">
        <v>22016.609779999999</v>
      </c>
      <c r="AB53">
        <v>22217.123469999999</v>
      </c>
      <c r="AC53">
        <v>22419.220600000001</v>
      </c>
      <c r="AD53">
        <v>22672.01857</v>
      </c>
      <c r="AE53">
        <v>23043.131819999999</v>
      </c>
      <c r="AF53">
        <v>23464.97075</v>
      </c>
      <c r="AG53">
        <v>23923.665440000001</v>
      </c>
      <c r="AH53">
        <v>24403.519319999999</v>
      </c>
      <c r="AI53">
        <v>24887.835950000001</v>
      </c>
      <c r="AJ53">
        <v>25359.749080000001</v>
      </c>
      <c r="AK53">
        <v>25797.37746</v>
      </c>
      <c r="AL53">
        <v>26177.898270000002</v>
      </c>
      <c r="AM53">
        <v>26476.66347</v>
      </c>
    </row>
    <row r="54" spans="1:39" x14ac:dyDescent="0.25">
      <c r="A54" t="s">
        <v>145</v>
      </c>
      <c r="B54">
        <v>54215.277779999997</v>
      </c>
      <c r="C54">
        <v>54991.140700000004</v>
      </c>
      <c r="D54">
        <v>55555.70263</v>
      </c>
      <c r="E54">
        <v>55840.357389999997</v>
      </c>
      <c r="F54">
        <v>55679.479670000001</v>
      </c>
      <c r="G54">
        <v>55329.711300000003</v>
      </c>
      <c r="H54">
        <v>55086.661529999998</v>
      </c>
      <c r="I54">
        <v>55072.249049999999</v>
      </c>
      <c r="J54">
        <v>55222.921950000004</v>
      </c>
      <c r="K54">
        <v>55424.665410000001</v>
      </c>
      <c r="L54">
        <v>55578.263630000001</v>
      </c>
      <c r="M54">
        <v>55640.533750000002</v>
      </c>
      <c r="N54">
        <v>55622.91848</v>
      </c>
      <c r="O54">
        <v>55681.931649999999</v>
      </c>
      <c r="P54">
        <v>55561.9974</v>
      </c>
      <c r="Q54">
        <v>55247.534829999997</v>
      </c>
      <c r="R54">
        <v>54761.943090000001</v>
      </c>
      <c r="S54">
        <v>54136.735800000002</v>
      </c>
      <c r="T54">
        <v>54238.75965</v>
      </c>
      <c r="U54">
        <v>54855.662940000002</v>
      </c>
      <c r="V54">
        <v>55795.10411</v>
      </c>
      <c r="W54">
        <v>56902.752</v>
      </c>
      <c r="X54">
        <v>58076.40094</v>
      </c>
      <c r="Y54">
        <v>59258.31583</v>
      </c>
      <c r="Z54">
        <v>60421.96819</v>
      </c>
      <c r="AA54">
        <v>61559.835709999999</v>
      </c>
      <c r="AB54">
        <v>62674.408750000002</v>
      </c>
      <c r="AC54">
        <v>63772.489479999997</v>
      </c>
      <c r="AD54">
        <v>65157.216939999998</v>
      </c>
      <c r="AE54">
        <v>66711.260890000005</v>
      </c>
      <c r="AF54">
        <v>68376.914470000003</v>
      </c>
      <c r="AG54">
        <v>70098.788669999994</v>
      </c>
      <c r="AH54">
        <v>71826.345600000001</v>
      </c>
      <c r="AI54">
        <v>73512.974230000007</v>
      </c>
      <c r="AJ54">
        <v>75112.890199999994</v>
      </c>
      <c r="AK54">
        <v>76580.284599999999</v>
      </c>
      <c r="AL54">
        <v>77866.3</v>
      </c>
      <c r="AM54">
        <v>78920.64198</v>
      </c>
    </row>
    <row r="55" spans="1:39" x14ac:dyDescent="0.25">
      <c r="A55" t="s">
        <v>47</v>
      </c>
      <c r="B55">
        <v>4625.557656</v>
      </c>
      <c r="C55">
        <v>4752.8067330000003</v>
      </c>
      <c r="D55">
        <v>4884.7439860000004</v>
      </c>
      <c r="E55">
        <v>5049.9119600000004</v>
      </c>
      <c r="F55">
        <v>5198.1182200000003</v>
      </c>
      <c r="G55">
        <v>5315.3445810000003</v>
      </c>
      <c r="H55">
        <v>5417.543694</v>
      </c>
      <c r="I55">
        <v>5497.053422</v>
      </c>
      <c r="J55">
        <v>5565.5859069999997</v>
      </c>
      <c r="K55">
        <v>5629.2980520000001</v>
      </c>
      <c r="L55">
        <v>5689.9648260000004</v>
      </c>
      <c r="M55">
        <v>5747.6068939999996</v>
      </c>
      <c r="N55">
        <v>5802.5935069999996</v>
      </c>
      <c r="O55">
        <v>5871.0830120000001</v>
      </c>
      <c r="P55">
        <v>5972.0306959999998</v>
      </c>
      <c r="Q55">
        <v>6081.0823220000002</v>
      </c>
      <c r="R55">
        <v>6195.9396360000001</v>
      </c>
      <c r="S55">
        <v>6315.1201570000003</v>
      </c>
      <c r="T55">
        <v>6438.5185419999998</v>
      </c>
      <c r="U55">
        <v>6580.3778130000001</v>
      </c>
      <c r="V55">
        <v>6732.7813130000004</v>
      </c>
      <c r="W55">
        <v>6892.6738619999996</v>
      </c>
      <c r="X55">
        <v>7058.1852900000004</v>
      </c>
      <c r="Y55">
        <v>7228.170102</v>
      </c>
      <c r="Z55">
        <v>7401.9269029999996</v>
      </c>
      <c r="AA55">
        <v>7579.0257940000001</v>
      </c>
      <c r="AB55">
        <v>7759.2080720000004</v>
      </c>
      <c r="AC55">
        <v>7942.3297849999999</v>
      </c>
      <c r="AD55">
        <v>8143.3222230000001</v>
      </c>
      <c r="AE55">
        <v>8373.2891290000007</v>
      </c>
      <c r="AF55">
        <v>8618.0573710000008</v>
      </c>
      <c r="AG55">
        <v>8874.5430739999902</v>
      </c>
      <c r="AH55">
        <v>9140.77152199999</v>
      </c>
      <c r="AI55">
        <v>9415.6188820000007</v>
      </c>
      <c r="AJ55">
        <v>9698.9155050000008</v>
      </c>
      <c r="AK55">
        <v>9990.7043969999995</v>
      </c>
      <c r="AL55">
        <v>10291.506069999999</v>
      </c>
      <c r="AM55">
        <v>10602.19454</v>
      </c>
    </row>
    <row r="56" spans="1:39" x14ac:dyDescent="0.25">
      <c r="A56" t="s">
        <v>48</v>
      </c>
      <c r="B56">
        <v>4625.557656</v>
      </c>
      <c r="C56">
        <v>4752.8001029999996</v>
      </c>
      <c r="D56">
        <v>4884.6859510000004</v>
      </c>
      <c r="E56">
        <v>5049.7231469999997</v>
      </c>
      <c r="F56">
        <v>5197.6738789999999</v>
      </c>
      <c r="G56">
        <v>5314.9534679999997</v>
      </c>
      <c r="H56">
        <v>5413.9275550000002</v>
      </c>
      <c r="I56">
        <v>5488.9304110000003</v>
      </c>
      <c r="J56">
        <v>5552.316855</v>
      </c>
      <c r="K56">
        <v>5610.6212050000004</v>
      </c>
      <c r="L56">
        <v>5665.9102169999996</v>
      </c>
      <c r="M56">
        <v>5718.2536250000003</v>
      </c>
      <c r="N56">
        <v>5768.3415660000001</v>
      </c>
      <c r="O56">
        <v>5832.2155890000004</v>
      </c>
      <c r="P56">
        <v>5926.1754430000001</v>
      </c>
      <c r="Q56">
        <v>6026.5510780000004</v>
      </c>
      <c r="R56">
        <v>6131.1803419999997</v>
      </c>
      <c r="S56">
        <v>6238.7107850000002</v>
      </c>
      <c r="T56">
        <v>6348.2575779999997</v>
      </c>
      <c r="U56">
        <v>6476.3496480000003</v>
      </c>
      <c r="V56">
        <v>6612.3739519999999</v>
      </c>
      <c r="W56">
        <v>6753.6905610000003</v>
      </c>
      <c r="X56">
        <v>6898.6934490000003</v>
      </c>
      <c r="Y56">
        <v>7046.472264</v>
      </c>
      <c r="Z56">
        <v>7196.5442949999997</v>
      </c>
      <c r="AA56">
        <v>7348.6792539999997</v>
      </c>
      <c r="AB56">
        <v>7502.7949699999999</v>
      </c>
      <c r="AC56">
        <v>7658.8982960000003</v>
      </c>
      <c r="AD56">
        <v>7834.265832</v>
      </c>
      <c r="AE56">
        <v>8046.7781379999997</v>
      </c>
      <c r="AF56">
        <v>8275.4296340000001</v>
      </c>
      <c r="AG56">
        <v>8516.4692240000004</v>
      </c>
      <c r="AH56">
        <v>8767.4049510000004</v>
      </c>
      <c r="AI56">
        <v>9026.4482160000007</v>
      </c>
      <c r="AJ56">
        <v>9292.5188519999901</v>
      </c>
      <c r="AK56">
        <v>9564.5347880000008</v>
      </c>
      <c r="AL56">
        <v>9841.7702449999997</v>
      </c>
      <c r="AM56">
        <v>10123.689609999999</v>
      </c>
    </row>
    <row r="57" spans="1:39" x14ac:dyDescent="0.25">
      <c r="A57" t="s">
        <v>49</v>
      </c>
      <c r="B57">
        <v>237211.6275</v>
      </c>
      <c r="C57">
        <v>242464.1587</v>
      </c>
      <c r="D57">
        <v>244975.5612</v>
      </c>
      <c r="E57">
        <v>247251.1759</v>
      </c>
      <c r="F57">
        <v>248396.27420000001</v>
      </c>
      <c r="G57">
        <v>248384.73670000001</v>
      </c>
      <c r="H57">
        <v>248933.2475</v>
      </c>
      <c r="I57">
        <v>250304.48360000001</v>
      </c>
      <c r="J57">
        <v>252131.0491</v>
      </c>
      <c r="K57">
        <v>254180.9491</v>
      </c>
      <c r="L57">
        <v>256188.33360000001</v>
      </c>
      <c r="M57">
        <v>257963.89550000001</v>
      </c>
      <c r="N57">
        <v>259420.80679999999</v>
      </c>
      <c r="O57">
        <v>260944.7303</v>
      </c>
      <c r="P57">
        <v>262977.87609999999</v>
      </c>
      <c r="Q57">
        <v>264482.2586</v>
      </c>
      <c r="R57">
        <v>265509.10019999999</v>
      </c>
      <c r="S57">
        <v>266092.538</v>
      </c>
      <c r="T57">
        <v>267923.3112</v>
      </c>
      <c r="U57">
        <v>272503.9583</v>
      </c>
      <c r="V57">
        <v>279000.69410000002</v>
      </c>
      <c r="W57">
        <v>286923.1373</v>
      </c>
      <c r="X57">
        <v>295895.22759999998</v>
      </c>
      <c r="Y57">
        <v>305636.12770000001</v>
      </c>
      <c r="Z57">
        <v>315938.44780000002</v>
      </c>
      <c r="AA57">
        <v>326648.70250000001</v>
      </c>
      <c r="AB57">
        <v>337652.1851</v>
      </c>
      <c r="AC57">
        <v>348862.06050000002</v>
      </c>
      <c r="AD57">
        <v>359640.29379999998</v>
      </c>
      <c r="AE57">
        <v>370477.9939</v>
      </c>
      <c r="AF57">
        <v>381427.04729999998</v>
      </c>
      <c r="AG57">
        <v>392499.62420000002</v>
      </c>
      <c r="AH57">
        <v>403642.16139999998</v>
      </c>
      <c r="AI57">
        <v>414809.19790000003</v>
      </c>
      <c r="AJ57">
        <v>426000.75880000001</v>
      </c>
      <c r="AK57">
        <v>437209.42489999998</v>
      </c>
      <c r="AL57">
        <v>448445.73300000001</v>
      </c>
      <c r="AM57">
        <v>459732.46750000003</v>
      </c>
    </row>
    <row r="58" spans="1:39" x14ac:dyDescent="0.25">
      <c r="A58" t="s">
        <v>50</v>
      </c>
      <c r="B58">
        <v>237211.6275</v>
      </c>
      <c r="C58">
        <v>242459.69409999999</v>
      </c>
      <c r="D58">
        <v>244953.04860000001</v>
      </c>
      <c r="E58">
        <v>247186.3198</v>
      </c>
      <c r="F58">
        <v>248251.48740000001</v>
      </c>
      <c r="G58">
        <v>247666.929</v>
      </c>
      <c r="H58">
        <v>247027.8872</v>
      </c>
      <c r="I58">
        <v>247018.6635</v>
      </c>
      <c r="J58">
        <v>247448.84150000001</v>
      </c>
      <c r="K58">
        <v>248120.98360000001</v>
      </c>
      <c r="L58">
        <v>248748.49419999999</v>
      </c>
      <c r="M58">
        <v>249113.02220000001</v>
      </c>
      <c r="N58">
        <v>249163.10279999999</v>
      </c>
      <c r="O58">
        <v>249004.27420000001</v>
      </c>
      <c r="P58">
        <v>248755.81890000001</v>
      </c>
      <c r="Q58">
        <v>247482.54550000001</v>
      </c>
      <c r="R58">
        <v>245277.147</v>
      </c>
      <c r="S58">
        <v>242227.79269999999</v>
      </c>
      <c r="T58">
        <v>240163.67939999999</v>
      </c>
      <c r="U58">
        <v>240479.51010000001</v>
      </c>
      <c r="V58">
        <v>242067.7268</v>
      </c>
      <c r="W58">
        <v>244475.1936</v>
      </c>
      <c r="X58">
        <v>247380.4921</v>
      </c>
      <c r="Y58">
        <v>250566.83790000001</v>
      </c>
      <c r="Z58">
        <v>253894.2818</v>
      </c>
      <c r="AA58">
        <v>257276.39780000001</v>
      </c>
      <c r="AB58">
        <v>260662.96799999999</v>
      </c>
      <c r="AC58">
        <v>264027.85739999998</v>
      </c>
      <c r="AD58">
        <v>267842.12829999998</v>
      </c>
      <c r="AE58">
        <v>272744.53159999999</v>
      </c>
      <c r="AF58">
        <v>278036.3345</v>
      </c>
      <c r="AG58">
        <v>283567.71730000002</v>
      </c>
      <c r="AH58">
        <v>289187.74</v>
      </c>
      <c r="AI58">
        <v>294742.75180000003</v>
      </c>
      <c r="AJ58">
        <v>300078.6838</v>
      </c>
      <c r="AK58">
        <v>305006.14730000001</v>
      </c>
      <c r="AL58">
        <v>309325.99839999998</v>
      </c>
      <c r="AM58">
        <v>312825.83649999998</v>
      </c>
    </row>
    <row r="59" spans="1:39" x14ac:dyDescent="0.25">
      <c r="A59" t="s">
        <v>57</v>
      </c>
      <c r="B59">
        <v>1269.6992749999999</v>
      </c>
      <c r="C59">
        <v>1306.8948370000001</v>
      </c>
      <c r="D59">
        <v>1358.752058</v>
      </c>
      <c r="E59">
        <v>1419.599649</v>
      </c>
      <c r="F59">
        <v>1471.3321989999999</v>
      </c>
      <c r="G59">
        <v>1511.004336</v>
      </c>
      <c r="H59">
        <v>1540.479145</v>
      </c>
      <c r="I59">
        <v>1562.8197660000001</v>
      </c>
      <c r="J59">
        <v>1583.020215</v>
      </c>
      <c r="K59">
        <v>1602.838741</v>
      </c>
      <c r="L59">
        <v>1622.591312</v>
      </c>
      <c r="M59">
        <v>1642.4308100000001</v>
      </c>
      <c r="N59">
        <v>1662.4825519999999</v>
      </c>
      <c r="O59">
        <v>1691.1219470000001</v>
      </c>
      <c r="P59">
        <v>1725.3486820000001</v>
      </c>
      <c r="Q59">
        <v>1764.0590090000001</v>
      </c>
      <c r="R59">
        <v>1806.137829</v>
      </c>
      <c r="S59">
        <v>1850.6954619999999</v>
      </c>
      <c r="T59">
        <v>1897.6495359999999</v>
      </c>
      <c r="U59">
        <v>1945.8558989999999</v>
      </c>
      <c r="V59">
        <v>1995.0022409999999</v>
      </c>
      <c r="W59">
        <v>2045.001876</v>
      </c>
      <c r="X59">
        <v>2095.8670999999999</v>
      </c>
      <c r="Y59">
        <v>2147.646722</v>
      </c>
      <c r="Z59">
        <v>2200.3969099999999</v>
      </c>
      <c r="AA59">
        <v>2254.170486</v>
      </c>
      <c r="AB59">
        <v>2309.0149649999998</v>
      </c>
      <c r="AC59">
        <v>2364.9750869999998</v>
      </c>
      <c r="AD59">
        <v>2430.1720500000001</v>
      </c>
      <c r="AE59">
        <v>2501.6441540000001</v>
      </c>
      <c r="AF59">
        <v>2577.9542569999999</v>
      </c>
      <c r="AG59">
        <v>2657.9469960000001</v>
      </c>
      <c r="AH59">
        <v>2740.8232320000002</v>
      </c>
      <c r="AI59">
        <v>2826.1260569999999</v>
      </c>
      <c r="AJ59">
        <v>2913.6743390000001</v>
      </c>
      <c r="AK59">
        <v>3003.542132</v>
      </c>
      <c r="AL59">
        <v>3095.917942</v>
      </c>
      <c r="AM59">
        <v>3191.088518</v>
      </c>
    </row>
    <row r="60" spans="1:39" x14ac:dyDescent="0.25">
      <c r="A60" t="s">
        <v>58</v>
      </c>
      <c r="B60">
        <v>33.802999999999997</v>
      </c>
      <c r="C60">
        <v>34.663355969999998</v>
      </c>
      <c r="D60">
        <v>35.781093329999997</v>
      </c>
      <c r="E60">
        <v>37.039071079999999</v>
      </c>
      <c r="F60">
        <v>38.210202369999998</v>
      </c>
      <c r="G60">
        <v>39.247009200000001</v>
      </c>
      <c r="H60">
        <v>40.214626029999998</v>
      </c>
      <c r="I60">
        <v>41.152993879999997</v>
      </c>
      <c r="J60">
        <v>42.108768980000001</v>
      </c>
      <c r="K60">
        <v>43.086366439999999</v>
      </c>
      <c r="L60">
        <v>44.07821397</v>
      </c>
      <c r="M60">
        <v>45.086953469999997</v>
      </c>
      <c r="N60">
        <v>46.120877579999998</v>
      </c>
      <c r="O60">
        <v>47.217961629999998</v>
      </c>
      <c r="P60">
        <v>48.343117499999998</v>
      </c>
      <c r="Q60">
        <v>49.52587724</v>
      </c>
      <c r="R60">
        <v>50.773909369999998</v>
      </c>
      <c r="S60">
        <v>52.082794159999999</v>
      </c>
      <c r="T60">
        <v>53.470122949999997</v>
      </c>
      <c r="U60">
        <v>54.899675680000001</v>
      </c>
      <c r="V60">
        <v>56.359739349999998</v>
      </c>
      <c r="W60">
        <v>57.847596469999999</v>
      </c>
      <c r="X60">
        <v>59.364194220000002</v>
      </c>
      <c r="Y60">
        <v>60.911520680000002</v>
      </c>
      <c r="Z60">
        <v>62.491500299999998</v>
      </c>
      <c r="AA60">
        <v>64.105683740000003</v>
      </c>
      <c r="AB60">
        <v>65.755277899999996</v>
      </c>
      <c r="AC60">
        <v>67.441305630000002</v>
      </c>
      <c r="AD60">
        <v>69.255622700000004</v>
      </c>
      <c r="AE60">
        <v>71.143522720000007</v>
      </c>
      <c r="AF60">
        <v>73.113721780000006</v>
      </c>
      <c r="AG60">
        <v>75.162746139999996</v>
      </c>
      <c r="AH60">
        <v>77.281350059999994</v>
      </c>
      <c r="AI60">
        <v>79.461267019999994</v>
      </c>
      <c r="AJ60">
        <v>81.698069540000006</v>
      </c>
      <c r="AK60">
        <v>83.992835240000005</v>
      </c>
      <c r="AL60">
        <v>86.349541909999999</v>
      </c>
      <c r="AM60">
        <v>88.774963810000003</v>
      </c>
    </row>
    <row r="61" spans="1:39" x14ac:dyDescent="0.25">
      <c r="A61" t="s">
        <v>59</v>
      </c>
      <c r="B61">
        <v>195.17500000000001</v>
      </c>
      <c r="C61">
        <v>197.9759272</v>
      </c>
      <c r="D61">
        <v>200.03286660000001</v>
      </c>
      <c r="E61">
        <v>201.11016770000001</v>
      </c>
      <c r="F61">
        <v>200.6236102</v>
      </c>
      <c r="G61">
        <v>200.2163467</v>
      </c>
      <c r="H61">
        <v>200.58056730000001</v>
      </c>
      <c r="I61">
        <v>201.8230322</v>
      </c>
      <c r="J61">
        <v>203.58973169999999</v>
      </c>
      <c r="K61">
        <v>205.4406396</v>
      </c>
      <c r="L61">
        <v>207.06893969999999</v>
      </c>
      <c r="M61">
        <v>208.3451785</v>
      </c>
      <c r="N61">
        <v>209.2680963</v>
      </c>
      <c r="O61">
        <v>210.94921189999999</v>
      </c>
      <c r="P61">
        <v>212.4612209</v>
      </c>
      <c r="Q61">
        <v>213.68699050000001</v>
      </c>
      <c r="R61">
        <v>214.6413488</v>
      </c>
      <c r="S61">
        <v>215.352407</v>
      </c>
      <c r="T61">
        <v>218.77463230000001</v>
      </c>
      <c r="U61">
        <v>224.5465284</v>
      </c>
      <c r="V61">
        <v>232.0296625</v>
      </c>
      <c r="W61">
        <v>240.6195098</v>
      </c>
      <c r="X61">
        <v>249.860951</v>
      </c>
      <c r="Y61">
        <v>259.45290890000001</v>
      </c>
      <c r="Z61">
        <v>269.21568480000002</v>
      </c>
      <c r="AA61">
        <v>279.05228299999999</v>
      </c>
      <c r="AB61">
        <v>288.91598349999998</v>
      </c>
      <c r="AC61">
        <v>298.78752589999999</v>
      </c>
      <c r="AD61">
        <v>308.13201520000001</v>
      </c>
      <c r="AE61">
        <v>317.46371010000001</v>
      </c>
      <c r="AF61">
        <v>327.02228489999999</v>
      </c>
      <c r="AG61">
        <v>336.81728040000002</v>
      </c>
      <c r="AH61">
        <v>346.7769586</v>
      </c>
      <c r="AI61">
        <v>356.82663070000001</v>
      </c>
      <c r="AJ61">
        <v>366.9305703</v>
      </c>
      <c r="AK61">
        <v>377.07549089999998</v>
      </c>
      <c r="AL61">
        <v>387.26354570000001</v>
      </c>
      <c r="AM61">
        <v>397.51023429999998</v>
      </c>
    </row>
    <row r="62" spans="1:39" x14ac:dyDescent="0.25">
      <c r="A62" t="s">
        <v>60</v>
      </c>
      <c r="B62">
        <v>1269.6992749999999</v>
      </c>
      <c r="C62">
        <v>1306.8941809999999</v>
      </c>
      <c r="D62">
        <v>1358.7502710000001</v>
      </c>
      <c r="E62">
        <v>1419.595757</v>
      </c>
      <c r="F62">
        <v>1471.324323</v>
      </c>
      <c r="G62">
        <v>1512.1437060000001</v>
      </c>
      <c r="H62">
        <v>1542.7041999999999</v>
      </c>
      <c r="I62">
        <v>1565.5040879999999</v>
      </c>
      <c r="J62">
        <v>1585.5607950000001</v>
      </c>
      <c r="K62">
        <v>1604.9015220000001</v>
      </c>
      <c r="L62">
        <v>1624.0892040000001</v>
      </c>
      <c r="M62">
        <v>1643.47039</v>
      </c>
      <c r="N62">
        <v>1663.307992</v>
      </c>
      <c r="O62">
        <v>1691.9788610000001</v>
      </c>
      <c r="P62">
        <v>1726.4930979999999</v>
      </c>
      <c r="Q62">
        <v>1765.6552899999999</v>
      </c>
      <c r="R62">
        <v>1808.281426</v>
      </c>
      <c r="S62">
        <v>1853.4537539999999</v>
      </c>
      <c r="T62">
        <v>1901.0115639999999</v>
      </c>
      <c r="U62">
        <v>1949.732792</v>
      </c>
      <c r="V62">
        <v>1999.4056619999999</v>
      </c>
      <c r="W62">
        <v>2049.9775570000002</v>
      </c>
      <c r="X62">
        <v>2101.4708249999999</v>
      </c>
      <c r="Y62">
        <v>2153.9371470000001</v>
      </c>
      <c r="Z62">
        <v>2207.4334570000001</v>
      </c>
      <c r="AA62">
        <v>2262.0111879999999</v>
      </c>
      <c r="AB62">
        <v>2317.7127439999999</v>
      </c>
      <c r="AC62">
        <v>2374.5725470000002</v>
      </c>
      <c r="AD62">
        <v>2440.8211430000001</v>
      </c>
      <c r="AE62">
        <v>2513.4448109999998</v>
      </c>
      <c r="AF62">
        <v>2591.1915720000002</v>
      </c>
      <c r="AG62">
        <v>2672.9052019999999</v>
      </c>
      <c r="AH62">
        <v>2757.6953079999998</v>
      </c>
      <c r="AI62">
        <v>2844.9813610000001</v>
      </c>
      <c r="AJ62">
        <v>2934.4421950000001</v>
      </c>
      <c r="AK62">
        <v>3026.008061</v>
      </c>
      <c r="AL62">
        <v>3119.71279</v>
      </c>
      <c r="AM62">
        <v>3215.6759189999998</v>
      </c>
    </row>
    <row r="63" spans="1:39" x14ac:dyDescent="0.25">
      <c r="A63" t="s">
        <v>61</v>
      </c>
      <c r="B63">
        <v>33.802999999999997</v>
      </c>
      <c r="C63">
        <v>34.663336000000001</v>
      </c>
      <c r="D63">
        <v>35.781035770000003</v>
      </c>
      <c r="E63">
        <v>37.038942230000004</v>
      </c>
      <c r="F63">
        <v>38.209936579999997</v>
      </c>
      <c r="G63">
        <v>39.234654249999998</v>
      </c>
      <c r="H63">
        <v>40.191972839999998</v>
      </c>
      <c r="I63">
        <v>41.126713879999997</v>
      </c>
      <c r="J63">
        <v>42.084306980000001</v>
      </c>
      <c r="K63">
        <v>43.068126919999997</v>
      </c>
      <c r="L63">
        <v>44.06986552</v>
      </c>
      <c r="M63">
        <v>45.092871809999998</v>
      </c>
      <c r="N63">
        <v>46.147328180000002</v>
      </c>
      <c r="O63">
        <v>47.274309029999998</v>
      </c>
      <c r="P63">
        <v>48.429038570000003</v>
      </c>
      <c r="Q63">
        <v>49.635691600000001</v>
      </c>
      <c r="R63">
        <v>50.900656179999999</v>
      </c>
      <c r="S63">
        <v>52.220315550000002</v>
      </c>
      <c r="T63">
        <v>53.598385630000003</v>
      </c>
      <c r="U63">
        <v>55.01205727</v>
      </c>
      <c r="V63">
        <v>56.459831729999998</v>
      </c>
      <c r="W63">
        <v>57.94133085</v>
      </c>
      <c r="X63">
        <v>59.456607050000002</v>
      </c>
      <c r="Y63">
        <v>61.005993230000001</v>
      </c>
      <c r="Z63">
        <v>62.589963509999997</v>
      </c>
      <c r="AA63">
        <v>64.209035080000007</v>
      </c>
      <c r="AB63">
        <v>65.863710749999996</v>
      </c>
      <c r="AC63">
        <v>67.554479049999998</v>
      </c>
      <c r="AD63">
        <v>69.401637590000007</v>
      </c>
      <c r="AE63">
        <v>71.328886659999995</v>
      </c>
      <c r="AF63">
        <v>73.339452739999999</v>
      </c>
      <c r="AG63">
        <v>75.427601210000006</v>
      </c>
      <c r="AH63">
        <v>77.582977020000001</v>
      </c>
      <c r="AI63">
        <v>79.796211990000003</v>
      </c>
      <c r="AJ63">
        <v>82.060926170000002</v>
      </c>
      <c r="AK63">
        <v>84.375330840000004</v>
      </c>
      <c r="AL63">
        <v>86.739409690000002</v>
      </c>
      <c r="AM63">
        <v>89.154918249999994</v>
      </c>
    </row>
    <row r="64" spans="1:39" x14ac:dyDescent="0.25">
      <c r="A64" t="s">
        <v>62</v>
      </c>
      <c r="B64">
        <v>195.17500000000001</v>
      </c>
      <c r="C64">
        <v>197.9681065</v>
      </c>
      <c r="D64">
        <v>200.0005295</v>
      </c>
      <c r="E64">
        <v>201.02528659999999</v>
      </c>
      <c r="F64">
        <v>200.4461268</v>
      </c>
      <c r="G64">
        <v>199.18696069999999</v>
      </c>
      <c r="H64">
        <v>198.3119815</v>
      </c>
      <c r="I64">
        <v>198.2600966</v>
      </c>
      <c r="J64">
        <v>198.80251899999999</v>
      </c>
      <c r="K64">
        <v>199.5287955</v>
      </c>
      <c r="L64">
        <v>200.0817491</v>
      </c>
      <c r="M64">
        <v>200.30592150000001</v>
      </c>
      <c r="N64">
        <v>200.24250649999999</v>
      </c>
      <c r="O64">
        <v>200.45495399999999</v>
      </c>
      <c r="P64">
        <v>200.02319059999999</v>
      </c>
      <c r="Q64">
        <v>198.89112539999999</v>
      </c>
      <c r="R64">
        <v>197.14299510000001</v>
      </c>
      <c r="S64">
        <v>194.8922489</v>
      </c>
      <c r="T64">
        <v>195.25953469999999</v>
      </c>
      <c r="U64">
        <v>197.4803866</v>
      </c>
      <c r="V64">
        <v>200.8623748</v>
      </c>
      <c r="W64">
        <v>204.84990719999999</v>
      </c>
      <c r="X64">
        <v>209.0750434</v>
      </c>
      <c r="Y64">
        <v>213.329937</v>
      </c>
      <c r="Z64">
        <v>217.51908549999999</v>
      </c>
      <c r="AA64">
        <v>221.6154085</v>
      </c>
      <c r="AB64">
        <v>225.6278715</v>
      </c>
      <c r="AC64">
        <v>229.58096209999999</v>
      </c>
      <c r="AD64">
        <v>234.56598099999999</v>
      </c>
      <c r="AE64">
        <v>240.16053919999999</v>
      </c>
      <c r="AF64">
        <v>246.15689209999999</v>
      </c>
      <c r="AG64">
        <v>252.35563920000001</v>
      </c>
      <c r="AH64">
        <v>258.57484419999997</v>
      </c>
      <c r="AI64">
        <v>264.64670719999998</v>
      </c>
      <c r="AJ64">
        <v>270.4064047</v>
      </c>
      <c r="AK64">
        <v>275.68902459999998</v>
      </c>
      <c r="AL64">
        <v>280.31867999999997</v>
      </c>
      <c r="AM64">
        <v>284.11431110000001</v>
      </c>
    </row>
    <row r="65" spans="1:39" x14ac:dyDescent="0.25">
      <c r="A65" t="s">
        <v>73</v>
      </c>
      <c r="B65">
        <v>158.69049799999999</v>
      </c>
      <c r="C65">
        <v>162.9755466</v>
      </c>
      <c r="D65">
        <v>166.07452140000001</v>
      </c>
      <c r="E65">
        <v>171.36924339999999</v>
      </c>
      <c r="F65">
        <v>176.04609479999999</v>
      </c>
      <c r="G65">
        <v>180.10785480000001</v>
      </c>
      <c r="H65">
        <v>183.57271130000001</v>
      </c>
      <c r="I65">
        <v>186.62025929999999</v>
      </c>
      <c r="J65">
        <v>189.36432120000001</v>
      </c>
      <c r="K65">
        <v>192.0330366</v>
      </c>
      <c r="L65">
        <v>194.599187</v>
      </c>
      <c r="M65">
        <v>197.0266828</v>
      </c>
      <c r="N65">
        <v>199.32149889999999</v>
      </c>
      <c r="O65">
        <v>201.70724730000001</v>
      </c>
      <c r="P65">
        <v>204.9205546</v>
      </c>
      <c r="Q65">
        <v>208.33647880000001</v>
      </c>
      <c r="R65">
        <v>211.957796</v>
      </c>
      <c r="S65">
        <v>215.74960400000001</v>
      </c>
      <c r="T65">
        <v>219.7546476</v>
      </c>
      <c r="U65">
        <v>224.44422159999999</v>
      </c>
      <c r="V65">
        <v>229.55812349999999</v>
      </c>
      <c r="W65">
        <v>235.00535199999999</v>
      </c>
      <c r="X65">
        <v>240.72088400000001</v>
      </c>
      <c r="Y65">
        <v>246.6585771</v>
      </c>
      <c r="Z65">
        <v>252.78520789999999</v>
      </c>
      <c r="AA65">
        <v>259.07640789999999</v>
      </c>
      <c r="AB65">
        <v>265.51416640000002</v>
      </c>
      <c r="AC65">
        <v>272.08530730000001</v>
      </c>
      <c r="AD65">
        <v>278.90072670000001</v>
      </c>
      <c r="AE65">
        <v>286.48623240000001</v>
      </c>
      <c r="AF65">
        <v>294.48529300000001</v>
      </c>
      <c r="AG65">
        <v>302.85651840000003</v>
      </c>
      <c r="AH65">
        <v>311.5490355</v>
      </c>
      <c r="AI65">
        <v>320.52638050000002</v>
      </c>
      <c r="AJ65">
        <v>329.77521569999999</v>
      </c>
      <c r="AK65">
        <v>339.28811450000001</v>
      </c>
      <c r="AL65">
        <v>349.0715414</v>
      </c>
      <c r="AM65">
        <v>359.142267</v>
      </c>
    </row>
    <row r="66" spans="1:39" x14ac:dyDescent="0.25">
      <c r="A66" t="s">
        <v>74</v>
      </c>
      <c r="B66">
        <v>1536.846857</v>
      </c>
      <c r="C66">
        <v>1577.2217189999999</v>
      </c>
      <c r="D66">
        <v>1608.885456</v>
      </c>
      <c r="E66">
        <v>1655.2664150000001</v>
      </c>
      <c r="F66">
        <v>1698.9779060000001</v>
      </c>
      <c r="G66">
        <v>1729.358905</v>
      </c>
      <c r="H66">
        <v>1758.6327100000001</v>
      </c>
      <c r="I66">
        <v>1788.3646450000001</v>
      </c>
      <c r="J66">
        <v>1815.859279</v>
      </c>
      <c r="K66">
        <v>1842.6991700000001</v>
      </c>
      <c r="L66">
        <v>1868.802856</v>
      </c>
      <c r="M66">
        <v>1893.8979710000001</v>
      </c>
      <c r="N66">
        <v>1917.9614369999999</v>
      </c>
      <c r="O66">
        <v>1942.357352</v>
      </c>
      <c r="P66">
        <v>1976.4148130000001</v>
      </c>
      <c r="Q66">
        <v>2010.2851430000001</v>
      </c>
      <c r="R66">
        <v>2044.138598</v>
      </c>
      <c r="S66">
        <v>2078.0110239999999</v>
      </c>
      <c r="T66">
        <v>2109.4318210000001</v>
      </c>
      <c r="U66">
        <v>2151.8523530000002</v>
      </c>
      <c r="V66">
        <v>2199.7200280000002</v>
      </c>
      <c r="W66">
        <v>2251.0924049999999</v>
      </c>
      <c r="X66">
        <v>2304.8637600000002</v>
      </c>
      <c r="Y66">
        <v>2360.380568</v>
      </c>
      <c r="Z66">
        <v>2417.2411440000001</v>
      </c>
      <c r="AA66">
        <v>2475.1875570000002</v>
      </c>
      <c r="AB66">
        <v>2534.0491689999999</v>
      </c>
      <c r="AC66">
        <v>2593.7125219999998</v>
      </c>
      <c r="AD66">
        <v>2657.0550050000002</v>
      </c>
      <c r="AE66">
        <v>2727.2396650000001</v>
      </c>
      <c r="AF66">
        <v>2801.0990809999998</v>
      </c>
      <c r="AG66">
        <v>2878.01467</v>
      </c>
      <c r="AH66">
        <v>2957.452468</v>
      </c>
      <c r="AI66">
        <v>3039.123861</v>
      </c>
      <c r="AJ66">
        <v>3123.0847739999999</v>
      </c>
      <c r="AK66">
        <v>3209.340459</v>
      </c>
      <c r="AL66">
        <v>3298.04961</v>
      </c>
      <c r="AM66">
        <v>3389.4812729999999</v>
      </c>
    </row>
    <row r="67" spans="1:39" x14ac:dyDescent="0.25">
      <c r="A67" t="s">
        <v>75</v>
      </c>
      <c r="B67">
        <v>1250.920102</v>
      </c>
      <c r="C67">
        <v>1287.5859760000001</v>
      </c>
      <c r="D67">
        <v>1325.4264619999999</v>
      </c>
      <c r="E67">
        <v>1370.9905160000001</v>
      </c>
      <c r="F67">
        <v>1414.3228079999999</v>
      </c>
      <c r="G67">
        <v>1454.2497450000001</v>
      </c>
      <c r="H67">
        <v>1490.682135</v>
      </c>
      <c r="I67">
        <v>1510.7862660000001</v>
      </c>
      <c r="J67">
        <v>1524.213665</v>
      </c>
      <c r="K67">
        <v>1533.945909</v>
      </c>
      <c r="L67">
        <v>1541.9573869999999</v>
      </c>
      <c r="M67">
        <v>1548.635168</v>
      </c>
      <c r="N67">
        <v>1554.2669129999999</v>
      </c>
      <c r="O67">
        <v>1563.4870920000001</v>
      </c>
      <c r="P67">
        <v>1588.381153</v>
      </c>
      <c r="Q67">
        <v>1617.2421670000001</v>
      </c>
      <c r="R67">
        <v>1648.654634</v>
      </c>
      <c r="S67">
        <v>1682.0089399999999</v>
      </c>
      <c r="T67">
        <v>1716.3907730000001</v>
      </c>
      <c r="U67">
        <v>1752.058295</v>
      </c>
      <c r="V67">
        <v>1788.569886</v>
      </c>
      <c r="W67">
        <v>1825.8937430000001</v>
      </c>
      <c r="X67">
        <v>1863.9801419999999</v>
      </c>
      <c r="Y67">
        <v>1902.7855219999999</v>
      </c>
      <c r="Z67">
        <v>1942.2791850000001</v>
      </c>
      <c r="AA67">
        <v>1982.4435329999999</v>
      </c>
      <c r="AB67">
        <v>2023.273758</v>
      </c>
      <c r="AC67">
        <v>2064.777552</v>
      </c>
      <c r="AD67">
        <v>2111.0446579999998</v>
      </c>
      <c r="AE67">
        <v>2171.9066859999998</v>
      </c>
      <c r="AF67">
        <v>2237.8865799999999</v>
      </c>
      <c r="AG67">
        <v>2307.7393310000002</v>
      </c>
      <c r="AH67">
        <v>2381.024656</v>
      </c>
      <c r="AI67">
        <v>2457.5334800000001</v>
      </c>
      <c r="AJ67">
        <v>2537.282416</v>
      </c>
      <c r="AK67">
        <v>2620.268771</v>
      </c>
      <c r="AL67">
        <v>2706.6455230000001</v>
      </c>
      <c r="AM67">
        <v>2796.6692010000002</v>
      </c>
    </row>
    <row r="68" spans="1:39" x14ac:dyDescent="0.25">
      <c r="A68" t="s">
        <v>76</v>
      </c>
      <c r="B68">
        <v>180.4229244</v>
      </c>
      <c r="C68">
        <v>185.4893716</v>
      </c>
      <c r="D68">
        <v>189.79152970000001</v>
      </c>
      <c r="E68">
        <v>194.53689850000001</v>
      </c>
      <c r="F68">
        <v>198.6053995</v>
      </c>
      <c r="G68">
        <v>201.16038510000001</v>
      </c>
      <c r="H68">
        <v>203.38179980000001</v>
      </c>
      <c r="I68">
        <v>205.4864599</v>
      </c>
      <c r="J68">
        <v>207.42992630000001</v>
      </c>
      <c r="K68">
        <v>209.25418959999999</v>
      </c>
      <c r="L68">
        <v>210.86693099999999</v>
      </c>
      <c r="M68">
        <v>212.18413050000001</v>
      </c>
      <c r="N68">
        <v>213.172132</v>
      </c>
      <c r="O68">
        <v>214.24220080000001</v>
      </c>
      <c r="P68">
        <v>216.16115400000001</v>
      </c>
      <c r="Q68">
        <v>217.94665560000001</v>
      </c>
      <c r="R68">
        <v>219.63552060000001</v>
      </c>
      <c r="S68">
        <v>221.2199257</v>
      </c>
      <c r="T68">
        <v>223.0470091</v>
      </c>
      <c r="U68">
        <v>226.72084039999999</v>
      </c>
      <c r="V68">
        <v>231.54163209999999</v>
      </c>
      <c r="W68">
        <v>237.21338009999999</v>
      </c>
      <c r="X68">
        <v>243.52825849999999</v>
      </c>
      <c r="Y68">
        <v>250.3342839</v>
      </c>
      <c r="Z68">
        <v>257.51726960000002</v>
      </c>
      <c r="AA68">
        <v>264.98984380000002</v>
      </c>
      <c r="AB68">
        <v>272.6847515</v>
      </c>
      <c r="AC68">
        <v>280.55048490000001</v>
      </c>
      <c r="AD68">
        <v>288.76214549999997</v>
      </c>
      <c r="AE68">
        <v>297.4051584</v>
      </c>
      <c r="AF68">
        <v>306.49615269999998</v>
      </c>
      <c r="AG68">
        <v>316.00553209999998</v>
      </c>
      <c r="AH68">
        <v>325.86382170000002</v>
      </c>
      <c r="AI68">
        <v>336.02120609999997</v>
      </c>
      <c r="AJ68">
        <v>346.47012009999997</v>
      </c>
      <c r="AK68">
        <v>357.19659469999999</v>
      </c>
      <c r="AL68">
        <v>368.2083619</v>
      </c>
      <c r="AM68">
        <v>379.52808199999998</v>
      </c>
    </row>
    <row r="69" spans="1:39" x14ac:dyDescent="0.25">
      <c r="A69" t="s">
        <v>246</v>
      </c>
      <c r="B69">
        <v>714.27044790000002</v>
      </c>
      <c r="C69">
        <v>734.11809779999999</v>
      </c>
      <c r="D69">
        <v>755.21161549999999</v>
      </c>
      <c r="E69">
        <v>781.1673753</v>
      </c>
      <c r="F69">
        <v>806.63597159999995</v>
      </c>
      <c r="G69">
        <v>830.86116059999995</v>
      </c>
      <c r="H69">
        <v>851.59058860000005</v>
      </c>
      <c r="I69">
        <v>868.85457240000005</v>
      </c>
      <c r="J69">
        <v>873.65288880000003</v>
      </c>
      <c r="K69">
        <v>870.89190359999998</v>
      </c>
      <c r="L69">
        <v>866.0514306</v>
      </c>
      <c r="M69">
        <v>859.79035880000004</v>
      </c>
      <c r="N69">
        <v>852.16697959999999</v>
      </c>
      <c r="O69">
        <v>847.11757009999997</v>
      </c>
      <c r="P69">
        <v>854.87641799999994</v>
      </c>
      <c r="Q69">
        <v>864.8639776</v>
      </c>
      <c r="R69">
        <v>875.76707320000003</v>
      </c>
      <c r="S69">
        <v>887.27728960000002</v>
      </c>
      <c r="T69">
        <v>898.70464660000005</v>
      </c>
      <c r="U69">
        <v>911.49900820000005</v>
      </c>
      <c r="V69">
        <v>925.1271514</v>
      </c>
      <c r="W69">
        <v>939.300746</v>
      </c>
      <c r="X69">
        <v>953.83293830000002</v>
      </c>
      <c r="Y69">
        <v>968.5962505</v>
      </c>
      <c r="Z69">
        <v>983.50303540000004</v>
      </c>
      <c r="AA69">
        <v>998.49434150000002</v>
      </c>
      <c r="AB69">
        <v>1013.5337489999999</v>
      </c>
      <c r="AC69">
        <v>1028.6036529999999</v>
      </c>
      <c r="AD69">
        <v>1047.113165</v>
      </c>
      <c r="AE69">
        <v>1079.9760570000001</v>
      </c>
      <c r="AF69">
        <v>1117.332371</v>
      </c>
      <c r="AG69">
        <v>1157.7129829999999</v>
      </c>
      <c r="AH69">
        <v>1200.697897</v>
      </c>
      <c r="AI69">
        <v>1246.094421</v>
      </c>
      <c r="AJ69">
        <v>1293.8757029999999</v>
      </c>
      <c r="AK69">
        <v>1344.0270680000001</v>
      </c>
      <c r="AL69">
        <v>1396.632284</v>
      </c>
      <c r="AM69">
        <v>1451.8499609999999</v>
      </c>
    </row>
    <row r="70" spans="1:39" x14ac:dyDescent="0.25">
      <c r="A70" t="s">
        <v>247</v>
      </c>
      <c r="B70">
        <v>2168.3875360000002</v>
      </c>
      <c r="C70">
        <v>2238.3592239999998</v>
      </c>
      <c r="D70">
        <v>2249.2063840000001</v>
      </c>
      <c r="E70">
        <v>2311.5856359999998</v>
      </c>
      <c r="F70">
        <v>2366.9333029999998</v>
      </c>
      <c r="G70">
        <v>2490.5643540000001</v>
      </c>
      <c r="H70">
        <v>2555.6100700000002</v>
      </c>
      <c r="I70">
        <v>2577.263798</v>
      </c>
      <c r="J70">
        <v>2570.6614530000002</v>
      </c>
      <c r="K70">
        <v>2544.8723890000001</v>
      </c>
      <c r="L70">
        <v>2499.4741600000002</v>
      </c>
      <c r="M70">
        <v>2429.7133840000001</v>
      </c>
      <c r="N70">
        <v>2328.8458209999999</v>
      </c>
      <c r="O70">
        <v>2298.978533</v>
      </c>
      <c r="P70">
        <v>2286.0541520000002</v>
      </c>
      <c r="Q70">
        <v>2270.1558690000002</v>
      </c>
      <c r="R70">
        <v>2250.5405369999999</v>
      </c>
      <c r="S70">
        <v>2227.0566880000001</v>
      </c>
      <c r="T70">
        <v>2192.6653590000001</v>
      </c>
      <c r="U70">
        <v>2176.1085499999999</v>
      </c>
      <c r="V70">
        <v>2172.3681590000001</v>
      </c>
      <c r="W70">
        <v>2176.8289110000001</v>
      </c>
      <c r="X70">
        <v>2185.6942519999998</v>
      </c>
      <c r="Y70">
        <v>2195.9646819999998</v>
      </c>
      <c r="Z70">
        <v>2205.2964440000001</v>
      </c>
      <c r="AA70">
        <v>2211.8702400000002</v>
      </c>
      <c r="AB70">
        <v>2214.2895800000001</v>
      </c>
      <c r="AC70">
        <v>2211.5054749999999</v>
      </c>
      <c r="AD70">
        <v>2243.9923650000001</v>
      </c>
      <c r="AE70">
        <v>2300.8614779999998</v>
      </c>
      <c r="AF70">
        <v>2369.8078209999999</v>
      </c>
      <c r="AG70">
        <v>2446.9887829999998</v>
      </c>
      <c r="AH70">
        <v>2529.924876</v>
      </c>
      <c r="AI70">
        <v>2616.967893</v>
      </c>
      <c r="AJ70">
        <v>2707.1997150000002</v>
      </c>
      <c r="AK70">
        <v>2799.985819</v>
      </c>
      <c r="AL70">
        <v>2894.9853509999998</v>
      </c>
      <c r="AM70">
        <v>2992.0708340000001</v>
      </c>
    </row>
    <row r="71" spans="1:39" x14ac:dyDescent="0.25">
      <c r="A71" t="s">
        <v>78</v>
      </c>
      <c r="B71">
        <v>158.69049799999999</v>
      </c>
      <c r="C71">
        <v>162.9750951</v>
      </c>
      <c r="D71">
        <v>166.07166340000001</v>
      </c>
      <c r="E71">
        <v>171.36037300000001</v>
      </c>
      <c r="F71">
        <v>176.0300158</v>
      </c>
      <c r="G71">
        <v>180.05300120000001</v>
      </c>
      <c r="H71">
        <v>183.44704010000001</v>
      </c>
      <c r="I71">
        <v>186.34656720000001</v>
      </c>
      <c r="J71">
        <v>188.89186280000001</v>
      </c>
      <c r="K71">
        <v>191.33430630000001</v>
      </c>
      <c r="L71">
        <v>193.6644052</v>
      </c>
      <c r="M71">
        <v>195.8531313</v>
      </c>
      <c r="N71">
        <v>197.92180540000001</v>
      </c>
      <c r="O71">
        <v>200.0831517</v>
      </c>
      <c r="P71">
        <v>202.99194030000001</v>
      </c>
      <c r="Q71">
        <v>206.04343850000001</v>
      </c>
      <c r="R71">
        <v>209.2419151</v>
      </c>
      <c r="S71">
        <v>212.5581933</v>
      </c>
      <c r="T71">
        <v>215.99135240000001</v>
      </c>
      <c r="U71">
        <v>220.1123364</v>
      </c>
      <c r="V71">
        <v>224.55850369999999</v>
      </c>
      <c r="W71">
        <v>229.24763530000001</v>
      </c>
      <c r="X71">
        <v>234.11840749999999</v>
      </c>
      <c r="Y71">
        <v>239.13051709999999</v>
      </c>
      <c r="Z71">
        <v>244.25828680000001</v>
      </c>
      <c r="AA71">
        <v>249.4857777</v>
      </c>
      <c r="AB71">
        <v>254.80361619999999</v>
      </c>
      <c r="AC71">
        <v>260.20696629999998</v>
      </c>
      <c r="AD71">
        <v>265.89874450000002</v>
      </c>
      <c r="AE71">
        <v>272.60218839999999</v>
      </c>
      <c r="AF71">
        <v>279.7640662</v>
      </c>
      <c r="AG71">
        <v>287.33068969999999</v>
      </c>
      <c r="AH71">
        <v>295.23328240000001</v>
      </c>
      <c r="AI71">
        <v>303.41194250000001</v>
      </c>
      <c r="AJ71">
        <v>311.82195000000002</v>
      </c>
      <c r="AK71">
        <v>320.4170183</v>
      </c>
      <c r="AL71">
        <v>329.16058759999999</v>
      </c>
      <c r="AM71">
        <v>338.02107210000003</v>
      </c>
    </row>
    <row r="72" spans="1:39" x14ac:dyDescent="0.25">
      <c r="A72" t="s">
        <v>79</v>
      </c>
      <c r="B72">
        <v>1536.846857</v>
      </c>
      <c r="C72">
        <v>1577.224639</v>
      </c>
      <c r="D72">
        <v>1608.8714520000001</v>
      </c>
      <c r="E72">
        <v>1655.1992419999999</v>
      </c>
      <c r="F72">
        <v>1698.7945030000001</v>
      </c>
      <c r="G72">
        <v>1729.114828</v>
      </c>
      <c r="H72">
        <v>1755.8987050000001</v>
      </c>
      <c r="I72">
        <v>1782.642014</v>
      </c>
      <c r="J72">
        <v>1807.309387</v>
      </c>
      <c r="K72">
        <v>1831.5063090000001</v>
      </c>
      <c r="L72">
        <v>1855.1153119999999</v>
      </c>
      <c r="M72">
        <v>1877.6821789999999</v>
      </c>
      <c r="N72">
        <v>1899.221387</v>
      </c>
      <c r="O72">
        <v>1921.5882079999999</v>
      </c>
      <c r="P72">
        <v>1951.862365</v>
      </c>
      <c r="Q72">
        <v>1980.77352</v>
      </c>
      <c r="R72">
        <v>2008.6481679999999</v>
      </c>
      <c r="S72">
        <v>2035.5848390000001</v>
      </c>
      <c r="T72">
        <v>2058.282013</v>
      </c>
      <c r="U72">
        <v>2092.7320730000001</v>
      </c>
      <c r="V72">
        <v>2131.0268380000002</v>
      </c>
      <c r="W72">
        <v>2171.4699730000002</v>
      </c>
      <c r="X72">
        <v>2213.1007749999999</v>
      </c>
      <c r="Y72">
        <v>2255.380502</v>
      </c>
      <c r="Z72">
        <v>2298.0124369999999</v>
      </c>
      <c r="AA72">
        <v>2340.8391569999999</v>
      </c>
      <c r="AB72">
        <v>2383.7863560000001</v>
      </c>
      <c r="AC72">
        <v>2426.831459</v>
      </c>
      <c r="AD72">
        <v>2473.0686569999998</v>
      </c>
      <c r="AE72">
        <v>2532.4585710000001</v>
      </c>
      <c r="AF72">
        <v>2596.0975400000002</v>
      </c>
      <c r="AG72">
        <v>2662.9492449999998</v>
      </c>
      <c r="AH72">
        <v>2732.2989480000001</v>
      </c>
      <c r="AI72">
        <v>2803.5853849999999</v>
      </c>
      <c r="AJ72">
        <v>2876.4491910000002</v>
      </c>
      <c r="AK72">
        <v>2950.3322159999998</v>
      </c>
      <c r="AL72">
        <v>3024.780413</v>
      </c>
      <c r="AM72">
        <v>3099.3597140000002</v>
      </c>
    </row>
    <row r="73" spans="1:39" x14ac:dyDescent="0.25">
      <c r="A73" t="s">
        <v>80</v>
      </c>
      <c r="B73">
        <v>1250.920102</v>
      </c>
      <c r="C73">
        <v>1287.586229</v>
      </c>
      <c r="D73">
        <v>1325.426473</v>
      </c>
      <c r="E73">
        <v>1370.9896900000001</v>
      </c>
      <c r="F73">
        <v>1414.3194900000001</v>
      </c>
      <c r="G73">
        <v>1454.23639</v>
      </c>
      <c r="H73">
        <v>1490.667017</v>
      </c>
      <c r="I73">
        <v>1510.8835590000001</v>
      </c>
      <c r="J73">
        <v>1524.23498</v>
      </c>
      <c r="K73">
        <v>1533.722784</v>
      </c>
      <c r="L73">
        <v>1541.43769</v>
      </c>
      <c r="M73">
        <v>1547.843202</v>
      </c>
      <c r="N73">
        <v>1553.2982810000001</v>
      </c>
      <c r="O73">
        <v>1562.417862</v>
      </c>
      <c r="P73">
        <v>1587.266603</v>
      </c>
      <c r="Q73">
        <v>1616.1919</v>
      </c>
      <c r="R73">
        <v>1647.751336</v>
      </c>
      <c r="S73">
        <v>1681.3347429999999</v>
      </c>
      <c r="T73">
        <v>1715.962282</v>
      </c>
      <c r="U73">
        <v>1751.851719</v>
      </c>
      <c r="V73">
        <v>1788.5471910000001</v>
      </c>
      <c r="W73">
        <v>1826.0639000000001</v>
      </c>
      <c r="X73">
        <v>1864.3479950000001</v>
      </c>
      <c r="Y73">
        <v>1903.3516970000001</v>
      </c>
      <c r="Z73">
        <v>1943.0404490000001</v>
      </c>
      <c r="AA73">
        <v>1983.3914729999999</v>
      </c>
      <c r="AB73">
        <v>2024.392435</v>
      </c>
      <c r="AC73">
        <v>2066.0406680000001</v>
      </c>
      <c r="AD73">
        <v>2112.3889220000001</v>
      </c>
      <c r="AE73">
        <v>2173.4028290000001</v>
      </c>
      <c r="AF73">
        <v>2239.6644670000001</v>
      </c>
      <c r="AG73">
        <v>2309.9821259999999</v>
      </c>
      <c r="AH73">
        <v>2383.8487930000001</v>
      </c>
      <c r="AI73">
        <v>2460.9718720000001</v>
      </c>
      <c r="AJ73">
        <v>2541.2746360000001</v>
      </c>
      <c r="AK73">
        <v>2624.6536879999999</v>
      </c>
      <c r="AL73">
        <v>2711.1530870000001</v>
      </c>
      <c r="AM73">
        <v>2800.9098220000001</v>
      </c>
    </row>
    <row r="74" spans="1:39" x14ac:dyDescent="0.25">
      <c r="A74" t="s">
        <v>81</v>
      </c>
      <c r="B74">
        <v>180.4229244</v>
      </c>
      <c r="C74">
        <v>185.48851640000001</v>
      </c>
      <c r="D74">
        <v>189.78452619999999</v>
      </c>
      <c r="E74">
        <v>194.513856</v>
      </c>
      <c r="F74">
        <v>198.54948390000001</v>
      </c>
      <c r="G74">
        <v>200.98392810000001</v>
      </c>
      <c r="H74">
        <v>202.70663809999999</v>
      </c>
      <c r="I74">
        <v>204.1673725</v>
      </c>
      <c r="J74">
        <v>205.43300439999999</v>
      </c>
      <c r="K74">
        <v>206.55936059999999</v>
      </c>
      <c r="L74">
        <v>207.4519908</v>
      </c>
      <c r="M74">
        <v>208.00593019999999</v>
      </c>
      <c r="N74">
        <v>208.20226719999999</v>
      </c>
      <c r="O74">
        <v>208.41824460000001</v>
      </c>
      <c r="P74">
        <v>209.1092074</v>
      </c>
      <c r="Q74">
        <v>209.36011339999999</v>
      </c>
      <c r="R74">
        <v>209.21384599999999</v>
      </c>
      <c r="S74">
        <v>208.66669229999999</v>
      </c>
      <c r="T74">
        <v>208.152447</v>
      </c>
      <c r="U74">
        <v>209.42828280000001</v>
      </c>
      <c r="V74">
        <v>211.5135497</v>
      </c>
      <c r="W74">
        <v>214.1402583</v>
      </c>
      <c r="X74">
        <v>217.12379569999999</v>
      </c>
      <c r="Y74">
        <v>220.3364699</v>
      </c>
      <c r="Z74">
        <v>223.6906165</v>
      </c>
      <c r="AA74">
        <v>227.1272161</v>
      </c>
      <c r="AB74">
        <v>230.60823690000001</v>
      </c>
      <c r="AC74">
        <v>234.1112147</v>
      </c>
      <c r="AD74">
        <v>238.12074699999999</v>
      </c>
      <c r="AE74">
        <v>243.38031359999999</v>
      </c>
      <c r="AF74">
        <v>249.215644</v>
      </c>
      <c r="AG74">
        <v>255.51872040000001</v>
      </c>
      <c r="AH74">
        <v>262.17079799999999</v>
      </c>
      <c r="AI74">
        <v>269.05473669999998</v>
      </c>
      <c r="AJ74">
        <v>276.06354979999998</v>
      </c>
      <c r="AK74">
        <v>283.05944959999999</v>
      </c>
      <c r="AL74">
        <v>289.90527900000001</v>
      </c>
      <c r="AM74">
        <v>296.45385190000002</v>
      </c>
    </row>
    <row r="75" spans="1:39" x14ac:dyDescent="0.25">
      <c r="A75" t="s">
        <v>248</v>
      </c>
      <c r="B75">
        <v>714.27044790000002</v>
      </c>
      <c r="C75">
        <v>734.11800189999997</v>
      </c>
      <c r="D75">
        <v>755.20836789999998</v>
      </c>
      <c r="E75">
        <v>781.15456489999997</v>
      </c>
      <c r="F75">
        <v>806.60245750000001</v>
      </c>
      <c r="G75">
        <v>828.7636847</v>
      </c>
      <c r="H75">
        <v>847.205871</v>
      </c>
      <c r="I75">
        <v>862.47972579999998</v>
      </c>
      <c r="J75">
        <v>865.79013320000001</v>
      </c>
      <c r="K75">
        <v>861.78202940000006</v>
      </c>
      <c r="L75">
        <v>855.84677280000005</v>
      </c>
      <c r="M75">
        <v>848.53301069999998</v>
      </c>
      <c r="N75">
        <v>839.83939710000004</v>
      </c>
      <c r="O75">
        <v>833.26581450000003</v>
      </c>
      <c r="P75">
        <v>839.02115490000006</v>
      </c>
      <c r="Q75">
        <v>846.85248839999997</v>
      </c>
      <c r="R75">
        <v>855.52783290000002</v>
      </c>
      <c r="S75">
        <v>864.78978319999999</v>
      </c>
      <c r="T75">
        <v>874.85481949999996</v>
      </c>
      <c r="U75">
        <v>886.45222639999997</v>
      </c>
      <c r="V75">
        <v>898.78480720000005</v>
      </c>
      <c r="W75">
        <v>911.61703539999996</v>
      </c>
      <c r="X75">
        <v>924.81595760000005</v>
      </c>
      <c r="Y75">
        <v>938.29750950000005</v>
      </c>
      <c r="Z75">
        <v>952.0090414</v>
      </c>
      <c r="AA75">
        <v>965.91946359999997</v>
      </c>
      <c r="AB75">
        <v>980.01346420000004</v>
      </c>
      <c r="AC75">
        <v>994.28785189999996</v>
      </c>
      <c r="AD75">
        <v>1011.6931949999999</v>
      </c>
      <c r="AE75">
        <v>1043.060872</v>
      </c>
      <c r="AF75">
        <v>1078.5986210000001</v>
      </c>
      <c r="AG75">
        <v>1116.8840359999999</v>
      </c>
      <c r="AH75">
        <v>1157.506952</v>
      </c>
      <c r="AI75">
        <v>1200.2521770000001</v>
      </c>
      <c r="AJ75">
        <v>1245.0364199999999</v>
      </c>
      <c r="AK75">
        <v>1291.758137</v>
      </c>
      <c r="AL75">
        <v>1340.3899469999999</v>
      </c>
      <c r="AM75">
        <v>1390.9493440000001</v>
      </c>
    </row>
    <row r="76" spans="1:39" x14ac:dyDescent="0.25">
      <c r="A76" t="s">
        <v>249</v>
      </c>
      <c r="B76">
        <v>2168.3875360000002</v>
      </c>
      <c r="C76">
        <v>2238.327675</v>
      </c>
      <c r="D76">
        <v>2249.0341349999999</v>
      </c>
      <c r="E76">
        <v>2311.0593039999999</v>
      </c>
      <c r="F76">
        <v>2365.7001230000001</v>
      </c>
      <c r="G76">
        <v>2464.6876029999999</v>
      </c>
      <c r="H76">
        <v>2503.9944439999999</v>
      </c>
      <c r="I76">
        <v>2498.9990739999998</v>
      </c>
      <c r="J76">
        <v>2464.074458</v>
      </c>
      <c r="K76">
        <v>2406.4959229999999</v>
      </c>
      <c r="L76">
        <v>2323.2999749999999</v>
      </c>
      <c r="M76">
        <v>2206.425933</v>
      </c>
      <c r="N76">
        <v>2046.3433849999999</v>
      </c>
      <c r="O76">
        <v>1922.9116429999999</v>
      </c>
      <c r="P76">
        <v>1805.2405200000001</v>
      </c>
      <c r="Q76">
        <v>1680.1477159999999</v>
      </c>
      <c r="R76">
        <v>1549.5803490000001</v>
      </c>
      <c r="S76">
        <v>1415.9488759999999</v>
      </c>
      <c r="T76">
        <v>1327.8749049999999</v>
      </c>
      <c r="U76">
        <v>1258.303075</v>
      </c>
      <c r="V76">
        <v>1197.5211240000001</v>
      </c>
      <c r="W76">
        <v>1142.07582</v>
      </c>
      <c r="X76">
        <v>1089.86257</v>
      </c>
      <c r="Y76">
        <v>1039.5688970000001</v>
      </c>
      <c r="Z76">
        <v>990.43171329999996</v>
      </c>
      <c r="AA76">
        <v>942.06498699999997</v>
      </c>
      <c r="AB76">
        <v>894.33312269999999</v>
      </c>
      <c r="AC76">
        <v>847.25939449999998</v>
      </c>
      <c r="AD76">
        <v>806.06365700000003</v>
      </c>
      <c r="AE76">
        <v>771.03068640000004</v>
      </c>
      <c r="AF76">
        <v>737.94842359999996</v>
      </c>
      <c r="AG76">
        <v>705.9978893</v>
      </c>
      <c r="AH76">
        <v>674.52396980000003</v>
      </c>
      <c r="AI76">
        <v>642.99655970000003</v>
      </c>
      <c r="AJ76">
        <v>611.01449230000003</v>
      </c>
      <c r="AK76">
        <v>578.23251059999996</v>
      </c>
      <c r="AL76">
        <v>544.41249619999996</v>
      </c>
      <c r="AM76">
        <v>509.42012290000002</v>
      </c>
    </row>
    <row r="77" spans="1:39" x14ac:dyDescent="0.25">
      <c r="A77" t="s">
        <v>77</v>
      </c>
      <c r="B77">
        <v>1498.677275</v>
      </c>
      <c r="C77">
        <v>1539.53412</v>
      </c>
      <c r="D77">
        <v>1594.566018</v>
      </c>
      <c r="E77">
        <v>1657.7488880000001</v>
      </c>
      <c r="F77">
        <v>1710.1660119999999</v>
      </c>
      <c r="G77">
        <v>1750.4676910000001</v>
      </c>
      <c r="H77">
        <v>1781.2743379999999</v>
      </c>
      <c r="I77">
        <v>1805.7957919999999</v>
      </c>
      <c r="J77">
        <v>1828.718715</v>
      </c>
      <c r="K77">
        <v>1851.3657470000001</v>
      </c>
      <c r="L77">
        <v>1873.738466</v>
      </c>
      <c r="M77">
        <v>1895.862942</v>
      </c>
      <c r="N77">
        <v>1917.8715259999999</v>
      </c>
      <c r="O77">
        <v>1949.289121</v>
      </c>
      <c r="P77">
        <v>1986.1530210000001</v>
      </c>
      <c r="Q77">
        <v>2027.2718769999999</v>
      </c>
      <c r="R77">
        <v>2071.5530869999998</v>
      </c>
      <c r="S77">
        <v>2118.1306629999999</v>
      </c>
      <c r="T77">
        <v>2169.8942910000001</v>
      </c>
      <c r="U77">
        <v>2225.302103</v>
      </c>
      <c r="V77">
        <v>2283.3916429999999</v>
      </c>
      <c r="W77">
        <v>2343.4689830000002</v>
      </c>
      <c r="X77">
        <v>2405.0922449999998</v>
      </c>
      <c r="Y77">
        <v>2468.0111510000002</v>
      </c>
      <c r="Z77">
        <v>2532.104096</v>
      </c>
      <c r="AA77">
        <v>2597.3284530000001</v>
      </c>
      <c r="AB77">
        <v>2663.6862270000001</v>
      </c>
      <c r="AC77">
        <v>2731.203919</v>
      </c>
      <c r="AD77">
        <v>2807.5596879999998</v>
      </c>
      <c r="AE77">
        <v>2890.2513869999998</v>
      </c>
      <c r="AF77">
        <v>2978.0902639999999</v>
      </c>
      <c r="AG77">
        <v>3069.9270230000002</v>
      </c>
      <c r="AH77">
        <v>3164.8815410000002</v>
      </c>
      <c r="AI77">
        <v>3262.413955</v>
      </c>
      <c r="AJ77">
        <v>3362.3029790000001</v>
      </c>
      <c r="AK77">
        <v>3464.6104580000001</v>
      </c>
      <c r="AL77">
        <v>3569.5310300000001</v>
      </c>
      <c r="AM77">
        <v>3677.3737160000001</v>
      </c>
    </row>
    <row r="78" spans="1:39" x14ac:dyDescent="0.25">
      <c r="A78" t="s">
        <v>253</v>
      </c>
      <c r="B78">
        <v>1498.677275</v>
      </c>
      <c r="C78">
        <v>1539.5256240000001</v>
      </c>
      <c r="D78">
        <v>1594.5318360000001</v>
      </c>
      <c r="E78">
        <v>1657.6599859999999</v>
      </c>
      <c r="F78">
        <v>1709.9803870000001</v>
      </c>
      <c r="G78">
        <v>1750.565321</v>
      </c>
      <c r="H78">
        <v>1781.2081539999999</v>
      </c>
      <c r="I78">
        <v>1804.8908980000001</v>
      </c>
      <c r="J78">
        <v>1826.447621</v>
      </c>
      <c r="K78">
        <v>1847.4984440000001</v>
      </c>
      <c r="L78">
        <v>1868.240818</v>
      </c>
      <c r="M78">
        <v>1888.869183</v>
      </c>
      <c r="N78">
        <v>1909.6978260000001</v>
      </c>
      <c r="O78">
        <v>1939.708124</v>
      </c>
      <c r="P78">
        <v>1974.9453269999999</v>
      </c>
      <c r="Q78">
        <v>2014.1821070000001</v>
      </c>
      <c r="R78">
        <v>2056.325077</v>
      </c>
      <c r="S78">
        <v>2100.5663180000001</v>
      </c>
      <c r="T78">
        <v>2149.8694839999998</v>
      </c>
      <c r="U78">
        <v>2202.2252360000002</v>
      </c>
      <c r="V78">
        <v>2256.7278689999998</v>
      </c>
      <c r="W78">
        <v>2312.768795</v>
      </c>
      <c r="X78">
        <v>2370.0024760000001</v>
      </c>
      <c r="Y78">
        <v>2428.2730780000002</v>
      </c>
      <c r="Z78">
        <v>2487.5425059999998</v>
      </c>
      <c r="AA78">
        <v>2547.8356309999999</v>
      </c>
      <c r="AB78">
        <v>2609.204326</v>
      </c>
      <c r="AC78">
        <v>2671.7079880000001</v>
      </c>
      <c r="AD78">
        <v>2744.7887609999998</v>
      </c>
      <c r="AE78">
        <v>2824.9342369999999</v>
      </c>
      <c r="AF78">
        <v>2910.6879159999999</v>
      </c>
      <c r="AG78">
        <v>3000.6884420000001</v>
      </c>
      <c r="AH78">
        <v>3093.85313</v>
      </c>
      <c r="AI78">
        <v>3189.4242800000002</v>
      </c>
      <c r="AJ78">
        <v>3286.9095259999999</v>
      </c>
      <c r="AK78">
        <v>3386.072416</v>
      </c>
      <c r="AL78">
        <v>3486.7708790000001</v>
      </c>
      <c r="AM78">
        <v>3588.9451479999998</v>
      </c>
    </row>
    <row r="79" spans="1:39" x14ac:dyDescent="0.25">
      <c r="A79" t="s">
        <v>88</v>
      </c>
      <c r="B79">
        <v>8815235.7339999899</v>
      </c>
      <c r="C79">
        <v>9059972.3780000005</v>
      </c>
      <c r="D79">
        <v>9262512.2400000002</v>
      </c>
      <c r="E79">
        <v>9610368.0160000008</v>
      </c>
      <c r="F79">
        <v>9936526.4020000007</v>
      </c>
      <c r="G79">
        <v>10227749.65</v>
      </c>
      <c r="H79">
        <v>10477692.58</v>
      </c>
      <c r="I79">
        <v>10693653.32</v>
      </c>
      <c r="J79">
        <v>10884736.6</v>
      </c>
      <c r="K79">
        <v>11066826.92</v>
      </c>
      <c r="L79">
        <v>11240645.449999999</v>
      </c>
      <c r="M79">
        <v>11405855.800000001</v>
      </c>
      <c r="N79">
        <v>11563953.85</v>
      </c>
      <c r="O79">
        <v>11728439.689999999</v>
      </c>
      <c r="P79">
        <v>11946189.27</v>
      </c>
      <c r="Q79">
        <v>12182129.48</v>
      </c>
      <c r="R79">
        <v>12436570.76</v>
      </c>
      <c r="S79">
        <v>12707286.01</v>
      </c>
      <c r="T79">
        <v>12979045.93</v>
      </c>
      <c r="U79">
        <v>13277254.039999999</v>
      </c>
      <c r="V79">
        <v>13587209.859999999</v>
      </c>
      <c r="W79">
        <v>13905304.619999999</v>
      </c>
      <c r="X79">
        <v>14229735.67</v>
      </c>
      <c r="Y79">
        <v>14559736.939999999</v>
      </c>
      <c r="Z79">
        <v>14895096.66</v>
      </c>
      <c r="AA79">
        <v>15235883.390000001</v>
      </c>
      <c r="AB79">
        <v>15582305.609999999</v>
      </c>
      <c r="AC79">
        <v>15934645.02</v>
      </c>
      <c r="AD79">
        <v>16308958.029999999</v>
      </c>
      <c r="AE79">
        <v>16733769.289999999</v>
      </c>
      <c r="AF79">
        <v>17187055.23</v>
      </c>
      <c r="AG79">
        <v>17665912.34</v>
      </c>
      <c r="AH79">
        <v>18167213.09</v>
      </c>
      <c r="AI79">
        <v>18688807.190000001</v>
      </c>
      <c r="AJ79">
        <v>19229861.25</v>
      </c>
      <c r="AK79">
        <v>19789956.989999998</v>
      </c>
      <c r="AL79">
        <v>20369518.170000002</v>
      </c>
      <c r="AM79">
        <v>20969602.600000001</v>
      </c>
    </row>
    <row r="80" spans="1:39" x14ac:dyDescent="0.25">
      <c r="A80" t="s">
        <v>89</v>
      </c>
      <c r="B80">
        <v>66019644.850000001</v>
      </c>
      <c r="C80">
        <v>67838234.579999998</v>
      </c>
      <c r="D80">
        <v>69556918.640000001</v>
      </c>
      <c r="E80">
        <v>72269610.75</v>
      </c>
      <c r="F80">
        <v>74911848.140000001</v>
      </c>
      <c r="G80">
        <v>76866170.579999998</v>
      </c>
      <c r="H80">
        <v>78645769.959999904</v>
      </c>
      <c r="I80">
        <v>80313412.409999996</v>
      </c>
      <c r="J80">
        <v>81775624.030000001</v>
      </c>
      <c r="K80">
        <v>83143806.150000006</v>
      </c>
      <c r="L80">
        <v>84447644.620000005</v>
      </c>
      <c r="M80">
        <v>85699708.659999996</v>
      </c>
      <c r="N80">
        <v>86916206.980000004</v>
      </c>
      <c r="O80">
        <v>88204993.959999904</v>
      </c>
      <c r="P80">
        <v>90037344.769999996</v>
      </c>
      <c r="Q80">
        <v>91957618.650000006</v>
      </c>
      <c r="R80">
        <v>93964866.150000006</v>
      </c>
      <c r="S80">
        <v>96053750.989999995</v>
      </c>
      <c r="T80">
        <v>97897469.189999998</v>
      </c>
      <c r="U80">
        <v>100072393.2</v>
      </c>
      <c r="V80">
        <v>102338969.40000001</v>
      </c>
      <c r="W80">
        <v>104629961.8</v>
      </c>
      <c r="X80">
        <v>106919081.40000001</v>
      </c>
      <c r="Y80">
        <v>109199885.59999999</v>
      </c>
      <c r="Z80">
        <v>111475084.5</v>
      </c>
      <c r="AA80">
        <v>113751107.09999999</v>
      </c>
      <c r="AB80">
        <v>116035534.8</v>
      </c>
      <c r="AC80">
        <v>118335971.7</v>
      </c>
      <c r="AD80">
        <v>120932628.7</v>
      </c>
      <c r="AE80">
        <v>123956010.7</v>
      </c>
      <c r="AF80">
        <v>127215579.3</v>
      </c>
      <c r="AG80">
        <v>130669877.90000001</v>
      </c>
      <c r="AH80">
        <v>134289737.80000001</v>
      </c>
      <c r="AI80">
        <v>138060209.90000001</v>
      </c>
      <c r="AJ80">
        <v>141982374.40000001</v>
      </c>
      <c r="AK80">
        <v>146056652.5</v>
      </c>
      <c r="AL80">
        <v>150291039.40000001</v>
      </c>
      <c r="AM80">
        <v>154699253.90000001</v>
      </c>
    </row>
    <row r="81" spans="1:39" x14ac:dyDescent="0.25">
      <c r="A81" t="s">
        <v>90</v>
      </c>
      <c r="B81">
        <v>91040039.519999996</v>
      </c>
      <c r="C81">
        <v>93710170.489999995</v>
      </c>
      <c r="D81">
        <v>96468468.049999997</v>
      </c>
      <c r="E81">
        <v>99793521.299999997</v>
      </c>
      <c r="F81">
        <v>102957631.3</v>
      </c>
      <c r="G81">
        <v>105873424.7</v>
      </c>
      <c r="H81">
        <v>108533659.59999999</v>
      </c>
      <c r="I81">
        <v>110003429.7</v>
      </c>
      <c r="J81">
        <v>110985395.09999999</v>
      </c>
      <c r="K81">
        <v>111698265.09999999</v>
      </c>
      <c r="L81">
        <v>112285599.3</v>
      </c>
      <c r="M81">
        <v>112775803.59999999</v>
      </c>
      <c r="N81">
        <v>113189999.2</v>
      </c>
      <c r="O81">
        <v>113865783.40000001</v>
      </c>
      <c r="P81">
        <v>115683699.09999999</v>
      </c>
      <c r="Q81">
        <v>117791424.40000001</v>
      </c>
      <c r="R81">
        <v>120085901.8</v>
      </c>
      <c r="S81">
        <v>122522709.5</v>
      </c>
      <c r="T81">
        <v>125032614.59999999</v>
      </c>
      <c r="U81">
        <v>127634098.40000001</v>
      </c>
      <c r="V81">
        <v>130295094</v>
      </c>
      <c r="W81">
        <v>133013559</v>
      </c>
      <c r="X81">
        <v>135786181.30000001</v>
      </c>
      <c r="Y81">
        <v>138610081.19999999</v>
      </c>
      <c r="Z81">
        <v>141483282</v>
      </c>
      <c r="AA81">
        <v>144404724</v>
      </c>
      <c r="AB81">
        <v>147374243.30000001</v>
      </c>
      <c r="AC81">
        <v>150392555.09999999</v>
      </c>
      <c r="AD81">
        <v>153758789.80000001</v>
      </c>
      <c r="AE81">
        <v>158188564.30000001</v>
      </c>
      <c r="AF81">
        <v>162991582.30000001</v>
      </c>
      <c r="AG81">
        <v>168077138.30000001</v>
      </c>
      <c r="AH81">
        <v>173413169.90000001</v>
      </c>
      <c r="AI81">
        <v>178984467.5</v>
      </c>
      <c r="AJ81">
        <v>184792252.69999999</v>
      </c>
      <c r="AK81">
        <v>190836339.09999999</v>
      </c>
      <c r="AL81">
        <v>197127884.09999999</v>
      </c>
      <c r="AM81">
        <v>203685590</v>
      </c>
    </row>
    <row r="82" spans="1:39" x14ac:dyDescent="0.25">
      <c r="A82" t="s">
        <v>91</v>
      </c>
      <c r="B82">
        <v>6177550.3959999997</v>
      </c>
      <c r="C82">
        <v>6386522.0619999999</v>
      </c>
      <c r="D82">
        <v>6600995.7460000003</v>
      </c>
      <c r="E82">
        <v>6862569.7280000001</v>
      </c>
      <c r="F82">
        <v>7112840.7680000002</v>
      </c>
      <c r="G82">
        <v>7302407.9450000003</v>
      </c>
      <c r="H82">
        <v>7464511.7609999999</v>
      </c>
      <c r="I82">
        <v>7604320.0290000001</v>
      </c>
      <c r="J82">
        <v>7725601.4649999999</v>
      </c>
      <c r="K82">
        <v>7834091.6579999998</v>
      </c>
      <c r="L82">
        <v>7929953.6030000001</v>
      </c>
      <c r="M82">
        <v>8013015.267</v>
      </c>
      <c r="N82">
        <v>8084097.6449999996</v>
      </c>
      <c r="O82">
        <v>8160522.0240000002</v>
      </c>
      <c r="P82">
        <v>8277253.0489999996</v>
      </c>
      <c r="Q82">
        <v>8398585.41599999</v>
      </c>
      <c r="R82">
        <v>8525817.1300000008</v>
      </c>
      <c r="S82">
        <v>8658005.4260000009</v>
      </c>
      <c r="T82">
        <v>8782058.8770000003</v>
      </c>
      <c r="U82">
        <v>8957724.1180000007</v>
      </c>
      <c r="V82">
        <v>9158571.0150000006</v>
      </c>
      <c r="W82">
        <v>9375466.1779999901</v>
      </c>
      <c r="X82">
        <v>9603147.5150000006</v>
      </c>
      <c r="Y82">
        <v>9838477.9370000008</v>
      </c>
      <c r="Z82">
        <v>10079543.220000001</v>
      </c>
      <c r="AA82">
        <v>10325159.859999999</v>
      </c>
      <c r="AB82">
        <v>10574609.02</v>
      </c>
      <c r="AC82">
        <v>10827487.689999999</v>
      </c>
      <c r="AD82">
        <v>11106328.35</v>
      </c>
      <c r="AE82">
        <v>11410582.210000001</v>
      </c>
      <c r="AF82">
        <v>11739145.029999999</v>
      </c>
      <c r="AG82">
        <v>12089933.380000001</v>
      </c>
      <c r="AH82">
        <v>12459824.939999999</v>
      </c>
      <c r="AI82">
        <v>12846701.4</v>
      </c>
      <c r="AJ82">
        <v>13249963.77</v>
      </c>
      <c r="AK82">
        <v>13669131.59</v>
      </c>
      <c r="AL82">
        <v>14104519.630000001</v>
      </c>
      <c r="AM82">
        <v>14557064.939999999</v>
      </c>
    </row>
    <row r="83" spans="1:39" x14ac:dyDescent="0.25">
      <c r="A83" t="s">
        <v>136</v>
      </c>
      <c r="B83">
        <v>41882012.060000002</v>
      </c>
      <c r="C83">
        <v>43046090.039999999</v>
      </c>
      <c r="D83">
        <v>44285306.07</v>
      </c>
      <c r="E83">
        <v>45811659.979999997</v>
      </c>
      <c r="F83">
        <v>47312945.219999999</v>
      </c>
      <c r="G83">
        <v>48738842.5</v>
      </c>
      <c r="H83">
        <v>49961365.07</v>
      </c>
      <c r="I83">
        <v>50981478.969999999</v>
      </c>
      <c r="J83">
        <v>51254766.799999997</v>
      </c>
      <c r="K83">
        <v>51093405.590000004</v>
      </c>
      <c r="L83">
        <v>50812039.729999997</v>
      </c>
      <c r="M83">
        <v>50448765.909999996</v>
      </c>
      <c r="N83">
        <v>50007121.079999998</v>
      </c>
      <c r="O83">
        <v>49714127.890000001</v>
      </c>
      <c r="P83">
        <v>50181835.210000001</v>
      </c>
      <c r="Q83">
        <v>50782091.390000001</v>
      </c>
      <c r="R83">
        <v>51437246.850000001</v>
      </c>
      <c r="S83">
        <v>52129151.039999999</v>
      </c>
      <c r="T83">
        <v>52815637.170000002</v>
      </c>
      <c r="U83">
        <v>53580287.810000002</v>
      </c>
      <c r="V83">
        <v>54391965.170000002</v>
      </c>
      <c r="W83">
        <v>55234128.590000004</v>
      </c>
      <c r="X83">
        <v>56096234.380000003</v>
      </c>
      <c r="Y83">
        <v>56971188.390000001</v>
      </c>
      <c r="Z83">
        <v>57854178.899999999</v>
      </c>
      <c r="AA83">
        <v>58742021.420000002</v>
      </c>
      <c r="AB83">
        <v>59632801.869999997</v>
      </c>
      <c r="AC83">
        <v>60525665.460000001</v>
      </c>
      <c r="AD83">
        <v>61615265.450000003</v>
      </c>
      <c r="AE83">
        <v>63547558.469999999</v>
      </c>
      <c r="AF83">
        <v>65742229.539999999</v>
      </c>
      <c r="AG83">
        <v>68113347.819999903</v>
      </c>
      <c r="AH83">
        <v>70636538.049999997</v>
      </c>
      <c r="AI83">
        <v>73300680.400000006</v>
      </c>
      <c r="AJ83">
        <v>76104307.530000001</v>
      </c>
      <c r="AK83">
        <v>79046680.599999994</v>
      </c>
      <c r="AL83">
        <v>82132798.840000004</v>
      </c>
      <c r="AM83">
        <v>85372035.599999994</v>
      </c>
    </row>
    <row r="84" spans="1:39" x14ac:dyDescent="0.25">
      <c r="A84" t="s">
        <v>134</v>
      </c>
      <c r="B84">
        <v>125966805.90000001</v>
      </c>
      <c r="C84">
        <v>127389250.90000001</v>
      </c>
      <c r="D84">
        <v>124466439.5</v>
      </c>
      <c r="E84">
        <v>125468415.90000001</v>
      </c>
      <c r="F84">
        <v>126258741.8</v>
      </c>
      <c r="G84">
        <v>120907697.90000001</v>
      </c>
      <c r="H84">
        <v>117175179.40000001</v>
      </c>
      <c r="I84">
        <v>114647046.7</v>
      </c>
      <c r="J84">
        <v>112512802.40000001</v>
      </c>
      <c r="K84">
        <v>110348232.5</v>
      </c>
      <c r="L84">
        <v>107723230.59999999</v>
      </c>
      <c r="M84">
        <v>104238277.5</v>
      </c>
      <c r="N84">
        <v>99515023.469999999</v>
      </c>
      <c r="O84">
        <v>97080622.040000007</v>
      </c>
      <c r="P84">
        <v>95385396.409999996</v>
      </c>
      <c r="Q84">
        <v>93645296.640000001</v>
      </c>
      <c r="R84">
        <v>91832578.090000004</v>
      </c>
      <c r="S84">
        <v>89940831.909999996</v>
      </c>
      <c r="T84">
        <v>88228008.379999995</v>
      </c>
      <c r="U84">
        <v>87294592.510000005</v>
      </c>
      <c r="V84">
        <v>86881527.790000007</v>
      </c>
      <c r="W84">
        <v>86795487.159999996</v>
      </c>
      <c r="X84">
        <v>86882370.469999999</v>
      </c>
      <c r="Y84">
        <v>87021817.189999998</v>
      </c>
      <c r="Z84">
        <v>87120757.390000001</v>
      </c>
      <c r="AA84">
        <v>87107820.939999998</v>
      </c>
      <c r="AB84">
        <v>86929036.090000004</v>
      </c>
      <c r="AC84">
        <v>86544635.939999998</v>
      </c>
      <c r="AD84">
        <v>84644381.890000001</v>
      </c>
      <c r="AE84">
        <v>84172083.170000002</v>
      </c>
      <c r="AF84">
        <v>84771339.480000004</v>
      </c>
      <c r="AG84">
        <v>86146665.810000002</v>
      </c>
      <c r="AH84">
        <v>88074738</v>
      </c>
      <c r="AI84">
        <v>90398110.129999995</v>
      </c>
      <c r="AJ84">
        <v>93013191.859999999</v>
      </c>
      <c r="AK84">
        <v>95846727.290000007</v>
      </c>
      <c r="AL84">
        <v>98850347.019999996</v>
      </c>
      <c r="AM84">
        <v>101993540.3</v>
      </c>
    </row>
    <row r="85" spans="1:39" x14ac:dyDescent="0.25">
      <c r="A85" t="s">
        <v>250</v>
      </c>
      <c r="B85">
        <v>85945794.760000005</v>
      </c>
      <c r="C85">
        <v>88455939.799999997</v>
      </c>
      <c r="D85">
        <v>91950733.349999994</v>
      </c>
      <c r="E85">
        <v>96048271.430000007</v>
      </c>
      <c r="F85">
        <v>99537952.140000001</v>
      </c>
      <c r="G85">
        <v>102222217.90000001</v>
      </c>
      <c r="H85">
        <v>104228091.90000001</v>
      </c>
      <c r="I85">
        <v>105760477.2</v>
      </c>
      <c r="J85">
        <v>107152357.2</v>
      </c>
      <c r="K85">
        <v>108520261</v>
      </c>
      <c r="L85">
        <v>109884639</v>
      </c>
      <c r="M85">
        <v>111255756</v>
      </c>
      <c r="N85">
        <v>112642385.5</v>
      </c>
      <c r="O85">
        <v>114600607.8</v>
      </c>
      <c r="P85">
        <v>116929958.90000001</v>
      </c>
      <c r="Q85">
        <v>119559181.59999999</v>
      </c>
      <c r="R85">
        <v>122414985.7</v>
      </c>
      <c r="S85">
        <v>125438278.90000001</v>
      </c>
      <c r="T85">
        <v>128624645.8</v>
      </c>
      <c r="U85">
        <v>131896301</v>
      </c>
      <c r="V85">
        <v>135231905</v>
      </c>
      <c r="W85">
        <v>138625566.09999999</v>
      </c>
      <c r="X85">
        <v>142078152.90000001</v>
      </c>
      <c r="Y85">
        <v>145593009.5</v>
      </c>
      <c r="Z85">
        <v>149173963.40000001</v>
      </c>
      <c r="AA85">
        <v>152824598.30000001</v>
      </c>
      <c r="AB85">
        <v>156548127.30000001</v>
      </c>
      <c r="AC85">
        <v>160347568.80000001</v>
      </c>
      <c r="AD85">
        <v>164765352.59999999</v>
      </c>
      <c r="AE85">
        <v>169602417.59999999</v>
      </c>
      <c r="AF85">
        <v>174764239</v>
      </c>
      <c r="AG85">
        <v>180174210.5</v>
      </c>
      <c r="AH85">
        <v>185778944</v>
      </c>
      <c r="AI85">
        <v>191547740.19999999</v>
      </c>
      <c r="AJ85">
        <v>197468361.19999999</v>
      </c>
      <c r="AK85">
        <v>203545767.5</v>
      </c>
      <c r="AL85">
        <v>209792658</v>
      </c>
      <c r="AM85">
        <v>216228392.09999999</v>
      </c>
    </row>
    <row r="86" spans="1:39" x14ac:dyDescent="0.25">
      <c r="A86" t="s">
        <v>94</v>
      </c>
      <c r="B86">
        <v>8815235.7339999899</v>
      </c>
      <c r="C86">
        <v>9059992.4529999997</v>
      </c>
      <c r="D86">
        <v>9262551.5779999997</v>
      </c>
      <c r="E86">
        <v>9610426.3760000002</v>
      </c>
      <c r="F86">
        <v>9936850.716</v>
      </c>
      <c r="G86">
        <v>10232189.82</v>
      </c>
      <c r="H86">
        <v>10488164.4</v>
      </c>
      <c r="I86">
        <v>10707341.029999999</v>
      </c>
      <c r="J86">
        <v>10899213.720000001</v>
      </c>
      <c r="K86">
        <v>11080571.460000001</v>
      </c>
      <c r="L86">
        <v>11253243.369999999</v>
      </c>
      <c r="M86">
        <v>11417359.449999999</v>
      </c>
      <c r="N86">
        <v>11575024.23</v>
      </c>
      <c r="O86">
        <v>11742128.119999999</v>
      </c>
      <c r="P86">
        <v>11961871.289999999</v>
      </c>
      <c r="Q86">
        <v>12200217.560000001</v>
      </c>
      <c r="R86">
        <v>12457476.42</v>
      </c>
      <c r="S86">
        <v>12731358.67</v>
      </c>
      <c r="T86">
        <v>13002365.380000001</v>
      </c>
      <c r="U86">
        <v>13304577.460000001</v>
      </c>
      <c r="V86">
        <v>13617698.99</v>
      </c>
      <c r="W86">
        <v>13938791.810000001</v>
      </c>
      <c r="X86">
        <v>14266104.720000001</v>
      </c>
      <c r="Y86">
        <v>14598857.859999999</v>
      </c>
      <c r="Z86">
        <v>14936807.699999999</v>
      </c>
      <c r="AA86">
        <v>15279973.66</v>
      </c>
      <c r="AB86">
        <v>15628493.84</v>
      </c>
      <c r="AC86">
        <v>15982555.619999999</v>
      </c>
      <c r="AD86">
        <v>16353272.34</v>
      </c>
      <c r="AE86">
        <v>16785870.780000001</v>
      </c>
      <c r="AF86">
        <v>17246975.09</v>
      </c>
      <c r="AG86">
        <v>17733979</v>
      </c>
      <c r="AH86">
        <v>18243472.010000002</v>
      </c>
      <c r="AI86">
        <v>18772760.550000001</v>
      </c>
      <c r="AJ86">
        <v>19320303.969999999</v>
      </c>
      <c r="AK86">
        <v>19884707.420000002</v>
      </c>
      <c r="AL86">
        <v>20465415.079999998</v>
      </c>
      <c r="AM86">
        <v>21062379.600000001</v>
      </c>
    </row>
    <row r="87" spans="1:39" x14ac:dyDescent="0.25">
      <c r="A87" t="s">
        <v>95</v>
      </c>
      <c r="B87" s="11">
        <v>66019644.850000001</v>
      </c>
      <c r="C87">
        <v>67838847.659999996</v>
      </c>
      <c r="D87">
        <v>69558500.599999994</v>
      </c>
      <c r="E87">
        <v>72272841.780000001</v>
      </c>
      <c r="F87">
        <v>74917544.780000001</v>
      </c>
      <c r="G87">
        <v>76933360.840000004</v>
      </c>
      <c r="H87">
        <v>78711499.150000006</v>
      </c>
      <c r="I87">
        <v>80376272.989999995</v>
      </c>
      <c r="J87">
        <v>81851465.079999998</v>
      </c>
      <c r="K87">
        <v>83245027.519999996</v>
      </c>
      <c r="L87">
        <v>84586025.689999998</v>
      </c>
      <c r="M87">
        <v>85879725.040000007</v>
      </c>
      <c r="N87">
        <v>87140848.519999996</v>
      </c>
      <c r="O87">
        <v>88532980.859999999</v>
      </c>
      <c r="P87">
        <v>90442345.109999999</v>
      </c>
      <c r="Q87">
        <v>92435268.680000007</v>
      </c>
      <c r="R87">
        <v>94517142.549999997</v>
      </c>
      <c r="S87">
        <v>96681353.329999998</v>
      </c>
      <c r="T87">
        <v>98527793.700000003</v>
      </c>
      <c r="U87">
        <v>100800083.40000001</v>
      </c>
      <c r="V87">
        <v>103152186.3</v>
      </c>
      <c r="W87">
        <v>105527867.90000001</v>
      </c>
      <c r="X87">
        <v>107904209.90000001</v>
      </c>
      <c r="Y87">
        <v>110274860.8</v>
      </c>
      <c r="Z87">
        <v>112640972.2</v>
      </c>
      <c r="AA87">
        <v>115006520.7</v>
      </c>
      <c r="AB87">
        <v>117376152.7</v>
      </c>
      <c r="AC87">
        <v>119754300.2</v>
      </c>
      <c r="AD87">
        <v>122308505.59999999</v>
      </c>
      <c r="AE87">
        <v>125539866</v>
      </c>
      <c r="AF87">
        <v>129000853.5</v>
      </c>
      <c r="AG87">
        <v>132642358.09999999</v>
      </c>
      <c r="AH87">
        <v>136435893.90000001</v>
      </c>
      <c r="AI87">
        <v>140364021.30000001</v>
      </c>
      <c r="AJ87">
        <v>144422658.09999999</v>
      </c>
      <c r="AK87">
        <v>148601376</v>
      </c>
      <c r="AL87">
        <v>152897807.40000001</v>
      </c>
      <c r="AM87">
        <v>157313139.19999999</v>
      </c>
    </row>
    <row r="88" spans="1:39" x14ac:dyDescent="0.25">
      <c r="A88" t="s">
        <v>96</v>
      </c>
      <c r="B88">
        <v>91040039.519999996</v>
      </c>
      <c r="C88">
        <v>93710195.980000004</v>
      </c>
      <c r="D88">
        <v>96468499.939999998</v>
      </c>
      <c r="E88">
        <v>99793546.930000007</v>
      </c>
      <c r="F88">
        <v>102957577.7</v>
      </c>
      <c r="G88">
        <v>105873594.59999999</v>
      </c>
      <c r="H88">
        <v>108535234.8</v>
      </c>
      <c r="I88">
        <v>110014969.7</v>
      </c>
      <c r="J88">
        <v>110993256.90000001</v>
      </c>
      <c r="K88">
        <v>111690177.7</v>
      </c>
      <c r="L88">
        <v>112257781.40000001</v>
      </c>
      <c r="M88">
        <v>112730047.2</v>
      </c>
      <c r="N88">
        <v>113133243.40000001</v>
      </c>
      <c r="O88">
        <v>113803987.7</v>
      </c>
      <c r="P88">
        <v>115621510.90000001</v>
      </c>
      <c r="Q88">
        <v>117737405.5</v>
      </c>
      <c r="R88">
        <v>120046635.90000001</v>
      </c>
      <c r="S88">
        <v>122504680</v>
      </c>
      <c r="T88">
        <v>125037319.7</v>
      </c>
      <c r="U88">
        <v>127660422.40000001</v>
      </c>
      <c r="V88">
        <v>130340979.59999999</v>
      </c>
      <c r="W88">
        <v>133080400</v>
      </c>
      <c r="X88">
        <v>135875047.5</v>
      </c>
      <c r="Y88">
        <v>138721682.59999999</v>
      </c>
      <c r="Z88">
        <v>141617976.80000001</v>
      </c>
      <c r="AA88">
        <v>144562412</v>
      </c>
      <c r="AB88">
        <v>147554190.19999999</v>
      </c>
      <c r="AC88">
        <v>150593185.09999999</v>
      </c>
      <c r="AD88">
        <v>153974335.09999999</v>
      </c>
      <c r="AE88">
        <v>158423926.80000001</v>
      </c>
      <c r="AF88">
        <v>163255884.40000001</v>
      </c>
      <c r="AG88">
        <v>168383516.19999999</v>
      </c>
      <c r="AH88">
        <v>173770010.80000001</v>
      </c>
      <c r="AI88">
        <v>179394197.69999999</v>
      </c>
      <c r="AJ88">
        <v>185250668.59999999</v>
      </c>
      <c r="AK88">
        <v>191332098.09999999</v>
      </c>
      <c r="AL88">
        <v>197641943.69999999</v>
      </c>
      <c r="AM88">
        <v>204190464.90000001</v>
      </c>
    </row>
    <row r="89" spans="1:39" x14ac:dyDescent="0.25">
      <c r="A89" t="s">
        <v>97</v>
      </c>
      <c r="B89">
        <v>6177550.3959999997</v>
      </c>
      <c r="C89">
        <v>6386558.6660000002</v>
      </c>
      <c r="D89">
        <v>6601044.9330000002</v>
      </c>
      <c r="E89">
        <v>6862578.5650000004</v>
      </c>
      <c r="F89">
        <v>7112671.7060000002</v>
      </c>
      <c r="G89">
        <v>7307147.9539999999</v>
      </c>
      <c r="H89">
        <v>7465784.8810000001</v>
      </c>
      <c r="I89">
        <v>7599054.4460000005</v>
      </c>
      <c r="J89">
        <v>7713235.6310000001</v>
      </c>
      <c r="K89">
        <v>7813920.0039999997</v>
      </c>
      <c r="L89">
        <v>7901282.0539999995</v>
      </c>
      <c r="M89">
        <v>7974366.4119999995</v>
      </c>
      <c r="N89">
        <v>8034026.04</v>
      </c>
      <c r="O89">
        <v>8100843.3430000003</v>
      </c>
      <c r="P89">
        <v>8199208.7390000001</v>
      </c>
      <c r="Q89">
        <v>8295202.2410000004</v>
      </c>
      <c r="R89">
        <v>8389782.8609999996</v>
      </c>
      <c r="S89">
        <v>8481045.0710000005</v>
      </c>
      <c r="T89">
        <v>8556878.4230000004</v>
      </c>
      <c r="U89">
        <v>8689612.3389999997</v>
      </c>
      <c r="V89">
        <v>8841876.6999999899</v>
      </c>
      <c r="W89">
        <v>9005879.75</v>
      </c>
      <c r="X89">
        <v>9177041.0059999898</v>
      </c>
      <c r="Y89">
        <v>9352629.3959999997</v>
      </c>
      <c r="Z89">
        <v>9531013.4989999998</v>
      </c>
      <c r="AA89">
        <v>9711234.1579999998</v>
      </c>
      <c r="AB89">
        <v>9892765.1270000003</v>
      </c>
      <c r="AC89">
        <v>10075374.119999999</v>
      </c>
      <c r="AD89">
        <v>10278910.310000001</v>
      </c>
      <c r="AE89">
        <v>10536352.07</v>
      </c>
      <c r="AF89">
        <v>10819477.220000001</v>
      </c>
      <c r="AG89">
        <v>11124517.84</v>
      </c>
      <c r="AH89">
        <v>11447412.93</v>
      </c>
      <c r="AI89">
        <v>11784430.640000001</v>
      </c>
      <c r="AJ89">
        <v>12132539.630000001</v>
      </c>
      <c r="AK89">
        <v>12487863.189999999</v>
      </c>
      <c r="AL89">
        <v>12846787.58</v>
      </c>
      <c r="AM89">
        <v>13205470.470000001</v>
      </c>
    </row>
    <row r="90" spans="1:39" x14ac:dyDescent="0.25">
      <c r="A90" t="s">
        <v>92</v>
      </c>
      <c r="B90">
        <v>41882012.060000002</v>
      </c>
      <c r="C90">
        <v>43046091.810000002</v>
      </c>
      <c r="D90">
        <v>44285147.93</v>
      </c>
      <c r="E90">
        <v>45810998.490000002</v>
      </c>
      <c r="F90">
        <v>47311178.670000002</v>
      </c>
      <c r="G90">
        <v>48610701.82</v>
      </c>
      <c r="H90">
        <v>49694630.439999998</v>
      </c>
      <c r="I90">
        <v>50595590.939999998</v>
      </c>
      <c r="J90">
        <v>50781297.210000001</v>
      </c>
      <c r="K90">
        <v>50547967.259999998</v>
      </c>
      <c r="L90">
        <v>50204704.659999996</v>
      </c>
      <c r="M90">
        <v>49782998.380000003</v>
      </c>
      <c r="N90">
        <v>49282763.630000003</v>
      </c>
      <c r="O90">
        <v>48906250.530000001</v>
      </c>
      <c r="P90">
        <v>49262870.729999997</v>
      </c>
      <c r="Q90">
        <v>49743669.240000002</v>
      </c>
      <c r="R90">
        <v>50275683.579999998</v>
      </c>
      <c r="S90">
        <v>50843643.119999997</v>
      </c>
      <c r="T90">
        <v>51456742.130000003</v>
      </c>
      <c r="U90">
        <v>52157882.740000002</v>
      </c>
      <c r="V90">
        <v>52900839.109999999</v>
      </c>
      <c r="W90">
        <v>53672188.759999998</v>
      </c>
      <c r="X90">
        <v>54464495.170000002</v>
      </c>
      <c r="Y90">
        <v>55273127.079999998</v>
      </c>
      <c r="Z90">
        <v>56095227.859999999</v>
      </c>
      <c r="AA90">
        <v>56929143.170000002</v>
      </c>
      <c r="AB90">
        <v>57774091.969999999</v>
      </c>
      <c r="AC90">
        <v>58629963.399999999</v>
      </c>
      <c r="AD90">
        <v>59665857.520000003</v>
      </c>
      <c r="AE90">
        <v>61522616.340000004</v>
      </c>
      <c r="AF90">
        <v>63622827.109999999</v>
      </c>
      <c r="AG90">
        <v>65883262.479999997</v>
      </c>
      <c r="AH90">
        <v>68280234.489999995</v>
      </c>
      <c r="AI90">
        <v>70801451.980000004</v>
      </c>
      <c r="AJ90">
        <v>73442342.150000006</v>
      </c>
      <c r="AK90">
        <v>76197293.930000007</v>
      </c>
      <c r="AL90">
        <v>79065060.920000002</v>
      </c>
      <c r="AM90">
        <v>82047061.980000004</v>
      </c>
    </row>
    <row r="91" spans="1:39" x14ac:dyDescent="0.25">
      <c r="A91" t="s">
        <v>93</v>
      </c>
      <c r="B91" s="11">
        <v>125966805.90000001</v>
      </c>
      <c r="C91">
        <v>127387460.09999999</v>
      </c>
      <c r="D91">
        <v>124456936</v>
      </c>
      <c r="E91">
        <v>125439934.40000001</v>
      </c>
      <c r="F91">
        <v>126193161.90000001</v>
      </c>
      <c r="G91">
        <v>114417011.8</v>
      </c>
      <c r="H91">
        <v>104632085.7</v>
      </c>
      <c r="I91">
        <v>97461878.599999994</v>
      </c>
      <c r="J91">
        <v>91977402.519999996</v>
      </c>
      <c r="K91">
        <v>87369714.769999996</v>
      </c>
      <c r="L91">
        <v>82866908.370000005</v>
      </c>
      <c r="M91">
        <v>77793775.200000003</v>
      </c>
      <c r="N91">
        <v>71585231.030000001</v>
      </c>
      <c r="O91">
        <v>67192731.659999996</v>
      </c>
      <c r="P91">
        <v>63057569.520000003</v>
      </c>
      <c r="Q91">
        <v>58681157.43</v>
      </c>
      <c r="R91">
        <v>54126049.25</v>
      </c>
      <c r="S91">
        <v>49474083.859999999</v>
      </c>
      <c r="T91">
        <v>46345094.210000001</v>
      </c>
      <c r="U91">
        <v>43870893.18</v>
      </c>
      <c r="V91">
        <v>41716942.950000003</v>
      </c>
      <c r="W91">
        <v>39759645.310000002</v>
      </c>
      <c r="X91">
        <v>37922983.219999999</v>
      </c>
      <c r="Y91">
        <v>36159302.840000004</v>
      </c>
      <c r="Z91">
        <v>34440626.579999998</v>
      </c>
      <c r="AA91">
        <v>32752474.690000001</v>
      </c>
      <c r="AB91">
        <v>31089340.329999998</v>
      </c>
      <c r="AC91">
        <v>29451426.140000001</v>
      </c>
      <c r="AD91">
        <v>28030138.280000001</v>
      </c>
      <c r="AE91">
        <v>26822545.43</v>
      </c>
      <c r="AF91">
        <v>25682064.579999998</v>
      </c>
      <c r="AG91">
        <v>24580785.670000002</v>
      </c>
      <c r="AH91">
        <v>23496585.920000002</v>
      </c>
      <c r="AI91">
        <v>22411733.07</v>
      </c>
      <c r="AJ91">
        <v>21313033.09</v>
      </c>
      <c r="AK91">
        <v>20189253.620000001</v>
      </c>
      <c r="AL91">
        <v>19032850.07</v>
      </c>
      <c r="AM91">
        <v>17839737.829999998</v>
      </c>
    </row>
    <row r="92" spans="1:39" x14ac:dyDescent="0.25">
      <c r="A92" t="s">
        <v>251</v>
      </c>
      <c r="B92">
        <v>85945794.760000005</v>
      </c>
      <c r="C92">
        <v>88455895.290000007</v>
      </c>
      <c r="D92">
        <v>91950611.790000007</v>
      </c>
      <c r="E92">
        <v>96048006.489999995</v>
      </c>
      <c r="F92">
        <v>99537415.739999995</v>
      </c>
      <c r="G92">
        <v>102296838.2</v>
      </c>
      <c r="H92">
        <v>104373902.8</v>
      </c>
      <c r="I92">
        <v>105936446.2</v>
      </c>
      <c r="J92">
        <v>107318927.3</v>
      </c>
      <c r="K92">
        <v>108655599.90000001</v>
      </c>
      <c r="L92">
        <v>109983202.7</v>
      </c>
      <c r="M92">
        <v>111324849</v>
      </c>
      <c r="N92">
        <v>112698521.90000001</v>
      </c>
      <c r="O92">
        <v>114660578.90000001</v>
      </c>
      <c r="P92">
        <v>117010676.5</v>
      </c>
      <c r="Q92">
        <v>119671181.59999999</v>
      </c>
      <c r="R92">
        <v>122564172</v>
      </c>
      <c r="S92">
        <v>125628746</v>
      </c>
      <c r="T92">
        <v>128854494</v>
      </c>
      <c r="U92">
        <v>132159265.09999999</v>
      </c>
      <c r="V92">
        <v>135528966.90000001</v>
      </c>
      <c r="W92">
        <v>138960097.69999999</v>
      </c>
      <c r="X92">
        <v>142454138.59999999</v>
      </c>
      <c r="Y92">
        <v>146014526.59999999</v>
      </c>
      <c r="Z92">
        <v>149645054.30000001</v>
      </c>
      <c r="AA92">
        <v>153349153.5</v>
      </c>
      <c r="AB92">
        <v>157129657.69999999</v>
      </c>
      <c r="AC92">
        <v>160988871.80000001</v>
      </c>
      <c r="AD92">
        <v>165478124.59999999</v>
      </c>
      <c r="AE92">
        <v>170393648.59999999</v>
      </c>
      <c r="AF92">
        <v>175652841.40000001</v>
      </c>
      <c r="AG92">
        <v>181178907.40000001</v>
      </c>
      <c r="AH92">
        <v>186912359</v>
      </c>
      <c r="AI92">
        <v>192814257</v>
      </c>
      <c r="AJ92">
        <v>198862989.19999999</v>
      </c>
      <c r="AK92">
        <v>205053838.40000001</v>
      </c>
      <c r="AL92">
        <v>211389040.59999999</v>
      </c>
      <c r="AM92">
        <v>217876603.69999999</v>
      </c>
    </row>
    <row r="93" spans="1:39" x14ac:dyDescent="0.25">
      <c r="A93" t="s">
        <v>98</v>
      </c>
      <c r="B93" s="11">
        <v>3.4552374029999999</v>
      </c>
      <c r="C93">
        <v>3.600485119</v>
      </c>
      <c r="D93">
        <v>3.6844046719999999</v>
      </c>
      <c r="E93">
        <v>3.7601304710000001</v>
      </c>
      <c r="F93">
        <v>3.7861709170000002</v>
      </c>
      <c r="G93">
        <v>3.9432219260000001</v>
      </c>
      <c r="H93">
        <v>3.9627325839999998</v>
      </c>
      <c r="I93">
        <v>3.8941927930000002</v>
      </c>
      <c r="J93">
        <v>3.7771647019999999</v>
      </c>
      <c r="K93">
        <v>3.625319953</v>
      </c>
      <c r="L93">
        <v>3.4404059120000001</v>
      </c>
      <c r="M93">
        <v>3.2193290160000001</v>
      </c>
      <c r="N93">
        <v>2.9580384639999999</v>
      </c>
      <c r="O93">
        <v>2.8367347559999998</v>
      </c>
      <c r="P93">
        <v>2.737894093</v>
      </c>
      <c r="Q93">
        <v>2.6231330119999998</v>
      </c>
      <c r="R93">
        <v>2.4942348540000001</v>
      </c>
      <c r="S93">
        <v>2.3541151089999999</v>
      </c>
      <c r="T93">
        <v>2.2391139230000001</v>
      </c>
      <c r="U93">
        <v>2.1903991450000002</v>
      </c>
      <c r="V93">
        <v>2.185944589</v>
      </c>
      <c r="W93">
        <v>2.2127236770000001</v>
      </c>
      <c r="X93">
        <v>2.2610566059999999</v>
      </c>
      <c r="Y93">
        <v>2.323421916</v>
      </c>
      <c r="Z93">
        <v>2.3937473979999999</v>
      </c>
      <c r="AA93">
        <v>2.466993462</v>
      </c>
      <c r="AB93">
        <v>2.538916994</v>
      </c>
      <c r="AC93">
        <v>2.6059406759999999</v>
      </c>
      <c r="AD93">
        <v>2.7446510919999998</v>
      </c>
      <c r="AE93">
        <v>2.8615810829999999</v>
      </c>
      <c r="AF93">
        <v>2.961569715</v>
      </c>
      <c r="AG93">
        <v>3.0497712560000001</v>
      </c>
      <c r="AH93">
        <v>3.128291022</v>
      </c>
      <c r="AI93">
        <v>3.197978784</v>
      </c>
      <c r="AJ93">
        <v>3.2595194940000001</v>
      </c>
      <c r="AK93">
        <v>3.3133555100000001</v>
      </c>
      <c r="AL93">
        <v>3.3597557</v>
      </c>
      <c r="AM93">
        <v>3.399000542</v>
      </c>
    </row>
    <row r="94" spans="1:39" x14ac:dyDescent="0.25">
      <c r="A94" t="s">
        <v>99</v>
      </c>
      <c r="B94">
        <v>0.51584152599999999</v>
      </c>
      <c r="C94">
        <v>0.64484880600000005</v>
      </c>
      <c r="D94">
        <v>0.80648753569999998</v>
      </c>
      <c r="E94">
        <v>1.0072871269999999</v>
      </c>
      <c r="F94">
        <v>1.2412423189999999</v>
      </c>
      <c r="G94">
        <v>1.4988666980000001</v>
      </c>
      <c r="H94">
        <v>1.7392481799999999</v>
      </c>
      <c r="I94">
        <v>1.9744943349999999</v>
      </c>
      <c r="J94">
        <v>2.2142281320000001</v>
      </c>
      <c r="K94">
        <v>2.4592309449999998</v>
      </c>
      <c r="L94">
        <v>2.7032696180000002</v>
      </c>
      <c r="M94">
        <v>2.9332039980000002</v>
      </c>
      <c r="N94">
        <v>3.1286373250000001</v>
      </c>
      <c r="O94">
        <v>3.28232832</v>
      </c>
      <c r="P94">
        <v>3.4457605870000001</v>
      </c>
      <c r="Q94">
        <v>3.5902235720000002</v>
      </c>
      <c r="R94">
        <v>3.713477674</v>
      </c>
      <c r="S94">
        <v>3.812895213</v>
      </c>
      <c r="T94">
        <v>3.854568343</v>
      </c>
      <c r="U94">
        <v>3.9880573560000001</v>
      </c>
      <c r="V94">
        <v>4.198710728</v>
      </c>
      <c r="W94">
        <v>4.4759861860000001</v>
      </c>
      <c r="X94">
        <v>4.8111689120000003</v>
      </c>
      <c r="Y94">
        <v>5.1966977329999997</v>
      </c>
      <c r="Z94">
        <v>5.6254631389999998</v>
      </c>
      <c r="AA94">
        <v>6.0903616420000004</v>
      </c>
      <c r="AB94">
        <v>6.5840581900000004</v>
      </c>
      <c r="AC94">
        <v>7.0988929049999996</v>
      </c>
      <c r="AD94">
        <v>7.598020129</v>
      </c>
      <c r="AE94">
        <v>8.0231777720000004</v>
      </c>
      <c r="AF94">
        <v>8.4079889120000004</v>
      </c>
      <c r="AG94">
        <v>8.7682105519999904</v>
      </c>
      <c r="AH94">
        <v>9.1091404209999904</v>
      </c>
      <c r="AI94">
        <v>9.4323210930000005</v>
      </c>
      <c r="AJ94">
        <v>9.7388213050000001</v>
      </c>
      <c r="AK94">
        <v>10.029019549999999</v>
      </c>
      <c r="AL94">
        <v>10.302796349999999</v>
      </c>
      <c r="AM94">
        <v>10.560094980000001</v>
      </c>
    </row>
    <row r="95" spans="1:39" x14ac:dyDescent="0.25">
      <c r="A95" t="s">
        <v>100</v>
      </c>
      <c r="B95">
        <v>0.74823260869999997</v>
      </c>
      <c r="C95">
        <v>0.75420194269999996</v>
      </c>
      <c r="D95">
        <v>0.74247556520000002</v>
      </c>
      <c r="E95">
        <v>0.72833624969999999</v>
      </c>
      <c r="F95">
        <v>0.70552437749999997</v>
      </c>
      <c r="G95">
        <v>0.79824863509999999</v>
      </c>
      <c r="H95">
        <v>0.88489457920000003</v>
      </c>
      <c r="I95">
        <v>0.96228956259999998</v>
      </c>
      <c r="J95">
        <v>1.034528342</v>
      </c>
      <c r="K95">
        <v>1.102184195</v>
      </c>
      <c r="L95">
        <v>1.162990728</v>
      </c>
      <c r="M95">
        <v>1.2123750740000001</v>
      </c>
      <c r="N95">
        <v>1.24377347</v>
      </c>
      <c r="O95">
        <v>1.195099935</v>
      </c>
      <c r="P95">
        <v>1.1445747989999999</v>
      </c>
      <c r="Q95">
        <v>1.089140105</v>
      </c>
      <c r="R95">
        <v>1.0306746069999999</v>
      </c>
      <c r="S95">
        <v>0.97020429529999996</v>
      </c>
      <c r="T95">
        <v>0.93644832609999995</v>
      </c>
      <c r="U95">
        <v>0.92659055779999999</v>
      </c>
      <c r="V95">
        <v>0.93054722830000003</v>
      </c>
      <c r="W95">
        <v>0.94364416799999995</v>
      </c>
      <c r="X95">
        <v>0.96261232799999996</v>
      </c>
      <c r="Y95">
        <v>0.98496848790000002</v>
      </c>
      <c r="Z95">
        <v>1.00874771</v>
      </c>
      <c r="AA95">
        <v>1.0323574170000001</v>
      </c>
      <c r="AB95">
        <v>1.054493111</v>
      </c>
      <c r="AC95">
        <v>1.074087934</v>
      </c>
      <c r="AD95">
        <v>1.1225711840000001</v>
      </c>
      <c r="AE95">
        <v>1.162164473</v>
      </c>
      <c r="AF95">
        <v>1.194869325</v>
      </c>
      <c r="AG95">
        <v>1.2228468800000001</v>
      </c>
      <c r="AH95">
        <v>1.2470890530000001</v>
      </c>
      <c r="AI95">
        <v>1.2680999070000001</v>
      </c>
      <c r="AJ95">
        <v>1.2862802849999999</v>
      </c>
      <c r="AK95">
        <v>1.3019178119999999</v>
      </c>
      <c r="AL95">
        <v>1.3152100200000001</v>
      </c>
      <c r="AM95">
        <v>1.3263382990000001</v>
      </c>
    </row>
    <row r="96" spans="1:39" x14ac:dyDescent="0.25">
      <c r="A96" t="s">
        <v>101</v>
      </c>
      <c r="B96">
        <v>2.4028705899999999E-3</v>
      </c>
      <c r="C96">
        <v>4.6349128199999999E-3</v>
      </c>
      <c r="D96">
        <v>9.32665882E-3</v>
      </c>
      <c r="E96">
        <v>1.8776748400000001E-2</v>
      </c>
      <c r="F96">
        <v>3.7308840099999997E-2</v>
      </c>
      <c r="G96">
        <v>6.7557554199999995E-2</v>
      </c>
      <c r="H96">
        <v>0.1171028192</v>
      </c>
      <c r="I96">
        <v>0.19891580889999999</v>
      </c>
      <c r="J96">
        <v>0.33427859700000001</v>
      </c>
      <c r="K96">
        <v>0.55708745839999996</v>
      </c>
      <c r="L96">
        <v>0.92005112700000002</v>
      </c>
      <c r="M96">
        <v>1.502033575</v>
      </c>
      <c r="N96">
        <v>2.4143803199999998</v>
      </c>
      <c r="O96">
        <v>2.5368329049999998</v>
      </c>
      <c r="P96">
        <v>2.5593246590000001</v>
      </c>
      <c r="Q96">
        <v>2.5571817459999999</v>
      </c>
      <c r="R96">
        <v>2.541956602</v>
      </c>
      <c r="S96">
        <v>2.515379662</v>
      </c>
      <c r="T96">
        <v>2.7190621159999999</v>
      </c>
      <c r="U96">
        <v>3.026895138</v>
      </c>
      <c r="V96">
        <v>3.4150793300000002</v>
      </c>
      <c r="W96">
        <v>3.8841980550000001</v>
      </c>
      <c r="X96">
        <v>4.4383735370000004</v>
      </c>
      <c r="Y96">
        <v>5.0827723020000004</v>
      </c>
      <c r="Z96">
        <v>5.8229287899999997</v>
      </c>
      <c r="AA96">
        <v>6.6643627309999998</v>
      </c>
      <c r="AB96">
        <v>7.6122783729999997</v>
      </c>
      <c r="AC96">
        <v>8.6712988069999994</v>
      </c>
      <c r="AD96">
        <v>9.3368514789999999</v>
      </c>
      <c r="AE96">
        <v>9.876342202</v>
      </c>
      <c r="AF96">
        <v>10.369236280000001</v>
      </c>
      <c r="AG96">
        <v>10.83914186</v>
      </c>
      <c r="AH96">
        <v>11.29386624</v>
      </c>
      <c r="AI96">
        <v>11.736522709999999</v>
      </c>
      <c r="AJ96">
        <v>12.169356130000001</v>
      </c>
      <c r="AK96">
        <v>12.59369502</v>
      </c>
      <c r="AL96">
        <v>13.010114250000001</v>
      </c>
      <c r="AM96">
        <v>13.419126739999999</v>
      </c>
    </row>
    <row r="97" spans="1:39" x14ac:dyDescent="0.25">
      <c r="A97" t="s">
        <v>102</v>
      </c>
      <c r="B97">
        <v>18.786700339999999</v>
      </c>
      <c r="C97">
        <v>24.383620969999999</v>
      </c>
      <c r="D97">
        <v>31.001148059999998</v>
      </c>
      <c r="E97">
        <v>41.111897970000001</v>
      </c>
      <c r="F97">
        <v>54.322939650000002</v>
      </c>
      <c r="G97">
        <v>62.89895748</v>
      </c>
      <c r="H97">
        <v>68.971592549999997</v>
      </c>
      <c r="I97">
        <v>73.733247270000007</v>
      </c>
      <c r="J97">
        <v>77.718577690000004</v>
      </c>
      <c r="K97">
        <v>81.155863670000002</v>
      </c>
      <c r="L97">
        <v>83.99293376</v>
      </c>
      <c r="M97">
        <v>85.990132459999998</v>
      </c>
      <c r="N97">
        <v>86.771600899999996</v>
      </c>
      <c r="O97">
        <v>84.740840700000007</v>
      </c>
      <c r="P97">
        <v>82.623279199999999</v>
      </c>
      <c r="Q97">
        <v>80.289737099999996</v>
      </c>
      <c r="R97">
        <v>77.812063760000001</v>
      </c>
      <c r="S97">
        <v>75.217224639999998</v>
      </c>
      <c r="T97">
        <v>74.325591930000002</v>
      </c>
      <c r="U97">
        <v>74.253513900000002</v>
      </c>
      <c r="V97">
        <v>74.636391770000003</v>
      </c>
      <c r="W97">
        <v>75.300235099999995</v>
      </c>
      <c r="X97">
        <v>76.115712579999894</v>
      </c>
      <c r="Y97">
        <v>76.979929240000004</v>
      </c>
      <c r="Z97">
        <v>77.810429290000002</v>
      </c>
      <c r="AA97">
        <v>78.541157530000007</v>
      </c>
      <c r="AB97">
        <v>79.119486210000005</v>
      </c>
      <c r="AC97">
        <v>79.504054890000006</v>
      </c>
      <c r="AD97">
        <v>43.175549949999997</v>
      </c>
      <c r="AE97">
        <v>21.817877939999999</v>
      </c>
      <c r="AF97">
        <v>10.894860400000001</v>
      </c>
      <c r="AG97">
        <v>5.4263083889999999</v>
      </c>
      <c r="AH97">
        <v>2.7038871520000001</v>
      </c>
      <c r="AI97">
        <v>1.352490355</v>
      </c>
      <c r="AJ97">
        <v>0.68255103640000003</v>
      </c>
      <c r="AK97">
        <v>0.35100826670000002</v>
      </c>
      <c r="AL97">
        <v>0.1874005061</v>
      </c>
      <c r="AM97">
        <v>0.1065284636</v>
      </c>
    </row>
    <row r="98" spans="1:39" x14ac:dyDescent="0.25">
      <c r="A98" t="s">
        <v>103</v>
      </c>
      <c r="B98">
        <v>11.05650142</v>
      </c>
      <c r="C98">
        <v>12.050817670000001</v>
      </c>
      <c r="D98">
        <v>12.61329173</v>
      </c>
      <c r="E98">
        <v>13.74090161</v>
      </c>
      <c r="F98">
        <v>14.922885559999999</v>
      </c>
      <c r="G98">
        <v>16.201912750000002</v>
      </c>
      <c r="H98">
        <v>16.895644959999998</v>
      </c>
      <c r="I98">
        <v>17.204917460000001</v>
      </c>
      <c r="J98">
        <v>17.27881116</v>
      </c>
      <c r="K98">
        <v>17.192915639999999</v>
      </c>
      <c r="L98">
        <v>16.956534229999999</v>
      </c>
      <c r="M98">
        <v>16.543413139999998</v>
      </c>
      <c r="N98">
        <v>15.909296790000001</v>
      </c>
      <c r="O98">
        <v>15.390158830000001</v>
      </c>
      <c r="P98">
        <v>14.92427762</v>
      </c>
      <c r="Q98">
        <v>14.430234990000001</v>
      </c>
      <c r="R98">
        <v>13.915528009999999</v>
      </c>
      <c r="S98">
        <v>13.38475081</v>
      </c>
      <c r="T98">
        <v>12.16732157</v>
      </c>
      <c r="U98">
        <v>11.091040120000001</v>
      </c>
      <c r="V98">
        <v>10.16378201</v>
      </c>
      <c r="W98">
        <v>9.3483800630000005</v>
      </c>
      <c r="X98">
        <v>8.6152571130000002</v>
      </c>
      <c r="Y98">
        <v>7.9441202090000003</v>
      </c>
      <c r="Z98">
        <v>7.3215043690000003</v>
      </c>
      <c r="AA98">
        <v>6.7386587579999997</v>
      </c>
      <c r="AB98">
        <v>6.1900301239999997</v>
      </c>
      <c r="AC98">
        <v>5.6722024639999997</v>
      </c>
      <c r="AD98">
        <v>4.8582795350000003</v>
      </c>
      <c r="AE98">
        <v>4.0996380180000003</v>
      </c>
      <c r="AF98">
        <v>3.4352933330000002</v>
      </c>
      <c r="AG98">
        <v>2.8680642120000002</v>
      </c>
      <c r="AH98">
        <v>2.3891208100000001</v>
      </c>
      <c r="AI98">
        <v>1.9871836629999999</v>
      </c>
      <c r="AJ98">
        <v>1.6512763130000001</v>
      </c>
      <c r="AK98">
        <v>1.3713208020000001</v>
      </c>
      <c r="AL98">
        <v>1.1384906340000001</v>
      </c>
      <c r="AM98">
        <v>0.9451903358</v>
      </c>
    </row>
    <row r="99" spans="1:39" x14ac:dyDescent="0.25">
      <c r="A99" t="s">
        <v>104</v>
      </c>
      <c r="B99" s="11">
        <v>7.0719006999999997E-5</v>
      </c>
      <c r="C99">
        <v>3.5201198900000001E-4</v>
      </c>
      <c r="D99">
        <v>1.9941201099999998E-3</v>
      </c>
      <c r="E99">
        <v>1.25872959E-2</v>
      </c>
      <c r="F99">
        <v>7.8302794199999998E-2</v>
      </c>
      <c r="G99">
        <v>0.1096834087</v>
      </c>
      <c r="H99">
        <v>0.1265091914</v>
      </c>
      <c r="I99">
        <v>0.14050215969999999</v>
      </c>
      <c r="J99">
        <v>0.1538730525</v>
      </c>
      <c r="K99">
        <v>0.16682040949999999</v>
      </c>
      <c r="L99">
        <v>0.17890575780000001</v>
      </c>
      <c r="M99">
        <v>0.18926383620000001</v>
      </c>
      <c r="N99">
        <v>0.19666223599999999</v>
      </c>
      <c r="O99">
        <v>0.1878628114</v>
      </c>
      <c r="P99">
        <v>0.17817123300000001</v>
      </c>
      <c r="Q99">
        <v>0.1674336941</v>
      </c>
      <c r="R99">
        <v>0.15602788479999999</v>
      </c>
      <c r="S99">
        <v>0.144190032</v>
      </c>
      <c r="T99">
        <v>0.1280832553</v>
      </c>
      <c r="U99">
        <v>0.1163539876</v>
      </c>
      <c r="V99">
        <v>0.1077383455</v>
      </c>
      <c r="W99">
        <v>0.1011880201</v>
      </c>
      <c r="X99">
        <v>9.5963627900000001E-2</v>
      </c>
      <c r="Y99">
        <v>9.1556580600000007E-2</v>
      </c>
      <c r="Z99">
        <v>8.7616711599999994E-2</v>
      </c>
      <c r="AA99">
        <v>8.3904748599999995E-2</v>
      </c>
      <c r="AB99">
        <v>8.0261492399999995E-2</v>
      </c>
      <c r="AC99">
        <v>7.6586996599999999E-2</v>
      </c>
      <c r="AD99">
        <v>7.8084269999999997E-2</v>
      </c>
      <c r="AE99">
        <v>7.9131301599999995E-2</v>
      </c>
      <c r="AF99">
        <v>7.9631993799999995E-2</v>
      </c>
      <c r="AG99">
        <v>7.97345842E-2</v>
      </c>
      <c r="AH99">
        <v>7.9517182500000005E-2</v>
      </c>
      <c r="AI99">
        <v>7.90215274E-2</v>
      </c>
      <c r="AJ99">
        <v>7.8283198499999998E-2</v>
      </c>
      <c r="AK99">
        <v>7.7329824000000005E-2</v>
      </c>
      <c r="AL99">
        <v>7.6183743799999995E-2</v>
      </c>
      <c r="AM99">
        <v>7.4866710899999994E-2</v>
      </c>
    </row>
    <row r="100" spans="1:39" x14ac:dyDescent="0.25">
      <c r="A100" t="s">
        <v>105</v>
      </c>
      <c r="B100">
        <v>1.454606002</v>
      </c>
      <c r="C100">
        <v>1.4446483489999999</v>
      </c>
      <c r="D100">
        <v>1.401358023</v>
      </c>
      <c r="E100">
        <v>1.355055364</v>
      </c>
      <c r="F100">
        <v>1.293109794</v>
      </c>
      <c r="G100">
        <v>1.3306623740000001</v>
      </c>
      <c r="H100">
        <v>1.3274122900000001</v>
      </c>
      <c r="I100">
        <v>1.2956676549999999</v>
      </c>
      <c r="J100">
        <v>1.248443449</v>
      </c>
      <c r="K100">
        <v>1.1904216459999999</v>
      </c>
      <c r="L100">
        <v>1.1223483759999999</v>
      </c>
      <c r="M100">
        <v>1.043404325</v>
      </c>
      <c r="N100">
        <v>0.95249580710000004</v>
      </c>
      <c r="O100">
        <v>0.89365495029999997</v>
      </c>
      <c r="P100">
        <v>0.84246710729999996</v>
      </c>
      <c r="Q100">
        <v>0.78823140979999995</v>
      </c>
      <c r="R100">
        <v>0.73186494089999998</v>
      </c>
      <c r="S100">
        <v>0.67442852119999996</v>
      </c>
      <c r="T100">
        <v>0.63983328169999998</v>
      </c>
      <c r="U100">
        <v>0.6257521935</v>
      </c>
      <c r="V100">
        <v>0.62450927570000003</v>
      </c>
      <c r="W100">
        <v>0.63223051419999998</v>
      </c>
      <c r="X100">
        <v>0.64611744989999997</v>
      </c>
      <c r="Y100">
        <v>0.66400144900000002</v>
      </c>
      <c r="Z100">
        <v>0.68413175739999998</v>
      </c>
      <c r="AA100">
        <v>0.70505637580000002</v>
      </c>
      <c r="AB100">
        <v>0.7255551898</v>
      </c>
      <c r="AC100">
        <v>0.74460305709999997</v>
      </c>
      <c r="AD100">
        <v>0.78404733709999996</v>
      </c>
      <c r="AE100">
        <v>0.81722994299999996</v>
      </c>
      <c r="AF100">
        <v>0.84552693879999996</v>
      </c>
      <c r="AG100">
        <v>0.87040971239999998</v>
      </c>
      <c r="AH100">
        <v>0.89248807109999995</v>
      </c>
      <c r="AI100">
        <v>0.91201946680000001</v>
      </c>
      <c r="AJ100">
        <v>0.92921541370000005</v>
      </c>
      <c r="AK100">
        <v>0.94422056249999997</v>
      </c>
      <c r="AL100">
        <v>0.95713133910000003</v>
      </c>
      <c r="AM100">
        <v>0.96804796039999996</v>
      </c>
    </row>
    <row r="101" spans="1:39" x14ac:dyDescent="0.25">
      <c r="A101" t="s">
        <v>106</v>
      </c>
      <c r="B101">
        <v>344.32535730000001</v>
      </c>
      <c r="C101">
        <v>343.87672149999997</v>
      </c>
      <c r="D101">
        <v>332.28416520000002</v>
      </c>
      <c r="E101">
        <v>327.87820299999998</v>
      </c>
      <c r="F101">
        <v>321.7766259</v>
      </c>
      <c r="G101">
        <v>340.38698210000001</v>
      </c>
      <c r="H101">
        <v>348.34133300000002</v>
      </c>
      <c r="I101">
        <v>347.91711700000002</v>
      </c>
      <c r="J101">
        <v>342.42696160000003</v>
      </c>
      <c r="K101">
        <v>333.96479090000003</v>
      </c>
      <c r="L101">
        <v>322.87861930000003</v>
      </c>
      <c r="M101">
        <v>308.79766569999998</v>
      </c>
      <c r="N101">
        <v>291.06477000000001</v>
      </c>
      <c r="O101">
        <v>270.14557009999999</v>
      </c>
      <c r="P101">
        <v>251.5384062</v>
      </c>
      <c r="Q101">
        <v>233.78332030000001</v>
      </c>
      <c r="R101">
        <v>216.84781150000001</v>
      </c>
      <c r="S101">
        <v>200.71186</v>
      </c>
      <c r="T101">
        <v>192.8687788</v>
      </c>
      <c r="U101">
        <v>187.60430940000001</v>
      </c>
      <c r="V101">
        <v>183.6078297</v>
      </c>
      <c r="W101">
        <v>180.3553642</v>
      </c>
      <c r="X101">
        <v>177.49112919999999</v>
      </c>
      <c r="Y101">
        <v>174.75548850000001</v>
      </c>
      <c r="Z101">
        <v>171.9603401</v>
      </c>
      <c r="AA101">
        <v>168.97251320000001</v>
      </c>
      <c r="AB101">
        <v>165.7014255</v>
      </c>
      <c r="AC101">
        <v>162.08988220000001</v>
      </c>
      <c r="AD101">
        <v>122.3558896</v>
      </c>
      <c r="AE101">
        <v>89.331265669999894</v>
      </c>
      <c r="AF101">
        <v>64.713008939999995</v>
      </c>
      <c r="AG101">
        <v>46.753749409999998</v>
      </c>
      <c r="AH101">
        <v>33.751255530000002</v>
      </c>
      <c r="AI101">
        <v>24.374700950000001</v>
      </c>
      <c r="AJ101">
        <v>17.630445430000002</v>
      </c>
      <c r="AK101">
        <v>12.78753597</v>
      </c>
      <c r="AL101">
        <v>9.3144251249999996</v>
      </c>
      <c r="AM101">
        <v>6.8265683240000001</v>
      </c>
    </row>
    <row r="102" spans="1:39" x14ac:dyDescent="0.25">
      <c r="A102" t="s">
        <v>107</v>
      </c>
      <c r="B102">
        <v>1654.8800980000001</v>
      </c>
      <c r="C102">
        <v>1722.7265829999999</v>
      </c>
      <c r="D102">
        <v>1749.3513809999999</v>
      </c>
      <c r="E102">
        <v>1808.6189139999999</v>
      </c>
      <c r="F102">
        <v>1858.8236999999999</v>
      </c>
      <c r="G102">
        <v>2003.416933</v>
      </c>
      <c r="H102">
        <v>2083.5657970000002</v>
      </c>
      <c r="I102">
        <v>2115.5554950000001</v>
      </c>
      <c r="J102">
        <v>2117.5038979999999</v>
      </c>
      <c r="K102">
        <v>2100.038755</v>
      </c>
      <c r="L102">
        <v>2064.4024330000002</v>
      </c>
      <c r="M102">
        <v>2007.3904560000001</v>
      </c>
      <c r="N102">
        <v>1923.716005</v>
      </c>
      <c r="O102">
        <v>1917.3295909999999</v>
      </c>
      <c r="P102">
        <v>1925.6418200000001</v>
      </c>
      <c r="Q102">
        <v>1930.437077</v>
      </c>
      <c r="R102">
        <v>1930.913405</v>
      </c>
      <c r="S102">
        <v>1926.903787</v>
      </c>
      <c r="T102">
        <v>1902.4090060000001</v>
      </c>
      <c r="U102">
        <v>1891.8919860000001</v>
      </c>
      <c r="V102">
        <v>1892.0839189999999</v>
      </c>
      <c r="W102">
        <v>1899.137639</v>
      </c>
      <c r="X102">
        <v>1909.792502</v>
      </c>
      <c r="Y102">
        <v>1921.4469799999999</v>
      </c>
      <c r="Z102">
        <v>1932.053077</v>
      </c>
      <c r="AA102">
        <v>1940.00938</v>
      </c>
      <c r="AB102">
        <v>1944.0772019999999</v>
      </c>
      <c r="AC102">
        <v>1943.3182999999999</v>
      </c>
      <c r="AD102">
        <v>2051.2379550000001</v>
      </c>
      <c r="AE102">
        <v>2162.039667</v>
      </c>
      <c r="AF102">
        <v>2266.097616</v>
      </c>
      <c r="AG102">
        <v>2366.244533</v>
      </c>
      <c r="AH102">
        <v>2464.4027329999999</v>
      </c>
      <c r="AI102">
        <v>2561.634419</v>
      </c>
      <c r="AJ102">
        <v>2658.7105529999999</v>
      </c>
      <c r="AK102">
        <v>2756.0777149999999</v>
      </c>
      <c r="AL102">
        <v>2854.1044390000002</v>
      </c>
      <c r="AM102">
        <v>2953.1390999999999</v>
      </c>
    </row>
    <row r="103" spans="1:39" x14ac:dyDescent="0.25">
      <c r="A103" t="s">
        <v>108</v>
      </c>
      <c r="B103">
        <v>5.531089014</v>
      </c>
      <c r="C103">
        <v>6.3402536180000002</v>
      </c>
      <c r="D103">
        <v>7.0270222740000001</v>
      </c>
      <c r="E103">
        <v>8.1665217640000005</v>
      </c>
      <c r="F103">
        <v>9.4756855200000007</v>
      </c>
      <c r="G103">
        <v>6.6892095129999998</v>
      </c>
      <c r="H103">
        <v>4.2903477099999998</v>
      </c>
      <c r="I103">
        <v>2.6625482740000002</v>
      </c>
      <c r="J103">
        <v>1.624262724</v>
      </c>
      <c r="K103">
        <v>0.9803631223</v>
      </c>
      <c r="L103">
        <v>0.5862344209</v>
      </c>
      <c r="M103">
        <v>0.34676669319999998</v>
      </c>
      <c r="N103">
        <v>0.20259126699999999</v>
      </c>
      <c r="O103">
        <v>0.17593560259999999</v>
      </c>
      <c r="P103">
        <v>0.16009575149999999</v>
      </c>
      <c r="Q103">
        <v>0.14618502320000001</v>
      </c>
      <c r="R103">
        <v>0.13339497140000001</v>
      </c>
      <c r="S103">
        <v>0.12157993290000001</v>
      </c>
      <c r="T103">
        <v>0.13147924499999999</v>
      </c>
      <c r="U103">
        <v>0.1460316472</v>
      </c>
      <c r="V103">
        <v>0.1635173124</v>
      </c>
      <c r="W103">
        <v>0.18388682210000001</v>
      </c>
      <c r="X103">
        <v>0.20727462399999999</v>
      </c>
      <c r="Y103">
        <v>0.23383605299999999</v>
      </c>
      <c r="Z103">
        <v>0.26372567899999999</v>
      </c>
      <c r="AA103">
        <v>0.29709056589999999</v>
      </c>
      <c r="AB103">
        <v>0.3340648396</v>
      </c>
      <c r="AC103">
        <v>0.374764337</v>
      </c>
      <c r="AD103">
        <v>0.4175079498</v>
      </c>
      <c r="AE103">
        <v>0.46207792269999998</v>
      </c>
      <c r="AF103">
        <v>0.50883251029999998</v>
      </c>
      <c r="AG103">
        <v>0.55865458349999997</v>
      </c>
      <c r="AH103">
        <v>0.61213277399999999</v>
      </c>
      <c r="AI103">
        <v>0.66970610959999999</v>
      </c>
      <c r="AJ103">
        <v>0.73179161979999996</v>
      </c>
      <c r="AK103">
        <v>0.79876439710000002</v>
      </c>
      <c r="AL103">
        <v>0.87101657629999996</v>
      </c>
      <c r="AM103">
        <v>0.94897422769999995</v>
      </c>
    </row>
    <row r="104" spans="1:39" x14ac:dyDescent="0.25">
      <c r="A104" t="s">
        <v>109</v>
      </c>
      <c r="B104" s="11">
        <v>127.6313988</v>
      </c>
      <c r="C104">
        <v>122.5320564</v>
      </c>
      <c r="D104">
        <v>110.2833297</v>
      </c>
      <c r="E104">
        <v>105.1870244</v>
      </c>
      <c r="F104">
        <v>100.4698078</v>
      </c>
      <c r="G104">
        <v>53.222118109999997</v>
      </c>
      <c r="H104">
        <v>25.38745548</v>
      </c>
      <c r="I104">
        <v>11.724410560000001</v>
      </c>
      <c r="J104">
        <v>5.3464262619999996</v>
      </c>
      <c r="K104">
        <v>2.4386359290000001</v>
      </c>
      <c r="L104">
        <v>1.1294339090000001</v>
      </c>
      <c r="M104">
        <v>0.54533964260000001</v>
      </c>
      <c r="N104">
        <v>0.28756927290000001</v>
      </c>
      <c r="O104">
        <v>0.26392363400000002</v>
      </c>
      <c r="P104">
        <v>0.25808051199999998</v>
      </c>
      <c r="Q104">
        <v>0.2539715528</v>
      </c>
      <c r="R104">
        <v>0.25009664339999998</v>
      </c>
      <c r="S104">
        <v>0.2462725435</v>
      </c>
      <c r="T104">
        <v>0.24607233940000001</v>
      </c>
      <c r="U104">
        <v>0.2476213649</v>
      </c>
      <c r="V104">
        <v>0.25019040399999998</v>
      </c>
      <c r="W104">
        <v>0.2534355915</v>
      </c>
      <c r="X104">
        <v>0.25708371400000002</v>
      </c>
      <c r="Y104">
        <v>0.26090999139999999</v>
      </c>
      <c r="Z104">
        <v>0.264731834</v>
      </c>
      <c r="AA104">
        <v>0.26840304809999999</v>
      </c>
      <c r="AB104">
        <v>0.27180864189999998</v>
      </c>
      <c r="AC104">
        <v>0.27486040719999999</v>
      </c>
      <c r="AD104">
        <v>0.28295727389999997</v>
      </c>
      <c r="AE104">
        <v>0.29132495780000001</v>
      </c>
      <c r="AF104">
        <v>0.29938649839999998</v>
      </c>
      <c r="AG104">
        <v>0.3073577878</v>
      </c>
      <c r="AH104">
        <v>0.31535518670000001</v>
      </c>
      <c r="AI104">
        <v>0.32342901010000003</v>
      </c>
      <c r="AJ104">
        <v>0.33162128079999997</v>
      </c>
      <c r="AK104">
        <v>0.33993576339999998</v>
      </c>
      <c r="AL104">
        <v>0.34838714780000002</v>
      </c>
      <c r="AM104">
        <v>0.35699691820000001</v>
      </c>
    </row>
    <row r="105" spans="1:39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114</v>
      </c>
      <c r="B109">
        <v>822139.67229999998</v>
      </c>
      <c r="C109">
        <v>1067070.7649999999</v>
      </c>
      <c r="D109">
        <v>1356665.423</v>
      </c>
      <c r="E109">
        <v>1799129.8910000001</v>
      </c>
      <c r="F109">
        <v>2377268.6669999999</v>
      </c>
      <c r="G109">
        <v>2752570.4920000001</v>
      </c>
      <c r="H109">
        <v>3018319.8280000002</v>
      </c>
      <c r="I109">
        <v>3226698.3259999999</v>
      </c>
      <c r="J109">
        <v>3401103.4890000001</v>
      </c>
      <c r="K109">
        <v>3551525.25</v>
      </c>
      <c r="L109">
        <v>3675680.4950000001</v>
      </c>
      <c r="M109">
        <v>3763081.47</v>
      </c>
      <c r="N109">
        <v>3797279.9210000001</v>
      </c>
      <c r="O109">
        <v>3708410.2349999999</v>
      </c>
      <c r="P109">
        <v>3615741.97</v>
      </c>
      <c r="Q109">
        <v>3513622.0079999999</v>
      </c>
      <c r="R109">
        <v>3405194.6069999998</v>
      </c>
      <c r="S109">
        <v>3291639.821</v>
      </c>
      <c r="T109">
        <v>3252620.3849999998</v>
      </c>
      <c r="U109">
        <v>3249466.1209999998</v>
      </c>
      <c r="V109">
        <v>3266221.54</v>
      </c>
      <c r="W109">
        <v>3295272.5070000002</v>
      </c>
      <c r="X109">
        <v>3330959.2549999999</v>
      </c>
      <c r="Y109">
        <v>3368778.9169999999</v>
      </c>
      <c r="Z109">
        <v>3405123.0789999999</v>
      </c>
      <c r="AA109">
        <v>3437101.0490000001</v>
      </c>
      <c r="AB109">
        <v>3462409.7429999998</v>
      </c>
      <c r="AC109">
        <v>3479239.1540000001</v>
      </c>
      <c r="AD109">
        <v>1889441.682</v>
      </c>
      <c r="AE109">
        <v>954859.96629999997</v>
      </c>
      <c r="AF109">
        <v>476833.9449</v>
      </c>
      <c r="AG109">
        <v>237493.03140000001</v>
      </c>
      <c r="AH109">
        <v>118346.67939999999</v>
      </c>
      <c r="AI109">
        <v>59189.713710000004</v>
      </c>
      <c r="AJ109">
        <v>29867.817709999999</v>
      </c>
      <c r="AK109">
        <v>15359.62335</v>
      </c>
      <c r="AL109">
        <v>8187.3089140000002</v>
      </c>
      <c r="AM109">
        <v>4649.2755340000003</v>
      </c>
    </row>
    <row r="110" spans="1:39" x14ac:dyDescent="0.25">
      <c r="A110" t="s">
        <v>115</v>
      </c>
      <c r="B110">
        <v>483852.31540000002</v>
      </c>
      <c r="C110">
        <v>527365.37600000005</v>
      </c>
      <c r="D110">
        <v>551980.24879999994</v>
      </c>
      <c r="E110">
        <v>601326.478</v>
      </c>
      <c r="F110">
        <v>653052.21380000003</v>
      </c>
      <c r="G110">
        <v>709024.73510000005</v>
      </c>
      <c r="H110">
        <v>739383.70019999996</v>
      </c>
      <c r="I110">
        <v>752918.01870000002</v>
      </c>
      <c r="J110">
        <v>756151.73950000003</v>
      </c>
      <c r="K110">
        <v>752392.79760000005</v>
      </c>
      <c r="L110">
        <v>742048.32380000001</v>
      </c>
      <c r="M110">
        <v>723969.40469999996</v>
      </c>
      <c r="N110">
        <v>696219.33660000004</v>
      </c>
      <c r="O110">
        <v>673500.92909999995</v>
      </c>
      <c r="P110">
        <v>653113.13260000001</v>
      </c>
      <c r="Q110">
        <v>631492.94189999998</v>
      </c>
      <c r="R110">
        <v>608968.44200000004</v>
      </c>
      <c r="S110">
        <v>585740.68059999996</v>
      </c>
      <c r="T110">
        <v>532463.7953</v>
      </c>
      <c r="U110">
        <v>485363.79</v>
      </c>
      <c r="V110">
        <v>444785.3137</v>
      </c>
      <c r="W110">
        <v>409101.86310000002</v>
      </c>
      <c r="X110">
        <v>377019.08909999998</v>
      </c>
      <c r="Y110">
        <v>347648.93550000002</v>
      </c>
      <c r="Z110">
        <v>320402.15059999999</v>
      </c>
      <c r="AA110">
        <v>294895.78230000002</v>
      </c>
      <c r="AB110">
        <v>270886.8101</v>
      </c>
      <c r="AC110">
        <v>248225.74369999999</v>
      </c>
      <c r="AD110">
        <v>212607.01800000001</v>
      </c>
      <c r="AE110">
        <v>179407.50649999999</v>
      </c>
      <c r="AF110">
        <v>150334.59289999999</v>
      </c>
      <c r="AG110">
        <v>125511.63009999999</v>
      </c>
      <c r="AH110">
        <v>104552.20879999999</v>
      </c>
      <c r="AI110">
        <v>86962.716450000007</v>
      </c>
      <c r="AJ110">
        <v>72262.806849999906</v>
      </c>
      <c r="AK110">
        <v>60011.450779999999</v>
      </c>
      <c r="AL110">
        <v>49822.385920000001</v>
      </c>
      <c r="AM110">
        <v>41363.21501</v>
      </c>
    </row>
    <row r="111" spans="1:39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118</v>
      </c>
      <c r="B113">
        <v>34453082.130000003</v>
      </c>
      <c r="C113">
        <v>34408191.780000001</v>
      </c>
      <c r="D113">
        <v>33248244.399999999</v>
      </c>
      <c r="E113">
        <v>32807385.280000001</v>
      </c>
      <c r="F113">
        <v>32196863.469999999</v>
      </c>
      <c r="G113">
        <v>34059009.600000001</v>
      </c>
      <c r="H113">
        <v>34854919.340000004</v>
      </c>
      <c r="I113">
        <v>34812472.43</v>
      </c>
      <c r="J113">
        <v>34263129.280000001</v>
      </c>
      <c r="K113">
        <v>33416407.25</v>
      </c>
      <c r="L113">
        <v>32307128.57</v>
      </c>
      <c r="M113">
        <v>30898192.98</v>
      </c>
      <c r="N113">
        <v>29123845.260000002</v>
      </c>
      <c r="O113">
        <v>27030676.989999998</v>
      </c>
      <c r="P113">
        <v>25168850.289999999</v>
      </c>
      <c r="Q113">
        <v>23392282.219999999</v>
      </c>
      <c r="R113">
        <v>21697720.780000001</v>
      </c>
      <c r="S113">
        <v>20083162.77</v>
      </c>
      <c r="T113">
        <v>19298386.640000001</v>
      </c>
      <c r="U113">
        <v>18771625.559999999</v>
      </c>
      <c r="V113">
        <v>18371739.109999999</v>
      </c>
      <c r="W113">
        <v>18046298.489999998</v>
      </c>
      <c r="X113">
        <v>17759704.079999998</v>
      </c>
      <c r="Y113">
        <v>17485976.77</v>
      </c>
      <c r="Z113">
        <v>17206295.129999999</v>
      </c>
      <c r="AA113">
        <v>16907334.149999999</v>
      </c>
      <c r="AB113">
        <v>16580030.189999999</v>
      </c>
      <c r="AC113">
        <v>16218660.359999999</v>
      </c>
      <c r="AD113">
        <v>12242890.210000001</v>
      </c>
      <c r="AE113">
        <v>8938456.807</v>
      </c>
      <c r="AF113">
        <v>6475160.2640000004</v>
      </c>
      <c r="AG113">
        <v>4678164.8470000001</v>
      </c>
      <c r="AH113">
        <v>3377141.611</v>
      </c>
      <c r="AI113">
        <v>2438920.7059999998</v>
      </c>
      <c r="AJ113">
        <v>1764089.7509999999</v>
      </c>
      <c r="AK113">
        <v>1279509.2139999999</v>
      </c>
      <c r="AL113">
        <v>931990.549</v>
      </c>
      <c r="AM113">
        <v>683054.75020000001</v>
      </c>
    </row>
    <row r="114" spans="1:39" x14ac:dyDescent="0.25">
      <c r="A114" t="s">
        <v>119</v>
      </c>
      <c r="B114">
        <v>56591382.229999997</v>
      </c>
      <c r="C114">
        <v>58911505.829999998</v>
      </c>
      <c r="D114">
        <v>59821985.149999999</v>
      </c>
      <c r="E114">
        <v>61848737.18</v>
      </c>
      <c r="F114">
        <v>63565573.490000002</v>
      </c>
      <c r="G114">
        <v>68510179.980000004</v>
      </c>
      <c r="H114">
        <v>71251003.950000003</v>
      </c>
      <c r="I114">
        <v>72344944.989999995</v>
      </c>
      <c r="J114">
        <v>72411573.859999999</v>
      </c>
      <c r="K114">
        <v>71814324.209999904</v>
      </c>
      <c r="L114">
        <v>70595680.810000002</v>
      </c>
      <c r="M114">
        <v>68646061.269999996</v>
      </c>
      <c r="N114">
        <v>65784673.990000002</v>
      </c>
      <c r="O114">
        <v>65566279.909999996</v>
      </c>
      <c r="P114">
        <v>65850530.460000001</v>
      </c>
      <c r="Q114">
        <v>66014512.240000002</v>
      </c>
      <c r="R114">
        <v>66030801.100000001</v>
      </c>
      <c r="S114">
        <v>65893685.509999998</v>
      </c>
      <c r="T114">
        <v>65056045.649999999</v>
      </c>
      <c r="U114">
        <v>64696398.630000003</v>
      </c>
      <c r="V114">
        <v>64702962.100000001</v>
      </c>
      <c r="W114">
        <v>64944175.82</v>
      </c>
      <c r="X114">
        <v>65308536.619999997</v>
      </c>
      <c r="Y114">
        <v>65707080.899999999</v>
      </c>
      <c r="Z114">
        <v>66069774.07</v>
      </c>
      <c r="AA114">
        <v>66341853.109999999</v>
      </c>
      <c r="AB114">
        <v>66480959.039999999</v>
      </c>
      <c r="AC114">
        <v>66455007.140000001</v>
      </c>
      <c r="AD114">
        <v>70145499.560000002</v>
      </c>
      <c r="AE114">
        <v>73934548.680000007</v>
      </c>
      <c r="AF114">
        <v>77492983.629999995</v>
      </c>
      <c r="AG114">
        <v>80917674.329999998</v>
      </c>
      <c r="AH114">
        <v>84274357.5</v>
      </c>
      <c r="AI114">
        <v>87599357.019999996</v>
      </c>
      <c r="AJ114">
        <v>90919037.170000002</v>
      </c>
      <c r="AK114">
        <v>94248669.5</v>
      </c>
      <c r="AL114">
        <v>97600856.659999996</v>
      </c>
      <c r="AM114">
        <v>100987511.90000001</v>
      </c>
    </row>
    <row r="115" spans="1:39" x14ac:dyDescent="0.25">
      <c r="A115" t="s">
        <v>120</v>
      </c>
      <c r="B115">
        <v>1083848.0830000001</v>
      </c>
      <c r="C115">
        <v>1242408.45</v>
      </c>
      <c r="D115">
        <v>1376984.6410000001</v>
      </c>
      <c r="E115">
        <v>1600275.9909999999</v>
      </c>
      <c r="F115">
        <v>1856814.0120000001</v>
      </c>
      <c r="G115">
        <v>1310788.325</v>
      </c>
      <c r="H115">
        <v>840717.82750000001</v>
      </c>
      <c r="I115">
        <v>521741.34850000002</v>
      </c>
      <c r="J115">
        <v>318283.44020000001</v>
      </c>
      <c r="K115">
        <v>192107.68220000001</v>
      </c>
      <c r="L115">
        <v>114875.9406</v>
      </c>
      <c r="M115">
        <v>67950.888980000003</v>
      </c>
      <c r="N115">
        <v>39698.901189999997</v>
      </c>
      <c r="O115">
        <v>34475.57344</v>
      </c>
      <c r="P115">
        <v>31371.665290000001</v>
      </c>
      <c r="Q115">
        <v>28645.779640000001</v>
      </c>
      <c r="R115">
        <v>26139.496869999999</v>
      </c>
      <c r="S115">
        <v>23824.273450000001</v>
      </c>
      <c r="T115">
        <v>25764.099480000001</v>
      </c>
      <c r="U115">
        <v>28615.724750000001</v>
      </c>
      <c r="V115">
        <v>32042.139449999999</v>
      </c>
      <c r="W115">
        <v>36033.659749999999</v>
      </c>
      <c r="X115">
        <v>40616.631419999998</v>
      </c>
      <c r="Y115">
        <v>45821.493210000001</v>
      </c>
      <c r="Z115">
        <v>51678.533960000001</v>
      </c>
      <c r="AA115">
        <v>58216.571709999997</v>
      </c>
      <c r="AB115">
        <v>65461.889139999999</v>
      </c>
      <c r="AC115">
        <v>73437.185169999997</v>
      </c>
      <c r="AD115">
        <v>81813.037119999906</v>
      </c>
      <c r="AE115">
        <v>90546.774650000007</v>
      </c>
      <c r="AF115">
        <v>99708.599749999994</v>
      </c>
      <c r="AG115">
        <v>109471.5159</v>
      </c>
      <c r="AH115">
        <v>119950.8689</v>
      </c>
      <c r="AI115">
        <v>131232.6887</v>
      </c>
      <c r="AJ115">
        <v>143398.69450000001</v>
      </c>
      <c r="AK115">
        <v>156522.3879</v>
      </c>
      <c r="AL115">
        <v>170680.60990000001</v>
      </c>
      <c r="AM115">
        <v>185956.85130000001</v>
      </c>
    </row>
    <row r="116" spans="1:39" x14ac:dyDescent="0.25">
      <c r="A116" t="s">
        <v>121</v>
      </c>
      <c r="B116">
        <v>32532501.420000002</v>
      </c>
      <c r="C116">
        <v>31232708.68</v>
      </c>
      <c r="D116">
        <v>28110579.649999999</v>
      </c>
      <c r="E116">
        <v>26811561.059999999</v>
      </c>
      <c r="F116">
        <v>25609169.949999999</v>
      </c>
      <c r="G116">
        <v>13566124.779999999</v>
      </c>
      <c r="H116">
        <v>6470834.7659999998</v>
      </c>
      <c r="I116">
        <v>2988271.54</v>
      </c>
      <c r="J116">
        <v>1362560.54</v>
      </c>
      <c r="K116">
        <v>621475.32400000002</v>
      </c>
      <c r="L116">
        <v>287816.43599999999</v>
      </c>
      <c r="M116">
        <v>139021.45970000001</v>
      </c>
      <c r="N116">
        <v>73306.052360000001</v>
      </c>
      <c r="O116">
        <v>67278.397060000003</v>
      </c>
      <c r="P116">
        <v>65788.890870000003</v>
      </c>
      <c r="Q116">
        <v>64741.450810000002</v>
      </c>
      <c r="R116">
        <v>63753.673820000004</v>
      </c>
      <c r="S116">
        <v>62778.848980000002</v>
      </c>
      <c r="T116">
        <v>62727.813730000002</v>
      </c>
      <c r="U116">
        <v>63122.68535</v>
      </c>
      <c r="V116">
        <v>63777.574910000003</v>
      </c>
      <c r="W116">
        <v>64604.825629999999</v>
      </c>
      <c r="X116">
        <v>65534.790979999998</v>
      </c>
      <c r="Y116">
        <v>66510.170870000002</v>
      </c>
      <c r="Z116">
        <v>67484.420270000002</v>
      </c>
      <c r="AA116">
        <v>68420.27205</v>
      </c>
      <c r="AB116">
        <v>69288.412930000006</v>
      </c>
      <c r="AC116">
        <v>70066.357189999995</v>
      </c>
      <c r="AD116">
        <v>72130.379270000005</v>
      </c>
      <c r="AE116">
        <v>74263.437059999997</v>
      </c>
      <c r="AF116">
        <v>76318.453949999996</v>
      </c>
      <c r="AG116">
        <v>78350.464370000002</v>
      </c>
      <c r="AH116">
        <v>80389.130529999995</v>
      </c>
      <c r="AI116">
        <v>82447.278510000004</v>
      </c>
      <c r="AJ116">
        <v>84535.620620000002</v>
      </c>
      <c r="AK116">
        <v>86655.116529999999</v>
      </c>
      <c r="AL116">
        <v>88809.510920000001</v>
      </c>
      <c r="AM116">
        <v>91004.280450000006</v>
      </c>
    </row>
    <row r="117" spans="1:39" x14ac:dyDescent="0.25">
      <c r="A117" t="s">
        <v>172</v>
      </c>
      <c r="B117">
        <v>80.771904280000001</v>
      </c>
      <c r="C117">
        <v>83.460208089999995</v>
      </c>
      <c r="D117">
        <v>85.006677920000001</v>
      </c>
      <c r="E117">
        <v>86.193751169999999</v>
      </c>
      <c r="F117">
        <v>86.520179459999994</v>
      </c>
      <c r="G117">
        <v>91.857795229999894</v>
      </c>
      <c r="H117">
        <v>93.771785730000005</v>
      </c>
      <c r="I117">
        <v>93.939305820000001</v>
      </c>
      <c r="J117">
        <v>93.109349929999894</v>
      </c>
      <c r="K117">
        <v>91.586862870000004</v>
      </c>
      <c r="L117">
        <v>89.373597119999999</v>
      </c>
      <c r="M117">
        <v>86.322319399999998</v>
      </c>
      <c r="N117">
        <v>82.198387659999995</v>
      </c>
      <c r="O117">
        <v>82.363843059999894</v>
      </c>
      <c r="P117">
        <v>82.603267549999998</v>
      </c>
      <c r="Q117">
        <v>82.589706269999894</v>
      </c>
      <c r="R117">
        <v>82.342114120000005</v>
      </c>
      <c r="S117">
        <v>81.874793519999997</v>
      </c>
      <c r="T117">
        <v>81.650511859999995</v>
      </c>
      <c r="U117">
        <v>82.135352400000002</v>
      </c>
      <c r="V117">
        <v>83.044393749999998</v>
      </c>
      <c r="W117">
        <v>84.200767959999894</v>
      </c>
      <c r="X117">
        <v>85.465099440000003</v>
      </c>
      <c r="Y117">
        <v>86.729445330000004</v>
      </c>
      <c r="Z117">
        <v>87.910500490000004</v>
      </c>
      <c r="AA117">
        <v>88.943649160000007</v>
      </c>
      <c r="AB117">
        <v>89.778514259999994</v>
      </c>
      <c r="AC117">
        <v>90.375897120000005</v>
      </c>
      <c r="AD117">
        <v>93.883225170000003</v>
      </c>
      <c r="AE117">
        <v>96.487231120000004</v>
      </c>
      <c r="AF117">
        <v>98.527513369999994</v>
      </c>
      <c r="AG117">
        <v>100.2042855</v>
      </c>
      <c r="AH117">
        <v>101.6222573</v>
      </c>
      <c r="AI117">
        <v>102.842569</v>
      </c>
      <c r="AJ117">
        <v>103.9110364</v>
      </c>
      <c r="AK117">
        <v>104.8555618</v>
      </c>
      <c r="AL117">
        <v>105.6985725</v>
      </c>
      <c r="AM117">
        <v>106.459008</v>
      </c>
    </row>
    <row r="118" spans="1:39" x14ac:dyDescent="0.25">
      <c r="A118" t="s">
        <v>173</v>
      </c>
      <c r="B118">
        <v>12.058651169999999</v>
      </c>
      <c r="C118">
        <v>15.23241836</v>
      </c>
      <c r="D118">
        <v>18.966772079999998</v>
      </c>
      <c r="E118">
        <v>23.510786</v>
      </c>
      <c r="F118">
        <v>28.85092646</v>
      </c>
      <c r="G118">
        <v>35.186651140000002</v>
      </c>
      <c r="H118">
        <v>41.262322599999997</v>
      </c>
      <c r="I118">
        <v>47.484120230000002</v>
      </c>
      <c r="J118">
        <v>54.06471397</v>
      </c>
      <c r="K118">
        <v>61.090455630000001</v>
      </c>
      <c r="L118">
        <v>68.480825120000006</v>
      </c>
      <c r="M118">
        <v>75.980546559999894</v>
      </c>
      <c r="N118">
        <v>83.111702170000001</v>
      </c>
      <c r="O118">
        <v>89.599160040000001</v>
      </c>
      <c r="P118">
        <v>96.679193949999998</v>
      </c>
      <c r="Q118">
        <v>103.99924179999999</v>
      </c>
      <c r="R118">
        <v>111.5564595</v>
      </c>
      <c r="S118">
        <v>119.3414705</v>
      </c>
      <c r="T118">
        <v>125.1297371</v>
      </c>
      <c r="U118">
        <v>132.34032550000001</v>
      </c>
      <c r="V118">
        <v>140.68015750000001</v>
      </c>
      <c r="W118">
        <v>149.9681496</v>
      </c>
      <c r="X118">
        <v>160.0413609</v>
      </c>
      <c r="Y118">
        <v>170.7538308</v>
      </c>
      <c r="Z118">
        <v>181.97221970000001</v>
      </c>
      <c r="AA118">
        <v>193.5707519</v>
      </c>
      <c r="AB118">
        <v>205.42706469999999</v>
      </c>
      <c r="AC118">
        <v>217.4194143</v>
      </c>
      <c r="AD118">
        <v>228.88164470000001</v>
      </c>
      <c r="AE118">
        <v>238.38014179999999</v>
      </c>
      <c r="AF118">
        <v>246.680612</v>
      </c>
      <c r="AG118">
        <v>254.23834679999999</v>
      </c>
      <c r="AH118">
        <v>261.28884110000001</v>
      </c>
      <c r="AI118">
        <v>267.9675507</v>
      </c>
      <c r="AJ118">
        <v>274.3773339</v>
      </c>
      <c r="AK118">
        <v>280.57908300000003</v>
      </c>
      <c r="AL118">
        <v>286.62245209999998</v>
      </c>
      <c r="AM118">
        <v>292.55044659999999</v>
      </c>
    </row>
    <row r="119" spans="1:39" x14ac:dyDescent="0.25">
      <c r="A119" t="s">
        <v>174</v>
      </c>
      <c r="B119">
        <v>17.491178099999999</v>
      </c>
      <c r="C119">
        <v>17.48457926</v>
      </c>
      <c r="D119">
        <v>17.228431870000001</v>
      </c>
      <c r="E119">
        <v>16.899951959999999</v>
      </c>
      <c r="F119">
        <v>16.411341499999999</v>
      </c>
      <c r="G119">
        <v>19.19669781</v>
      </c>
      <c r="H119">
        <v>21.590690769999998</v>
      </c>
      <c r="I119">
        <v>23.83008203</v>
      </c>
      <c r="J119">
        <v>26.02287797</v>
      </c>
      <c r="K119">
        <v>28.201944520000001</v>
      </c>
      <c r="L119">
        <v>30.32068078</v>
      </c>
      <c r="M119">
        <v>32.265370109999999</v>
      </c>
      <c r="N119">
        <v>33.850157119999999</v>
      </c>
      <c r="O119">
        <v>33.127497089999999</v>
      </c>
      <c r="P119">
        <v>32.449191560000003</v>
      </c>
      <c r="Q119">
        <v>31.687443900000002</v>
      </c>
      <c r="R119">
        <v>30.85587962</v>
      </c>
      <c r="S119">
        <v>29.965447520000001</v>
      </c>
      <c r="T119">
        <v>29.88127987</v>
      </c>
      <c r="U119">
        <v>30.056620049999999</v>
      </c>
      <c r="V119">
        <v>30.38715693</v>
      </c>
      <c r="W119">
        <v>30.808143990000001</v>
      </c>
      <c r="X119">
        <v>31.268569859999999</v>
      </c>
      <c r="Y119">
        <v>31.72893668</v>
      </c>
      <c r="Z119">
        <v>32.158770390000001</v>
      </c>
      <c r="AA119">
        <v>32.534441739999998</v>
      </c>
      <c r="AB119">
        <v>32.837536049999997</v>
      </c>
      <c r="AC119">
        <v>33.053732119999999</v>
      </c>
      <c r="AD119">
        <v>34.288047030000001</v>
      </c>
      <c r="AE119">
        <v>35.189367410000003</v>
      </c>
      <c r="AF119">
        <v>35.882773640000003</v>
      </c>
      <c r="AG119">
        <v>36.44195319</v>
      </c>
      <c r="AH119">
        <v>36.905496730000003</v>
      </c>
      <c r="AI119">
        <v>37.295978099999999</v>
      </c>
      <c r="AJ119">
        <v>37.63029547</v>
      </c>
      <c r="AK119">
        <v>37.918774259999999</v>
      </c>
      <c r="AL119">
        <v>38.169705399999998</v>
      </c>
      <c r="AM119">
        <v>38.390075690000003</v>
      </c>
    </row>
    <row r="120" spans="1:39" x14ac:dyDescent="0.25">
      <c r="A120" t="s">
        <v>175</v>
      </c>
      <c r="B120">
        <v>5.6171085900000001E-2</v>
      </c>
      <c r="C120">
        <v>0.11522266239999999</v>
      </c>
      <c r="D120">
        <v>0.23297935149999999</v>
      </c>
      <c r="E120">
        <v>0.46897113699999998</v>
      </c>
      <c r="F120">
        <v>0.93453095119999996</v>
      </c>
      <c r="G120">
        <v>1.696702851</v>
      </c>
      <c r="H120">
        <v>2.9619345199999998</v>
      </c>
      <c r="I120">
        <v>5.0741594179999998</v>
      </c>
      <c r="J120">
        <v>8.6004970239999903</v>
      </c>
      <c r="K120">
        <v>14.46694842</v>
      </c>
      <c r="L120">
        <v>24.141624019999998</v>
      </c>
      <c r="M120">
        <v>39.874370460000002</v>
      </c>
      <c r="N120">
        <v>64.930318270000001</v>
      </c>
      <c r="O120">
        <v>66.313839419999894</v>
      </c>
      <c r="P120">
        <v>67.787268780000005</v>
      </c>
      <c r="Q120">
        <v>69.081247009999998</v>
      </c>
      <c r="R120">
        <v>70.200401869999894</v>
      </c>
      <c r="S120">
        <v>71.146106950000004</v>
      </c>
      <c r="T120">
        <v>79.553327800000005</v>
      </c>
      <c r="U120">
        <v>89.728019329999995</v>
      </c>
      <c r="V120">
        <v>101.7201031</v>
      </c>
      <c r="W120">
        <v>115.64078790000001</v>
      </c>
      <c r="X120">
        <v>131.6080058</v>
      </c>
      <c r="Y120">
        <v>149.74715900000001</v>
      </c>
      <c r="Z120">
        <v>170.1889238</v>
      </c>
      <c r="AA120">
        <v>193.06520019999999</v>
      </c>
      <c r="AB120">
        <v>218.50429930000001</v>
      </c>
      <c r="AC120">
        <v>246.62591560000001</v>
      </c>
      <c r="AD120">
        <v>261.88855560000002</v>
      </c>
      <c r="AE120">
        <v>275.13180310000001</v>
      </c>
      <c r="AF120">
        <v>287.19105139999999</v>
      </c>
      <c r="AG120">
        <v>298.56720849999999</v>
      </c>
      <c r="AH120">
        <v>309.51883370000002</v>
      </c>
      <c r="AI120">
        <v>320.1942952</v>
      </c>
      <c r="AJ120">
        <v>330.70806069999998</v>
      </c>
      <c r="AK120">
        <v>341.12771559999999</v>
      </c>
      <c r="AL120">
        <v>351.50951650000002</v>
      </c>
      <c r="AM120">
        <v>361.90352330000002</v>
      </c>
    </row>
    <row r="121" spans="1:39" x14ac:dyDescent="0.25">
      <c r="A121" t="s">
        <v>176</v>
      </c>
      <c r="B121">
        <v>6.4138731550000001</v>
      </c>
      <c r="C121">
        <v>8.5274384659999996</v>
      </c>
      <c r="D121">
        <v>11.17561061</v>
      </c>
      <c r="E121">
        <v>14.580522419999999</v>
      </c>
      <c r="F121">
        <v>18.831885329999999</v>
      </c>
      <c r="G121">
        <v>21.25957395</v>
      </c>
      <c r="H121">
        <v>23.076655989999999</v>
      </c>
      <c r="I121">
        <v>24.581602190000002</v>
      </c>
      <c r="J121">
        <v>25.907069140000001</v>
      </c>
      <c r="K121">
        <v>27.096944570000002</v>
      </c>
      <c r="L121">
        <v>28.116323229999999</v>
      </c>
      <c r="M121">
        <v>28.875834269999999</v>
      </c>
      <c r="N121">
        <v>29.237274719999998</v>
      </c>
      <c r="O121">
        <v>28.61339207</v>
      </c>
      <c r="P121">
        <v>28.02780739</v>
      </c>
      <c r="Q121">
        <v>27.370137069999998</v>
      </c>
      <c r="R121">
        <v>26.652148100000002</v>
      </c>
      <c r="S121">
        <v>25.883295830000002</v>
      </c>
      <c r="T121">
        <v>25.781765589999999</v>
      </c>
      <c r="U121">
        <v>25.904084860000001</v>
      </c>
      <c r="V121">
        <v>26.159704479999998</v>
      </c>
      <c r="W121">
        <v>26.492500589999999</v>
      </c>
      <c r="X121">
        <v>26.858396930000001</v>
      </c>
      <c r="Y121">
        <v>27.223392199999999</v>
      </c>
      <c r="Z121">
        <v>27.561370480000001</v>
      </c>
      <c r="AA121">
        <v>27.852192330000001</v>
      </c>
      <c r="AB121">
        <v>28.080267540000001</v>
      </c>
      <c r="AC121">
        <v>28.233572469999999</v>
      </c>
      <c r="AD121">
        <v>14.37252752</v>
      </c>
      <c r="AE121">
        <v>7.2384724800000004</v>
      </c>
      <c r="AF121">
        <v>3.6221509209999998</v>
      </c>
      <c r="AG121">
        <v>1.8052080049999999</v>
      </c>
      <c r="AH121">
        <v>0.89714311440000005</v>
      </c>
      <c r="AI121">
        <v>0.44491571190000001</v>
      </c>
      <c r="AJ121">
        <v>0.2202918542</v>
      </c>
      <c r="AK121">
        <v>0.1089331767</v>
      </c>
      <c r="AL121">
        <v>5.3810837899999998E-2</v>
      </c>
      <c r="AM121">
        <v>2.6559199700000001E-2</v>
      </c>
    </row>
    <row r="122" spans="1:39" x14ac:dyDescent="0.25">
      <c r="A122" t="s">
        <v>177</v>
      </c>
      <c r="B122">
        <v>3.774744707</v>
      </c>
      <c r="C122">
        <v>4.137134058</v>
      </c>
      <c r="D122">
        <v>4.4695730789999999</v>
      </c>
      <c r="E122">
        <v>4.8070832990000003</v>
      </c>
      <c r="F122">
        <v>5.1181869539999996</v>
      </c>
      <c r="G122">
        <v>5.5068732899999997</v>
      </c>
      <c r="H122">
        <v>5.6970703909999996</v>
      </c>
      <c r="I122">
        <v>5.7838507559999996</v>
      </c>
      <c r="J122">
        <v>5.8096953390000001</v>
      </c>
      <c r="K122">
        <v>5.7914002419999999</v>
      </c>
      <c r="L122">
        <v>5.727300456</v>
      </c>
      <c r="M122">
        <v>5.6060138009999996</v>
      </c>
      <c r="N122">
        <v>5.409843392</v>
      </c>
      <c r="O122">
        <v>5.2659464030000001</v>
      </c>
      <c r="P122">
        <v>5.1304504450000001</v>
      </c>
      <c r="Q122">
        <v>4.9831347309999998</v>
      </c>
      <c r="R122">
        <v>4.8263316190000003</v>
      </c>
      <c r="S122">
        <v>4.6619091040000002</v>
      </c>
      <c r="T122">
        <v>4.2348691269999996</v>
      </c>
      <c r="U122">
        <v>3.880419737</v>
      </c>
      <c r="V122">
        <v>3.57376834</v>
      </c>
      <c r="W122">
        <v>3.300651174</v>
      </c>
      <c r="X122">
        <v>3.0516862200000001</v>
      </c>
      <c r="Y122">
        <v>2.8208834399999998</v>
      </c>
      <c r="Z122">
        <v>2.6045147609999999</v>
      </c>
      <c r="AA122">
        <v>2.4003165100000001</v>
      </c>
      <c r="AB122">
        <v>2.2069550150000001</v>
      </c>
      <c r="AC122">
        <v>2.0236769560000001</v>
      </c>
      <c r="AD122">
        <v>1.7210086309999999</v>
      </c>
      <c r="AE122">
        <v>1.4480093780000001</v>
      </c>
      <c r="AF122">
        <v>1.2105020689999999</v>
      </c>
      <c r="AG122">
        <v>1.007861353</v>
      </c>
      <c r="AH122">
        <v>0.83677715929999996</v>
      </c>
      <c r="AI122">
        <v>0.69326676239999996</v>
      </c>
      <c r="AJ122">
        <v>0.57345008580000001</v>
      </c>
      <c r="AK122">
        <v>0.4737311032</v>
      </c>
      <c r="AL122">
        <v>0.39094533320000002</v>
      </c>
      <c r="AM122">
        <v>0.32235603810000002</v>
      </c>
    </row>
    <row r="123" spans="1:39" x14ac:dyDescent="0.25">
      <c r="A123" t="s">
        <v>178</v>
      </c>
      <c r="B123">
        <v>1.6531914300000001E-3</v>
      </c>
      <c r="C123">
        <v>1.0252945100000001E-2</v>
      </c>
      <c r="D123">
        <v>6.2679937599999999E-2</v>
      </c>
      <c r="E123">
        <v>0.38146758200000003</v>
      </c>
      <c r="F123">
        <v>2.298294142</v>
      </c>
      <c r="G123">
        <v>2.7402894779999998</v>
      </c>
      <c r="H123">
        <v>3.1415562459999999</v>
      </c>
      <c r="I123">
        <v>3.5343717479999999</v>
      </c>
      <c r="J123">
        <v>3.93414536</v>
      </c>
      <c r="K123">
        <v>4.3459279159999999</v>
      </c>
      <c r="L123">
        <v>4.7626733950000002</v>
      </c>
      <c r="M123">
        <v>5.1660296069999996</v>
      </c>
      <c r="N123">
        <v>5.5244534200000004</v>
      </c>
      <c r="O123">
        <v>5.4065984970000001</v>
      </c>
      <c r="P123">
        <v>5.2959788699999999</v>
      </c>
      <c r="Q123">
        <v>5.1717370760000003</v>
      </c>
      <c r="R123">
        <v>5.036096336</v>
      </c>
      <c r="S123">
        <v>4.8908431290000003</v>
      </c>
      <c r="T123">
        <v>4.5274077579999998</v>
      </c>
      <c r="U123">
        <v>4.2274454019999999</v>
      </c>
      <c r="V123">
        <v>3.9674858350000002</v>
      </c>
      <c r="W123">
        <v>3.7340342909999999</v>
      </c>
      <c r="X123">
        <v>3.5181004470000001</v>
      </c>
      <c r="Y123">
        <v>3.3139288910000002</v>
      </c>
      <c r="Z123">
        <v>3.117988811</v>
      </c>
      <c r="AA123">
        <v>2.9282349970000001</v>
      </c>
      <c r="AB123">
        <v>2.7435986510000001</v>
      </c>
      <c r="AC123">
        <v>2.563645503</v>
      </c>
      <c r="AD123">
        <v>2.5856154409999998</v>
      </c>
      <c r="AE123">
        <v>2.5799801109999998</v>
      </c>
      <c r="AF123">
        <v>2.5578473260000001</v>
      </c>
      <c r="AG123">
        <v>2.5256546960000001</v>
      </c>
      <c r="AH123">
        <v>2.486835728</v>
      </c>
      <c r="AI123">
        <v>2.4434404509999998</v>
      </c>
      <c r="AJ123">
        <v>2.3969617369999998</v>
      </c>
      <c r="AK123">
        <v>2.348342717</v>
      </c>
      <c r="AL123">
        <v>2.2983158430000001</v>
      </c>
      <c r="AM123">
        <v>2.247468359</v>
      </c>
    </row>
    <row r="124" spans="1:39" x14ac:dyDescent="0.25">
      <c r="A124" t="s">
        <v>179</v>
      </c>
      <c r="B124">
        <v>34.003827620000003</v>
      </c>
      <c r="C124">
        <v>33.35006559</v>
      </c>
      <c r="D124">
        <v>32.241854850000003</v>
      </c>
      <c r="E124">
        <v>31.03076634</v>
      </c>
      <c r="F124">
        <v>29.565407969999999</v>
      </c>
      <c r="G124">
        <v>31.183711750000001</v>
      </c>
      <c r="H124">
        <v>31.624910280000002</v>
      </c>
      <c r="I124">
        <v>31.473843980000002</v>
      </c>
      <c r="J124">
        <v>30.991390419999998</v>
      </c>
      <c r="K124">
        <v>30.284909169999999</v>
      </c>
      <c r="L124">
        <v>29.359432420000001</v>
      </c>
      <c r="M124">
        <v>28.171297119999998</v>
      </c>
      <c r="N124">
        <v>26.649702640000001</v>
      </c>
      <c r="O124">
        <v>26.081176060000001</v>
      </c>
      <c r="P124">
        <v>25.547552199999998</v>
      </c>
      <c r="Q124">
        <v>24.948215640000001</v>
      </c>
      <c r="R124">
        <v>24.293891110000001</v>
      </c>
      <c r="S124">
        <v>23.593196500000001</v>
      </c>
      <c r="T124">
        <v>23.528567070000001</v>
      </c>
      <c r="U124">
        <v>23.668279649999999</v>
      </c>
      <c r="V124">
        <v>23.930230739999999</v>
      </c>
      <c r="W124">
        <v>24.263453739999999</v>
      </c>
      <c r="X124">
        <v>24.62778591</v>
      </c>
      <c r="Y124">
        <v>24.99212224</v>
      </c>
      <c r="Z124">
        <v>25.332457340000001</v>
      </c>
      <c r="AA124">
        <v>25.630171440000002</v>
      </c>
      <c r="AB124">
        <v>25.87074776</v>
      </c>
      <c r="AC124">
        <v>26.042890750000002</v>
      </c>
      <c r="AD124">
        <v>27.051047789999998</v>
      </c>
      <c r="AE124">
        <v>27.798762199999999</v>
      </c>
      <c r="AF124">
        <v>28.38393872</v>
      </c>
      <c r="AG124">
        <v>28.864295200000001</v>
      </c>
      <c r="AH124">
        <v>29.270020259999999</v>
      </c>
      <c r="AI124">
        <v>29.61874315</v>
      </c>
      <c r="AJ124">
        <v>29.923673610000002</v>
      </c>
      <c r="AK124">
        <v>30.1928582</v>
      </c>
      <c r="AL124">
        <v>30.432764240000001</v>
      </c>
      <c r="AM124">
        <v>30.64885245</v>
      </c>
    </row>
    <row r="125" spans="1:39" x14ac:dyDescent="0.25">
      <c r="A125" t="s">
        <v>180</v>
      </c>
      <c r="B125">
        <v>103.4266882</v>
      </c>
      <c r="C125">
        <v>102.7781837</v>
      </c>
      <c r="D125">
        <v>100.6754775</v>
      </c>
      <c r="E125">
        <v>98.173802989999999</v>
      </c>
      <c r="F125">
        <v>94.773391750000002</v>
      </c>
      <c r="G125">
        <v>100.5695154</v>
      </c>
      <c r="H125">
        <v>102.61334739999999</v>
      </c>
      <c r="I125">
        <v>102.7449165</v>
      </c>
      <c r="J125">
        <v>101.7858997</v>
      </c>
      <c r="K125">
        <v>100.0711376</v>
      </c>
      <c r="L125">
        <v>97.603686139999894</v>
      </c>
      <c r="M125">
        <v>94.223972700000004</v>
      </c>
      <c r="N125">
        <v>89.677385340000001</v>
      </c>
      <c r="O125">
        <v>84.070720750000007</v>
      </c>
      <c r="P125">
        <v>78.884908330000002</v>
      </c>
      <c r="Q125">
        <v>73.792317420000003</v>
      </c>
      <c r="R125">
        <v>68.832853029999995</v>
      </c>
      <c r="S125">
        <v>64.034276239999997</v>
      </c>
      <c r="T125">
        <v>62.140841539999997</v>
      </c>
      <c r="U125">
        <v>60.828103310000003</v>
      </c>
      <c r="V125">
        <v>59.846726500000003</v>
      </c>
      <c r="W125">
        <v>59.047574830000002</v>
      </c>
      <c r="X125">
        <v>58.32177677</v>
      </c>
      <c r="Y125">
        <v>57.592302840000002</v>
      </c>
      <c r="Z125">
        <v>56.806045740000002</v>
      </c>
      <c r="AA125">
        <v>55.927406640000001</v>
      </c>
      <c r="AB125">
        <v>54.933602839999999</v>
      </c>
      <c r="AC125">
        <v>53.81139143</v>
      </c>
      <c r="AD125">
        <v>39.534840449999997</v>
      </c>
      <c r="AE125">
        <v>28.736390920000002</v>
      </c>
      <c r="AF125">
        <v>20.753449419999999</v>
      </c>
      <c r="AG125">
        <v>14.9275816</v>
      </c>
      <c r="AH125">
        <v>10.706866440000001</v>
      </c>
      <c r="AI125">
        <v>7.6633181029999999</v>
      </c>
      <c r="AJ125">
        <v>5.4761584120000002</v>
      </c>
      <c r="AK125">
        <v>3.9081946580000002</v>
      </c>
      <c r="AL125">
        <v>2.7862765949999999</v>
      </c>
      <c r="AM125">
        <v>1.9847595920000001</v>
      </c>
    </row>
    <row r="126" spans="1:39" x14ac:dyDescent="0.25">
      <c r="A126" t="s">
        <v>181</v>
      </c>
      <c r="B126">
        <v>441.494258</v>
      </c>
      <c r="C126">
        <v>458.79618440000002</v>
      </c>
      <c r="D126">
        <v>469.96874330000003</v>
      </c>
      <c r="E126">
        <v>479.25572440000002</v>
      </c>
      <c r="F126">
        <v>483.82080009999999</v>
      </c>
      <c r="G126">
        <v>520.75043349999999</v>
      </c>
      <c r="H126">
        <v>538.92993639999997</v>
      </c>
      <c r="I126">
        <v>547.33594149999999</v>
      </c>
      <c r="J126">
        <v>549.97938950000002</v>
      </c>
      <c r="K126">
        <v>548.44464770000002</v>
      </c>
      <c r="L126">
        <v>542.56947430000002</v>
      </c>
      <c r="M126">
        <v>531.27052070000002</v>
      </c>
      <c r="N126">
        <v>512.86423630000002</v>
      </c>
      <c r="O126">
        <v>518.11993359999997</v>
      </c>
      <c r="P126">
        <v>523.89651349999997</v>
      </c>
      <c r="Q126">
        <v>528.11534300000005</v>
      </c>
      <c r="R126">
        <v>530.8593353</v>
      </c>
      <c r="S126">
        <v>532.18452979999995</v>
      </c>
      <c r="T126">
        <v>527.72124250000002</v>
      </c>
      <c r="U126">
        <v>527.84866339999996</v>
      </c>
      <c r="V126">
        <v>530.66843630000005</v>
      </c>
      <c r="W126">
        <v>535.01089630000001</v>
      </c>
      <c r="X126">
        <v>539.96923149999998</v>
      </c>
      <c r="Y126">
        <v>544.85434280000004</v>
      </c>
      <c r="Z126">
        <v>549.14652179999996</v>
      </c>
      <c r="AA126">
        <v>552.45392679999998</v>
      </c>
      <c r="AB126">
        <v>554.48164199999997</v>
      </c>
      <c r="AC126">
        <v>555.01026549999995</v>
      </c>
      <c r="AD126">
        <v>589.68724050000003</v>
      </c>
      <c r="AE126">
        <v>619.85328860000004</v>
      </c>
      <c r="AF126">
        <v>647.38394370000003</v>
      </c>
      <c r="AG126">
        <v>673.40452909999999</v>
      </c>
      <c r="AH126">
        <v>698.49597940000001</v>
      </c>
      <c r="AI126">
        <v>722.99172290000001</v>
      </c>
      <c r="AJ126">
        <v>747.14934659999994</v>
      </c>
      <c r="AK126">
        <v>771.12103709999997</v>
      </c>
      <c r="AL126">
        <v>795.03369950000001</v>
      </c>
      <c r="AM126">
        <v>819.00049960000001</v>
      </c>
    </row>
    <row r="127" spans="1:39" x14ac:dyDescent="0.25">
      <c r="A127" t="s">
        <v>182</v>
      </c>
      <c r="B127">
        <v>6.4160809069999996</v>
      </c>
      <c r="C127">
        <v>7.436931661</v>
      </c>
      <c r="D127">
        <v>8.4971285640000005</v>
      </c>
      <c r="E127">
        <v>9.6649529560000005</v>
      </c>
      <c r="F127">
        <v>10.88293893</v>
      </c>
      <c r="G127">
        <v>7.1832227460000002</v>
      </c>
      <c r="H127">
        <v>4.5587947460000002</v>
      </c>
      <c r="I127">
        <v>2.8392245090000001</v>
      </c>
      <c r="J127">
        <v>1.749525268</v>
      </c>
      <c r="K127">
        <v>1.069878954</v>
      </c>
      <c r="L127">
        <v>0.64906058190000004</v>
      </c>
      <c r="M127">
        <v>0.38973879140000001</v>
      </c>
      <c r="N127">
        <v>0.23072166020000001</v>
      </c>
      <c r="O127">
        <v>0.21312260089999999</v>
      </c>
      <c r="P127">
        <v>0.19704161940000001</v>
      </c>
      <c r="Q127">
        <v>0.18161616389999999</v>
      </c>
      <c r="R127">
        <v>0.16692386270000001</v>
      </c>
      <c r="S127">
        <v>0.15300811550000001</v>
      </c>
      <c r="T127">
        <v>0.1706697412</v>
      </c>
      <c r="U127">
        <v>0.19202647640000001</v>
      </c>
      <c r="V127">
        <v>0.21715742169999999</v>
      </c>
      <c r="W127">
        <v>0.2462712869</v>
      </c>
      <c r="X127">
        <v>0.27958888320000003</v>
      </c>
      <c r="Y127">
        <v>0.31734454369999998</v>
      </c>
      <c r="Z127">
        <v>0.35978130190000002</v>
      </c>
      <c r="AA127">
        <v>0.4071422287</v>
      </c>
      <c r="AB127">
        <v>0.45966029320000001</v>
      </c>
      <c r="AC127">
        <v>0.51754791919999998</v>
      </c>
      <c r="AD127">
        <v>0.57708651399999999</v>
      </c>
      <c r="AE127">
        <v>0.63661629099999995</v>
      </c>
      <c r="AF127">
        <v>0.69778303429999999</v>
      </c>
      <c r="AG127">
        <v>0.76173543480000006</v>
      </c>
      <c r="AH127">
        <v>0.82920455699999995</v>
      </c>
      <c r="AI127">
        <v>0.90074267399999997</v>
      </c>
      <c r="AJ127">
        <v>0.97688733240000003</v>
      </c>
      <c r="AK127">
        <v>1.058106183</v>
      </c>
      <c r="AL127">
        <v>1.144885044</v>
      </c>
      <c r="AM127">
        <v>1.2377420770000001</v>
      </c>
    </row>
    <row r="128" spans="1:39" x14ac:dyDescent="0.25">
      <c r="A128" t="s">
        <v>183</v>
      </c>
      <c r="B128">
        <v>148.05282879999999</v>
      </c>
      <c r="C128">
        <v>141.54235199999999</v>
      </c>
      <c r="D128">
        <v>133.38609120000001</v>
      </c>
      <c r="E128">
        <v>125.13645289999999</v>
      </c>
      <c r="F128">
        <v>116.2187038</v>
      </c>
      <c r="G128">
        <v>57.05358511</v>
      </c>
      <c r="H128">
        <v>26.930685960000002</v>
      </c>
      <c r="I128">
        <v>12.474722180000001</v>
      </c>
      <c r="J128">
        <v>5.7172230629999996</v>
      </c>
      <c r="K128">
        <v>2.6003591350000002</v>
      </c>
      <c r="L128">
        <v>1.173323296</v>
      </c>
      <c r="M128">
        <v>0.52401034810000002</v>
      </c>
      <c r="N128">
        <v>0.23072166020000001</v>
      </c>
      <c r="O128">
        <v>0.22579960160000001</v>
      </c>
      <c r="P128">
        <v>0.22117971580000001</v>
      </c>
      <c r="Q128">
        <v>0.21599091770000001</v>
      </c>
      <c r="R128">
        <v>0.2103260575</v>
      </c>
      <c r="S128">
        <v>0.20425974490000001</v>
      </c>
      <c r="T128">
        <v>0.20370021120000001</v>
      </c>
      <c r="U128">
        <v>0.20490978260000001</v>
      </c>
      <c r="V128">
        <v>0.2071776424</v>
      </c>
      <c r="W128">
        <v>0.2100625438</v>
      </c>
      <c r="X128">
        <v>0.213216775</v>
      </c>
      <c r="Y128">
        <v>0.21637104209999999</v>
      </c>
      <c r="Z128">
        <v>0.2193175171</v>
      </c>
      <c r="AA128">
        <v>0.2218949976</v>
      </c>
      <c r="AB128">
        <v>0.22397780389999999</v>
      </c>
      <c r="AC128">
        <v>0.22546814379999999</v>
      </c>
      <c r="AD128">
        <v>0.23421816209999999</v>
      </c>
      <c r="AE128">
        <v>0.24071458879999999</v>
      </c>
      <c r="AF128">
        <v>0.2458046478</v>
      </c>
      <c r="AG128">
        <v>0.24998782850000001</v>
      </c>
      <c r="AH128">
        <v>0.25352535879999999</v>
      </c>
      <c r="AI128">
        <v>0.25656977009999998</v>
      </c>
      <c r="AJ128">
        <v>0.25923536330000002</v>
      </c>
      <c r="AK128">
        <v>0.2615917479</v>
      </c>
      <c r="AL128">
        <v>0.26369487580000001</v>
      </c>
      <c r="AM128">
        <v>0.26559199659999999</v>
      </c>
    </row>
    <row r="129" spans="1:39" x14ac:dyDescent="0.25">
      <c r="A129" t="s">
        <v>185</v>
      </c>
      <c r="B129">
        <v>80.771904280000001</v>
      </c>
      <c r="C129">
        <v>83.458671319999894</v>
      </c>
      <c r="D129">
        <v>84.998866050000004</v>
      </c>
      <c r="E129">
        <v>86.171141809999995</v>
      </c>
      <c r="F129">
        <v>86.469748010000004</v>
      </c>
      <c r="G129">
        <v>94.470894240000007</v>
      </c>
      <c r="H129">
        <v>97.98684806</v>
      </c>
      <c r="I129">
        <v>98.701764139999995</v>
      </c>
      <c r="J129">
        <v>97.567648000000005</v>
      </c>
      <c r="K129">
        <v>95.047316019999997</v>
      </c>
      <c r="L129">
        <v>91.201711169999996</v>
      </c>
      <c r="M129">
        <v>85.865273689999995</v>
      </c>
      <c r="N129">
        <v>78.77866951</v>
      </c>
      <c r="O129">
        <v>81.173283339999998</v>
      </c>
      <c r="P129">
        <v>83.138608680000004</v>
      </c>
      <c r="Q129">
        <v>84.294548689999999</v>
      </c>
      <c r="R129">
        <v>84.609246889999994</v>
      </c>
      <c r="S129">
        <v>84.07594795</v>
      </c>
      <c r="T129">
        <v>83.421790000000001</v>
      </c>
      <c r="U129">
        <v>83.396133800000001</v>
      </c>
      <c r="V129">
        <v>83.613838700000002</v>
      </c>
      <c r="W129">
        <v>83.913856530000004</v>
      </c>
      <c r="X129">
        <v>84.180851079999997</v>
      </c>
      <c r="Y129">
        <v>84.337436530000005</v>
      </c>
      <c r="Z129">
        <v>84.33523443</v>
      </c>
      <c r="AA129">
        <v>84.146947130000001</v>
      </c>
      <c r="AB129">
        <v>83.760221810000004</v>
      </c>
      <c r="AC129">
        <v>83.173167079999999</v>
      </c>
      <c r="AD129">
        <v>84.866767620000005</v>
      </c>
      <c r="AE129">
        <v>86.729896870000005</v>
      </c>
      <c r="AF129">
        <v>88.518458910000007</v>
      </c>
      <c r="AG129">
        <v>90.156532630000001</v>
      </c>
      <c r="AH129">
        <v>91.563957279999997</v>
      </c>
      <c r="AI129">
        <v>92.657022029999894</v>
      </c>
      <c r="AJ129">
        <v>93.350839039999997</v>
      </c>
      <c r="AK129">
        <v>93.550837920000006</v>
      </c>
      <c r="AL129">
        <v>93.164294479999995</v>
      </c>
      <c r="AM129">
        <v>92.103642730000004</v>
      </c>
    </row>
    <row r="130" spans="1:39" x14ac:dyDescent="0.25">
      <c r="A130" t="s">
        <v>186</v>
      </c>
      <c r="B130">
        <v>12.058651169999999</v>
      </c>
      <c r="C130">
        <v>15.23213788</v>
      </c>
      <c r="D130">
        <v>18.965029090000002</v>
      </c>
      <c r="E130">
        <v>23.504618919999999</v>
      </c>
      <c r="F130">
        <v>28.834109640000001</v>
      </c>
      <c r="G130">
        <v>37.492302719999998</v>
      </c>
      <c r="H130">
        <v>46.282159319999998</v>
      </c>
      <c r="I130">
        <v>55.484602189999997</v>
      </c>
      <c r="J130">
        <v>65.2762405</v>
      </c>
      <c r="K130">
        <v>75.681702299999998</v>
      </c>
      <c r="L130">
        <v>86.428257610000003</v>
      </c>
      <c r="M130">
        <v>96.843854350000001</v>
      </c>
      <c r="N130">
        <v>105.7462282</v>
      </c>
      <c r="O130">
        <v>121.8954981</v>
      </c>
      <c r="P130">
        <v>139.66758229999999</v>
      </c>
      <c r="Q130">
        <v>158.42023839999999</v>
      </c>
      <c r="R130">
        <v>177.8882701</v>
      </c>
      <c r="S130">
        <v>197.75139909999999</v>
      </c>
      <c r="T130">
        <v>209.76856380000001</v>
      </c>
      <c r="U130">
        <v>224.19190449999999</v>
      </c>
      <c r="V130">
        <v>240.30636799999999</v>
      </c>
      <c r="W130">
        <v>257.83027190000001</v>
      </c>
      <c r="X130">
        <v>276.52006249999999</v>
      </c>
      <c r="Y130">
        <v>296.17393729999998</v>
      </c>
      <c r="Z130">
        <v>316.62748219999997</v>
      </c>
      <c r="AA130">
        <v>337.74662940000002</v>
      </c>
      <c r="AB130">
        <v>359.42111449999999</v>
      </c>
      <c r="AC130">
        <v>381.55936300000002</v>
      </c>
      <c r="AD130">
        <v>396.58374809999998</v>
      </c>
      <c r="AE130">
        <v>412.84255510000003</v>
      </c>
      <c r="AF130">
        <v>429.20803860000001</v>
      </c>
      <c r="AG130">
        <v>445.29680500000001</v>
      </c>
      <c r="AH130">
        <v>460.67570389999997</v>
      </c>
      <c r="AI130">
        <v>474.862055</v>
      </c>
      <c r="AJ130">
        <v>487.33289910000002</v>
      </c>
      <c r="AK130">
        <v>497.47763680000003</v>
      </c>
      <c r="AL130">
        <v>504.65404169999999</v>
      </c>
      <c r="AM130">
        <v>508.2055914</v>
      </c>
    </row>
    <row r="131" spans="1:39" x14ac:dyDescent="0.25">
      <c r="A131" t="s">
        <v>187</v>
      </c>
      <c r="B131">
        <v>17.491178099999999</v>
      </c>
      <c r="C131">
        <v>17.48425731</v>
      </c>
      <c r="D131">
        <v>17.226848619999998</v>
      </c>
      <c r="E131">
        <v>16.89551896</v>
      </c>
      <c r="F131">
        <v>16.40177555</v>
      </c>
      <c r="G131">
        <v>19.74279052</v>
      </c>
      <c r="H131">
        <v>22.561197069999999</v>
      </c>
      <c r="I131">
        <v>25.038200119999999</v>
      </c>
      <c r="J131">
        <v>27.268915549999999</v>
      </c>
      <c r="K131">
        <v>29.26750685</v>
      </c>
      <c r="L131">
        <v>30.940882599999998</v>
      </c>
      <c r="M131">
        <v>32.094536609999999</v>
      </c>
      <c r="N131">
        <v>32.441881440000003</v>
      </c>
      <c r="O131">
        <v>31.73020387</v>
      </c>
      <c r="P131">
        <v>30.847847160000001</v>
      </c>
      <c r="Q131">
        <v>29.688206109999999</v>
      </c>
      <c r="R131">
        <v>28.285551739999999</v>
      </c>
      <c r="S131">
        <v>26.679700889999999</v>
      </c>
      <c r="T131">
        <v>26.010027730000001</v>
      </c>
      <c r="U131">
        <v>25.548144019999999</v>
      </c>
      <c r="V131">
        <v>25.167711539999999</v>
      </c>
      <c r="W131">
        <v>24.817119600000002</v>
      </c>
      <c r="X131">
        <v>24.461502660000001</v>
      </c>
      <c r="Y131">
        <v>24.079216049999999</v>
      </c>
      <c r="Z131">
        <v>23.65827801</v>
      </c>
      <c r="AA131">
        <v>23.1934079</v>
      </c>
      <c r="AB131">
        <v>22.683817659999999</v>
      </c>
      <c r="AC131">
        <v>22.131644980000001</v>
      </c>
      <c r="AD131">
        <v>22.00198576</v>
      </c>
      <c r="AE131">
        <v>21.907196819999999</v>
      </c>
      <c r="AF131">
        <v>21.78439917</v>
      </c>
      <c r="AG131">
        <v>21.61736247</v>
      </c>
      <c r="AH131">
        <v>21.390642039999999</v>
      </c>
      <c r="AI131">
        <v>21.089746810000001</v>
      </c>
      <c r="AJ131">
        <v>20.70165257</v>
      </c>
      <c r="AK131">
        <v>20.212881679999999</v>
      </c>
      <c r="AL131">
        <v>19.6120871</v>
      </c>
      <c r="AM131">
        <v>18.890562190000001</v>
      </c>
    </row>
    <row r="132" spans="1:39" x14ac:dyDescent="0.25">
      <c r="A132" t="s">
        <v>188</v>
      </c>
      <c r="B132">
        <v>5.6171085900000001E-2</v>
      </c>
      <c r="C132">
        <v>0.11522054079999999</v>
      </c>
      <c r="D132">
        <v>0.23295794140000001</v>
      </c>
      <c r="E132">
        <v>0.46884812180000002</v>
      </c>
      <c r="F132">
        <v>0.93398622570000001</v>
      </c>
      <c r="G132">
        <v>1.8531384209999999</v>
      </c>
      <c r="H132">
        <v>3.4906891660000001</v>
      </c>
      <c r="I132">
        <v>6.3856022189999999</v>
      </c>
      <c r="J132">
        <v>11.46347632</v>
      </c>
      <c r="K132">
        <v>20.280745540000002</v>
      </c>
      <c r="L132">
        <v>35.341143819999999</v>
      </c>
      <c r="M132">
        <v>60.426679389999997</v>
      </c>
      <c r="N132">
        <v>100.6823558</v>
      </c>
      <c r="O132">
        <v>110.0055907</v>
      </c>
      <c r="P132">
        <v>119.4706741</v>
      </c>
      <c r="Q132">
        <v>128.4443393</v>
      </c>
      <c r="R132">
        <v>136.7068343</v>
      </c>
      <c r="S132">
        <v>144.0459616</v>
      </c>
      <c r="T132">
        <v>147.43608879999999</v>
      </c>
      <c r="U132">
        <v>152.04256839999999</v>
      </c>
      <c r="V132">
        <v>157.2506411</v>
      </c>
      <c r="W132">
        <v>162.7956987</v>
      </c>
      <c r="X132">
        <v>168.46804650000001</v>
      </c>
      <c r="Y132">
        <v>174.10835280000001</v>
      </c>
      <c r="Z132">
        <v>179.5987251</v>
      </c>
      <c r="AA132">
        <v>184.85344129999999</v>
      </c>
      <c r="AB132">
        <v>189.81126219999999</v>
      </c>
      <c r="AC132">
        <v>194.42959880000001</v>
      </c>
      <c r="AD132">
        <v>198.38562529999999</v>
      </c>
      <c r="AE132">
        <v>202.737818</v>
      </c>
      <c r="AF132">
        <v>206.9155743</v>
      </c>
      <c r="AG132">
        <v>210.74143620000001</v>
      </c>
      <c r="AH132">
        <v>214.02804639999999</v>
      </c>
      <c r="AI132">
        <v>216.5797608</v>
      </c>
      <c r="AJ132">
        <v>218.19819620000001</v>
      </c>
      <c r="AK132">
        <v>218.66234969999999</v>
      </c>
      <c r="AL132">
        <v>217.75554690000001</v>
      </c>
      <c r="AM132">
        <v>215.27318320000001</v>
      </c>
    </row>
    <row r="133" spans="1:39" x14ac:dyDescent="0.25">
      <c r="A133" t="s">
        <v>189</v>
      </c>
      <c r="B133">
        <v>6.4138731550000001</v>
      </c>
      <c r="C133">
        <v>8.5272814480000001</v>
      </c>
      <c r="D133">
        <v>11.1745836</v>
      </c>
      <c r="E133">
        <v>14.57669782</v>
      </c>
      <c r="F133">
        <v>18.82090848</v>
      </c>
      <c r="G133">
        <v>21.864349749999999</v>
      </c>
      <c r="H133">
        <v>24.11395675</v>
      </c>
      <c r="I133">
        <v>25.82782023</v>
      </c>
      <c r="J133">
        <v>27.147561509999999</v>
      </c>
      <c r="K133">
        <v>28.120756369999999</v>
      </c>
      <c r="L133">
        <v>28.691435469999998</v>
      </c>
      <c r="M133">
        <v>28.722947139999999</v>
      </c>
      <c r="N133">
        <v>28.02090982</v>
      </c>
      <c r="O133">
        <v>29.386689230000002</v>
      </c>
      <c r="P133">
        <v>30.63403868</v>
      </c>
      <c r="Q133">
        <v>31.612944630000001</v>
      </c>
      <c r="R133">
        <v>32.295889240000001</v>
      </c>
      <c r="S133">
        <v>32.663682610000002</v>
      </c>
      <c r="T133">
        <v>32.036348670000002</v>
      </c>
      <c r="U133">
        <v>31.657714479999999</v>
      </c>
      <c r="V133">
        <v>31.374870049999998</v>
      </c>
      <c r="W133">
        <v>31.124872960000001</v>
      </c>
      <c r="X133">
        <v>30.86436539</v>
      </c>
      <c r="Y133">
        <v>30.565715669999999</v>
      </c>
      <c r="Z133">
        <v>30.212966009999999</v>
      </c>
      <c r="AA133">
        <v>29.798390210000001</v>
      </c>
      <c r="AB133">
        <v>29.31989364</v>
      </c>
      <c r="AC133">
        <v>28.779148729999999</v>
      </c>
      <c r="AD133">
        <v>28.072721949999998</v>
      </c>
      <c r="AE133">
        <v>27.426339720000001</v>
      </c>
      <c r="AF133">
        <v>26.759933119999999</v>
      </c>
      <c r="AG133">
        <v>26.055567589999999</v>
      </c>
      <c r="AH133">
        <v>25.297642440000001</v>
      </c>
      <c r="AI133">
        <v>24.47293135</v>
      </c>
      <c r="AJ133">
        <v>23.571001639999999</v>
      </c>
      <c r="AK133">
        <v>22.58185697</v>
      </c>
      <c r="AL133">
        <v>21.49877072</v>
      </c>
      <c r="AM133">
        <v>20.318567869999999</v>
      </c>
    </row>
    <row r="134" spans="1:39" x14ac:dyDescent="0.25">
      <c r="A134" t="s">
        <v>190</v>
      </c>
      <c r="B134">
        <v>3.774744707</v>
      </c>
      <c r="C134">
        <v>4.1370578800000004</v>
      </c>
      <c r="D134">
        <v>4.4691623380000003</v>
      </c>
      <c r="E134">
        <v>4.8058223599999996</v>
      </c>
      <c r="F134">
        <v>5.115203631</v>
      </c>
      <c r="G134">
        <v>5.7297645319999999</v>
      </c>
      <c r="H134">
        <v>6.0932156790000001</v>
      </c>
      <c r="I134">
        <v>6.2927965739999996</v>
      </c>
      <c r="J134">
        <v>6.3777079490000004</v>
      </c>
      <c r="K134">
        <v>6.3699887349999997</v>
      </c>
      <c r="L134">
        <v>6.2667418960000001</v>
      </c>
      <c r="M134">
        <v>6.0491784229999999</v>
      </c>
      <c r="N134">
        <v>5.6901994870000001</v>
      </c>
      <c r="O134">
        <v>5.5094254840000003</v>
      </c>
      <c r="P134">
        <v>5.302373341</v>
      </c>
      <c r="Q134">
        <v>5.0517446599999998</v>
      </c>
      <c r="R134">
        <v>4.7646837580000003</v>
      </c>
      <c r="S134">
        <v>4.4489996789999999</v>
      </c>
      <c r="T134">
        <v>4.0881286599999997</v>
      </c>
      <c r="U134">
        <v>3.7848216360000002</v>
      </c>
      <c r="V134">
        <v>3.5142456160000002</v>
      </c>
      <c r="W134">
        <v>3.2661947740000001</v>
      </c>
      <c r="X134">
        <v>3.0344232689999999</v>
      </c>
      <c r="Y134">
        <v>2.8153843580000002</v>
      </c>
      <c r="Z134">
        <v>2.6072387529999999</v>
      </c>
      <c r="AA134">
        <v>2.4091539860000002</v>
      </c>
      <c r="AB134">
        <v>2.220846098</v>
      </c>
      <c r="AC134">
        <v>2.0422943359999999</v>
      </c>
      <c r="AD134">
        <v>2.3276810120000002</v>
      </c>
      <c r="AE134">
        <v>2.6570843499999999</v>
      </c>
      <c r="AF134">
        <v>3.0291519870000001</v>
      </c>
      <c r="AG134">
        <v>3.446157559</v>
      </c>
      <c r="AH134">
        <v>3.9094277530000001</v>
      </c>
      <c r="AI134">
        <v>4.4189357229999997</v>
      </c>
      <c r="AJ134">
        <v>4.9728834519999996</v>
      </c>
      <c r="AK134">
        <v>5.5665798820000001</v>
      </c>
      <c r="AL134">
        <v>6.1921429269999999</v>
      </c>
      <c r="AM134">
        <v>6.8378408500000001</v>
      </c>
    </row>
    <row r="135" spans="1:39" x14ac:dyDescent="0.25">
      <c r="A135" t="s">
        <v>191</v>
      </c>
      <c r="B135">
        <v>1.6531914300000001E-3</v>
      </c>
      <c r="C135">
        <v>1.0252756300000001E-2</v>
      </c>
      <c r="D135">
        <v>6.2674177499999997E-2</v>
      </c>
      <c r="E135">
        <v>0.3813675198</v>
      </c>
      <c r="F135">
        <v>2.2969544970000002</v>
      </c>
      <c r="G135">
        <v>2.818243099</v>
      </c>
      <c r="H135">
        <v>3.28276989</v>
      </c>
      <c r="I135">
        <v>3.713554448</v>
      </c>
      <c r="J135">
        <v>4.1225216419999997</v>
      </c>
      <c r="K135">
        <v>4.5101313840000001</v>
      </c>
      <c r="L135">
        <v>4.8600926680000001</v>
      </c>
      <c r="M135">
        <v>5.1386773440000004</v>
      </c>
      <c r="N135">
        <v>5.2946183439999999</v>
      </c>
      <c r="O135">
        <v>5.1924000000000001</v>
      </c>
      <c r="P135">
        <v>5.0615879870000002</v>
      </c>
      <c r="Q135">
        <v>4.8844147979999999</v>
      </c>
      <c r="R135">
        <v>4.6661628100000003</v>
      </c>
      <c r="S135">
        <v>4.4130905770000002</v>
      </c>
      <c r="T135">
        <v>3.9930711859999999</v>
      </c>
      <c r="U135">
        <v>3.640239394</v>
      </c>
      <c r="V135">
        <v>3.328270914</v>
      </c>
      <c r="W135">
        <v>3.0460053930000002</v>
      </c>
      <c r="X135">
        <v>2.7865496059999999</v>
      </c>
      <c r="Y135">
        <v>2.5458355250000002</v>
      </c>
      <c r="Z135">
        <v>2.3215363180000002</v>
      </c>
      <c r="AA135">
        <v>2.1123275800000001</v>
      </c>
      <c r="AB135">
        <v>1.9174197820000001</v>
      </c>
      <c r="AC135">
        <v>1.736277364</v>
      </c>
      <c r="AD135">
        <v>1.6881097620000001</v>
      </c>
      <c r="AE135">
        <v>1.643837963</v>
      </c>
      <c r="AF135">
        <v>1.598641843</v>
      </c>
      <c r="AG135">
        <v>1.5514639480000001</v>
      </c>
      <c r="AH135">
        <v>1.5013992599999999</v>
      </c>
      <c r="AI135">
        <v>1.4476952089999999</v>
      </c>
      <c r="AJ135">
        <v>1.389773994</v>
      </c>
      <c r="AK135">
        <v>1.327091271</v>
      </c>
      <c r="AL135">
        <v>1.259301631</v>
      </c>
      <c r="AM135">
        <v>1.1862718619999999</v>
      </c>
    </row>
    <row r="136" spans="1:39" x14ac:dyDescent="0.25">
      <c r="A136" t="s">
        <v>192</v>
      </c>
      <c r="B136">
        <v>34.003827620000003</v>
      </c>
      <c r="C136">
        <v>33.349451510000002</v>
      </c>
      <c r="D136">
        <v>32.23889191</v>
      </c>
      <c r="E136">
        <v>31.022626710000001</v>
      </c>
      <c r="F136">
        <v>29.54817469</v>
      </c>
      <c r="G136">
        <v>32.070801699999997</v>
      </c>
      <c r="H136">
        <v>33.04645695</v>
      </c>
      <c r="I136">
        <v>33.069479289999997</v>
      </c>
      <c r="J136">
        <v>32.475332250000001</v>
      </c>
      <c r="K136">
        <v>31.429172770000001</v>
      </c>
      <c r="L136">
        <v>29.959972149999999</v>
      </c>
      <c r="M136">
        <v>28.02214026</v>
      </c>
      <c r="N136">
        <v>25.540989079999999</v>
      </c>
      <c r="O136">
        <v>25.06901079</v>
      </c>
      <c r="P136">
        <v>24.45805129</v>
      </c>
      <c r="Q136">
        <v>23.621833479999999</v>
      </c>
      <c r="R136">
        <v>22.585356910000002</v>
      </c>
      <c r="S136">
        <v>21.37843531</v>
      </c>
      <c r="T136">
        <v>20.985007759999998</v>
      </c>
      <c r="U136">
        <v>20.753962789999999</v>
      </c>
      <c r="V136">
        <v>20.585374160000001</v>
      </c>
      <c r="W136">
        <v>20.438064740000002</v>
      </c>
      <c r="X136">
        <v>20.283593029999999</v>
      </c>
      <c r="Y136">
        <v>20.103767779999998</v>
      </c>
      <c r="Z136">
        <v>19.888022639999999</v>
      </c>
      <c r="AA136">
        <v>19.631179769999999</v>
      </c>
      <c r="AB136">
        <v>19.33175761</v>
      </c>
      <c r="AC136">
        <v>18.990755740000001</v>
      </c>
      <c r="AD136">
        <v>23.502159330000001</v>
      </c>
      <c r="AE136">
        <v>29.130640320000001</v>
      </c>
      <c r="AF136">
        <v>36.060034790000003</v>
      </c>
      <c r="AG136">
        <v>44.545167229999997</v>
      </c>
      <c r="AH136">
        <v>54.870515859999998</v>
      </c>
      <c r="AI136">
        <v>67.344777620000002</v>
      </c>
      <c r="AJ136">
        <v>82.291486419999998</v>
      </c>
      <c r="AK136">
        <v>100.0219827</v>
      </c>
      <c r="AL136">
        <v>120.8115268</v>
      </c>
      <c r="AM136">
        <v>144.8594315</v>
      </c>
    </row>
    <row r="137" spans="1:39" x14ac:dyDescent="0.25">
      <c r="A137" t="s">
        <v>193</v>
      </c>
      <c r="B137">
        <v>103.4266882</v>
      </c>
      <c r="C137">
        <v>102.7762912</v>
      </c>
      <c r="D137">
        <v>100.66622580000001</v>
      </c>
      <c r="E137">
        <v>98.148051150000001</v>
      </c>
      <c r="F137">
        <v>94.718149620000005</v>
      </c>
      <c r="G137">
        <v>71.470221109999997</v>
      </c>
      <c r="H137">
        <v>51.19799751</v>
      </c>
      <c r="I137">
        <v>35.617890099999997</v>
      </c>
      <c r="J137">
        <v>24.3168434</v>
      </c>
      <c r="K137">
        <v>16.36060303</v>
      </c>
      <c r="L137">
        <v>10.842277640000001</v>
      </c>
      <c r="M137">
        <v>7.0500660079999999</v>
      </c>
      <c r="N137">
        <v>4.4672715649999999</v>
      </c>
      <c r="O137">
        <v>3.8949901759999999</v>
      </c>
      <c r="P137">
        <v>3.375635516</v>
      </c>
      <c r="Q137">
        <v>2.8960884830000002</v>
      </c>
      <c r="R137">
        <v>2.459742855</v>
      </c>
      <c r="S137">
        <v>2.0682507600000002</v>
      </c>
      <c r="T137">
        <v>1.5427500220000001</v>
      </c>
      <c r="U137">
        <v>1.159435548</v>
      </c>
      <c r="V137">
        <v>0.87390352940000005</v>
      </c>
      <c r="W137">
        <v>0.65933123289999995</v>
      </c>
      <c r="X137">
        <v>0.49724212899999998</v>
      </c>
      <c r="Y137">
        <v>0.37450674029999997</v>
      </c>
      <c r="Z137">
        <v>0.28153535159999998</v>
      </c>
      <c r="AA137">
        <v>0.21117712869999999</v>
      </c>
      <c r="AB137">
        <v>0.1580268823</v>
      </c>
      <c r="AC137">
        <v>0.1179671342</v>
      </c>
      <c r="AD137">
        <v>0.1242334492</v>
      </c>
      <c r="AE137">
        <v>0.13103665649999999</v>
      </c>
      <c r="AF137">
        <v>0.1380323587</v>
      </c>
      <c r="AG137">
        <v>0.1450999815</v>
      </c>
      <c r="AH137">
        <v>0.1520960033</v>
      </c>
      <c r="AI137">
        <v>0.158852728</v>
      </c>
      <c r="AJ137">
        <v>0.16518007409999999</v>
      </c>
      <c r="AK137">
        <v>0.17084811999999999</v>
      </c>
      <c r="AL137">
        <v>0.1756042867</v>
      </c>
      <c r="AM137">
        <v>0.1791783415</v>
      </c>
    </row>
    <row r="138" spans="1:39" x14ac:dyDescent="0.25">
      <c r="A138" t="s">
        <v>194</v>
      </c>
      <c r="B138">
        <v>441.494258</v>
      </c>
      <c r="C138">
        <v>458.78773649999999</v>
      </c>
      <c r="D138">
        <v>469.9255546</v>
      </c>
      <c r="E138">
        <v>479.13001150000002</v>
      </c>
      <c r="F138">
        <v>483.53878739999999</v>
      </c>
      <c r="G138">
        <v>538.02427169999999</v>
      </c>
      <c r="H138">
        <v>568.34016380000003</v>
      </c>
      <c r="I138">
        <v>583.04515860000004</v>
      </c>
      <c r="J138">
        <v>586.97530819999997</v>
      </c>
      <c r="K138">
        <v>582.35870620000003</v>
      </c>
      <c r="L138">
        <v>569.10240369999997</v>
      </c>
      <c r="M138">
        <v>545.68461549999995</v>
      </c>
      <c r="N138">
        <v>509.88180119999998</v>
      </c>
      <c r="O138">
        <v>482.1373251</v>
      </c>
      <c r="P138">
        <v>453.16584010000003</v>
      </c>
      <c r="Q138">
        <v>421.64861109999998</v>
      </c>
      <c r="R138">
        <v>388.38798400000002</v>
      </c>
      <c r="S138">
        <v>354.17385619999999</v>
      </c>
      <c r="T138">
        <v>334.97541080000002</v>
      </c>
      <c r="U138">
        <v>319.20378920000002</v>
      </c>
      <c r="V138">
        <v>305.06260859999998</v>
      </c>
      <c r="W138">
        <v>291.8321904</v>
      </c>
      <c r="X138">
        <v>279.06252710000001</v>
      </c>
      <c r="Y138">
        <v>266.50005529999999</v>
      </c>
      <c r="Z138">
        <v>254.0239473</v>
      </c>
      <c r="AA138">
        <v>241.59762720000001</v>
      </c>
      <c r="AB138">
        <v>229.23494120000001</v>
      </c>
      <c r="AC138">
        <v>216.9776157</v>
      </c>
      <c r="AD138">
        <v>206.0790715</v>
      </c>
      <c r="AE138">
        <v>196.0331831</v>
      </c>
      <c r="AF138">
        <v>186.2340725</v>
      </c>
      <c r="AG138">
        <v>176.5578496</v>
      </c>
      <c r="AH138">
        <v>166.90867840000001</v>
      </c>
      <c r="AI138">
        <v>157.21617879999999</v>
      </c>
      <c r="AJ138">
        <v>147.43536119999999</v>
      </c>
      <c r="AK138">
        <v>137.5294317</v>
      </c>
      <c r="AL138">
        <v>127.4858547</v>
      </c>
      <c r="AM138">
        <v>117.3150802</v>
      </c>
    </row>
    <row r="139" spans="1:39" x14ac:dyDescent="0.25">
      <c r="A139" t="s">
        <v>195</v>
      </c>
      <c r="B139">
        <v>6.4160809069999996</v>
      </c>
      <c r="C139">
        <v>7.4367947230000002</v>
      </c>
      <c r="D139">
        <v>8.4963477019999996</v>
      </c>
      <c r="E139">
        <v>9.662417756</v>
      </c>
      <c r="F139">
        <v>10.87659541</v>
      </c>
      <c r="G139">
        <v>7.3875654730000004</v>
      </c>
      <c r="H139">
        <v>4.7637135720000003</v>
      </c>
      <c r="I139">
        <v>2.9831652000000002</v>
      </c>
      <c r="J139">
        <v>1.833296719</v>
      </c>
      <c r="K139">
        <v>1.1103025040000001</v>
      </c>
      <c r="L139">
        <v>0.66233695110000002</v>
      </c>
      <c r="M139">
        <v>0.3876752651</v>
      </c>
      <c r="N139">
        <v>0.2211228952</v>
      </c>
      <c r="O139">
        <v>0.2038520999</v>
      </c>
      <c r="P139">
        <v>0.1868021349</v>
      </c>
      <c r="Q139">
        <v>0.16945546480000001</v>
      </c>
      <c r="R139">
        <v>0.1521776682</v>
      </c>
      <c r="S139">
        <v>0.13529503979999999</v>
      </c>
      <c r="T139">
        <v>0.14950368510000001</v>
      </c>
      <c r="U139">
        <v>0.1664487744</v>
      </c>
      <c r="V139">
        <v>0.1858553802</v>
      </c>
      <c r="W139">
        <v>0.20772699920000001</v>
      </c>
      <c r="X139">
        <v>0.23207847919999999</v>
      </c>
      <c r="Y139">
        <v>0.25894304159999998</v>
      </c>
      <c r="Z139">
        <v>0.28837339890000002</v>
      </c>
      <c r="AA139">
        <v>0.32044005330000003</v>
      </c>
      <c r="AB139">
        <v>0.35522910429999999</v>
      </c>
      <c r="AC139">
        <v>0.39284049720000003</v>
      </c>
      <c r="AD139">
        <v>0.42730488449999998</v>
      </c>
      <c r="AE139">
        <v>0.46551771110000001</v>
      </c>
      <c r="AF139">
        <v>0.50648712039999999</v>
      </c>
      <c r="AG139">
        <v>0.54991927880000002</v>
      </c>
      <c r="AH139">
        <v>0.59537895780000005</v>
      </c>
      <c r="AI139">
        <v>0.64226528449999998</v>
      </c>
      <c r="AJ139">
        <v>0.68979734579999996</v>
      </c>
      <c r="AK139">
        <v>0.73691629140000003</v>
      </c>
      <c r="AL139">
        <v>0.78232490909999997</v>
      </c>
      <c r="AM139">
        <v>0.82448289249999995</v>
      </c>
    </row>
    <row r="140" spans="1:39" x14ac:dyDescent="0.25">
      <c r="A140" t="s">
        <v>196</v>
      </c>
      <c r="B140">
        <v>148.05282879999999</v>
      </c>
      <c r="C140">
        <v>141.5397457</v>
      </c>
      <c r="D140">
        <v>133.3738334</v>
      </c>
      <c r="E140">
        <v>125.1036285</v>
      </c>
      <c r="F140">
        <v>116.1509614</v>
      </c>
      <c r="G140">
        <v>58.676601069999997</v>
      </c>
      <c r="H140">
        <v>28.141226209999999</v>
      </c>
      <c r="I140">
        <v>13.107155479999999</v>
      </c>
      <c r="J140">
        <v>5.990977365</v>
      </c>
      <c r="K140">
        <v>2.6986092670000001</v>
      </c>
      <c r="L140">
        <v>1.197323326</v>
      </c>
      <c r="M140">
        <v>0.52123590230000005</v>
      </c>
      <c r="N140">
        <v>0.2211228952</v>
      </c>
      <c r="O140">
        <v>0.21711844890000001</v>
      </c>
      <c r="P140">
        <v>0.21190680910000001</v>
      </c>
      <c r="Q140">
        <v>0.20473881920000001</v>
      </c>
      <c r="R140">
        <v>0.19582903260000001</v>
      </c>
      <c r="S140">
        <v>0.1854340853</v>
      </c>
      <c r="T140">
        <v>0.1825547626</v>
      </c>
      <c r="U140">
        <v>0.18107373090000001</v>
      </c>
      <c r="V140">
        <v>0.18012896950000001</v>
      </c>
      <c r="W140">
        <v>0.1793638645</v>
      </c>
      <c r="X140">
        <v>0.17852969099999999</v>
      </c>
      <c r="Y140">
        <v>0.17746528340000001</v>
      </c>
      <c r="Z140">
        <v>0.17607509709999999</v>
      </c>
      <c r="AA140">
        <v>0.1743103255</v>
      </c>
      <c r="AB140">
        <v>0.17215452310000001</v>
      </c>
      <c r="AC140">
        <v>0.169613231</v>
      </c>
      <c r="AD140">
        <v>0.17225322879999999</v>
      </c>
      <c r="AE140">
        <v>0.1752071244</v>
      </c>
      <c r="AF140">
        <v>0.17797950630000001</v>
      </c>
      <c r="AG140">
        <v>0.18042078819999999</v>
      </c>
      <c r="AH140">
        <v>0.18237577520000001</v>
      </c>
      <c r="AI140">
        <v>0.18368519620000001</v>
      </c>
      <c r="AJ140">
        <v>0.18419051659999999</v>
      </c>
      <c r="AK140">
        <v>0.18371725329999999</v>
      </c>
      <c r="AL140">
        <v>0.18209791910000001</v>
      </c>
      <c r="AM140">
        <v>0.1791783415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topLeftCell="A10"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7" t="s">
        <v>234</v>
      </c>
      <c r="B2" t="s">
        <v>254</v>
      </c>
      <c r="C2">
        <v>7249503</v>
      </c>
      <c r="D2">
        <v>7329754.3059999999</v>
      </c>
      <c r="E2">
        <v>7410682.7529999996</v>
      </c>
      <c r="F2">
        <v>7491367.3949999996</v>
      </c>
      <c r="G2">
        <v>7570353.9000000004</v>
      </c>
      <c r="H2">
        <v>7647345.2869999995</v>
      </c>
      <c r="I2">
        <v>7722452.1689999998</v>
      </c>
      <c r="J2">
        <v>7796113.5470000003</v>
      </c>
      <c r="K2">
        <v>7867956.29</v>
      </c>
      <c r="L2">
        <v>7938334.1030000001</v>
      </c>
      <c r="M2">
        <v>8007720.398</v>
      </c>
      <c r="N2">
        <v>8076541.8679999998</v>
      </c>
      <c r="O2">
        <v>8145186.0470000003</v>
      </c>
      <c r="P2">
        <v>8214007.6629999997</v>
      </c>
      <c r="Q2">
        <v>8283647.29</v>
      </c>
      <c r="R2">
        <v>8353941.8789999997</v>
      </c>
      <c r="S2">
        <v>8424664.7870000005</v>
      </c>
      <c r="T2">
        <v>8495558.1850000005</v>
      </c>
      <c r="U2">
        <v>8565388.6710000001</v>
      </c>
      <c r="V2">
        <v>8634421.5789999999</v>
      </c>
      <c r="W2">
        <v>8702510.1940000001</v>
      </c>
      <c r="X2">
        <v>8769516.8579999898</v>
      </c>
      <c r="Y2">
        <v>8835367.3399999999</v>
      </c>
      <c r="Z2">
        <v>8900045.3990000002</v>
      </c>
      <c r="AA2">
        <v>8963572.352</v>
      </c>
      <c r="AB2">
        <v>9025987.3379999995</v>
      </c>
      <c r="AC2">
        <v>9087335.5730000008</v>
      </c>
      <c r="AD2">
        <v>9147664.02999999</v>
      </c>
      <c r="AE2">
        <v>9206919.1740000006</v>
      </c>
      <c r="AF2">
        <v>9265435.4440000001</v>
      </c>
      <c r="AG2">
        <v>9323077.1600000001</v>
      </c>
      <c r="AH2">
        <v>9379691.6679999996</v>
      </c>
      <c r="AI2">
        <v>9435197.8010000009</v>
      </c>
      <c r="AJ2">
        <v>9489630.7750000004</v>
      </c>
      <c r="AK2">
        <v>9543270.1280000005</v>
      </c>
      <c r="AL2">
        <v>9596416.1809999999</v>
      </c>
      <c r="AM2">
        <v>9649504.90499999</v>
      </c>
      <c r="AN2">
        <v>9703082.3969999999</v>
      </c>
    </row>
    <row r="3" spans="1:40" x14ac:dyDescent="0.25">
      <c r="A3" s="7" t="s">
        <v>234</v>
      </c>
      <c r="B3" t="s">
        <v>255</v>
      </c>
      <c r="C3">
        <v>100707</v>
      </c>
      <c r="D3">
        <v>101812.90949999999</v>
      </c>
      <c r="E3">
        <v>102893.31230000001</v>
      </c>
      <c r="F3">
        <v>103934.1064</v>
      </c>
      <c r="G3">
        <v>104945.55560000001</v>
      </c>
      <c r="H3">
        <v>105952.2075</v>
      </c>
      <c r="I3">
        <v>106963.8947</v>
      </c>
      <c r="J3">
        <v>107983.8668</v>
      </c>
      <c r="K3">
        <v>108988.4002</v>
      </c>
      <c r="L3">
        <v>109980.41899999999</v>
      </c>
      <c r="M3">
        <v>110971.38890000001</v>
      </c>
      <c r="N3">
        <v>111968.2516</v>
      </c>
      <c r="O3">
        <v>112972.2156</v>
      </c>
      <c r="P3">
        <v>113976.9463</v>
      </c>
      <c r="Q3">
        <v>114989.85769999999</v>
      </c>
      <c r="R3">
        <v>115999.20729999999</v>
      </c>
      <c r="S3">
        <v>116993.83930000001</v>
      </c>
      <c r="T3">
        <v>117966.4207</v>
      </c>
      <c r="U3">
        <v>118888.7907</v>
      </c>
      <c r="V3">
        <v>119770.15489999999</v>
      </c>
      <c r="W3">
        <v>120620.14810000001</v>
      </c>
      <c r="X3">
        <v>121446.751</v>
      </c>
      <c r="Y3">
        <v>122255.4466</v>
      </c>
      <c r="Z3">
        <v>123049.4195</v>
      </c>
      <c r="AA3">
        <v>123830.1528</v>
      </c>
      <c r="AB3">
        <v>124598.022</v>
      </c>
      <c r="AC3">
        <v>125352.8112</v>
      </c>
      <c r="AD3">
        <v>126094.107</v>
      </c>
      <c r="AE3">
        <v>126816.34759999999</v>
      </c>
      <c r="AF3">
        <v>127523.7959</v>
      </c>
      <c r="AG3">
        <v>128211.2907</v>
      </c>
      <c r="AH3">
        <v>128875.67909999999</v>
      </c>
      <c r="AI3">
        <v>129517.6735</v>
      </c>
      <c r="AJ3">
        <v>130141.0974</v>
      </c>
      <c r="AK3">
        <v>130754.77310000001</v>
      </c>
      <c r="AL3">
        <v>131365.31359999999</v>
      </c>
      <c r="AM3">
        <v>131980.74309999999</v>
      </c>
      <c r="AN3">
        <v>132610.45430000001</v>
      </c>
    </row>
    <row r="4" spans="1:40" x14ac:dyDescent="0.25">
      <c r="A4" s="7" t="s">
        <v>233</v>
      </c>
      <c r="B4" t="s">
        <v>256</v>
      </c>
      <c r="C4">
        <v>1859303</v>
      </c>
      <c r="D4">
        <v>1880057.9069999999</v>
      </c>
      <c r="E4">
        <v>1901456.362</v>
      </c>
      <c r="F4">
        <v>1923213.763</v>
      </c>
      <c r="G4">
        <v>1944476.0220000001</v>
      </c>
      <c r="H4">
        <v>1964773.983</v>
      </c>
      <c r="I4">
        <v>1984048.7930000001</v>
      </c>
      <c r="J4">
        <v>2002482.476</v>
      </c>
      <c r="K4">
        <v>2020251.7590000001</v>
      </c>
      <c r="L4">
        <v>2037522.409</v>
      </c>
      <c r="M4">
        <v>2054432.7350000001</v>
      </c>
      <c r="N4">
        <v>2071135.601</v>
      </c>
      <c r="O4">
        <v>2087798.6839999999</v>
      </c>
      <c r="P4">
        <v>2104851.4440000001</v>
      </c>
      <c r="Q4">
        <v>2122414.44</v>
      </c>
      <c r="R4">
        <v>2140497.159</v>
      </c>
      <c r="S4">
        <v>2159056.7790000001</v>
      </c>
      <c r="T4">
        <v>2178007.38</v>
      </c>
      <c r="U4">
        <v>2197376.0959999999</v>
      </c>
      <c r="V4">
        <v>2216980.4530000002</v>
      </c>
      <c r="W4">
        <v>2236594.9670000002</v>
      </c>
      <c r="X4">
        <v>2256047.0449999999</v>
      </c>
      <c r="Y4">
        <v>2275232.6209999998</v>
      </c>
      <c r="Z4">
        <v>2294105.1460000002</v>
      </c>
      <c r="AA4">
        <v>2312656.673</v>
      </c>
      <c r="AB4">
        <v>2330900.6749999998</v>
      </c>
      <c r="AC4">
        <v>2348860.108</v>
      </c>
      <c r="AD4">
        <v>2366560.8339999998</v>
      </c>
      <c r="AE4">
        <v>2384213.5219999999</v>
      </c>
      <c r="AF4">
        <v>2401886.29</v>
      </c>
      <c r="AG4">
        <v>2419558.1340000001</v>
      </c>
      <c r="AH4">
        <v>2437170.46</v>
      </c>
      <c r="AI4">
        <v>2454657.781</v>
      </c>
      <c r="AJ4">
        <v>2471977.9040000001</v>
      </c>
      <c r="AK4">
        <v>2489145.7790000001</v>
      </c>
      <c r="AL4">
        <v>2506219.9580000001</v>
      </c>
      <c r="AM4">
        <v>2523304.0639999998</v>
      </c>
      <c r="AN4">
        <v>2540539.5410000002</v>
      </c>
    </row>
    <row r="5" spans="1:40" x14ac:dyDescent="0.25">
      <c r="A5" s="7" t="s">
        <v>233</v>
      </c>
      <c r="B5" t="s">
        <v>257</v>
      </c>
      <c r="C5">
        <v>286222</v>
      </c>
      <c r="D5">
        <v>289433.33270000003</v>
      </c>
      <c r="E5">
        <v>292654.27990000002</v>
      </c>
      <c r="F5">
        <v>295834.11479999998</v>
      </c>
      <c r="G5">
        <v>298942.68969999999</v>
      </c>
      <c r="H5">
        <v>301990.98070000001</v>
      </c>
      <c r="I5">
        <v>304986.67170000001</v>
      </c>
      <c r="J5">
        <v>307941.37280000001</v>
      </c>
      <c r="K5">
        <v>310815.27610000002</v>
      </c>
      <c r="L5">
        <v>313626.54479999997</v>
      </c>
      <c r="M5">
        <v>316405.20189999999</v>
      </c>
      <c r="N5">
        <v>319170.64140000002</v>
      </c>
      <c r="O5">
        <v>321931.0626</v>
      </c>
      <c r="P5">
        <v>324705.94569999998</v>
      </c>
      <c r="Q5">
        <v>327517.73019999999</v>
      </c>
      <c r="R5">
        <v>330341.83860000002</v>
      </c>
      <c r="S5">
        <v>333155.26329999999</v>
      </c>
      <c r="T5">
        <v>335940.4754</v>
      </c>
      <c r="U5">
        <v>338654.09480000002</v>
      </c>
      <c r="V5">
        <v>341296.60070000001</v>
      </c>
      <c r="W5">
        <v>343866.20699999999</v>
      </c>
      <c r="X5">
        <v>346365.5282</v>
      </c>
      <c r="Y5">
        <v>348799.09139999998</v>
      </c>
      <c r="Z5">
        <v>351171.63319999998</v>
      </c>
      <c r="AA5">
        <v>353487.29389999999</v>
      </c>
      <c r="AB5">
        <v>355749.29200000002</v>
      </c>
      <c r="AC5">
        <v>357959.99300000002</v>
      </c>
      <c r="AD5">
        <v>360121.18930000003</v>
      </c>
      <c r="AE5">
        <v>362245.58679999999</v>
      </c>
      <c r="AF5">
        <v>364349.6801</v>
      </c>
      <c r="AG5">
        <v>366420.7157</v>
      </c>
      <c r="AH5">
        <v>368448.94500000001</v>
      </c>
      <c r="AI5">
        <v>370432.01280000003</v>
      </c>
      <c r="AJ5">
        <v>372374.50260000001</v>
      </c>
      <c r="AK5">
        <v>374293.35710000002</v>
      </c>
      <c r="AL5">
        <v>376202.58390000003</v>
      </c>
      <c r="AM5">
        <v>378121.49239999999</v>
      </c>
      <c r="AN5">
        <v>380073.79080000002</v>
      </c>
    </row>
    <row r="6" spans="1:40" x14ac:dyDescent="0.25">
      <c r="A6" s="7" t="s">
        <v>233</v>
      </c>
      <c r="B6" t="s">
        <v>258</v>
      </c>
      <c r="C6">
        <v>288023.5</v>
      </c>
      <c r="D6">
        <v>291261.2488</v>
      </c>
      <c r="E6">
        <v>294537.1202</v>
      </c>
      <c r="F6">
        <v>297824.93479999999</v>
      </c>
      <c r="G6">
        <v>301089.31969999999</v>
      </c>
      <c r="H6">
        <v>304290.59749999997</v>
      </c>
      <c r="I6">
        <v>307396.94390000001</v>
      </c>
      <c r="J6">
        <v>310401.99320000003</v>
      </c>
      <c r="K6">
        <v>313281.5183</v>
      </c>
      <c r="L6">
        <v>316072.0772</v>
      </c>
      <c r="M6">
        <v>318814.32500000001</v>
      </c>
      <c r="N6">
        <v>321533.70400000003</v>
      </c>
      <c r="O6">
        <v>324242.69010000001</v>
      </c>
      <c r="P6">
        <v>326969.59179999999</v>
      </c>
      <c r="Q6">
        <v>329738.72639999999</v>
      </c>
      <c r="R6">
        <v>332528.53720000002</v>
      </c>
      <c r="S6">
        <v>335320.20020000002</v>
      </c>
      <c r="T6">
        <v>338098.40130000003</v>
      </c>
      <c r="U6">
        <v>340826.43589999998</v>
      </c>
      <c r="V6">
        <v>343502.47379999998</v>
      </c>
      <c r="W6">
        <v>346119.42469999997</v>
      </c>
      <c r="X6">
        <v>348675.57909999997</v>
      </c>
      <c r="Y6">
        <v>351172.53230000002</v>
      </c>
      <c r="Z6">
        <v>353613.37890000001</v>
      </c>
      <c r="AA6">
        <v>356001.55469999998</v>
      </c>
      <c r="AB6">
        <v>358340.15159999998</v>
      </c>
      <c r="AC6">
        <v>360631.71179999999</v>
      </c>
      <c r="AD6">
        <v>362878.32610000001</v>
      </c>
      <c r="AE6">
        <v>365095.9142</v>
      </c>
      <c r="AF6">
        <v>367304.14730000001</v>
      </c>
      <c r="AG6">
        <v>369493.45620000002</v>
      </c>
      <c r="AH6">
        <v>371656.01490000001</v>
      </c>
      <c r="AI6">
        <v>373788.92359999998</v>
      </c>
      <c r="AJ6">
        <v>375894.65659999999</v>
      </c>
      <c r="AK6">
        <v>377987.19209999999</v>
      </c>
      <c r="AL6">
        <v>380077.9742</v>
      </c>
      <c r="AM6">
        <v>382184.32559999998</v>
      </c>
      <c r="AN6">
        <v>384328.26020000002</v>
      </c>
    </row>
    <row r="7" spans="1:40" x14ac:dyDescent="0.25">
      <c r="A7" s="7" t="s">
        <v>233</v>
      </c>
      <c r="B7" t="s">
        <v>259</v>
      </c>
      <c r="C7">
        <v>71746.000020000007</v>
      </c>
      <c r="D7">
        <v>72580.236520000006</v>
      </c>
      <c r="E7">
        <v>73410.977450000006</v>
      </c>
      <c r="F7">
        <v>74223.325559999997</v>
      </c>
      <c r="G7">
        <v>75045.041400000002</v>
      </c>
      <c r="H7">
        <v>75903.485669999995</v>
      </c>
      <c r="I7">
        <v>76795.979720000003</v>
      </c>
      <c r="J7">
        <v>77719.358680000005</v>
      </c>
      <c r="K7">
        <v>78656.078330000004</v>
      </c>
      <c r="L7">
        <v>79608.295370000007</v>
      </c>
      <c r="M7">
        <v>80592.5913</v>
      </c>
      <c r="N7">
        <v>81629.955610000005</v>
      </c>
      <c r="O7">
        <v>82744.382060000004</v>
      </c>
      <c r="P7">
        <v>83845.577069999999</v>
      </c>
      <c r="Q7">
        <v>84957.566869999995</v>
      </c>
      <c r="R7">
        <v>86088.213959999906</v>
      </c>
      <c r="S7">
        <v>87239.115619999997</v>
      </c>
      <c r="T7">
        <v>88411.344339999996</v>
      </c>
      <c r="U7">
        <v>89430.140880000006</v>
      </c>
      <c r="V7">
        <v>90337.150169999906</v>
      </c>
      <c r="W7">
        <v>91170.914019999997</v>
      </c>
      <c r="X7">
        <v>91957.198959999994</v>
      </c>
      <c r="Y7">
        <v>92713.749689999997</v>
      </c>
      <c r="Z7">
        <v>93453.543340000004</v>
      </c>
      <c r="AA7">
        <v>94186.490669999999</v>
      </c>
      <c r="AB7">
        <v>94920.351970000003</v>
      </c>
      <c r="AC7">
        <v>95661.317490000001</v>
      </c>
      <c r="AD7">
        <v>96414.424369999906</v>
      </c>
      <c r="AE7">
        <v>97100.588950000005</v>
      </c>
      <c r="AF7">
        <v>97722.205560000002</v>
      </c>
      <c r="AG7">
        <v>98287.220369999995</v>
      </c>
      <c r="AH7">
        <v>98803.714609999995</v>
      </c>
      <c r="AI7">
        <v>99280.307920000007</v>
      </c>
      <c r="AJ7">
        <v>99726.435840000006</v>
      </c>
      <c r="AK7">
        <v>100154.0759</v>
      </c>
      <c r="AL7">
        <v>100573.6498</v>
      </c>
      <c r="AM7">
        <v>100995.86</v>
      </c>
      <c r="AN7">
        <v>101432.1072</v>
      </c>
    </row>
    <row r="8" spans="1:40" x14ac:dyDescent="0.25">
      <c r="A8" s="7" t="s">
        <v>233</v>
      </c>
      <c r="B8" t="s">
        <v>260</v>
      </c>
      <c r="C8">
        <v>28100</v>
      </c>
      <c r="D8">
        <v>28415.420099999999</v>
      </c>
      <c r="E8">
        <v>28711.780900000002</v>
      </c>
      <c r="F8">
        <v>28983.546470000001</v>
      </c>
      <c r="G8">
        <v>29249.471399999999</v>
      </c>
      <c r="H8">
        <v>29527.663960000002</v>
      </c>
      <c r="I8">
        <v>29822.255590000001</v>
      </c>
      <c r="J8">
        <v>30131.791300000001</v>
      </c>
      <c r="K8">
        <v>30441.95637</v>
      </c>
      <c r="L8">
        <v>30752.78371</v>
      </c>
      <c r="M8">
        <v>31067.665010000001</v>
      </c>
      <c r="N8">
        <v>31387.421419999999</v>
      </c>
      <c r="O8">
        <v>31710.183099999998</v>
      </c>
      <c r="P8">
        <v>32026.78501</v>
      </c>
      <c r="Q8">
        <v>32338.821619999999</v>
      </c>
      <c r="R8">
        <v>32640.801930000001</v>
      </c>
      <c r="S8">
        <v>32929.264790000001</v>
      </c>
      <c r="T8">
        <v>33202.884530000003</v>
      </c>
      <c r="U8">
        <v>33448.344019999997</v>
      </c>
      <c r="V8">
        <v>33670.450830000002</v>
      </c>
      <c r="W8">
        <v>33874.380069999999</v>
      </c>
      <c r="X8">
        <v>34065.142699999997</v>
      </c>
      <c r="Y8">
        <v>34246.543109999999</v>
      </c>
      <c r="Z8">
        <v>34421.013619999998</v>
      </c>
      <c r="AA8">
        <v>34589.877390000001</v>
      </c>
      <c r="AB8">
        <v>34753.694869999999</v>
      </c>
      <c r="AC8">
        <v>34912.579440000001</v>
      </c>
      <c r="AD8">
        <v>35066.432099999998</v>
      </c>
      <c r="AE8">
        <v>35211.638270000003</v>
      </c>
      <c r="AF8">
        <v>35348.986729999997</v>
      </c>
      <c r="AG8">
        <v>35475.81078</v>
      </c>
      <c r="AH8">
        <v>35591.611870000001</v>
      </c>
      <c r="AI8">
        <v>35697.889920000001</v>
      </c>
      <c r="AJ8">
        <v>35797.218959999998</v>
      </c>
      <c r="AK8">
        <v>35893.805930000002</v>
      </c>
      <c r="AL8">
        <v>35990.028619999997</v>
      </c>
      <c r="AM8">
        <v>36088.511939999997</v>
      </c>
      <c r="AN8">
        <v>36192.06925</v>
      </c>
    </row>
    <row r="9" spans="1:40" x14ac:dyDescent="0.25">
      <c r="A9" s="7" t="s">
        <v>233</v>
      </c>
      <c r="B9" t="s">
        <v>261</v>
      </c>
      <c r="C9">
        <v>2093869</v>
      </c>
      <c r="D9">
        <v>2116945.3190000001</v>
      </c>
      <c r="E9">
        <v>2138609.392</v>
      </c>
      <c r="F9">
        <v>2158503.8769999999</v>
      </c>
      <c r="G9">
        <v>2177874.7000000002</v>
      </c>
      <c r="H9">
        <v>2198083.6940000001</v>
      </c>
      <c r="I9">
        <v>2219572.6540000001</v>
      </c>
      <c r="J9">
        <v>2242334.2429999998</v>
      </c>
      <c r="K9">
        <v>2265220.892</v>
      </c>
      <c r="L9">
        <v>2288367.7450000001</v>
      </c>
      <c r="M9">
        <v>2312078.2250000001</v>
      </c>
      <c r="N9">
        <v>2336396.344</v>
      </c>
      <c r="O9">
        <v>2361133.8509999998</v>
      </c>
      <c r="P9">
        <v>2385909.2889999999</v>
      </c>
      <c r="Q9">
        <v>2410775.2779999999</v>
      </c>
      <c r="R9">
        <v>2435176.5819999999</v>
      </c>
      <c r="S9">
        <v>2458789.52</v>
      </c>
      <c r="T9">
        <v>2481481.0320000001</v>
      </c>
      <c r="U9">
        <v>2502494.9879999999</v>
      </c>
      <c r="V9">
        <v>2522034.2999999998</v>
      </c>
      <c r="W9">
        <v>2540325.1889999998</v>
      </c>
      <c r="X9">
        <v>2557654.0430000001</v>
      </c>
      <c r="Y9">
        <v>2574252.6030000001</v>
      </c>
      <c r="Z9">
        <v>2590271.827</v>
      </c>
      <c r="AA9">
        <v>2605795.8220000002</v>
      </c>
      <c r="AB9">
        <v>2620864.0430000001</v>
      </c>
      <c r="AC9">
        <v>2635492.1719999998</v>
      </c>
      <c r="AD9">
        <v>2649687.273</v>
      </c>
      <c r="AE9">
        <v>2663418.429</v>
      </c>
      <c r="AF9">
        <v>2676802.3130000001</v>
      </c>
      <c r="AG9">
        <v>2689546.8730000001</v>
      </c>
      <c r="AH9">
        <v>2701564.9849999999</v>
      </c>
      <c r="AI9">
        <v>2712951.0860000001</v>
      </c>
      <c r="AJ9">
        <v>2723900.9270000001</v>
      </c>
      <c r="AK9">
        <v>2734765.1260000002</v>
      </c>
      <c r="AL9">
        <v>2745728.1660000002</v>
      </c>
      <c r="AM9">
        <v>2757016.5159999998</v>
      </c>
      <c r="AN9">
        <v>2768878.926</v>
      </c>
    </row>
    <row r="10" spans="1:40" x14ac:dyDescent="0.25">
      <c r="A10" s="23" t="s">
        <v>237</v>
      </c>
      <c r="B10" t="s">
        <v>262</v>
      </c>
      <c r="C10">
        <v>52938</v>
      </c>
      <c r="D10">
        <v>53508.58266</v>
      </c>
      <c r="E10">
        <v>54025.386469999998</v>
      </c>
      <c r="F10">
        <v>54541.845500000003</v>
      </c>
      <c r="G10">
        <v>55088.45261</v>
      </c>
      <c r="H10">
        <v>55656.478349999998</v>
      </c>
      <c r="I10">
        <v>56221.27837</v>
      </c>
      <c r="J10">
        <v>56759.943859999999</v>
      </c>
      <c r="K10">
        <v>57242.234949999998</v>
      </c>
      <c r="L10">
        <v>57674.013930000001</v>
      </c>
      <c r="M10">
        <v>58077.094299999997</v>
      </c>
      <c r="N10">
        <v>58460.992449999998</v>
      </c>
      <c r="O10">
        <v>58824.31553</v>
      </c>
      <c r="P10">
        <v>59183.066010000002</v>
      </c>
      <c r="Q10">
        <v>59575.960550000003</v>
      </c>
      <c r="R10">
        <v>59981.070809999997</v>
      </c>
      <c r="S10">
        <v>60382.243439999998</v>
      </c>
      <c r="T10">
        <v>60770.555569999997</v>
      </c>
      <c r="U10">
        <v>61119.440499999997</v>
      </c>
      <c r="V10">
        <v>61444.49381</v>
      </c>
      <c r="W10">
        <v>61750.474499999997</v>
      </c>
      <c r="X10">
        <v>62040.704899999997</v>
      </c>
      <c r="Y10">
        <v>62317.224130000002</v>
      </c>
      <c r="Z10">
        <v>62580.897799999999</v>
      </c>
      <c r="AA10">
        <v>62831.771350000003</v>
      </c>
      <c r="AB10">
        <v>63069.434609999997</v>
      </c>
      <c r="AC10">
        <v>63293.34332</v>
      </c>
      <c r="AD10">
        <v>63503.041819999999</v>
      </c>
      <c r="AE10">
        <v>63694.557119999998</v>
      </c>
      <c r="AF10">
        <v>63898.480349999998</v>
      </c>
      <c r="AG10">
        <v>64110.94771</v>
      </c>
      <c r="AH10">
        <v>64327.65782</v>
      </c>
      <c r="AI10">
        <v>64547.081769999997</v>
      </c>
      <c r="AJ10">
        <v>64769.830750000001</v>
      </c>
      <c r="AK10">
        <v>65000.254630000003</v>
      </c>
      <c r="AL10">
        <v>65239.67686</v>
      </c>
      <c r="AM10">
        <v>65490.672859999999</v>
      </c>
      <c r="AN10">
        <v>65756.651089999999</v>
      </c>
    </row>
    <row r="11" spans="1:40" x14ac:dyDescent="0.25">
      <c r="A11" s="7" t="s">
        <v>233</v>
      </c>
      <c r="B11" t="s">
        <v>263</v>
      </c>
      <c r="C11">
        <v>5558098.0010000002</v>
      </c>
      <c r="D11">
        <v>5620003.7680000002</v>
      </c>
      <c r="E11">
        <v>5680309.9119999995</v>
      </c>
      <c r="F11">
        <v>5738432.6900000004</v>
      </c>
      <c r="G11">
        <v>5795501.0429999996</v>
      </c>
      <c r="H11">
        <v>5853832.4330000002</v>
      </c>
      <c r="I11">
        <v>5913484.193</v>
      </c>
      <c r="J11">
        <v>5974903.9740000004</v>
      </c>
      <c r="K11">
        <v>6037180.2359999996</v>
      </c>
      <c r="L11">
        <v>6100701.8509999998</v>
      </c>
      <c r="M11">
        <v>6166883.5029999996</v>
      </c>
      <c r="N11">
        <v>6237487.6069999998</v>
      </c>
      <c r="O11">
        <v>6314645.9170000004</v>
      </c>
      <c r="P11">
        <v>6389984.1430000002</v>
      </c>
      <c r="Q11">
        <v>6466758.9689999996</v>
      </c>
      <c r="R11">
        <v>6545471.6129999999</v>
      </c>
      <c r="S11">
        <v>6626070.0549999997</v>
      </c>
      <c r="T11">
        <v>6708485.6469999999</v>
      </c>
      <c r="U11">
        <v>6777432.2350000003</v>
      </c>
      <c r="V11">
        <v>6840404.4160000002</v>
      </c>
      <c r="W11">
        <v>6901202.5499999998</v>
      </c>
      <c r="X11">
        <v>6961768.5930000003</v>
      </c>
      <c r="Y11">
        <v>7023092.3689999999</v>
      </c>
      <c r="Z11">
        <v>7085683.0279999999</v>
      </c>
      <c r="AA11">
        <v>7149814.25</v>
      </c>
      <c r="AB11">
        <v>7215650.5980000002</v>
      </c>
      <c r="AC11">
        <v>7283313.4340000004</v>
      </c>
      <c r="AD11">
        <v>7352915.1299999999</v>
      </c>
      <c r="AE11">
        <v>7415957.71</v>
      </c>
      <c r="AF11">
        <v>7473520.1469999999</v>
      </c>
      <c r="AG11">
        <v>7526490.5999999996</v>
      </c>
      <c r="AH11">
        <v>7575569.2879999997</v>
      </c>
      <c r="AI11">
        <v>7621414.273</v>
      </c>
      <c r="AJ11">
        <v>7664719.2570000002</v>
      </c>
      <c r="AK11">
        <v>7706381.5640000002</v>
      </c>
      <c r="AL11">
        <v>7747203.7740000002</v>
      </c>
      <c r="AM11">
        <v>7788034.1390000004</v>
      </c>
      <c r="AN11">
        <v>7829800.4960000003</v>
      </c>
    </row>
    <row r="12" spans="1:40" x14ac:dyDescent="0.25">
      <c r="A12" s="7" t="s">
        <v>233</v>
      </c>
      <c r="B12" t="s">
        <v>264</v>
      </c>
      <c r="C12">
        <v>4011081</v>
      </c>
      <c r="D12">
        <v>4055508.92</v>
      </c>
      <c r="E12">
        <v>4098537.2230000002</v>
      </c>
      <c r="F12">
        <v>4139690.202</v>
      </c>
      <c r="G12">
        <v>4180041.7089999998</v>
      </c>
      <c r="H12">
        <v>4220956.835</v>
      </c>
      <c r="I12">
        <v>4262737.7939999998</v>
      </c>
      <c r="J12">
        <v>4305332.3530000001</v>
      </c>
      <c r="K12">
        <v>4347390.3679999998</v>
      </c>
      <c r="L12">
        <v>4389074.9139999999</v>
      </c>
      <c r="M12">
        <v>4430909.7539999997</v>
      </c>
      <c r="N12">
        <v>4473163.4749999996</v>
      </c>
      <c r="O12">
        <v>4515835.8760000002</v>
      </c>
      <c r="P12">
        <v>4558289.2089999998</v>
      </c>
      <c r="Q12">
        <v>4600949.1229999997</v>
      </c>
      <c r="R12">
        <v>4643239.7010000004</v>
      </c>
      <c r="S12">
        <v>4684708.8619999997</v>
      </c>
      <c r="T12">
        <v>4725101.2580000004</v>
      </c>
      <c r="U12">
        <v>4762609.6380000003</v>
      </c>
      <c r="V12">
        <v>4797765.5769999996</v>
      </c>
      <c r="W12">
        <v>4831047.1629999997</v>
      </c>
      <c r="X12">
        <v>4862891.5209999997</v>
      </c>
      <c r="Y12">
        <v>4893630.6119999997</v>
      </c>
      <c r="Z12">
        <v>4923486.9929999998</v>
      </c>
      <c r="AA12">
        <v>4952595.8729999997</v>
      </c>
      <c r="AB12">
        <v>4981031</v>
      </c>
      <c r="AC12">
        <v>5008828.8039999995</v>
      </c>
      <c r="AD12">
        <v>5036007.2939999998</v>
      </c>
      <c r="AE12">
        <v>5062161.3650000002</v>
      </c>
      <c r="AF12">
        <v>5087529.0719999997</v>
      </c>
      <c r="AG12">
        <v>5111859.0020000003</v>
      </c>
      <c r="AH12">
        <v>5135059.3439999996</v>
      </c>
      <c r="AI12">
        <v>5157227.4720000001</v>
      </c>
      <c r="AJ12">
        <v>5178589.3909999998</v>
      </c>
      <c r="AK12">
        <v>5199583.6689999998</v>
      </c>
      <c r="AL12">
        <v>5220493.983</v>
      </c>
      <c r="AM12">
        <v>5241664.7350000003</v>
      </c>
      <c r="AN12">
        <v>5263486.0149999997</v>
      </c>
    </row>
    <row r="13" spans="1:40" x14ac:dyDescent="0.25">
      <c r="A13" s="7" t="s">
        <v>235</v>
      </c>
      <c r="B13" t="s">
        <v>265</v>
      </c>
      <c r="C13">
        <v>50441</v>
      </c>
      <c r="D13">
        <v>51030.525130000002</v>
      </c>
      <c r="E13">
        <v>51635.590429999997</v>
      </c>
      <c r="F13">
        <v>52250.221579999998</v>
      </c>
      <c r="G13">
        <v>52874.05846</v>
      </c>
      <c r="H13">
        <v>53491.39157</v>
      </c>
      <c r="I13">
        <v>54086.62687</v>
      </c>
      <c r="J13">
        <v>54650.523500000003</v>
      </c>
      <c r="K13">
        <v>55184.690410000003</v>
      </c>
      <c r="L13">
        <v>55696.877520000002</v>
      </c>
      <c r="M13">
        <v>56195.01341</v>
      </c>
      <c r="N13">
        <v>56685.453939999999</v>
      </c>
      <c r="O13">
        <v>57173.025079999999</v>
      </c>
      <c r="P13">
        <v>57661.441050000001</v>
      </c>
      <c r="Q13">
        <v>58155.36608</v>
      </c>
      <c r="R13">
        <v>58655.258670000003</v>
      </c>
      <c r="S13">
        <v>59160.585229999997</v>
      </c>
      <c r="T13">
        <v>59669.877079999998</v>
      </c>
      <c r="U13">
        <v>60180.199289999997</v>
      </c>
      <c r="V13">
        <v>60688.428480000002</v>
      </c>
      <c r="W13">
        <v>61190.509890000001</v>
      </c>
      <c r="X13">
        <v>61683.701849999998</v>
      </c>
      <c r="Y13">
        <v>62166.703600000001</v>
      </c>
      <c r="Z13">
        <v>62639.285239999997</v>
      </c>
      <c r="AA13">
        <v>63101.840810000002</v>
      </c>
      <c r="AB13">
        <v>63555.03011</v>
      </c>
      <c r="AC13">
        <v>63999.562960000003</v>
      </c>
      <c r="AD13">
        <v>64436.10585</v>
      </c>
      <c r="AE13">
        <v>64865.86752</v>
      </c>
      <c r="AF13">
        <v>65292.400329999997</v>
      </c>
      <c r="AG13">
        <v>65716.085619999998</v>
      </c>
      <c r="AH13">
        <v>66136.346879999997</v>
      </c>
      <c r="AI13">
        <v>66552.409199999995</v>
      </c>
      <c r="AJ13">
        <v>66963.951969999995</v>
      </c>
      <c r="AK13">
        <v>67372.203080000007</v>
      </c>
      <c r="AL13">
        <v>67778.864950000003</v>
      </c>
      <c r="AM13">
        <v>68186.701749999906</v>
      </c>
      <c r="AN13">
        <v>68599.410080000001</v>
      </c>
    </row>
    <row r="14" spans="1:40" x14ac:dyDescent="0.25">
      <c r="A14" s="7" t="s">
        <v>235</v>
      </c>
      <c r="B14" t="s">
        <v>266</v>
      </c>
      <c r="C14">
        <v>17000</v>
      </c>
      <c r="D14">
        <v>17324.38177</v>
      </c>
      <c r="E14">
        <v>17625.867900000001</v>
      </c>
      <c r="F14">
        <v>17847.398730000001</v>
      </c>
      <c r="G14">
        <v>18106.875250000001</v>
      </c>
      <c r="H14">
        <v>18441.016660000001</v>
      </c>
      <c r="I14">
        <v>18850.832030000001</v>
      </c>
      <c r="J14">
        <v>19327.623769999998</v>
      </c>
      <c r="K14">
        <v>19862.095819999999</v>
      </c>
      <c r="L14">
        <v>20453.556229999998</v>
      </c>
      <c r="M14">
        <v>21102.71343</v>
      </c>
      <c r="N14">
        <v>21808.76528</v>
      </c>
      <c r="O14">
        <v>22569.242600000001</v>
      </c>
      <c r="P14">
        <v>23287.54032</v>
      </c>
      <c r="Q14">
        <v>23933.606159999999</v>
      </c>
      <c r="R14">
        <v>24504.155429999999</v>
      </c>
      <c r="S14">
        <v>25009.8567</v>
      </c>
      <c r="T14">
        <v>25465.156040000002</v>
      </c>
      <c r="U14">
        <v>25872.815159999998</v>
      </c>
      <c r="V14">
        <v>26240.004359999999</v>
      </c>
      <c r="W14">
        <v>26573.341349999999</v>
      </c>
      <c r="X14">
        <v>26879.51312</v>
      </c>
      <c r="Y14">
        <v>27164.568940000001</v>
      </c>
      <c r="Z14">
        <v>27433.533240000001</v>
      </c>
      <c r="AA14">
        <v>27690.322990000001</v>
      </c>
      <c r="AB14">
        <v>27937.834360000001</v>
      </c>
      <c r="AC14">
        <v>28178.110830000001</v>
      </c>
      <c r="AD14">
        <v>28412.528989999999</v>
      </c>
      <c r="AE14">
        <v>28577.248680000001</v>
      </c>
      <c r="AF14">
        <v>28667.077600000001</v>
      </c>
      <c r="AG14">
        <v>28693.824820000002</v>
      </c>
      <c r="AH14">
        <v>28674.099630000001</v>
      </c>
      <c r="AI14">
        <v>28622.949659999998</v>
      </c>
      <c r="AJ14">
        <v>28551.995630000001</v>
      </c>
      <c r="AK14">
        <v>28470.036029999999</v>
      </c>
      <c r="AL14">
        <v>28382.543659999999</v>
      </c>
      <c r="AM14">
        <v>28293.320810000001</v>
      </c>
      <c r="AN14">
        <v>28205.097010000001</v>
      </c>
    </row>
    <row r="15" spans="1:40" x14ac:dyDescent="0.25">
      <c r="A15" s="7" t="s">
        <v>235</v>
      </c>
      <c r="B15" t="s">
        <v>267</v>
      </c>
      <c r="C15">
        <v>37402</v>
      </c>
      <c r="D15">
        <v>36972.74351</v>
      </c>
      <c r="E15">
        <v>36320.240360000003</v>
      </c>
      <c r="F15">
        <v>35664.714749999999</v>
      </c>
      <c r="G15">
        <v>35214.06119</v>
      </c>
      <c r="H15">
        <v>35001.690280000003</v>
      </c>
      <c r="I15">
        <v>35005.443850000003</v>
      </c>
      <c r="J15">
        <v>35193.166149999997</v>
      </c>
      <c r="K15">
        <v>35526.603770000002</v>
      </c>
      <c r="L15">
        <v>35979.558109999998</v>
      </c>
      <c r="M15">
        <v>36532.325499999999</v>
      </c>
      <c r="N15">
        <v>37168.69616</v>
      </c>
      <c r="O15">
        <v>37875.810369999999</v>
      </c>
      <c r="P15">
        <v>38570.80773</v>
      </c>
      <c r="Q15">
        <v>39219.164409999998</v>
      </c>
      <c r="R15">
        <v>39803.426169999999</v>
      </c>
      <c r="S15">
        <v>40320.223429999998</v>
      </c>
      <c r="T15">
        <v>40773.030509999997</v>
      </c>
      <c r="U15">
        <v>41194.215470000003</v>
      </c>
      <c r="V15">
        <v>41611.836510000001</v>
      </c>
      <c r="W15">
        <v>42041.325770000003</v>
      </c>
      <c r="X15">
        <v>42490.038610000003</v>
      </c>
      <c r="Y15">
        <v>42960.241620000001</v>
      </c>
      <c r="Z15">
        <v>43451.240129999998</v>
      </c>
      <c r="AA15">
        <v>43960.737480000003</v>
      </c>
      <c r="AB15">
        <v>44485.652190000001</v>
      </c>
      <c r="AC15">
        <v>45022.607960000001</v>
      </c>
      <c r="AD15">
        <v>45568.225279999999</v>
      </c>
      <c r="AE15">
        <v>46040.066780000001</v>
      </c>
      <c r="AF15">
        <v>46421.587229999997</v>
      </c>
      <c r="AG15">
        <v>46716.842049999999</v>
      </c>
      <c r="AH15">
        <v>46938.956960000003</v>
      </c>
      <c r="AI15">
        <v>47102.749790000002</v>
      </c>
      <c r="AJ15">
        <v>47221.874640000002</v>
      </c>
      <c r="AK15">
        <v>47308.9035</v>
      </c>
      <c r="AL15">
        <v>47373.690730000002</v>
      </c>
      <c r="AM15">
        <v>47424.680740000003</v>
      </c>
      <c r="AN15">
        <v>47469.18447</v>
      </c>
    </row>
    <row r="16" spans="1:40" x14ac:dyDescent="0.25">
      <c r="A16" s="7" t="s">
        <v>235</v>
      </c>
      <c r="B16" t="s">
        <v>268</v>
      </c>
      <c r="C16">
        <v>1072343</v>
      </c>
      <c r="D16">
        <v>1084966.8770000001</v>
      </c>
      <c r="E16">
        <v>1097371.2069999999</v>
      </c>
      <c r="F16">
        <v>1109280.01</v>
      </c>
      <c r="G16">
        <v>1120649.173</v>
      </c>
      <c r="H16">
        <v>1131819.25</v>
      </c>
      <c r="I16">
        <v>1142903.2690000001</v>
      </c>
      <c r="J16">
        <v>1153999.43</v>
      </c>
      <c r="K16">
        <v>1164752.8559999999</v>
      </c>
      <c r="L16">
        <v>1175233.1029999999</v>
      </c>
      <c r="M16">
        <v>1185611.206</v>
      </c>
      <c r="N16">
        <v>1195966.827</v>
      </c>
      <c r="O16">
        <v>1206300.345</v>
      </c>
      <c r="P16">
        <v>1216941.9099999999</v>
      </c>
      <c r="Q16">
        <v>1228157.3500000001</v>
      </c>
      <c r="R16">
        <v>1239652.93</v>
      </c>
      <c r="S16">
        <v>1251181.246</v>
      </c>
      <c r="T16">
        <v>1262580.8799999999</v>
      </c>
      <c r="U16">
        <v>1273482.3359999999</v>
      </c>
      <c r="V16">
        <v>1283972.932</v>
      </c>
      <c r="W16">
        <v>1294088.3130000001</v>
      </c>
      <c r="X16">
        <v>1303867.091</v>
      </c>
      <c r="Y16">
        <v>1313343.6810000001</v>
      </c>
      <c r="Z16">
        <v>1322545.635</v>
      </c>
      <c r="AA16">
        <v>1331494.304</v>
      </c>
      <c r="AB16">
        <v>1340206.314</v>
      </c>
      <c r="AC16">
        <v>1348695.601</v>
      </c>
      <c r="AD16">
        <v>1356975.3759999999</v>
      </c>
      <c r="AE16">
        <v>1365432.919</v>
      </c>
      <c r="AF16">
        <v>1374282.317</v>
      </c>
      <c r="AG16">
        <v>1383327.4339999999</v>
      </c>
      <c r="AH16">
        <v>1392391.956</v>
      </c>
      <c r="AI16">
        <v>1401374.328</v>
      </c>
      <c r="AJ16">
        <v>1410242.047</v>
      </c>
      <c r="AK16">
        <v>1419048.4669999999</v>
      </c>
      <c r="AL16">
        <v>1427841.203</v>
      </c>
      <c r="AM16">
        <v>1436702.071</v>
      </c>
      <c r="AN16">
        <v>1445737.7220000001</v>
      </c>
    </row>
    <row r="17" spans="1:40" x14ac:dyDescent="0.25">
      <c r="A17" s="7" t="s">
        <v>235</v>
      </c>
      <c r="B17" t="s">
        <v>269</v>
      </c>
      <c r="C17">
        <v>1078867</v>
      </c>
      <c r="D17">
        <v>1091451.557</v>
      </c>
      <c r="E17">
        <v>1104888.2479999999</v>
      </c>
      <c r="F17">
        <v>1118960.5660000001</v>
      </c>
      <c r="G17">
        <v>1133016.446</v>
      </c>
      <c r="H17">
        <v>1146421.1059999999</v>
      </c>
      <c r="I17">
        <v>1158857.0079999999</v>
      </c>
      <c r="J17">
        <v>1170291.371</v>
      </c>
      <c r="K17">
        <v>1180905.703</v>
      </c>
      <c r="L17">
        <v>1191110.442</v>
      </c>
      <c r="M17">
        <v>1201262.463</v>
      </c>
      <c r="N17">
        <v>1211655.2409999999</v>
      </c>
      <c r="O17">
        <v>1222528.3149999999</v>
      </c>
      <c r="P17">
        <v>1233879.0870000001</v>
      </c>
      <c r="Q17">
        <v>1245617.628</v>
      </c>
      <c r="R17">
        <v>1257688.9350000001</v>
      </c>
      <c r="S17">
        <v>1270034.7919999999</v>
      </c>
      <c r="T17">
        <v>1282584.263</v>
      </c>
      <c r="U17">
        <v>1295329.567</v>
      </c>
      <c r="V17">
        <v>1308135.2309999999</v>
      </c>
      <c r="W17">
        <v>1320861.22</v>
      </c>
      <c r="X17">
        <v>1333409.173</v>
      </c>
      <c r="Y17">
        <v>1345728.1229999999</v>
      </c>
      <c r="Z17">
        <v>1357803.608</v>
      </c>
      <c r="AA17">
        <v>1369643.382</v>
      </c>
      <c r="AB17">
        <v>1381265.6850000001</v>
      </c>
      <c r="AC17">
        <v>1392691.639</v>
      </c>
      <c r="AD17">
        <v>1403941.4029999999</v>
      </c>
      <c r="AE17">
        <v>1414846.081</v>
      </c>
      <c r="AF17">
        <v>1425416.595</v>
      </c>
      <c r="AG17">
        <v>1435712.8119999999</v>
      </c>
      <c r="AH17">
        <v>1445770.8019999999</v>
      </c>
      <c r="AI17">
        <v>1455602.4339999999</v>
      </c>
      <c r="AJ17">
        <v>1465215.314</v>
      </c>
      <c r="AK17">
        <v>1474635.1869999999</v>
      </c>
      <c r="AL17">
        <v>1483912.074</v>
      </c>
      <c r="AM17">
        <v>1493116.047</v>
      </c>
      <c r="AN17">
        <v>1502336.183</v>
      </c>
    </row>
    <row r="18" spans="1:40" x14ac:dyDescent="0.25">
      <c r="A18" s="7" t="s">
        <v>235</v>
      </c>
      <c r="B18" t="s">
        <v>270</v>
      </c>
      <c r="C18">
        <v>24045</v>
      </c>
      <c r="D18">
        <v>24292.13222</v>
      </c>
      <c r="E18">
        <v>24523.677019999999</v>
      </c>
      <c r="F18">
        <v>24774.454180000001</v>
      </c>
      <c r="G18">
        <v>25042.785209999998</v>
      </c>
      <c r="H18">
        <v>25320.69918</v>
      </c>
      <c r="I18">
        <v>25580.46327</v>
      </c>
      <c r="J18">
        <v>25807.003789999999</v>
      </c>
      <c r="K18">
        <v>25985.16215</v>
      </c>
      <c r="L18">
        <v>26120.348900000001</v>
      </c>
      <c r="M18">
        <v>26225.82645</v>
      </c>
      <c r="N18">
        <v>26309.78671</v>
      </c>
      <c r="O18">
        <v>26375.815050000001</v>
      </c>
      <c r="P18">
        <v>26448.051019999999</v>
      </c>
      <c r="Q18">
        <v>26553.817780000001</v>
      </c>
      <c r="R18">
        <v>26683.126520000002</v>
      </c>
      <c r="S18">
        <v>26826.415840000001</v>
      </c>
      <c r="T18">
        <v>26977.215820000001</v>
      </c>
      <c r="U18">
        <v>27125.006700000002</v>
      </c>
      <c r="V18">
        <v>27276.399170000001</v>
      </c>
      <c r="W18">
        <v>27431.157149999999</v>
      </c>
      <c r="X18">
        <v>27587.152959999999</v>
      </c>
      <c r="Y18">
        <v>27742.181670000002</v>
      </c>
      <c r="Z18">
        <v>27894.481640000002</v>
      </c>
      <c r="AA18">
        <v>28042.783869999999</v>
      </c>
      <c r="AB18">
        <v>28186.22032</v>
      </c>
      <c r="AC18">
        <v>28324.224910000001</v>
      </c>
      <c r="AD18">
        <v>28456.461579999999</v>
      </c>
      <c r="AE18">
        <v>28588.75837</v>
      </c>
      <c r="AF18">
        <v>28740.033759999998</v>
      </c>
      <c r="AG18">
        <v>28907.03384</v>
      </c>
      <c r="AH18">
        <v>29084.556700000001</v>
      </c>
      <c r="AI18">
        <v>29268.54667</v>
      </c>
      <c r="AJ18">
        <v>29456.300319999998</v>
      </c>
      <c r="AK18">
        <v>29646.734410000001</v>
      </c>
      <c r="AL18">
        <v>29839.339800000002</v>
      </c>
      <c r="AM18">
        <v>30034.424940000001</v>
      </c>
      <c r="AN18">
        <v>30232.982349999998</v>
      </c>
    </row>
    <row r="19" spans="1:40" x14ac:dyDescent="0.25">
      <c r="A19" s="7" t="s">
        <v>236</v>
      </c>
      <c r="B19" t="s">
        <v>271</v>
      </c>
      <c r="C19">
        <v>30842308</v>
      </c>
      <c r="D19">
        <v>31182346.719999999</v>
      </c>
      <c r="E19">
        <v>31520491.579999998</v>
      </c>
      <c r="F19">
        <v>31854235.620000001</v>
      </c>
      <c r="G19">
        <v>32180650.390000001</v>
      </c>
      <c r="H19">
        <v>32501772.219999999</v>
      </c>
      <c r="I19">
        <v>32818251.539999999</v>
      </c>
      <c r="J19">
        <v>33131281.77</v>
      </c>
      <c r="K19">
        <v>33435827.629999999</v>
      </c>
      <c r="L19">
        <v>33734360.490000002</v>
      </c>
      <c r="M19">
        <v>34030978.759999998</v>
      </c>
      <c r="N19">
        <v>34328587.32</v>
      </c>
      <c r="O19">
        <v>34628933.810000002</v>
      </c>
      <c r="P19">
        <v>34934458.530000001</v>
      </c>
      <c r="Q19">
        <v>35249016.729999997</v>
      </c>
      <c r="R19">
        <v>35569304.100000001</v>
      </c>
      <c r="S19">
        <v>35892481.990000002</v>
      </c>
      <c r="T19">
        <v>36216431.530000001</v>
      </c>
      <c r="U19">
        <v>36534705.509999998</v>
      </c>
      <c r="V19">
        <v>36847370.43</v>
      </c>
      <c r="W19">
        <v>37153708.409999996</v>
      </c>
      <c r="X19">
        <v>37453487.289999999</v>
      </c>
      <c r="Y19">
        <v>37746829.299999997</v>
      </c>
      <c r="Z19">
        <v>38034051.07</v>
      </c>
      <c r="AA19">
        <v>38315542.469999999</v>
      </c>
      <c r="AB19">
        <v>38591686.530000001</v>
      </c>
      <c r="AC19">
        <v>38862831.509999998</v>
      </c>
      <c r="AD19">
        <v>39129299.259999998</v>
      </c>
      <c r="AE19">
        <v>39392081.68</v>
      </c>
      <c r="AF19">
        <v>39653829.479999997</v>
      </c>
      <c r="AG19">
        <v>39912750.270000003</v>
      </c>
      <c r="AH19">
        <v>40167504.009999998</v>
      </c>
      <c r="AI19">
        <v>40417665.390000001</v>
      </c>
      <c r="AJ19">
        <v>40663685.020000003</v>
      </c>
      <c r="AK19">
        <v>40907512.240000002</v>
      </c>
      <c r="AL19">
        <v>41150869.340000004</v>
      </c>
      <c r="AM19">
        <v>41396168.770000003</v>
      </c>
      <c r="AN19">
        <v>41646378.299999997</v>
      </c>
    </row>
    <row r="20" spans="1:40" x14ac:dyDescent="0.25">
      <c r="A20" s="7" t="s">
        <v>236</v>
      </c>
      <c r="B20" t="s">
        <v>272</v>
      </c>
      <c r="C20">
        <v>2580167.0010000002</v>
      </c>
      <c r="D20">
        <v>2607528.9569999999</v>
      </c>
      <c r="E20">
        <v>2631212.5109999999</v>
      </c>
      <c r="F20">
        <v>2650873.4559999998</v>
      </c>
      <c r="G20">
        <v>2669707.588</v>
      </c>
      <c r="H20">
        <v>2690942.07</v>
      </c>
      <c r="I20">
        <v>2715759.3169999998</v>
      </c>
      <c r="J20">
        <v>2744192.3930000002</v>
      </c>
      <c r="K20">
        <v>2773973.4589999998</v>
      </c>
      <c r="L20">
        <v>2805246.426</v>
      </c>
      <c r="M20">
        <v>2838519.787</v>
      </c>
      <c r="N20">
        <v>2873843.6490000002</v>
      </c>
      <c r="O20">
        <v>2910842.6349999998</v>
      </c>
      <c r="P20">
        <v>2948483.1889999998</v>
      </c>
      <c r="Q20">
        <v>2986713.9240000001</v>
      </c>
      <c r="R20">
        <v>3024451.2239999999</v>
      </c>
      <c r="S20">
        <v>3061109.5350000001</v>
      </c>
      <c r="T20">
        <v>3096508.861</v>
      </c>
      <c r="U20">
        <v>3129072.523</v>
      </c>
      <c r="V20">
        <v>3159109.3110000002</v>
      </c>
      <c r="W20">
        <v>3187091.5520000001</v>
      </c>
      <c r="X20">
        <v>3213640.1809999999</v>
      </c>
      <c r="Y20">
        <v>3239257.4139999999</v>
      </c>
      <c r="Z20">
        <v>3264263.8459999999</v>
      </c>
      <c r="AA20">
        <v>3288830.4279999998</v>
      </c>
      <c r="AB20">
        <v>3313031.9920000001</v>
      </c>
      <c r="AC20">
        <v>3336897.37</v>
      </c>
      <c r="AD20">
        <v>3360445.145</v>
      </c>
      <c r="AE20">
        <v>3383480.4679999999</v>
      </c>
      <c r="AF20">
        <v>3406141.7910000002</v>
      </c>
      <c r="AG20">
        <v>3427820.1039999998</v>
      </c>
      <c r="AH20">
        <v>3448352.4670000002</v>
      </c>
      <c r="AI20">
        <v>3467966.09</v>
      </c>
      <c r="AJ20">
        <v>3487103.1860000002</v>
      </c>
      <c r="AK20">
        <v>3506509.6830000002</v>
      </c>
      <c r="AL20">
        <v>3526585.3590000002</v>
      </c>
      <c r="AM20">
        <v>3547799.0619999999</v>
      </c>
      <c r="AN20">
        <v>3570655.3930000002</v>
      </c>
    </row>
    <row r="21" spans="1:40" x14ac:dyDescent="0.25">
      <c r="A21" s="23" t="s">
        <v>237</v>
      </c>
      <c r="B21" t="s">
        <v>273</v>
      </c>
      <c r="C21">
        <v>37645</v>
      </c>
      <c r="D21">
        <v>37977.069109999997</v>
      </c>
      <c r="E21">
        <v>38276.711790000001</v>
      </c>
      <c r="F21">
        <v>38665.207770000001</v>
      </c>
      <c r="G21">
        <v>39111.30773</v>
      </c>
      <c r="H21">
        <v>39529.875209999998</v>
      </c>
      <c r="I21">
        <v>39873.623509999998</v>
      </c>
      <c r="J21">
        <v>40113.921990000003</v>
      </c>
      <c r="K21">
        <v>40257.765249999997</v>
      </c>
      <c r="L21">
        <v>40315.03211</v>
      </c>
      <c r="M21">
        <v>40316.95635</v>
      </c>
      <c r="N21">
        <v>40279.891880000003</v>
      </c>
      <c r="O21">
        <v>40210.651080000003</v>
      </c>
      <c r="P21">
        <v>40160.330809999999</v>
      </c>
      <c r="Q21">
        <v>40193.749770000002</v>
      </c>
      <c r="R21">
        <v>40285.436289999998</v>
      </c>
      <c r="S21">
        <v>40418.648200000003</v>
      </c>
      <c r="T21">
        <v>40581.078630000004</v>
      </c>
      <c r="U21">
        <v>40755.387470000001</v>
      </c>
      <c r="V21">
        <v>40961.15451</v>
      </c>
      <c r="W21">
        <v>41191.47118</v>
      </c>
      <c r="X21">
        <v>41437.5726</v>
      </c>
      <c r="Y21">
        <v>41691.935449999997</v>
      </c>
      <c r="Z21">
        <v>41948.893400000001</v>
      </c>
      <c r="AA21">
        <v>42204.452559999998</v>
      </c>
      <c r="AB21">
        <v>42455.922910000001</v>
      </c>
      <c r="AC21">
        <v>42701.592380000002</v>
      </c>
      <c r="AD21">
        <v>42940.487690000002</v>
      </c>
      <c r="AE21">
        <v>43170.931519999998</v>
      </c>
      <c r="AF21">
        <v>43444.50172</v>
      </c>
      <c r="AG21">
        <v>43759.583989999999</v>
      </c>
      <c r="AH21">
        <v>44109.865839999999</v>
      </c>
      <c r="AI21">
        <v>44487.89054</v>
      </c>
      <c r="AJ21">
        <v>44887.024570000001</v>
      </c>
      <c r="AK21">
        <v>45303.127910000003</v>
      </c>
      <c r="AL21">
        <v>45733.060369999999</v>
      </c>
      <c r="AM21">
        <v>46175.620069999997</v>
      </c>
      <c r="AN21">
        <v>46631.265579999999</v>
      </c>
    </row>
    <row r="22" spans="1:40" x14ac:dyDescent="0.25">
      <c r="A22" s="23" t="s">
        <v>237</v>
      </c>
      <c r="B22" t="s">
        <v>274</v>
      </c>
      <c r="C22">
        <v>27443.5</v>
      </c>
      <c r="D22">
        <v>27707.90798</v>
      </c>
      <c r="E22">
        <v>27887.334220000001</v>
      </c>
      <c r="F22">
        <v>28094.216769999999</v>
      </c>
      <c r="G22">
        <v>28357.495849999999</v>
      </c>
      <c r="H22">
        <v>28746.16332</v>
      </c>
      <c r="I22">
        <v>29121.127489999999</v>
      </c>
      <c r="J22">
        <v>29426.806199999999</v>
      </c>
      <c r="K22">
        <v>29555.735240000002</v>
      </c>
      <c r="L22">
        <v>29542.642950000001</v>
      </c>
      <c r="M22">
        <v>29435.309440000001</v>
      </c>
      <c r="N22">
        <v>29258.01398</v>
      </c>
      <c r="O22">
        <v>29018.14443</v>
      </c>
      <c r="P22">
        <v>28820.024679999999</v>
      </c>
      <c r="Q22">
        <v>28757.839370000002</v>
      </c>
      <c r="R22">
        <v>28770.024890000001</v>
      </c>
      <c r="S22">
        <v>28817.607349999998</v>
      </c>
      <c r="T22">
        <v>28879.671160000002</v>
      </c>
      <c r="U22">
        <v>28921.390770000002</v>
      </c>
      <c r="V22">
        <v>28977.72393</v>
      </c>
      <c r="W22">
        <v>29053.586380000001</v>
      </c>
      <c r="X22">
        <v>29144.875059999998</v>
      </c>
      <c r="Y22">
        <v>29245.189330000001</v>
      </c>
      <c r="Z22">
        <v>29348.42323</v>
      </c>
      <c r="AA22">
        <v>29449.575089999998</v>
      </c>
      <c r="AB22">
        <v>29544.848480000001</v>
      </c>
      <c r="AC22">
        <v>29631.523150000001</v>
      </c>
      <c r="AD22">
        <v>29707.78</v>
      </c>
      <c r="AE22">
        <v>29809.90049</v>
      </c>
      <c r="AF22">
        <v>30002.798930000001</v>
      </c>
      <c r="AG22">
        <v>30251.04854</v>
      </c>
      <c r="AH22">
        <v>30528.724160000002</v>
      </c>
      <c r="AI22">
        <v>30820.866870000002</v>
      </c>
      <c r="AJ22">
        <v>31119.433639999999</v>
      </c>
      <c r="AK22">
        <v>31421.10543</v>
      </c>
      <c r="AL22">
        <v>31724.546470000001</v>
      </c>
      <c r="AM22">
        <v>32029.986730000001</v>
      </c>
      <c r="AN22">
        <v>32338.72553</v>
      </c>
    </row>
    <row r="23" spans="1:40" x14ac:dyDescent="0.25">
      <c r="A23" s="31" t="s">
        <v>440</v>
      </c>
      <c r="B23" t="s">
        <v>275</v>
      </c>
      <c r="C23">
        <v>22745.332849999999</v>
      </c>
      <c r="D23">
        <v>23202.057349999999</v>
      </c>
      <c r="E23">
        <v>23694.685700000002</v>
      </c>
      <c r="F23">
        <v>24203.441340000001</v>
      </c>
      <c r="G23">
        <v>24629.194309999999</v>
      </c>
      <c r="H23">
        <v>25637.030180000002</v>
      </c>
      <c r="I23">
        <v>26367.39313</v>
      </c>
      <c r="J23">
        <v>26621.678759999999</v>
      </c>
      <c r="K23">
        <v>26429.987249999998</v>
      </c>
      <c r="L23">
        <v>25880.258389999999</v>
      </c>
      <c r="M23">
        <v>25041.387299999999</v>
      </c>
      <c r="N23">
        <v>23942.759050000001</v>
      </c>
      <c r="O23">
        <v>22578.33728</v>
      </c>
      <c r="P23">
        <v>21706.53038</v>
      </c>
      <c r="Q23">
        <v>21096.422020000002</v>
      </c>
      <c r="R23">
        <v>20586.60744</v>
      </c>
      <c r="S23">
        <v>20100.86289</v>
      </c>
      <c r="T23">
        <v>19603.925810000001</v>
      </c>
      <c r="U23">
        <v>19125.848259999999</v>
      </c>
      <c r="V23">
        <v>18748.699629999999</v>
      </c>
      <c r="W23">
        <v>18475.881710000001</v>
      </c>
      <c r="X23">
        <v>18287.265759999998</v>
      </c>
      <c r="Y23">
        <v>18155.940439999998</v>
      </c>
      <c r="Z23">
        <v>18055.486639999999</v>
      </c>
      <c r="AA23">
        <v>17962.798760000001</v>
      </c>
      <c r="AB23">
        <v>17858.894919999999</v>
      </c>
      <c r="AC23">
        <v>17728.881870000001</v>
      </c>
      <c r="AD23">
        <v>17561.60123</v>
      </c>
      <c r="AE23">
        <v>17665.492020000002</v>
      </c>
      <c r="AF23">
        <v>17813.508580000002</v>
      </c>
      <c r="AG23">
        <v>17923.251980000001</v>
      </c>
      <c r="AH23">
        <v>17972.912980000001</v>
      </c>
      <c r="AI23">
        <v>17962.969430000001</v>
      </c>
      <c r="AJ23">
        <v>17901.13724</v>
      </c>
      <c r="AK23">
        <v>17797.060359999999</v>
      </c>
      <c r="AL23">
        <v>17659.345560000002</v>
      </c>
      <c r="AM23">
        <v>17495.245610000002</v>
      </c>
      <c r="AN23">
        <v>17310.756979999998</v>
      </c>
    </row>
    <row r="24" spans="1:40" x14ac:dyDescent="0.25">
      <c r="A24" s="31" t="s">
        <v>441</v>
      </c>
      <c r="B24" t="s">
        <v>276</v>
      </c>
      <c r="C24">
        <v>2038.237662</v>
      </c>
      <c r="D24">
        <v>2309.5033050000002</v>
      </c>
      <c r="E24">
        <v>2765.7309799999998</v>
      </c>
      <c r="F24">
        <v>3403.8732340000001</v>
      </c>
      <c r="G24">
        <v>4226.8559480000004</v>
      </c>
      <c r="H24">
        <v>5230.9378310000002</v>
      </c>
      <c r="I24">
        <v>6308.4541490000001</v>
      </c>
      <c r="J24">
        <v>7413.5100130000001</v>
      </c>
      <c r="K24">
        <v>8532.3368869999995</v>
      </c>
      <c r="L24">
        <v>9663.5303660000009</v>
      </c>
      <c r="M24">
        <v>10800.228510000001</v>
      </c>
      <c r="N24">
        <v>11917.219810000001</v>
      </c>
      <c r="O24">
        <v>12961.26649</v>
      </c>
      <c r="P24">
        <v>13879.65065</v>
      </c>
      <c r="Q24">
        <v>14753.9383</v>
      </c>
      <c r="R24">
        <v>15598.61046</v>
      </c>
      <c r="S24">
        <v>16421.87888</v>
      </c>
      <c r="T24">
        <v>17227.51298</v>
      </c>
      <c r="U24">
        <v>17842.106049999999</v>
      </c>
      <c r="V24">
        <v>18442.622210000001</v>
      </c>
      <c r="W24">
        <v>19100.17481</v>
      </c>
      <c r="X24">
        <v>19837.47064</v>
      </c>
      <c r="Y24">
        <v>20653.064689999999</v>
      </c>
      <c r="Z24">
        <v>21534.173269999999</v>
      </c>
      <c r="AA24">
        <v>22463.140530000001</v>
      </c>
      <c r="AB24">
        <v>23420.612969999998</v>
      </c>
      <c r="AC24">
        <v>24387.08151</v>
      </c>
      <c r="AD24">
        <v>25343.634979999999</v>
      </c>
      <c r="AE24">
        <v>26239.98446</v>
      </c>
      <c r="AF24">
        <v>26967.497599999999</v>
      </c>
      <c r="AG24">
        <v>27517.059669999999</v>
      </c>
      <c r="AH24">
        <v>27916.01139</v>
      </c>
      <c r="AI24">
        <v>28196.8109</v>
      </c>
      <c r="AJ24">
        <v>28387.429240000001</v>
      </c>
      <c r="AK24">
        <v>28510.464</v>
      </c>
      <c r="AL24">
        <v>28582.50979</v>
      </c>
      <c r="AM24">
        <v>28615.819500000001</v>
      </c>
      <c r="AN24">
        <v>28619.617259999999</v>
      </c>
    </row>
    <row r="25" spans="1:40" x14ac:dyDescent="0.25">
      <c r="A25" s="31" t="s">
        <v>442</v>
      </c>
      <c r="B25" t="s">
        <v>277</v>
      </c>
      <c r="C25">
        <v>3008.1718519999999</v>
      </c>
      <c r="D25">
        <v>3007.0319140000001</v>
      </c>
      <c r="E25">
        <v>2973.4808680000001</v>
      </c>
      <c r="F25">
        <v>2920.9364770000002</v>
      </c>
      <c r="G25">
        <v>2847.9034310000002</v>
      </c>
      <c r="H25">
        <v>3040.2629189999998</v>
      </c>
      <c r="I25">
        <v>3326.4860629999998</v>
      </c>
      <c r="J25">
        <v>3643.892214</v>
      </c>
      <c r="K25">
        <v>3966.2662799999998</v>
      </c>
      <c r="L25">
        <v>4281.3551710000002</v>
      </c>
      <c r="M25">
        <v>4579.1786060000004</v>
      </c>
      <c r="N25">
        <v>4845.7622700000002</v>
      </c>
      <c r="O25">
        <v>5059.7448320000003</v>
      </c>
      <c r="P25">
        <v>5056.4123739999995</v>
      </c>
      <c r="Q25">
        <v>4942.2237960000002</v>
      </c>
      <c r="R25">
        <v>4767.937946</v>
      </c>
      <c r="S25">
        <v>4562.687132</v>
      </c>
      <c r="T25">
        <v>4342.7063260000004</v>
      </c>
      <c r="U25">
        <v>4178.2177439999996</v>
      </c>
      <c r="V25">
        <v>4062.3823200000002</v>
      </c>
      <c r="W25">
        <v>3983.1989210000002</v>
      </c>
      <c r="X25">
        <v>3929.8073439999998</v>
      </c>
      <c r="Y25">
        <v>3893.0488580000001</v>
      </c>
      <c r="Z25">
        <v>3865.4844560000001</v>
      </c>
      <c r="AA25">
        <v>3841.2188179999998</v>
      </c>
      <c r="AB25">
        <v>3815.6749180000002</v>
      </c>
      <c r="AC25">
        <v>3785.3797020000002</v>
      </c>
      <c r="AD25">
        <v>3747.779642</v>
      </c>
      <c r="AE25">
        <v>3766.0578730000002</v>
      </c>
      <c r="AF25">
        <v>3792.8829949999999</v>
      </c>
      <c r="AG25">
        <v>3811.2819020000002</v>
      </c>
      <c r="AH25">
        <v>3816.933497</v>
      </c>
      <c r="AI25">
        <v>3810.1076440000002</v>
      </c>
      <c r="AJ25">
        <v>3792.5234959999998</v>
      </c>
      <c r="AK25">
        <v>3766.257521</v>
      </c>
      <c r="AL25">
        <v>3733.14201</v>
      </c>
      <c r="AM25">
        <v>3694.7112379999999</v>
      </c>
      <c r="AN25">
        <v>3652.229241</v>
      </c>
    </row>
    <row r="26" spans="1:40" x14ac:dyDescent="0.25">
      <c r="A26" s="31" t="s">
        <v>125</v>
      </c>
      <c r="B26" t="s">
        <v>278</v>
      </c>
      <c r="C26">
        <v>74.41428406</v>
      </c>
      <c r="D26">
        <v>108.35835280000001</v>
      </c>
      <c r="E26">
        <v>189.58930480000001</v>
      </c>
      <c r="F26">
        <v>363.3611957</v>
      </c>
      <c r="G26">
        <v>724.63905609999995</v>
      </c>
      <c r="H26">
        <v>1399.369592</v>
      </c>
      <c r="I26">
        <v>2594.8874569999998</v>
      </c>
      <c r="J26">
        <v>4652.4341930000001</v>
      </c>
      <c r="K26">
        <v>8133.9995609999996</v>
      </c>
      <c r="L26">
        <v>13957.319240000001</v>
      </c>
      <c r="M26">
        <v>23589.985349999999</v>
      </c>
      <c r="N26">
        <v>39306.404390000003</v>
      </c>
      <c r="O26">
        <v>64472.938249999999</v>
      </c>
      <c r="P26">
        <v>82038.435219999999</v>
      </c>
      <c r="Q26">
        <v>91495.220799999996</v>
      </c>
      <c r="R26">
        <v>95184.376850000001</v>
      </c>
      <c r="S26">
        <v>95468.450440000001</v>
      </c>
      <c r="T26">
        <v>93940.334690000003</v>
      </c>
      <c r="U26">
        <v>96452.677110000004</v>
      </c>
      <c r="V26">
        <v>101851.8517</v>
      </c>
      <c r="W26">
        <v>109550.1819</v>
      </c>
      <c r="X26">
        <v>119257.167</v>
      </c>
      <c r="Y26">
        <v>130826.64290000001</v>
      </c>
      <c r="Z26">
        <v>144185.24179999999</v>
      </c>
      <c r="AA26">
        <v>159295.76490000001</v>
      </c>
      <c r="AB26">
        <v>176136.6488</v>
      </c>
      <c r="AC26">
        <v>194689.4541</v>
      </c>
      <c r="AD26">
        <v>214930.64939999999</v>
      </c>
      <c r="AE26">
        <v>229730.64610000001</v>
      </c>
      <c r="AF26">
        <v>240186.90760000001</v>
      </c>
      <c r="AG26">
        <v>247502.58590000001</v>
      </c>
      <c r="AH26">
        <v>252689.42319999999</v>
      </c>
      <c r="AI26">
        <v>256474.557</v>
      </c>
      <c r="AJ26">
        <v>259345.4774</v>
      </c>
      <c r="AK26">
        <v>261626.954</v>
      </c>
      <c r="AL26">
        <v>263526.70299999998</v>
      </c>
      <c r="AM26">
        <v>265179.70130000002</v>
      </c>
      <c r="AN26">
        <v>266676.36200000002</v>
      </c>
    </row>
    <row r="27" spans="1:40" x14ac:dyDescent="0.25">
      <c r="A27" s="31" t="s">
        <v>443</v>
      </c>
      <c r="B27" t="s">
        <v>279</v>
      </c>
      <c r="C27">
        <v>439.5071974</v>
      </c>
      <c r="D27">
        <v>510.93181060000001</v>
      </c>
      <c r="E27">
        <v>635.52270039999996</v>
      </c>
      <c r="F27">
        <v>817.02242430000001</v>
      </c>
      <c r="G27">
        <v>1062.3447880000001</v>
      </c>
      <c r="H27">
        <v>1289.5281890000001</v>
      </c>
      <c r="I27">
        <v>1475.1480100000001</v>
      </c>
      <c r="J27">
        <v>1616.9564330000001</v>
      </c>
      <c r="K27">
        <v>1721.746402</v>
      </c>
      <c r="L27">
        <v>1797.4825470000001</v>
      </c>
      <c r="M27">
        <v>1849.13636</v>
      </c>
      <c r="N27">
        <v>1877.4936889999999</v>
      </c>
      <c r="O27">
        <v>1879.3338719999999</v>
      </c>
      <c r="P27">
        <v>1834.1694669999999</v>
      </c>
      <c r="Q27">
        <v>1768.4203849999999</v>
      </c>
      <c r="R27">
        <v>1692.0763919999999</v>
      </c>
      <c r="S27">
        <v>1610.7760860000001</v>
      </c>
      <c r="T27">
        <v>1527.6687690000001</v>
      </c>
      <c r="U27">
        <v>1465.1326610000001</v>
      </c>
      <c r="V27">
        <v>1420.372922</v>
      </c>
      <c r="W27">
        <v>1388.932857</v>
      </c>
      <c r="X27">
        <v>1366.8565570000001</v>
      </c>
      <c r="Y27">
        <v>1350.8484559999999</v>
      </c>
      <c r="Z27">
        <v>1338.2562849999999</v>
      </c>
      <c r="AA27">
        <v>1326.99434</v>
      </c>
      <c r="AB27">
        <v>1315.454716</v>
      </c>
      <c r="AC27">
        <v>1302.425765</v>
      </c>
      <c r="AD27">
        <v>1287.02315</v>
      </c>
      <c r="AE27">
        <v>889.01696619999996</v>
      </c>
      <c r="AF27">
        <v>507.14416829999999</v>
      </c>
      <c r="AG27">
        <v>261.37057909999999</v>
      </c>
      <c r="AH27">
        <v>127.90786900000001</v>
      </c>
      <c r="AI27">
        <v>61.10798123</v>
      </c>
      <c r="AJ27">
        <v>28.923326809999999</v>
      </c>
      <c r="AK27">
        <v>13.68687317</v>
      </c>
      <c r="AL27">
        <v>6.5369461539999998</v>
      </c>
      <c r="AM27">
        <v>3.467000278</v>
      </c>
      <c r="AN27">
        <v>1.952832246</v>
      </c>
    </row>
    <row r="28" spans="1:40" x14ac:dyDescent="0.25">
      <c r="A28" s="31" t="s">
        <v>444</v>
      </c>
      <c r="B28" t="s">
        <v>280</v>
      </c>
      <c r="C28">
        <v>4581.1430389999996</v>
      </c>
      <c r="D28">
        <v>4804.9280699999999</v>
      </c>
      <c r="E28">
        <v>5110.0797949999996</v>
      </c>
      <c r="F28">
        <v>5465.7809749999997</v>
      </c>
      <c r="G28">
        <v>5836.1272769999996</v>
      </c>
      <c r="H28">
        <v>6241.3910690000002</v>
      </c>
      <c r="I28">
        <v>6530.7341319999996</v>
      </c>
      <c r="J28">
        <v>6679.9746690000002</v>
      </c>
      <c r="K28">
        <v>6708.2181659999997</v>
      </c>
      <c r="L28">
        <v>6642.1022949999997</v>
      </c>
      <c r="M28">
        <v>6499.7241409999997</v>
      </c>
      <c r="N28">
        <v>6287.1368560000001</v>
      </c>
      <c r="O28">
        <v>6000.1267959999996</v>
      </c>
      <c r="P28">
        <v>5711.6349730000002</v>
      </c>
      <c r="Q28">
        <v>5434.9273670000002</v>
      </c>
      <c r="R28">
        <v>5163.2230200000004</v>
      </c>
      <c r="S28">
        <v>4894.4958329999999</v>
      </c>
      <c r="T28">
        <v>4628.7013109999998</v>
      </c>
      <c r="U28">
        <v>4231.8021740000004</v>
      </c>
      <c r="V28">
        <v>3819.7276529999999</v>
      </c>
      <c r="W28">
        <v>3435.4638239999999</v>
      </c>
      <c r="X28">
        <v>3090.2952529999998</v>
      </c>
      <c r="Y28">
        <v>2783.0961820000002</v>
      </c>
      <c r="Z28">
        <v>2508.971074</v>
      </c>
      <c r="AA28">
        <v>2262.6768109999998</v>
      </c>
      <c r="AB28">
        <v>2039.7543270000001</v>
      </c>
      <c r="AC28">
        <v>1836.740427</v>
      </c>
      <c r="AD28">
        <v>1651.053615</v>
      </c>
      <c r="AE28">
        <v>1425.8059639999999</v>
      </c>
      <c r="AF28">
        <v>1199.4719680000001</v>
      </c>
      <c r="AG28">
        <v>992.4223892</v>
      </c>
      <c r="AH28">
        <v>812.67831279999996</v>
      </c>
      <c r="AI28">
        <v>661.27778220000005</v>
      </c>
      <c r="AJ28">
        <v>536.0033684</v>
      </c>
      <c r="AK28">
        <v>433.46487780000001</v>
      </c>
      <c r="AL28">
        <v>350.08895089999999</v>
      </c>
      <c r="AM28">
        <v>282.574409</v>
      </c>
      <c r="AN28">
        <v>228.05185739999999</v>
      </c>
    </row>
    <row r="29" spans="1:40" x14ac:dyDescent="0.25">
      <c r="A29" s="31" t="s">
        <v>445</v>
      </c>
      <c r="B29" t="s">
        <v>281</v>
      </c>
      <c r="C29">
        <v>0.34929036279999998</v>
      </c>
      <c r="D29">
        <v>0.86278756749999996</v>
      </c>
      <c r="E29">
        <v>3.3836532020000001</v>
      </c>
      <c r="F29">
        <v>17.68233202</v>
      </c>
      <c r="G29">
        <v>106.0178044</v>
      </c>
      <c r="H29">
        <v>289.12334079999999</v>
      </c>
      <c r="I29">
        <v>508.64491659999999</v>
      </c>
      <c r="J29">
        <v>702.95913229999996</v>
      </c>
      <c r="K29">
        <v>851.29992259999995</v>
      </c>
      <c r="L29">
        <v>959.01554950000002</v>
      </c>
      <c r="M29">
        <v>1037.2758739999999</v>
      </c>
      <c r="N29">
        <v>1094.0276670000001</v>
      </c>
      <c r="O29">
        <v>1132.049745</v>
      </c>
      <c r="P29">
        <v>1108.4546399999999</v>
      </c>
      <c r="Q29">
        <v>1056.9102929999999</v>
      </c>
      <c r="R29">
        <v>993.8482874</v>
      </c>
      <c r="S29">
        <v>927.81160269999998</v>
      </c>
      <c r="T29">
        <v>862.89124670000001</v>
      </c>
      <c r="U29">
        <v>781.59286759999998</v>
      </c>
      <c r="V29">
        <v>702.35468079999998</v>
      </c>
      <c r="W29">
        <v>631.05107880000003</v>
      </c>
      <c r="X29">
        <v>568.52789140000004</v>
      </c>
      <c r="Y29">
        <v>513.8542291</v>
      </c>
      <c r="Z29">
        <v>465.69372120000003</v>
      </c>
      <c r="AA29">
        <v>422.80736230000002</v>
      </c>
      <c r="AB29">
        <v>384.19386320000001</v>
      </c>
      <c r="AC29">
        <v>349.09319920000002</v>
      </c>
      <c r="AD29">
        <v>316.94689310000001</v>
      </c>
      <c r="AE29">
        <v>299.5760717</v>
      </c>
      <c r="AF29">
        <v>287.68286230000001</v>
      </c>
      <c r="AG29">
        <v>277.67535359999999</v>
      </c>
      <c r="AH29">
        <v>268.19529829999999</v>
      </c>
      <c r="AI29">
        <v>258.77325569999999</v>
      </c>
      <c r="AJ29">
        <v>249.29692929999999</v>
      </c>
      <c r="AK29">
        <v>239.79645099999999</v>
      </c>
      <c r="AL29">
        <v>230.33850050000001</v>
      </c>
      <c r="AM29">
        <v>220.99280709999999</v>
      </c>
      <c r="AN29">
        <v>211.82009239999999</v>
      </c>
    </row>
    <row r="30" spans="1:40" x14ac:dyDescent="0.25">
      <c r="A30" s="31" t="s">
        <v>446</v>
      </c>
      <c r="B30" t="s">
        <v>282</v>
      </c>
      <c r="C30">
        <v>3813.5502799999999</v>
      </c>
      <c r="D30">
        <v>3782.4918510000002</v>
      </c>
      <c r="E30">
        <v>3700.5305320000002</v>
      </c>
      <c r="F30">
        <v>3593.6678980000002</v>
      </c>
      <c r="G30">
        <v>3463.862603</v>
      </c>
      <c r="H30">
        <v>3492.810418</v>
      </c>
      <c r="I30">
        <v>3522.1149989999999</v>
      </c>
      <c r="J30">
        <v>3509.217529</v>
      </c>
      <c r="K30">
        <v>3449.9849850000001</v>
      </c>
      <c r="L30">
        <v>3351.5000700000001</v>
      </c>
      <c r="M30">
        <v>3220.3665599999999</v>
      </c>
      <c r="N30">
        <v>3059.274034</v>
      </c>
      <c r="O30">
        <v>2867.1055809999998</v>
      </c>
      <c r="P30">
        <v>2715.3396720000001</v>
      </c>
      <c r="Q30">
        <v>2587.7695979999999</v>
      </c>
      <c r="R30">
        <v>2470.316264</v>
      </c>
      <c r="S30">
        <v>2356.7399099999998</v>
      </c>
      <c r="T30">
        <v>2244.4786300000001</v>
      </c>
      <c r="U30">
        <v>2164.3185149999999</v>
      </c>
      <c r="V30">
        <v>2110.3164830000001</v>
      </c>
      <c r="W30">
        <v>2075.2903809999998</v>
      </c>
      <c r="X30">
        <v>2053.241998</v>
      </c>
      <c r="Y30">
        <v>2039.292524</v>
      </c>
      <c r="Z30">
        <v>2029.5451740000001</v>
      </c>
      <c r="AA30">
        <v>2020.9357950000001</v>
      </c>
      <c r="AB30">
        <v>2011.0947450000001</v>
      </c>
      <c r="AC30">
        <v>1998.2292649999999</v>
      </c>
      <c r="AD30">
        <v>1981.0267679999999</v>
      </c>
      <c r="AE30">
        <v>1994.172914</v>
      </c>
      <c r="AF30">
        <v>2012.145027</v>
      </c>
      <c r="AG30">
        <v>2025.673313</v>
      </c>
      <c r="AH30">
        <v>2032.307225</v>
      </c>
      <c r="AI30">
        <v>2032.1082650000001</v>
      </c>
      <c r="AJ30">
        <v>2025.955359</v>
      </c>
      <c r="AK30">
        <v>2014.946052</v>
      </c>
      <c r="AL30">
        <v>2000.0614820000001</v>
      </c>
      <c r="AM30">
        <v>1982.1302740000001</v>
      </c>
      <c r="AN30">
        <v>1961.839262</v>
      </c>
    </row>
    <row r="31" spans="1:40" x14ac:dyDescent="0.25">
      <c r="A31" s="31" t="s">
        <v>449</v>
      </c>
      <c r="B31" t="s">
        <v>283</v>
      </c>
      <c r="C31">
        <v>13033.75303</v>
      </c>
      <c r="D31">
        <v>12956.138929999999</v>
      </c>
      <c r="E31">
        <v>12683.575199999999</v>
      </c>
      <c r="F31">
        <v>12295.24525</v>
      </c>
      <c r="G31">
        <v>11804.064319999999</v>
      </c>
      <c r="H31">
        <v>11833.19542</v>
      </c>
      <c r="I31">
        <v>11875.72431</v>
      </c>
      <c r="J31">
        <v>11799.783670000001</v>
      </c>
      <c r="K31">
        <v>11592.883540000001</v>
      </c>
      <c r="L31">
        <v>11274.762500000001</v>
      </c>
      <c r="M31">
        <v>10861.52318</v>
      </c>
      <c r="N31">
        <v>10355.99973</v>
      </c>
      <c r="O31">
        <v>9748.7480379999997</v>
      </c>
      <c r="P31">
        <v>9043.9108629999901</v>
      </c>
      <c r="Q31">
        <v>8334.3595139999998</v>
      </c>
      <c r="R31">
        <v>7643.3770169999998</v>
      </c>
      <c r="S31">
        <v>6983.2826320000004</v>
      </c>
      <c r="T31">
        <v>6360.1059400000004</v>
      </c>
      <c r="U31">
        <v>5910.9267609999997</v>
      </c>
      <c r="V31">
        <v>5578.5806839999996</v>
      </c>
      <c r="W31">
        <v>5322.5951969999996</v>
      </c>
      <c r="X31">
        <v>5115.9813759999997</v>
      </c>
      <c r="Y31">
        <v>4940.1806669999996</v>
      </c>
      <c r="Z31">
        <v>4782.2539859999997</v>
      </c>
      <c r="AA31">
        <v>4633.1846130000004</v>
      </c>
      <c r="AB31">
        <v>4486.7796269999999</v>
      </c>
      <c r="AC31">
        <v>4338.9228620000004</v>
      </c>
      <c r="AD31">
        <v>4187.0469659999999</v>
      </c>
      <c r="AE31">
        <v>3471.9419130000001</v>
      </c>
      <c r="AF31">
        <v>2646.387698</v>
      </c>
      <c r="AG31">
        <v>1925.8923299999999</v>
      </c>
      <c r="AH31">
        <v>1367.020045</v>
      </c>
      <c r="AI31">
        <v>957.88423369999998</v>
      </c>
      <c r="AJ31">
        <v>667.31533530000002</v>
      </c>
      <c r="AK31">
        <v>464.09509550000001</v>
      </c>
      <c r="AL31">
        <v>323.08039200000002</v>
      </c>
      <c r="AM31">
        <v>225.6392324</v>
      </c>
      <c r="AN31">
        <v>158.4577286</v>
      </c>
    </row>
    <row r="32" spans="1:40" x14ac:dyDescent="0.25">
      <c r="A32" s="31" t="s">
        <v>450</v>
      </c>
      <c r="B32" t="s">
        <v>284</v>
      </c>
      <c r="C32">
        <v>42001.407169999999</v>
      </c>
      <c r="D32">
        <v>42771.961139999999</v>
      </c>
      <c r="E32">
        <v>43454.618000000002</v>
      </c>
      <c r="F32">
        <v>44015.749239999997</v>
      </c>
      <c r="G32">
        <v>44308.901899999997</v>
      </c>
      <c r="H32">
        <v>45891.797590000002</v>
      </c>
      <c r="I32">
        <v>47199.345759999997</v>
      </c>
      <c r="J32">
        <v>47844.694029999999</v>
      </c>
      <c r="K32">
        <v>47834.108209999999</v>
      </c>
      <c r="L32">
        <v>47273.606169999999</v>
      </c>
      <c r="M32">
        <v>46239.331919999997</v>
      </c>
      <c r="N32">
        <v>44742.121429999999</v>
      </c>
      <c r="O32">
        <v>42732.343710000001</v>
      </c>
      <c r="P32">
        <v>41511.703880000001</v>
      </c>
      <c r="Q32">
        <v>40721.544220000003</v>
      </c>
      <c r="R32">
        <v>40088.452830000002</v>
      </c>
      <c r="S32">
        <v>39480.405149999999</v>
      </c>
      <c r="T32">
        <v>38834.399259999998</v>
      </c>
      <c r="U32">
        <v>37937.737800000003</v>
      </c>
      <c r="V32">
        <v>37101.597419999998</v>
      </c>
      <c r="W32">
        <v>36407.026619999997</v>
      </c>
      <c r="X32">
        <v>35849.921439999998</v>
      </c>
      <c r="Y32">
        <v>35394.202799999999</v>
      </c>
      <c r="Z32">
        <v>34996.206850000002</v>
      </c>
      <c r="AA32">
        <v>34615.010179999997</v>
      </c>
      <c r="AB32">
        <v>34216.207920000001</v>
      </c>
      <c r="AC32">
        <v>33772.800109999996</v>
      </c>
      <c r="AD32">
        <v>33264.879249999998</v>
      </c>
      <c r="AE32">
        <v>33771.8436</v>
      </c>
      <c r="AF32">
        <v>34639.85727</v>
      </c>
      <c r="AG32">
        <v>35595.647859999997</v>
      </c>
      <c r="AH32">
        <v>36529.386659999996</v>
      </c>
      <c r="AI32">
        <v>37400.678789999998</v>
      </c>
      <c r="AJ32">
        <v>38199.138070000001</v>
      </c>
      <c r="AK32">
        <v>38928.052280000004</v>
      </c>
      <c r="AL32">
        <v>39594.755380000002</v>
      </c>
      <c r="AM32">
        <v>40207.679909999999</v>
      </c>
      <c r="AN32">
        <v>40775.151449999998</v>
      </c>
    </row>
    <row r="33" spans="1:40" x14ac:dyDescent="0.25">
      <c r="A33" s="31" t="s">
        <v>447</v>
      </c>
      <c r="B33" t="s">
        <v>285</v>
      </c>
      <c r="C33">
        <v>404.96020850000002</v>
      </c>
      <c r="D33">
        <v>438.15697849999998</v>
      </c>
      <c r="E33">
        <v>488.84116799999998</v>
      </c>
      <c r="F33">
        <v>553.39404469999999</v>
      </c>
      <c r="G33">
        <v>628.15673630000003</v>
      </c>
      <c r="H33">
        <v>537.3236435</v>
      </c>
      <c r="I33">
        <v>387.55162100000001</v>
      </c>
      <c r="J33">
        <v>253.09641010000001</v>
      </c>
      <c r="K33">
        <v>156.17063830000001</v>
      </c>
      <c r="L33">
        <v>93.280443880000007</v>
      </c>
      <c r="M33">
        <v>54.666515269999998</v>
      </c>
      <c r="N33">
        <v>31.570173740000001</v>
      </c>
      <c r="O33">
        <v>18.0648965</v>
      </c>
      <c r="P33">
        <v>12.968086550000001</v>
      </c>
      <c r="Q33">
        <v>10.498519569999999</v>
      </c>
      <c r="R33">
        <v>9.0374754320000008</v>
      </c>
      <c r="S33">
        <v>8.0199856440000001</v>
      </c>
      <c r="T33">
        <v>7.2184904029999997</v>
      </c>
      <c r="U33">
        <v>7.2204563979999996</v>
      </c>
      <c r="V33">
        <v>7.6605251479999996</v>
      </c>
      <c r="W33">
        <v>8.3957747139999999</v>
      </c>
      <c r="X33">
        <v>9.3644264150000005</v>
      </c>
      <c r="Y33">
        <v>10.5380462</v>
      </c>
      <c r="Z33">
        <v>11.903229980000001</v>
      </c>
      <c r="AA33">
        <v>13.453529959999999</v>
      </c>
      <c r="AB33">
        <v>15.18545464</v>
      </c>
      <c r="AC33">
        <v>17.09629146</v>
      </c>
      <c r="AD33">
        <v>19.182830840000001</v>
      </c>
      <c r="AE33">
        <v>21.36585513</v>
      </c>
      <c r="AF33">
        <v>23.563471440000001</v>
      </c>
      <c r="AG33">
        <v>25.754887440000001</v>
      </c>
      <c r="AH33">
        <v>27.948522629999999</v>
      </c>
      <c r="AI33">
        <v>30.161553489999999</v>
      </c>
      <c r="AJ33">
        <v>32.412090650000003</v>
      </c>
      <c r="AK33">
        <v>34.717728000000001</v>
      </c>
      <c r="AL33">
        <v>37.093680910000003</v>
      </c>
      <c r="AM33">
        <v>39.553498019999999</v>
      </c>
      <c r="AN33">
        <v>42.109763540000003</v>
      </c>
    </row>
    <row r="34" spans="1:40" x14ac:dyDescent="0.25">
      <c r="A34" s="31" t="s">
        <v>448</v>
      </c>
      <c r="B34" t="s">
        <v>286</v>
      </c>
      <c r="C34">
        <v>6170.1730530000004</v>
      </c>
      <c r="D34">
        <v>6026.5820830000002</v>
      </c>
      <c r="E34">
        <v>5752.8699580000002</v>
      </c>
      <c r="F34">
        <v>5422.6275930000002</v>
      </c>
      <c r="G34">
        <v>5059.0762249999998</v>
      </c>
      <c r="H34">
        <v>3350.3655290000002</v>
      </c>
      <c r="I34">
        <v>1816.127567</v>
      </c>
      <c r="J34">
        <v>879.66543249999995</v>
      </c>
      <c r="K34">
        <v>401.31253839999999</v>
      </c>
      <c r="L34">
        <v>178.29331759999999</v>
      </c>
      <c r="M34">
        <v>79.125069879999998</v>
      </c>
      <c r="N34">
        <v>36.139986229999998</v>
      </c>
      <c r="O34">
        <v>17.623678250000001</v>
      </c>
      <c r="P34">
        <v>12.1878361</v>
      </c>
      <c r="Q34">
        <v>10.13015571</v>
      </c>
      <c r="R34">
        <v>9.2551401389999999</v>
      </c>
      <c r="S34">
        <v>8.8669974959999998</v>
      </c>
      <c r="T34">
        <v>8.6910044069999994</v>
      </c>
      <c r="U34">
        <v>8.6770332660000005</v>
      </c>
      <c r="V34">
        <v>8.7581108699999994</v>
      </c>
      <c r="W34">
        <v>8.8927050829999903</v>
      </c>
      <c r="X34">
        <v>9.0548435079999905</v>
      </c>
      <c r="Y34">
        <v>9.2270730620000005</v>
      </c>
      <c r="Z34">
        <v>9.3970460960000004</v>
      </c>
      <c r="AA34">
        <v>9.5557669430000001</v>
      </c>
      <c r="AB34">
        <v>9.6966255120000007</v>
      </c>
      <c r="AC34">
        <v>9.8148283710000008</v>
      </c>
      <c r="AD34">
        <v>9.9070363639999997</v>
      </c>
      <c r="AE34">
        <v>10.072227290000001</v>
      </c>
      <c r="AF34">
        <v>10.24046721</v>
      </c>
      <c r="AG34">
        <v>10.38525873</v>
      </c>
      <c r="AH34">
        <v>10.499737830000001</v>
      </c>
      <c r="AI34">
        <v>10.58465329</v>
      </c>
      <c r="AJ34">
        <v>10.643396640000001</v>
      </c>
      <c r="AK34">
        <v>10.68035077</v>
      </c>
      <c r="AL34">
        <v>10.699305409999999</v>
      </c>
      <c r="AM34">
        <v>10.70367596</v>
      </c>
      <c r="AN34">
        <v>10.696479650000001</v>
      </c>
    </row>
    <row r="35" spans="1:40" x14ac:dyDescent="0.25">
      <c r="A35" s="7" t="s">
        <v>234</v>
      </c>
      <c r="B35" t="s">
        <v>287</v>
      </c>
      <c r="C35">
        <v>7249503</v>
      </c>
      <c r="D35">
        <v>7329755.2019999996</v>
      </c>
      <c r="E35">
        <v>7410683.7240000004</v>
      </c>
      <c r="F35">
        <v>7491364.608</v>
      </c>
      <c r="G35">
        <v>7570338.4139999999</v>
      </c>
      <c r="H35">
        <v>7647274.8430000003</v>
      </c>
      <c r="I35">
        <v>7722207.8899999997</v>
      </c>
      <c r="J35">
        <v>7795585.3320000004</v>
      </c>
      <c r="K35">
        <v>7867078.4639999997</v>
      </c>
      <c r="L35">
        <v>7937132</v>
      </c>
      <c r="M35">
        <v>8006324.1009999998</v>
      </c>
      <c r="N35">
        <v>8075216.6679999996</v>
      </c>
      <c r="O35">
        <v>8144391.5410000002</v>
      </c>
      <c r="P35">
        <v>8214233.9649999999</v>
      </c>
      <c r="Q35">
        <v>8285235.4550000001</v>
      </c>
      <c r="R35">
        <v>8357070.3880000003</v>
      </c>
      <c r="S35">
        <v>8429377.9989999998</v>
      </c>
      <c r="T35">
        <v>8501812.0690000001</v>
      </c>
      <c r="U35">
        <v>8572512.5590000004</v>
      </c>
      <c r="V35">
        <v>8641800.6390000004</v>
      </c>
      <c r="W35">
        <v>8709528.0960000008</v>
      </c>
      <c r="X35">
        <v>8775593.8259999994</v>
      </c>
      <c r="Y35">
        <v>8839982.9879999999</v>
      </c>
      <c r="Z35">
        <v>8902741.0940000005</v>
      </c>
      <c r="AA35">
        <v>8963939.7200000007</v>
      </c>
      <c r="AB35">
        <v>9023649.8090000004</v>
      </c>
      <c r="AC35">
        <v>9081928.0329999998</v>
      </c>
      <c r="AD35">
        <v>9138813.9140000008</v>
      </c>
      <c r="AE35">
        <v>9194519.5250000004</v>
      </c>
      <c r="AF35">
        <v>9249831.7520000003</v>
      </c>
      <c r="AG35">
        <v>9304679.1760000009</v>
      </c>
      <c r="AH35">
        <v>9358858.6070000008</v>
      </c>
      <c r="AI35">
        <v>9412162.5160000008</v>
      </c>
      <c r="AJ35">
        <v>9464435.9590000007</v>
      </c>
      <c r="AK35">
        <v>9515703.6909999996</v>
      </c>
      <c r="AL35">
        <v>9565966.0350000001</v>
      </c>
      <c r="AM35">
        <v>9615324.7249999996</v>
      </c>
      <c r="AN35">
        <v>9663972.7599999998</v>
      </c>
    </row>
    <row r="36" spans="1:40" x14ac:dyDescent="0.25">
      <c r="A36" s="7" t="s">
        <v>234</v>
      </c>
      <c r="B36" t="s">
        <v>288</v>
      </c>
      <c r="C36">
        <v>100707</v>
      </c>
      <c r="D36">
        <v>101812.92260000001</v>
      </c>
      <c r="E36">
        <v>102893.31759999999</v>
      </c>
      <c r="F36">
        <v>103934.01240000001</v>
      </c>
      <c r="G36">
        <v>104945.1574</v>
      </c>
      <c r="H36">
        <v>105946.6007</v>
      </c>
      <c r="I36">
        <v>106946.5606</v>
      </c>
      <c r="J36">
        <v>107949.7533</v>
      </c>
      <c r="K36">
        <v>108934.5738</v>
      </c>
      <c r="L36">
        <v>109905.981</v>
      </c>
      <c r="M36">
        <v>110877.10920000001</v>
      </c>
      <c r="N36">
        <v>111856.5276</v>
      </c>
      <c r="O36">
        <v>112847.61500000001</v>
      </c>
      <c r="P36">
        <v>113843.641</v>
      </c>
      <c r="Q36">
        <v>114849.39139999999</v>
      </c>
      <c r="R36">
        <v>115850.44590000001</v>
      </c>
      <c r="S36">
        <v>116833.42329999999</v>
      </c>
      <c r="T36">
        <v>117789.35950000001</v>
      </c>
      <c r="U36">
        <v>118682.2213</v>
      </c>
      <c r="V36">
        <v>119521.5539</v>
      </c>
      <c r="W36">
        <v>120317.58689999999</v>
      </c>
      <c r="X36">
        <v>121078.8723</v>
      </c>
      <c r="Y36">
        <v>121811.5589</v>
      </c>
      <c r="Z36">
        <v>122519.545</v>
      </c>
      <c r="AA36">
        <v>123204.9863</v>
      </c>
      <c r="AB36">
        <v>123868.8276</v>
      </c>
      <c r="AC36">
        <v>124511.29399999999</v>
      </c>
      <c r="AD36">
        <v>125132.2905</v>
      </c>
      <c r="AE36">
        <v>125728.9313</v>
      </c>
      <c r="AF36">
        <v>126314.1752</v>
      </c>
      <c r="AG36">
        <v>126886.2104</v>
      </c>
      <c r="AH36">
        <v>127441.9436</v>
      </c>
      <c r="AI36">
        <v>127980.45909999999</v>
      </c>
      <c r="AJ36">
        <v>128502.908</v>
      </c>
      <c r="AK36">
        <v>129014.4814</v>
      </c>
      <c r="AL36">
        <v>129517.5858</v>
      </c>
      <c r="AM36">
        <v>130015.50719999999</v>
      </c>
      <c r="AN36">
        <v>130512.53</v>
      </c>
    </row>
    <row r="37" spans="1:40" x14ac:dyDescent="0.25">
      <c r="A37" s="7" t="s">
        <v>233</v>
      </c>
      <c r="B37" t="s">
        <v>289</v>
      </c>
      <c r="C37">
        <v>1859303</v>
      </c>
      <c r="D37">
        <v>1880057.567</v>
      </c>
      <c r="E37">
        <v>1901454.875</v>
      </c>
      <c r="F37">
        <v>1923209.456</v>
      </c>
      <c r="G37">
        <v>1944465.747</v>
      </c>
      <c r="H37">
        <v>1964737.392</v>
      </c>
      <c r="I37">
        <v>1983957.466</v>
      </c>
      <c r="J37">
        <v>2002310.9369999999</v>
      </c>
      <c r="K37">
        <v>2019985.149</v>
      </c>
      <c r="L37">
        <v>2037168.4650000001</v>
      </c>
      <c r="M37">
        <v>2054024.514</v>
      </c>
      <c r="N37">
        <v>2070738.014</v>
      </c>
      <c r="O37">
        <v>2087522.344</v>
      </c>
      <c r="P37">
        <v>2104787.2149999999</v>
      </c>
      <c r="Q37">
        <v>2122618.318</v>
      </c>
      <c r="R37">
        <v>2140992.1529999999</v>
      </c>
      <c r="S37">
        <v>2159840.5329999998</v>
      </c>
      <c r="T37">
        <v>2179066.068</v>
      </c>
      <c r="U37">
        <v>2198699.2489999998</v>
      </c>
      <c r="V37">
        <v>2218496.6349999998</v>
      </c>
      <c r="W37">
        <v>2238204.4330000002</v>
      </c>
      <c r="X37">
        <v>2257650.7760000001</v>
      </c>
      <c r="Y37">
        <v>2276747.7089999998</v>
      </c>
      <c r="Z37">
        <v>2295469.4219999998</v>
      </c>
      <c r="AA37">
        <v>2313826.6850000001</v>
      </c>
      <c r="AB37">
        <v>2331846.1669999999</v>
      </c>
      <c r="AC37">
        <v>2349557.15</v>
      </c>
      <c r="AD37">
        <v>2366984.9270000001</v>
      </c>
      <c r="AE37">
        <v>2384479.9440000001</v>
      </c>
      <c r="AF37">
        <v>2402116.4350000001</v>
      </c>
      <c r="AG37">
        <v>2419865.148</v>
      </c>
      <c r="AH37">
        <v>2437650.0299999998</v>
      </c>
      <c r="AI37">
        <v>2455374.6570000001</v>
      </c>
      <c r="AJ37">
        <v>2472950.872</v>
      </c>
      <c r="AK37">
        <v>2490330.6039999998</v>
      </c>
      <c r="AL37">
        <v>2507496.5469999998</v>
      </c>
      <c r="AM37">
        <v>2524466.1370000001</v>
      </c>
      <c r="AN37">
        <v>2541287.6579999998</v>
      </c>
    </row>
    <row r="38" spans="1:40" x14ac:dyDescent="0.25">
      <c r="A38" s="7" t="s">
        <v>233</v>
      </c>
      <c r="B38" t="s">
        <v>290</v>
      </c>
      <c r="C38">
        <v>286222</v>
      </c>
      <c r="D38">
        <v>289433.31809999997</v>
      </c>
      <c r="E38">
        <v>292654.16190000001</v>
      </c>
      <c r="F38">
        <v>295833.6581</v>
      </c>
      <c r="G38">
        <v>298941.41259999998</v>
      </c>
      <c r="H38">
        <v>301979.73139999999</v>
      </c>
      <c r="I38">
        <v>304954.76659999997</v>
      </c>
      <c r="J38">
        <v>307880.42920000001</v>
      </c>
      <c r="K38">
        <v>310720.0785</v>
      </c>
      <c r="L38">
        <v>313495.57439999998</v>
      </c>
      <c r="M38">
        <v>316240.37430000002</v>
      </c>
      <c r="N38">
        <v>318977.52179999999</v>
      </c>
      <c r="O38">
        <v>321720.1753</v>
      </c>
      <c r="P38">
        <v>324484.8456</v>
      </c>
      <c r="Q38">
        <v>327287.75449999998</v>
      </c>
      <c r="R38">
        <v>330098.4976</v>
      </c>
      <c r="S38">
        <v>332889.23440000002</v>
      </c>
      <c r="T38">
        <v>335639.2182</v>
      </c>
      <c r="U38">
        <v>338298.44339999999</v>
      </c>
      <c r="V38">
        <v>340862.9252</v>
      </c>
      <c r="W38">
        <v>343328.53499999997</v>
      </c>
      <c r="X38">
        <v>345698.19199999998</v>
      </c>
      <c r="Y38">
        <v>347978.33199999999</v>
      </c>
      <c r="Z38">
        <v>350176.21100000001</v>
      </c>
      <c r="AA38">
        <v>352298.44439999998</v>
      </c>
      <c r="AB38">
        <v>354350.33199999999</v>
      </c>
      <c r="AC38">
        <v>356335.78909999999</v>
      </c>
      <c r="AD38">
        <v>358257.62589999998</v>
      </c>
      <c r="AE38">
        <v>360141.01640000002</v>
      </c>
      <c r="AF38">
        <v>362012.86619999999</v>
      </c>
      <c r="AG38">
        <v>363864.06760000001</v>
      </c>
      <c r="AH38">
        <v>365684.79489999998</v>
      </c>
      <c r="AI38">
        <v>367469.95850000001</v>
      </c>
      <c r="AJ38">
        <v>369219.1716</v>
      </c>
      <c r="AK38">
        <v>370942.05469999998</v>
      </c>
      <c r="AL38">
        <v>372643.69410000002</v>
      </c>
      <c r="AM38">
        <v>374333.06420000002</v>
      </c>
      <c r="AN38">
        <v>376022.53269999998</v>
      </c>
    </row>
    <row r="39" spans="1:40" x14ac:dyDescent="0.25">
      <c r="A39" s="7" t="s">
        <v>233</v>
      </c>
      <c r="B39" t="s">
        <v>291</v>
      </c>
      <c r="C39">
        <v>288023.5</v>
      </c>
      <c r="D39">
        <v>291261.22749999998</v>
      </c>
      <c r="E39">
        <v>294536.97639999999</v>
      </c>
      <c r="F39">
        <v>297824.4155</v>
      </c>
      <c r="G39">
        <v>301087.91360000003</v>
      </c>
      <c r="H39">
        <v>304277.28149999998</v>
      </c>
      <c r="I39">
        <v>307361.1643</v>
      </c>
      <c r="J39">
        <v>310336.42940000002</v>
      </c>
      <c r="K39">
        <v>313182.20529999997</v>
      </c>
      <c r="L39">
        <v>315938.46269999997</v>
      </c>
      <c r="M39">
        <v>318648.9265</v>
      </c>
      <c r="N39">
        <v>321342.49070000002</v>
      </c>
      <c r="O39">
        <v>324036.60570000001</v>
      </c>
      <c r="P39">
        <v>326756.30599999998</v>
      </c>
      <c r="Q39">
        <v>329519.65350000001</v>
      </c>
      <c r="R39">
        <v>332299.23499999999</v>
      </c>
      <c r="S39">
        <v>335071.36719999998</v>
      </c>
      <c r="T39">
        <v>337817.59289999999</v>
      </c>
      <c r="U39">
        <v>340495.85159999999</v>
      </c>
      <c r="V39">
        <v>343098.9938</v>
      </c>
      <c r="W39">
        <v>345617.86450000003</v>
      </c>
      <c r="X39">
        <v>348051.65389999998</v>
      </c>
      <c r="Y39">
        <v>350404.2512</v>
      </c>
      <c r="Z39">
        <v>352681.37290000002</v>
      </c>
      <c r="AA39">
        <v>354888.82659999997</v>
      </c>
      <c r="AB39">
        <v>357031.56890000001</v>
      </c>
      <c r="AC39">
        <v>359113.42589999997</v>
      </c>
      <c r="AD39">
        <v>361137.22730000003</v>
      </c>
      <c r="AE39">
        <v>363133.6153</v>
      </c>
      <c r="AF39">
        <v>365130.0344</v>
      </c>
      <c r="AG39">
        <v>367118.72830000002</v>
      </c>
      <c r="AH39">
        <v>369091.00060000003</v>
      </c>
      <c r="AI39">
        <v>371040.9903</v>
      </c>
      <c r="AJ39">
        <v>372966.23609999998</v>
      </c>
      <c r="AK39">
        <v>374873.50670000003</v>
      </c>
      <c r="AL39">
        <v>376765.47610000003</v>
      </c>
      <c r="AM39">
        <v>378649.23869999999</v>
      </c>
      <c r="AN39">
        <v>380535.49109999998</v>
      </c>
    </row>
    <row r="40" spans="1:40" x14ac:dyDescent="0.25">
      <c r="A40" s="7" t="s">
        <v>233</v>
      </c>
      <c r="B40" t="s">
        <v>292</v>
      </c>
      <c r="C40">
        <v>71746.000020000007</v>
      </c>
      <c r="D40">
        <v>72580.555099999998</v>
      </c>
      <c r="E40">
        <v>73412.079729999998</v>
      </c>
      <c r="F40">
        <v>74225.893849999906</v>
      </c>
      <c r="G40">
        <v>75050.084329999998</v>
      </c>
      <c r="H40">
        <v>75922.356280000007</v>
      </c>
      <c r="I40">
        <v>76837.228279999996</v>
      </c>
      <c r="J40">
        <v>77790.73302</v>
      </c>
      <c r="K40">
        <v>78765.889790000001</v>
      </c>
      <c r="L40">
        <v>79767.674610000002</v>
      </c>
      <c r="M40">
        <v>80817.68952</v>
      </c>
      <c r="N40">
        <v>81944.439440000002</v>
      </c>
      <c r="O40">
        <v>83182.086989999996</v>
      </c>
      <c r="P40">
        <v>84459.930619999999</v>
      </c>
      <c r="Q40">
        <v>85806.756139999998</v>
      </c>
      <c r="R40">
        <v>87231.382930000007</v>
      </c>
      <c r="S40">
        <v>88736.692999999999</v>
      </c>
      <c r="T40">
        <v>90325.331510000004</v>
      </c>
      <c r="U40">
        <v>91730.204209999996</v>
      </c>
      <c r="V40">
        <v>93011.419970000003</v>
      </c>
      <c r="W40">
        <v>94219.61464</v>
      </c>
      <c r="X40">
        <v>95384.989539999995</v>
      </c>
      <c r="Y40">
        <v>96525.017800000001</v>
      </c>
      <c r="Z40">
        <v>97649.688980000006</v>
      </c>
      <c r="AA40">
        <v>98764.349889999998</v>
      </c>
      <c r="AB40">
        <v>99871.291230000003</v>
      </c>
      <c r="AC40">
        <v>100970.7571</v>
      </c>
      <c r="AD40">
        <v>102061.6661</v>
      </c>
      <c r="AE40">
        <v>103014.7628</v>
      </c>
      <c r="AF40">
        <v>103876.5295</v>
      </c>
      <c r="AG40">
        <v>104668.3247</v>
      </c>
      <c r="AH40">
        <v>105398.872</v>
      </c>
      <c r="AI40">
        <v>106072.92600000001</v>
      </c>
      <c r="AJ40">
        <v>106694.674</v>
      </c>
      <c r="AK40">
        <v>107270.8654</v>
      </c>
      <c r="AL40">
        <v>107807.1663</v>
      </c>
      <c r="AM40">
        <v>108310.83199999999</v>
      </c>
      <c r="AN40">
        <v>108791.9238</v>
      </c>
    </row>
    <row r="41" spans="1:40" x14ac:dyDescent="0.25">
      <c r="A41" s="7" t="s">
        <v>233</v>
      </c>
      <c r="B41" t="s">
        <v>293</v>
      </c>
      <c r="C41">
        <v>28100</v>
      </c>
      <c r="D41">
        <v>28415.428919999998</v>
      </c>
      <c r="E41">
        <v>28711.803899999999</v>
      </c>
      <c r="F41">
        <v>28983.5792</v>
      </c>
      <c r="G41">
        <v>29249.490659999999</v>
      </c>
      <c r="H41">
        <v>29527.30026</v>
      </c>
      <c r="I41">
        <v>29820.508819999999</v>
      </c>
      <c r="J41">
        <v>30127.60961</v>
      </c>
      <c r="K41">
        <v>30434.47623</v>
      </c>
      <c r="L41">
        <v>30741.418890000001</v>
      </c>
      <c r="M41">
        <v>31052.134190000001</v>
      </c>
      <c r="N41">
        <v>31367.769189999999</v>
      </c>
      <c r="O41">
        <v>31686.869070000001</v>
      </c>
      <c r="P41">
        <v>32000.163769999999</v>
      </c>
      <c r="Q41">
        <v>32308.810249999999</v>
      </c>
      <c r="R41">
        <v>32606.884849999999</v>
      </c>
      <c r="S41">
        <v>32890.503839999998</v>
      </c>
      <c r="T41">
        <v>33157.948609999999</v>
      </c>
      <c r="U41">
        <v>33392.987569999998</v>
      </c>
      <c r="V41">
        <v>33600.653050000001</v>
      </c>
      <c r="W41">
        <v>33786.235540000001</v>
      </c>
      <c r="X41">
        <v>33954.827859999998</v>
      </c>
      <c r="Y41">
        <v>34110.316769999998</v>
      </c>
      <c r="Z41">
        <v>34255.227980000003</v>
      </c>
      <c r="AA41">
        <v>34390.991300000002</v>
      </c>
      <c r="AB41">
        <v>34518.288569999997</v>
      </c>
      <c r="AC41">
        <v>34637.371469999998</v>
      </c>
      <c r="AD41">
        <v>34748.298929999997</v>
      </c>
      <c r="AE41">
        <v>34845.996030000002</v>
      </c>
      <c r="AF41">
        <v>34934.64546</v>
      </c>
      <c r="AG41">
        <v>35013.168339999997</v>
      </c>
      <c r="AH41">
        <v>35081.646090000002</v>
      </c>
      <c r="AI41">
        <v>35141.665399999998</v>
      </c>
      <c r="AJ41">
        <v>35195.615210000004</v>
      </c>
      <c r="AK41">
        <v>35247.299910000002</v>
      </c>
      <c r="AL41">
        <v>35298.612549999998</v>
      </c>
      <c r="AM41">
        <v>35351.600639999997</v>
      </c>
      <c r="AN41">
        <v>35408.445390000001</v>
      </c>
    </row>
    <row r="42" spans="1:40" x14ac:dyDescent="0.25">
      <c r="A42" s="7" t="s">
        <v>233</v>
      </c>
      <c r="B42" t="s">
        <v>294</v>
      </c>
      <c r="C42">
        <v>2093869</v>
      </c>
      <c r="D42">
        <v>2116945.318</v>
      </c>
      <c r="E42">
        <v>2138609.0839999998</v>
      </c>
      <c r="F42">
        <v>2158502.358</v>
      </c>
      <c r="G42">
        <v>2177870.0809999998</v>
      </c>
      <c r="H42">
        <v>2198052.7519999999</v>
      </c>
      <c r="I42">
        <v>2219475.7390000001</v>
      </c>
      <c r="J42">
        <v>2242129.9130000002</v>
      </c>
      <c r="K42">
        <v>2264872.6090000002</v>
      </c>
      <c r="L42">
        <v>2287847.2400000002</v>
      </c>
      <c r="M42">
        <v>2311364.7540000002</v>
      </c>
      <c r="N42">
        <v>2335476.108</v>
      </c>
      <c r="O42">
        <v>2360001.8629999999</v>
      </c>
      <c r="P42">
        <v>2384544.1460000002</v>
      </c>
      <c r="Q42">
        <v>2409129.1549999998</v>
      </c>
      <c r="R42">
        <v>2433175.4249999998</v>
      </c>
      <c r="S42">
        <v>2456334.81</v>
      </c>
      <c r="T42">
        <v>2478453.3050000002</v>
      </c>
      <c r="U42">
        <v>2498730.7379999999</v>
      </c>
      <c r="V42">
        <v>2517359.2459999998</v>
      </c>
      <c r="W42">
        <v>2534558.0350000001</v>
      </c>
      <c r="X42">
        <v>2550612.773</v>
      </c>
      <c r="Y42">
        <v>2565758.89</v>
      </c>
      <c r="Z42">
        <v>2580153.5260000001</v>
      </c>
      <c r="AA42">
        <v>2593888.2609999999</v>
      </c>
      <c r="AB42">
        <v>2607010.7400000002</v>
      </c>
      <c r="AC42">
        <v>2619545.38</v>
      </c>
      <c r="AD42">
        <v>2631508.594</v>
      </c>
      <c r="AE42">
        <v>2642894.21</v>
      </c>
      <c r="AF42">
        <v>2653878.3169999998</v>
      </c>
      <c r="AG42">
        <v>2664203.389</v>
      </c>
      <c r="AH42">
        <v>2673800.2760000001</v>
      </c>
      <c r="AI42">
        <v>2682769.5860000001</v>
      </c>
      <c r="AJ42">
        <v>2691304</v>
      </c>
      <c r="AK42">
        <v>2699741.02</v>
      </c>
      <c r="AL42">
        <v>2708247.5350000001</v>
      </c>
      <c r="AM42">
        <v>2717026.2080000001</v>
      </c>
      <c r="AN42">
        <v>2726296.8909999998</v>
      </c>
    </row>
    <row r="43" spans="1:40" x14ac:dyDescent="0.25">
      <c r="A43" s="23" t="s">
        <v>237</v>
      </c>
      <c r="B43" t="s">
        <v>295</v>
      </c>
      <c r="C43">
        <v>52938</v>
      </c>
      <c r="D43">
        <v>53508.591379999998</v>
      </c>
      <c r="E43">
        <v>54025.3753</v>
      </c>
      <c r="F43">
        <v>54541.729070000001</v>
      </c>
      <c r="G43">
        <v>55088.064960000003</v>
      </c>
      <c r="H43">
        <v>55595.893179999999</v>
      </c>
      <c r="I43">
        <v>56069.719720000001</v>
      </c>
      <c r="J43">
        <v>56515.539839999998</v>
      </c>
      <c r="K43">
        <v>56917.331980000003</v>
      </c>
      <c r="L43">
        <v>57284.520340000003</v>
      </c>
      <c r="M43">
        <v>57638.044820000003</v>
      </c>
      <c r="N43">
        <v>57984.677159999999</v>
      </c>
      <c r="O43">
        <v>58320.185969999999</v>
      </c>
      <c r="P43">
        <v>58654.576309999997</v>
      </c>
      <c r="Q43">
        <v>59020.321049999999</v>
      </c>
      <c r="R43">
        <v>59394.348460000001</v>
      </c>
      <c r="S43">
        <v>59760.324249999998</v>
      </c>
      <c r="T43">
        <v>60109.386509999997</v>
      </c>
      <c r="U43">
        <v>60419.496310000002</v>
      </c>
      <c r="V43">
        <v>60705.116190000001</v>
      </c>
      <c r="W43">
        <v>60967.687120000002</v>
      </c>
      <c r="X43">
        <v>61209.625899999999</v>
      </c>
      <c r="Y43">
        <v>61433.234880000004</v>
      </c>
      <c r="Z43">
        <v>61640.058709999998</v>
      </c>
      <c r="AA43">
        <v>61830.921430000002</v>
      </c>
      <c r="AB43">
        <v>62006.173260000003</v>
      </c>
      <c r="AC43">
        <v>62165.974240000003</v>
      </c>
      <c r="AD43">
        <v>62310.50935</v>
      </c>
      <c r="AE43">
        <v>62439.024590000001</v>
      </c>
      <c r="AF43">
        <v>62582.224929999997</v>
      </c>
      <c r="AG43">
        <v>62731.796040000001</v>
      </c>
      <c r="AH43">
        <v>62881.484239999998</v>
      </c>
      <c r="AI43">
        <v>63029.357940000002</v>
      </c>
      <c r="AJ43">
        <v>63176.17757</v>
      </c>
      <c r="AK43">
        <v>63326.406719999999</v>
      </c>
      <c r="AL43">
        <v>63481.36995</v>
      </c>
      <c r="AM43">
        <v>63643.428160000003</v>
      </c>
      <c r="AN43">
        <v>63815.545460000001</v>
      </c>
    </row>
    <row r="44" spans="1:40" x14ac:dyDescent="0.25">
      <c r="A44" s="7" t="s">
        <v>233</v>
      </c>
      <c r="B44" t="s">
        <v>296</v>
      </c>
      <c r="C44">
        <v>5558098.0010000002</v>
      </c>
      <c r="D44">
        <v>5620033.3870000001</v>
      </c>
      <c r="E44">
        <v>5680402.1500000004</v>
      </c>
      <c r="F44">
        <v>5738629.0020000003</v>
      </c>
      <c r="G44">
        <v>5795856.2609999999</v>
      </c>
      <c r="H44">
        <v>5855078.3720000004</v>
      </c>
      <c r="I44">
        <v>5915818.2850000001</v>
      </c>
      <c r="J44">
        <v>5978539.2089999998</v>
      </c>
      <c r="K44">
        <v>6042502.5669999998</v>
      </c>
      <c r="L44">
        <v>6108474.2439999999</v>
      </c>
      <c r="M44">
        <v>6178379.8260000004</v>
      </c>
      <c r="N44">
        <v>6254690.7829999998</v>
      </c>
      <c r="O44">
        <v>6340506.2220000001</v>
      </c>
      <c r="P44">
        <v>6429059.0959999999</v>
      </c>
      <c r="Q44">
        <v>6523529.9460000005</v>
      </c>
      <c r="R44">
        <v>6624163.7659999998</v>
      </c>
      <c r="S44">
        <v>6730768.0209999997</v>
      </c>
      <c r="T44">
        <v>6843198.1880000001</v>
      </c>
      <c r="U44">
        <v>6937421.091</v>
      </c>
      <c r="V44">
        <v>7024106.4479999999</v>
      </c>
      <c r="W44">
        <v>7108178.2079999996</v>
      </c>
      <c r="X44">
        <v>7191967.9859999996</v>
      </c>
      <c r="Y44">
        <v>7276461.3550000004</v>
      </c>
      <c r="Z44">
        <v>7361944.1289999997</v>
      </c>
      <c r="AA44">
        <v>7448340.8039999995</v>
      </c>
      <c r="AB44">
        <v>7535394.1500000004</v>
      </c>
      <c r="AC44">
        <v>7622764.8130000001</v>
      </c>
      <c r="AD44">
        <v>7710089.4570000004</v>
      </c>
      <c r="AE44">
        <v>7785590.6380000003</v>
      </c>
      <c r="AF44">
        <v>7855434.8219999997</v>
      </c>
      <c r="AG44">
        <v>7921184.2549999999</v>
      </c>
      <c r="AH44">
        <v>7983186.1399999997</v>
      </c>
      <c r="AI44">
        <v>8041387.9740000004</v>
      </c>
      <c r="AJ44">
        <v>8095645.8420000002</v>
      </c>
      <c r="AK44">
        <v>8145986.8880000003</v>
      </c>
      <c r="AL44">
        <v>8192351.0959999999</v>
      </c>
      <c r="AM44">
        <v>8234806.6090000002</v>
      </c>
      <c r="AN44">
        <v>8273652.8810000001</v>
      </c>
    </row>
    <row r="45" spans="1:40" x14ac:dyDescent="0.25">
      <c r="A45" s="7" t="s">
        <v>233</v>
      </c>
      <c r="B45" t="s">
        <v>297</v>
      </c>
      <c r="C45">
        <v>4011081</v>
      </c>
      <c r="D45">
        <v>4055510.466</v>
      </c>
      <c r="E45">
        <v>4098541.3670000001</v>
      </c>
      <c r="F45">
        <v>4139696.773</v>
      </c>
      <c r="G45">
        <v>4180048.44</v>
      </c>
      <c r="H45">
        <v>4220774.2259999998</v>
      </c>
      <c r="I45">
        <v>4262138.0020000003</v>
      </c>
      <c r="J45">
        <v>4304169.0209999997</v>
      </c>
      <c r="K45">
        <v>4345606.1030000001</v>
      </c>
      <c r="L45">
        <v>4386689.3949999996</v>
      </c>
      <c r="M45">
        <v>4428007.6859999998</v>
      </c>
      <c r="N45">
        <v>4469895.8720000004</v>
      </c>
      <c r="O45">
        <v>4512440.2220000001</v>
      </c>
      <c r="P45">
        <v>4555029.1279999996</v>
      </c>
      <c r="Q45">
        <v>4598013.1469999999</v>
      </c>
      <c r="R45">
        <v>4640742.4409999996</v>
      </c>
      <c r="S45">
        <v>4682706.0449999999</v>
      </c>
      <c r="T45">
        <v>4723605.7309999997</v>
      </c>
      <c r="U45">
        <v>4761106.2280000001</v>
      </c>
      <c r="V45">
        <v>4795813.5149999997</v>
      </c>
      <c r="W45">
        <v>4828238.2249999996</v>
      </c>
      <c r="X45">
        <v>4858834.1469999999</v>
      </c>
      <c r="Y45">
        <v>4887946.0640000002</v>
      </c>
      <c r="Z45">
        <v>4915807.1059999997</v>
      </c>
      <c r="AA45">
        <v>4942559.8609999996</v>
      </c>
      <c r="AB45">
        <v>4968281.6720000003</v>
      </c>
      <c r="AC45">
        <v>4993009.0149999997</v>
      </c>
      <c r="AD45">
        <v>5016757.3130000001</v>
      </c>
      <c r="AE45">
        <v>5038988.3389999997</v>
      </c>
      <c r="AF45">
        <v>5060365.4539999999</v>
      </c>
      <c r="AG45">
        <v>5080782.1529999999</v>
      </c>
      <c r="AH45">
        <v>5100166.4979999997</v>
      </c>
      <c r="AI45">
        <v>5118578.9840000002</v>
      </c>
      <c r="AJ45">
        <v>5136175.97</v>
      </c>
      <c r="AK45">
        <v>5153297.6500000004</v>
      </c>
      <c r="AL45">
        <v>5170115.74</v>
      </c>
      <c r="AM45">
        <v>5186850.6399999997</v>
      </c>
      <c r="AN45">
        <v>5203763.9529999997</v>
      </c>
    </row>
    <row r="46" spans="1:40" x14ac:dyDescent="0.25">
      <c r="A46" s="7" t="s">
        <v>235</v>
      </c>
      <c r="B46" t="s">
        <v>298</v>
      </c>
      <c r="C46">
        <v>50441</v>
      </c>
      <c r="D46">
        <v>51030.520980000001</v>
      </c>
      <c r="E46">
        <v>51635.568169999999</v>
      </c>
      <c r="F46">
        <v>52250.146959999998</v>
      </c>
      <c r="G46">
        <v>52873.862330000004</v>
      </c>
      <c r="H46">
        <v>53490.050080000001</v>
      </c>
      <c r="I46">
        <v>54083.971270000002</v>
      </c>
      <c r="J46">
        <v>54646.631249999999</v>
      </c>
      <c r="K46">
        <v>55179.354370000001</v>
      </c>
      <c r="L46">
        <v>55689.932330000003</v>
      </c>
      <c r="M46">
        <v>56186.669029999997</v>
      </c>
      <c r="N46">
        <v>56676.678569999996</v>
      </c>
      <c r="O46">
        <v>57166.017610000003</v>
      </c>
      <c r="P46">
        <v>57658.07993</v>
      </c>
      <c r="Q46">
        <v>58156.788549999997</v>
      </c>
      <c r="R46">
        <v>58661.894820000001</v>
      </c>
      <c r="S46">
        <v>59172.256670000002</v>
      </c>
      <c r="T46">
        <v>59686.056989999997</v>
      </c>
      <c r="U46">
        <v>60199.633439999998</v>
      </c>
      <c r="V46">
        <v>60708.34777</v>
      </c>
      <c r="W46">
        <v>61207.435219999999</v>
      </c>
      <c r="X46">
        <v>61694.203800000003</v>
      </c>
      <c r="Y46">
        <v>62167.771000000001</v>
      </c>
      <c r="Z46">
        <v>62628.411390000001</v>
      </c>
      <c r="AA46">
        <v>63076.954700000002</v>
      </c>
      <c r="AB46">
        <v>63514.358540000001</v>
      </c>
      <c r="AC46">
        <v>63941.474190000001</v>
      </c>
      <c r="AD46">
        <v>64358.962850000004</v>
      </c>
      <c r="AE46">
        <v>64770.63306</v>
      </c>
      <c r="AF46">
        <v>65180.804109999997</v>
      </c>
      <c r="AG46">
        <v>65589.985109999994</v>
      </c>
      <c r="AH46">
        <v>65997.406090000004</v>
      </c>
      <c r="AI46">
        <v>66401.709759999998</v>
      </c>
      <c r="AJ46">
        <v>66801.579249999995</v>
      </c>
      <c r="AK46">
        <v>67196.798509999906</v>
      </c>
      <c r="AL46">
        <v>67587.302540000004</v>
      </c>
      <c r="AM46">
        <v>67973.836660000001</v>
      </c>
      <c r="AN46">
        <v>68357.915670000002</v>
      </c>
    </row>
    <row r="47" spans="1:40" x14ac:dyDescent="0.25">
      <c r="A47" s="7" t="s">
        <v>235</v>
      </c>
      <c r="B47" t="s">
        <v>299</v>
      </c>
      <c r="C47">
        <v>17000</v>
      </c>
      <c r="D47">
        <v>17324.393189999999</v>
      </c>
      <c r="E47">
        <v>17625.917219999999</v>
      </c>
      <c r="F47">
        <v>17847.53285</v>
      </c>
      <c r="G47">
        <v>18107.169559999998</v>
      </c>
      <c r="H47">
        <v>18443.90941</v>
      </c>
      <c r="I47">
        <v>18859.044109999999</v>
      </c>
      <c r="J47">
        <v>19342.712210000002</v>
      </c>
      <c r="K47">
        <v>19884.345079999999</v>
      </c>
      <c r="L47">
        <v>20482.432659999999</v>
      </c>
      <c r="M47">
        <v>21137.430799999998</v>
      </c>
      <c r="N47">
        <v>21848.711179999998</v>
      </c>
      <c r="O47">
        <v>22614.22838</v>
      </c>
      <c r="P47">
        <v>23337.863379999999</v>
      </c>
      <c r="Q47">
        <v>23990.72064</v>
      </c>
      <c r="R47">
        <v>24570.453290000001</v>
      </c>
      <c r="S47">
        <v>25088.253000000001</v>
      </c>
      <c r="T47">
        <v>25558.751390000001</v>
      </c>
      <c r="U47">
        <v>25982.700629999999</v>
      </c>
      <c r="V47">
        <v>26366.339639999998</v>
      </c>
      <c r="W47">
        <v>26715.990419999998</v>
      </c>
      <c r="X47">
        <v>27038.329239999999</v>
      </c>
      <c r="Y47">
        <v>27339.39358</v>
      </c>
      <c r="Z47">
        <v>27624.120269999999</v>
      </c>
      <c r="AA47">
        <v>27896.268169999999</v>
      </c>
      <c r="AB47">
        <v>28158.531709999999</v>
      </c>
      <c r="AC47">
        <v>28412.735929999999</v>
      </c>
      <c r="AD47">
        <v>28660.042979999998</v>
      </c>
      <c r="AE47">
        <v>28830.308059999999</v>
      </c>
      <c r="AF47">
        <v>28917.816599999998</v>
      </c>
      <c r="AG47">
        <v>28935.508539999999</v>
      </c>
      <c r="AH47">
        <v>28901.51626</v>
      </c>
      <c r="AI47">
        <v>28832.25333</v>
      </c>
      <c r="AJ47">
        <v>28740.46803</v>
      </c>
      <c r="AK47">
        <v>28635.917020000001</v>
      </c>
      <c r="AL47">
        <v>28524.939539999999</v>
      </c>
      <c r="AM47">
        <v>28412.165359999999</v>
      </c>
      <c r="AN47">
        <v>28301.147639999999</v>
      </c>
    </row>
    <row r="48" spans="1:40" x14ac:dyDescent="0.25">
      <c r="A48" s="7" t="s">
        <v>235</v>
      </c>
      <c r="B48" t="s">
        <v>300</v>
      </c>
      <c r="C48">
        <v>37402</v>
      </c>
      <c r="D48">
        <v>36972.694159999999</v>
      </c>
      <c r="E48">
        <v>36320.008450000001</v>
      </c>
      <c r="F48">
        <v>35664.042849999998</v>
      </c>
      <c r="G48">
        <v>35212.489139999998</v>
      </c>
      <c r="H48">
        <v>34992.666369999999</v>
      </c>
      <c r="I48">
        <v>34981.609660000002</v>
      </c>
      <c r="J48">
        <v>35148.193930000001</v>
      </c>
      <c r="K48">
        <v>35455.072209999998</v>
      </c>
      <c r="L48">
        <v>35876.402990000002</v>
      </c>
      <c r="M48">
        <v>36391.988859999998</v>
      </c>
      <c r="N48">
        <v>36984.587590000003</v>
      </c>
      <c r="O48">
        <v>37640.451350000003</v>
      </c>
      <c r="P48">
        <v>38274.334110000003</v>
      </c>
      <c r="Q48">
        <v>38849.249669999997</v>
      </c>
      <c r="R48">
        <v>39346.08236</v>
      </c>
      <c r="S48">
        <v>39760.582920000001</v>
      </c>
      <c r="T48">
        <v>40096.422339999997</v>
      </c>
      <c r="U48">
        <v>40390.455410000002</v>
      </c>
      <c r="V48">
        <v>40668.397920000003</v>
      </c>
      <c r="W48">
        <v>40942.89286</v>
      </c>
      <c r="X48">
        <v>41219.476799999997</v>
      </c>
      <c r="Y48">
        <v>41499.580139999998</v>
      </c>
      <c r="Z48">
        <v>41782.47507</v>
      </c>
      <c r="AA48">
        <v>42066.454610000001</v>
      </c>
      <c r="AB48">
        <v>42349.506609999997</v>
      </c>
      <c r="AC48">
        <v>42629.693440000003</v>
      </c>
      <c r="AD48">
        <v>42905.356339999998</v>
      </c>
      <c r="AE48">
        <v>43139.773269999998</v>
      </c>
      <c r="AF48">
        <v>43331.696819999997</v>
      </c>
      <c r="AG48">
        <v>43485.148459999997</v>
      </c>
      <c r="AH48">
        <v>43606.807000000001</v>
      </c>
      <c r="AI48">
        <v>43702.858670000001</v>
      </c>
      <c r="AJ48">
        <v>43777.941250000003</v>
      </c>
      <c r="AK48">
        <v>43835.675009999999</v>
      </c>
      <c r="AL48">
        <v>43877.479059999998</v>
      </c>
      <c r="AM48">
        <v>43903.79002</v>
      </c>
      <c r="AN48">
        <v>43914.295709999999</v>
      </c>
    </row>
    <row r="49" spans="1:40" x14ac:dyDescent="0.25">
      <c r="A49" s="7" t="s">
        <v>235</v>
      </c>
      <c r="B49" t="s">
        <v>301</v>
      </c>
      <c r="C49">
        <v>1072343</v>
      </c>
      <c r="D49">
        <v>1084967.0020000001</v>
      </c>
      <c r="E49">
        <v>1097371.219</v>
      </c>
      <c r="F49">
        <v>1109279.0090000001</v>
      </c>
      <c r="G49">
        <v>1120645.2320000001</v>
      </c>
      <c r="H49">
        <v>1131698.415</v>
      </c>
      <c r="I49">
        <v>1142577.1810000001</v>
      </c>
      <c r="J49">
        <v>1153431.32</v>
      </c>
      <c r="K49">
        <v>1163946.1470000001</v>
      </c>
      <c r="L49">
        <v>1174213.1159999999</v>
      </c>
      <c r="M49">
        <v>1184414.8799999999</v>
      </c>
      <c r="N49">
        <v>1194638.1810000001</v>
      </c>
      <c r="O49">
        <v>1204895.459</v>
      </c>
      <c r="P49">
        <v>1215486.2009999999</v>
      </c>
      <c r="Q49">
        <v>1226653.5819999999</v>
      </c>
      <c r="R49">
        <v>1238096.206</v>
      </c>
      <c r="S49">
        <v>1249563.084</v>
      </c>
      <c r="T49">
        <v>1260893.702</v>
      </c>
      <c r="U49">
        <v>1271714.264</v>
      </c>
      <c r="V49">
        <v>1282095.7760000001</v>
      </c>
      <c r="W49">
        <v>1292050.757</v>
      </c>
      <c r="X49">
        <v>1301611.628</v>
      </c>
      <c r="Y49">
        <v>1310816.507</v>
      </c>
      <c r="Z49">
        <v>1319700.662</v>
      </c>
      <c r="AA49">
        <v>1328293.4069999999</v>
      </c>
      <c r="AB49">
        <v>1336617.548</v>
      </c>
      <c r="AC49">
        <v>1344690.558</v>
      </c>
      <c r="AD49">
        <v>1352526.415</v>
      </c>
      <c r="AE49">
        <v>1360474.635</v>
      </c>
      <c r="AF49">
        <v>1368811.047</v>
      </c>
      <c r="AG49">
        <v>1377351.6340000001</v>
      </c>
      <c r="AH49">
        <v>1385918.9010000001</v>
      </c>
      <c r="AI49">
        <v>1394401.5290000001</v>
      </c>
      <c r="AJ49">
        <v>1402749.274</v>
      </c>
      <c r="AK49">
        <v>1410988.6259999999</v>
      </c>
      <c r="AL49">
        <v>1419133.852</v>
      </c>
      <c r="AM49">
        <v>1427228.0279999999</v>
      </c>
      <c r="AN49">
        <v>1435335.62</v>
      </c>
    </row>
    <row r="50" spans="1:40" x14ac:dyDescent="0.25">
      <c r="A50" s="7" t="s">
        <v>235</v>
      </c>
      <c r="B50" t="s">
        <v>302</v>
      </c>
      <c r="C50">
        <v>1078867</v>
      </c>
      <c r="D50">
        <v>1091451.436</v>
      </c>
      <c r="E50">
        <v>1104887.7039999999</v>
      </c>
      <c r="F50">
        <v>1118958.9269999999</v>
      </c>
      <c r="G50">
        <v>1133012.3959999999</v>
      </c>
      <c r="H50">
        <v>1146424.112</v>
      </c>
      <c r="I50">
        <v>1158882.1710000001</v>
      </c>
      <c r="J50">
        <v>1170344.983</v>
      </c>
      <c r="K50">
        <v>1180981.811</v>
      </c>
      <c r="L50">
        <v>1191205.808</v>
      </c>
      <c r="M50">
        <v>1201386.1070000001</v>
      </c>
      <c r="N50">
        <v>1211837.3770000001</v>
      </c>
      <c r="O50">
        <v>1222830.662</v>
      </c>
      <c r="P50">
        <v>1234355.3030000001</v>
      </c>
      <c r="Q50">
        <v>1246308.0759999999</v>
      </c>
      <c r="R50">
        <v>1258619.2649999999</v>
      </c>
      <c r="S50">
        <v>1271217.3940000001</v>
      </c>
      <c r="T50">
        <v>1284024.328</v>
      </c>
      <c r="U50">
        <v>1297015.9010000001</v>
      </c>
      <c r="V50">
        <v>1310016.9029999999</v>
      </c>
      <c r="W50">
        <v>1322872.8189999999</v>
      </c>
      <c r="X50">
        <v>1335489.2350000001</v>
      </c>
      <c r="Y50">
        <v>1347827.2209999999</v>
      </c>
      <c r="Z50">
        <v>1359885.564</v>
      </c>
      <c r="AA50">
        <v>1371682.7930000001</v>
      </c>
      <c r="AB50">
        <v>1383243.8459999999</v>
      </c>
      <c r="AC50">
        <v>1394592.0819999999</v>
      </c>
      <c r="AD50">
        <v>1405745.73</v>
      </c>
      <c r="AE50">
        <v>1416605.781</v>
      </c>
      <c r="AF50">
        <v>1427195.3149999999</v>
      </c>
      <c r="AG50">
        <v>1437579.0160000001</v>
      </c>
      <c r="AH50">
        <v>1447788.558</v>
      </c>
      <c r="AI50">
        <v>1457819.159</v>
      </c>
      <c r="AJ50">
        <v>1467650.0419999999</v>
      </c>
      <c r="AK50">
        <v>1477267.395</v>
      </c>
      <c r="AL50">
        <v>1486673.9739999999</v>
      </c>
      <c r="AM50">
        <v>1495887.362</v>
      </c>
      <c r="AN50">
        <v>1504941.351</v>
      </c>
    </row>
    <row r="51" spans="1:40" x14ac:dyDescent="0.25">
      <c r="A51" s="7" t="s">
        <v>235</v>
      </c>
      <c r="B51" t="s">
        <v>303</v>
      </c>
      <c r="C51">
        <v>24045</v>
      </c>
      <c r="D51">
        <v>24292.133109999999</v>
      </c>
      <c r="E51">
        <v>24523.651460000001</v>
      </c>
      <c r="F51">
        <v>24774.33079</v>
      </c>
      <c r="G51">
        <v>25042.428619999999</v>
      </c>
      <c r="H51">
        <v>25303.736219999999</v>
      </c>
      <c r="I51">
        <v>25537.13019</v>
      </c>
      <c r="J51">
        <v>25734.85542</v>
      </c>
      <c r="K51">
        <v>25885.794549999999</v>
      </c>
      <c r="L51">
        <v>25996.393840000001</v>
      </c>
      <c r="M51">
        <v>26079.65467</v>
      </c>
      <c r="N51">
        <v>26142.772140000001</v>
      </c>
      <c r="O51">
        <v>26188.341380000002</v>
      </c>
      <c r="P51">
        <v>26235.93849</v>
      </c>
      <c r="Q51">
        <v>26312.165410000001</v>
      </c>
      <c r="R51">
        <v>26408.490570000002</v>
      </c>
      <c r="S51">
        <v>26516.71</v>
      </c>
      <c r="T51">
        <v>26631.496609999998</v>
      </c>
      <c r="U51">
        <v>26750.61823</v>
      </c>
      <c r="V51">
        <v>26878.232059999998</v>
      </c>
      <c r="W51">
        <v>27010.364109999999</v>
      </c>
      <c r="X51">
        <v>27143.3331</v>
      </c>
      <c r="Y51">
        <v>27274.63926</v>
      </c>
      <c r="Z51">
        <v>27402.777890000001</v>
      </c>
      <c r="AA51">
        <v>27526.927619999999</v>
      </c>
      <c r="AB51">
        <v>27646.686440000001</v>
      </c>
      <c r="AC51">
        <v>27761.893349999998</v>
      </c>
      <c r="AD51">
        <v>27872.523730000001</v>
      </c>
      <c r="AE51">
        <v>27981.086159999999</v>
      </c>
      <c r="AF51">
        <v>28107.686989999998</v>
      </c>
      <c r="AG51">
        <v>28248.47825</v>
      </c>
      <c r="AH51">
        <v>28398.193060000001</v>
      </c>
      <c r="AI51">
        <v>28552.885450000002</v>
      </c>
      <c r="AJ51">
        <v>28709.836429999999</v>
      </c>
      <c r="AK51">
        <v>28867.673449999998</v>
      </c>
      <c r="AL51">
        <v>29025.337899999999</v>
      </c>
      <c r="AM51">
        <v>29182.391950000001</v>
      </c>
      <c r="AN51">
        <v>29338.927439999999</v>
      </c>
    </row>
    <row r="52" spans="1:40" x14ac:dyDescent="0.25">
      <c r="A52" s="7" t="s">
        <v>236</v>
      </c>
      <c r="B52" t="s">
        <v>304</v>
      </c>
      <c r="C52">
        <v>30842308</v>
      </c>
      <c r="D52">
        <v>31182348.210000001</v>
      </c>
      <c r="E52">
        <v>31520489.359999999</v>
      </c>
      <c r="F52">
        <v>31854212.030000001</v>
      </c>
      <c r="G52">
        <v>32180567.789999999</v>
      </c>
      <c r="H52">
        <v>32500150.239999998</v>
      </c>
      <c r="I52">
        <v>32813983.969999999</v>
      </c>
      <c r="J52">
        <v>33123909.710000001</v>
      </c>
      <c r="K52">
        <v>33425395.469999999</v>
      </c>
      <c r="L52">
        <v>33721320.950000003</v>
      </c>
      <c r="M52">
        <v>34016142.420000002</v>
      </c>
      <c r="N52">
        <v>34313172.369999997</v>
      </c>
      <c r="O52">
        <v>34614769.880000003</v>
      </c>
      <c r="P52">
        <v>34923050.289999999</v>
      </c>
      <c r="Q52">
        <v>35241313.390000001</v>
      </c>
      <c r="R52">
        <v>35565846.039999999</v>
      </c>
      <c r="S52">
        <v>35893509.719999999</v>
      </c>
      <c r="T52">
        <v>36222058.420000002</v>
      </c>
      <c r="U52">
        <v>36543963.659999996</v>
      </c>
      <c r="V52">
        <v>36858754.130000003</v>
      </c>
      <c r="W52">
        <v>37165398.170000002</v>
      </c>
      <c r="X52">
        <v>37463713.289999999</v>
      </c>
      <c r="Y52">
        <v>37754051.579999998</v>
      </c>
      <c r="Z52">
        <v>38037001</v>
      </c>
      <c r="AA52">
        <v>38313181.619999997</v>
      </c>
      <c r="AB52">
        <v>38583125.57</v>
      </c>
      <c r="AC52">
        <v>38847237.75</v>
      </c>
      <c r="AD52">
        <v>39105809.899999999</v>
      </c>
      <c r="AE52">
        <v>39360609.009999998</v>
      </c>
      <c r="AF52">
        <v>39615535.100000001</v>
      </c>
      <c r="AG52">
        <v>39868997.789999999</v>
      </c>
      <c r="AH52">
        <v>40119459.039999999</v>
      </c>
      <c r="AI52">
        <v>40366027.689999998</v>
      </c>
      <c r="AJ52">
        <v>40608465.869999997</v>
      </c>
      <c r="AK52">
        <v>40847809.07</v>
      </c>
      <c r="AL52">
        <v>41084711.200000003</v>
      </c>
      <c r="AM52">
        <v>41320409.109999999</v>
      </c>
      <c r="AN52">
        <v>41556644.090000004</v>
      </c>
    </row>
    <row r="53" spans="1:40" x14ac:dyDescent="0.25">
      <c r="A53" s="7" t="s">
        <v>236</v>
      </c>
      <c r="B53" t="s">
        <v>305</v>
      </c>
      <c r="C53">
        <v>2580167.0010000002</v>
      </c>
      <c r="D53">
        <v>2607529.4210000001</v>
      </c>
      <c r="E53">
        <v>2631214.3960000002</v>
      </c>
      <c r="F53">
        <v>2650878.4180000001</v>
      </c>
      <c r="G53">
        <v>2669718.3059999999</v>
      </c>
      <c r="H53">
        <v>2690988.0260000001</v>
      </c>
      <c r="I53">
        <v>2715881.4369999999</v>
      </c>
      <c r="J53">
        <v>2744432.9360000002</v>
      </c>
      <c r="K53">
        <v>2774370.4410000001</v>
      </c>
      <c r="L53">
        <v>2805832.58</v>
      </c>
      <c r="M53">
        <v>2839325.3029999998</v>
      </c>
      <c r="N53">
        <v>2874899.0720000002</v>
      </c>
      <c r="O53">
        <v>2912179.9219999998</v>
      </c>
      <c r="P53">
        <v>2950157.0320000001</v>
      </c>
      <c r="Q53">
        <v>2988788.605</v>
      </c>
      <c r="R53">
        <v>3026990.736</v>
      </c>
      <c r="S53">
        <v>3064174.5980000002</v>
      </c>
      <c r="T53">
        <v>3100156.017</v>
      </c>
      <c r="U53">
        <v>3133247.3059999999</v>
      </c>
      <c r="V53">
        <v>3163748.6719999998</v>
      </c>
      <c r="W53">
        <v>3192148.8450000002</v>
      </c>
      <c r="X53">
        <v>3219087.1519999998</v>
      </c>
      <c r="Y53">
        <v>3245078.1830000002</v>
      </c>
      <c r="Z53">
        <v>3270447.7450000001</v>
      </c>
      <c r="AA53">
        <v>3295366.2910000002</v>
      </c>
      <c r="AB53">
        <v>3319904.5649999999</v>
      </c>
      <c r="AC53">
        <v>3344085.6949999998</v>
      </c>
      <c r="AD53">
        <v>3367922.4920000001</v>
      </c>
      <c r="AE53">
        <v>3391145.8849999998</v>
      </c>
      <c r="AF53">
        <v>3413921.5460000001</v>
      </c>
      <c r="AG53">
        <v>3435664.963</v>
      </c>
      <c r="AH53">
        <v>3456226.0619999999</v>
      </c>
      <c r="AI53">
        <v>3475836.9040000001</v>
      </c>
      <c r="AJ53">
        <v>3494942.0060000001</v>
      </c>
      <c r="AK53">
        <v>3514292.0449999999</v>
      </c>
      <c r="AL53">
        <v>3534295.253</v>
      </c>
      <c r="AM53">
        <v>3555435.486</v>
      </c>
      <c r="AN53">
        <v>3578239.9759999998</v>
      </c>
    </row>
    <row r="54" spans="1:40" x14ac:dyDescent="0.25">
      <c r="A54" s="23" t="s">
        <v>237</v>
      </c>
      <c r="B54" t="s">
        <v>306</v>
      </c>
      <c r="C54">
        <v>37645</v>
      </c>
      <c r="D54">
        <v>37977.075949999999</v>
      </c>
      <c r="E54">
        <v>38276.65999</v>
      </c>
      <c r="F54">
        <v>38664.935400000002</v>
      </c>
      <c r="G54">
        <v>39110.519749999999</v>
      </c>
      <c r="H54">
        <v>39404.456180000001</v>
      </c>
      <c r="I54">
        <v>39573.683319999996</v>
      </c>
      <c r="J54">
        <v>39644.538030000003</v>
      </c>
      <c r="K54">
        <v>39648.145450000004</v>
      </c>
      <c r="L54">
        <v>39599.045769999997</v>
      </c>
      <c r="M54">
        <v>39526.017449999999</v>
      </c>
      <c r="N54">
        <v>39440.190430000002</v>
      </c>
      <c r="O54">
        <v>39343.572939999998</v>
      </c>
      <c r="P54">
        <v>39277.515820000001</v>
      </c>
      <c r="Q54">
        <v>39294.623019999999</v>
      </c>
      <c r="R54">
        <v>39367.83582</v>
      </c>
      <c r="S54">
        <v>39480.223209999996</v>
      </c>
      <c r="T54">
        <v>39619.870889999998</v>
      </c>
      <c r="U54">
        <v>39776.07346</v>
      </c>
      <c r="V54">
        <v>39966.965049999999</v>
      </c>
      <c r="W54">
        <v>40180.49955</v>
      </c>
      <c r="X54">
        <v>40407.052329999999</v>
      </c>
      <c r="Y54">
        <v>40639.711190000002</v>
      </c>
      <c r="Z54">
        <v>40873.883999999998</v>
      </c>
      <c r="AA54">
        <v>41106.692320000002</v>
      </c>
      <c r="AB54">
        <v>41336.422899999998</v>
      </c>
      <c r="AC54">
        <v>41562.128290000001</v>
      </c>
      <c r="AD54">
        <v>41783.364170000001</v>
      </c>
      <c r="AE54">
        <v>42009.58135</v>
      </c>
      <c r="AF54">
        <v>42288.762560000003</v>
      </c>
      <c r="AG54">
        <v>42608.045940000004</v>
      </c>
      <c r="AH54">
        <v>42956.498870000003</v>
      </c>
      <c r="AI54">
        <v>43325.173620000001</v>
      </c>
      <c r="AJ54">
        <v>43707.04406</v>
      </c>
      <c r="AK54">
        <v>44097.631860000001</v>
      </c>
      <c r="AL54">
        <v>44493.075779999999</v>
      </c>
      <c r="AM54">
        <v>44891.028389999999</v>
      </c>
      <c r="AN54">
        <v>45290.321909999999</v>
      </c>
    </row>
    <row r="55" spans="1:40" x14ac:dyDescent="0.25">
      <c r="A55" s="23" t="s">
        <v>237</v>
      </c>
      <c r="B55" t="s">
        <v>307</v>
      </c>
      <c r="C55">
        <v>27443.5</v>
      </c>
      <c r="D55">
        <v>27707.897400000002</v>
      </c>
      <c r="E55">
        <v>27887.197680000001</v>
      </c>
      <c r="F55">
        <v>28093.680629999999</v>
      </c>
      <c r="G55">
        <v>28356.05875</v>
      </c>
      <c r="H55">
        <v>28788.874909999999</v>
      </c>
      <c r="I55">
        <v>29215.138269999999</v>
      </c>
      <c r="J55">
        <v>29555.339820000001</v>
      </c>
      <c r="K55">
        <v>29694.055990000001</v>
      </c>
      <c r="L55">
        <v>29663.094249999998</v>
      </c>
      <c r="M55">
        <v>29509.514380000001</v>
      </c>
      <c r="N55">
        <v>29255.849460000001</v>
      </c>
      <c r="O55">
        <v>28907.365610000001</v>
      </c>
      <c r="P55">
        <v>28547.50045</v>
      </c>
      <c r="Q55">
        <v>28288.103770000002</v>
      </c>
      <c r="R55">
        <v>28083.843079999999</v>
      </c>
      <c r="S55">
        <v>27907.091250000001</v>
      </c>
      <c r="T55">
        <v>27745.28069</v>
      </c>
      <c r="U55">
        <v>27624.023430000001</v>
      </c>
      <c r="V55">
        <v>27555.166450000001</v>
      </c>
      <c r="W55">
        <v>27522.948919999999</v>
      </c>
      <c r="X55">
        <v>27514.121950000001</v>
      </c>
      <c r="Y55">
        <v>27519.179929999998</v>
      </c>
      <c r="Z55">
        <v>27531.801619999998</v>
      </c>
      <c r="AA55">
        <v>27548.03728</v>
      </c>
      <c r="AB55">
        <v>27565.57992</v>
      </c>
      <c r="AC55">
        <v>27583.210470000002</v>
      </c>
      <c r="AD55">
        <v>27600.406940000001</v>
      </c>
      <c r="AE55">
        <v>27608.954720000002</v>
      </c>
      <c r="AF55">
        <v>27686.71299</v>
      </c>
      <c r="AG55">
        <v>27806.947090000001</v>
      </c>
      <c r="AH55">
        <v>27950.171119999999</v>
      </c>
      <c r="AI55">
        <v>28105.4866</v>
      </c>
      <c r="AJ55">
        <v>28266.990320000001</v>
      </c>
      <c r="AK55">
        <v>28432.013289999999</v>
      </c>
      <c r="AL55">
        <v>28598.877079999998</v>
      </c>
      <c r="AM55">
        <v>28766.90163</v>
      </c>
      <c r="AN55">
        <v>28936.10471</v>
      </c>
    </row>
    <row r="56" spans="1:40" x14ac:dyDescent="0.25">
      <c r="A56" s="31" t="s">
        <v>440</v>
      </c>
      <c r="B56" t="s">
        <v>308</v>
      </c>
      <c r="C56">
        <v>22745.332849999999</v>
      </c>
      <c r="D56">
        <v>23201.871910000002</v>
      </c>
      <c r="E56">
        <v>23693.572810000001</v>
      </c>
      <c r="F56">
        <v>24199.80903</v>
      </c>
      <c r="G56">
        <v>24620.261480000001</v>
      </c>
      <c r="H56">
        <v>26016.117320000001</v>
      </c>
      <c r="I56">
        <v>27195.716830000001</v>
      </c>
      <c r="J56">
        <v>27769.521339999999</v>
      </c>
      <c r="K56">
        <v>27688.214510000002</v>
      </c>
      <c r="L56">
        <v>27028.42366</v>
      </c>
      <c r="M56">
        <v>25873.239320000001</v>
      </c>
      <c r="N56">
        <v>24266.09402</v>
      </c>
      <c r="O56">
        <v>22212.08584</v>
      </c>
      <c r="P56">
        <v>21335.046849999999</v>
      </c>
      <c r="Q56">
        <v>20956.186150000001</v>
      </c>
      <c r="R56">
        <v>20713.92222</v>
      </c>
      <c r="S56">
        <v>20430.165069999999</v>
      </c>
      <c r="T56">
        <v>20017.90108</v>
      </c>
      <c r="U56">
        <v>19515.836640000001</v>
      </c>
      <c r="V56">
        <v>19052.484359999999</v>
      </c>
      <c r="W56">
        <v>18643.180049999999</v>
      </c>
      <c r="X56">
        <v>18276.942520000001</v>
      </c>
      <c r="Y56">
        <v>17935.027320000001</v>
      </c>
      <c r="Z56">
        <v>17599.205539999999</v>
      </c>
      <c r="AA56">
        <v>17254.921539999999</v>
      </c>
      <c r="AB56">
        <v>16892.03327</v>
      </c>
      <c r="AC56">
        <v>16504.504789999999</v>
      </c>
      <c r="AD56">
        <v>16089.70904</v>
      </c>
      <c r="AE56">
        <v>15889.05314</v>
      </c>
      <c r="AF56">
        <v>15813.97056</v>
      </c>
      <c r="AG56">
        <v>15793.09044</v>
      </c>
      <c r="AH56">
        <v>15783.31187</v>
      </c>
      <c r="AI56">
        <v>15755.806629999999</v>
      </c>
      <c r="AJ56">
        <v>15689.23216</v>
      </c>
      <c r="AK56">
        <v>15566.5748</v>
      </c>
      <c r="AL56">
        <v>15372.74122</v>
      </c>
      <c r="AM56">
        <v>15094.41383</v>
      </c>
      <c r="AN56">
        <v>14720.229170000001</v>
      </c>
    </row>
    <row r="57" spans="1:40" x14ac:dyDescent="0.25">
      <c r="A57" s="31" t="s">
        <v>441</v>
      </c>
      <c r="B57" t="s">
        <v>309</v>
      </c>
      <c r="C57">
        <v>2038.237662</v>
      </c>
      <c r="D57">
        <v>2309.4847490000002</v>
      </c>
      <c r="E57">
        <v>2765.6072730000001</v>
      </c>
      <c r="F57">
        <v>3403.4050240000001</v>
      </c>
      <c r="G57">
        <v>4225.4931049999996</v>
      </c>
      <c r="H57">
        <v>5408.3103520000004</v>
      </c>
      <c r="I57">
        <v>6819.510655</v>
      </c>
      <c r="J57">
        <v>8378.9723859999995</v>
      </c>
      <c r="K57">
        <v>10036.945830000001</v>
      </c>
      <c r="L57">
        <v>11757.693719999999</v>
      </c>
      <c r="M57">
        <v>13494.6104</v>
      </c>
      <c r="N57">
        <v>15163.088610000001</v>
      </c>
      <c r="O57">
        <v>16617.268599999999</v>
      </c>
      <c r="P57">
        <v>18488.409360000001</v>
      </c>
      <c r="Q57">
        <v>20672.58339</v>
      </c>
      <c r="R57">
        <v>23049.488949999999</v>
      </c>
      <c r="S57">
        <v>25523.051469999999</v>
      </c>
      <c r="T57">
        <v>28008.634839999999</v>
      </c>
      <c r="U57">
        <v>29827.670959999999</v>
      </c>
      <c r="V57">
        <v>31399.784749999999</v>
      </c>
      <c r="W57">
        <v>32914.398609999997</v>
      </c>
      <c r="X57">
        <v>34455.711300000003</v>
      </c>
      <c r="Y57">
        <v>36050.466800000002</v>
      </c>
      <c r="Z57">
        <v>37696.747470000002</v>
      </c>
      <c r="AA57">
        <v>39379.863440000001</v>
      </c>
      <c r="AB57">
        <v>41080.704319999997</v>
      </c>
      <c r="AC57">
        <v>42779.96286</v>
      </c>
      <c r="AD57">
        <v>44460.147010000001</v>
      </c>
      <c r="AE57">
        <v>45645.094660000002</v>
      </c>
      <c r="AF57">
        <v>46620.785360000002</v>
      </c>
      <c r="AG57">
        <v>47468.581960000003</v>
      </c>
      <c r="AH57">
        <v>48212.736290000001</v>
      </c>
      <c r="AI57">
        <v>48844.700380000002</v>
      </c>
      <c r="AJ57">
        <v>49337.1005</v>
      </c>
      <c r="AK57">
        <v>49652.311090000003</v>
      </c>
      <c r="AL57">
        <v>49744.60888</v>
      </c>
      <c r="AM57">
        <v>49564.870860000003</v>
      </c>
      <c r="AN57">
        <v>49064.056490000003</v>
      </c>
    </row>
    <row r="58" spans="1:40" x14ac:dyDescent="0.25">
      <c r="A58" s="31" t="s">
        <v>442</v>
      </c>
      <c r="B58" t="s">
        <v>310</v>
      </c>
      <c r="C58">
        <v>3008.1718519999999</v>
      </c>
      <c r="D58">
        <v>3007.007576</v>
      </c>
      <c r="E58">
        <v>2973.3401549999999</v>
      </c>
      <c r="F58">
        <v>2920.4958120000001</v>
      </c>
      <c r="G58">
        <v>2846.8664720000002</v>
      </c>
      <c r="H58">
        <v>3085.213788</v>
      </c>
      <c r="I58">
        <v>3430.9861599999999</v>
      </c>
      <c r="J58">
        <v>3801.0052919999998</v>
      </c>
      <c r="K58">
        <v>4155.067067</v>
      </c>
      <c r="L58">
        <v>4471.2263279999997</v>
      </c>
      <c r="M58">
        <v>4731.1231369999996</v>
      </c>
      <c r="N58">
        <v>4910.8598579999998</v>
      </c>
      <c r="O58">
        <v>4977.0722079999996</v>
      </c>
      <c r="P58">
        <v>4895.1515589999999</v>
      </c>
      <c r="Q58">
        <v>4726.4062400000003</v>
      </c>
      <c r="R58">
        <v>4496.3677070000003</v>
      </c>
      <c r="S58">
        <v>4222.9479650000003</v>
      </c>
      <c r="T58">
        <v>3919.6887200000001</v>
      </c>
      <c r="U58">
        <v>3677.8760550000002</v>
      </c>
      <c r="V58">
        <v>3485.6963000000001</v>
      </c>
      <c r="W58">
        <v>3326.9761140000001</v>
      </c>
      <c r="X58">
        <v>3189.9149349999998</v>
      </c>
      <c r="Y58">
        <v>3066.0952609999999</v>
      </c>
      <c r="Z58">
        <v>2949.7111180000002</v>
      </c>
      <c r="AA58">
        <v>2836.9417360000002</v>
      </c>
      <c r="AB58">
        <v>2725.4426990000002</v>
      </c>
      <c r="AC58">
        <v>2613.940349</v>
      </c>
      <c r="AD58">
        <v>2501.914432</v>
      </c>
      <c r="AE58">
        <v>2415.6138169999999</v>
      </c>
      <c r="AF58">
        <v>2345.61</v>
      </c>
      <c r="AG58">
        <v>2283.0807580000001</v>
      </c>
      <c r="AH58">
        <v>2222.756265</v>
      </c>
      <c r="AI58">
        <v>2161.2291770000002</v>
      </c>
      <c r="AJ58">
        <v>2096.1331260000002</v>
      </c>
      <c r="AK58">
        <v>2025.760556</v>
      </c>
      <c r="AL58">
        <v>1948.760528</v>
      </c>
      <c r="AM58">
        <v>1864.122081</v>
      </c>
      <c r="AN58">
        <v>1771.179482</v>
      </c>
    </row>
    <row r="59" spans="1:40" x14ac:dyDescent="0.25">
      <c r="A59" s="31" t="s">
        <v>125</v>
      </c>
      <c r="B59" t="s">
        <v>311</v>
      </c>
      <c r="C59">
        <v>74.41428406</v>
      </c>
      <c r="D59">
        <v>108.3574699</v>
      </c>
      <c r="E59">
        <v>189.58032829999999</v>
      </c>
      <c r="F59">
        <v>363.30616609999998</v>
      </c>
      <c r="G59">
        <v>724.37373430000002</v>
      </c>
      <c r="H59">
        <v>1465.717905</v>
      </c>
      <c r="I59">
        <v>2898.4265380000002</v>
      </c>
      <c r="J59">
        <v>5560.7520329999998</v>
      </c>
      <c r="K59">
        <v>10373.85866</v>
      </c>
      <c r="L59">
        <v>18890.94946</v>
      </c>
      <c r="M59">
        <v>33653.062660000003</v>
      </c>
      <c r="N59">
        <v>58611.912579999997</v>
      </c>
      <c r="O59">
        <v>99431.402090000003</v>
      </c>
      <c r="P59">
        <v>133209.87409999999</v>
      </c>
      <c r="Q59">
        <v>157298.83230000001</v>
      </c>
      <c r="R59">
        <v>173101.89499999999</v>
      </c>
      <c r="S59">
        <v>182839.80220000001</v>
      </c>
      <c r="T59">
        <v>188267.10769999999</v>
      </c>
      <c r="U59">
        <v>188535.02849999999</v>
      </c>
      <c r="V59">
        <v>187083.6923</v>
      </c>
      <c r="W59">
        <v>185294.19930000001</v>
      </c>
      <c r="X59">
        <v>183682.7151</v>
      </c>
      <c r="Y59">
        <v>182360.6361</v>
      </c>
      <c r="Z59">
        <v>181273.5233</v>
      </c>
      <c r="AA59">
        <v>180314.80360000001</v>
      </c>
      <c r="AB59">
        <v>179375.7469</v>
      </c>
      <c r="AC59">
        <v>178364.87899999999</v>
      </c>
      <c r="AD59">
        <v>177213.353</v>
      </c>
      <c r="AE59">
        <v>175705.04070000001</v>
      </c>
      <c r="AF59">
        <v>174302.1888</v>
      </c>
      <c r="AG59">
        <v>172935.1208</v>
      </c>
      <c r="AH59">
        <v>171491.394</v>
      </c>
      <c r="AI59">
        <v>169838.7304</v>
      </c>
      <c r="AJ59">
        <v>167837.65340000001</v>
      </c>
      <c r="AK59">
        <v>165350.7567</v>
      </c>
      <c r="AL59">
        <v>162239.0539</v>
      </c>
      <c r="AM59">
        <v>158371.64189999999</v>
      </c>
      <c r="AN59">
        <v>153633.03039999999</v>
      </c>
    </row>
    <row r="60" spans="1:40" x14ac:dyDescent="0.25">
      <c r="A60" s="31" t="s">
        <v>443</v>
      </c>
      <c r="B60" t="s">
        <v>312</v>
      </c>
      <c r="C60">
        <v>439.5071974</v>
      </c>
      <c r="D60">
        <v>510.92769010000001</v>
      </c>
      <c r="E60">
        <v>635.49267020000002</v>
      </c>
      <c r="F60">
        <v>816.89922839999997</v>
      </c>
      <c r="G60">
        <v>1061.9578879999999</v>
      </c>
      <c r="H60">
        <v>1308.6021330000001</v>
      </c>
      <c r="I60">
        <v>1521.507337</v>
      </c>
      <c r="J60">
        <v>1686.6993339999999</v>
      </c>
      <c r="K60">
        <v>1803.729315</v>
      </c>
      <c r="L60">
        <v>1877.215944</v>
      </c>
      <c r="M60">
        <v>1910.498599</v>
      </c>
      <c r="N60">
        <v>1902.7032409999999</v>
      </c>
      <c r="O60">
        <v>1848.594255</v>
      </c>
      <c r="P60">
        <v>1841.8549829999999</v>
      </c>
      <c r="Q60">
        <v>1854.644393</v>
      </c>
      <c r="R60">
        <v>1868.21922</v>
      </c>
      <c r="S60">
        <v>1872.505465</v>
      </c>
      <c r="T60">
        <v>1862.1668790000001</v>
      </c>
      <c r="U60">
        <v>1813.962141</v>
      </c>
      <c r="V60">
        <v>1755.484845</v>
      </c>
      <c r="W60">
        <v>1696.2719500000001</v>
      </c>
      <c r="X60">
        <v>1639.267243</v>
      </c>
      <c r="Y60">
        <v>1584.63625</v>
      </c>
      <c r="Z60">
        <v>1531.6128450000001</v>
      </c>
      <c r="AA60">
        <v>1479.3091480000001</v>
      </c>
      <c r="AB60">
        <v>1427.0225640000001</v>
      </c>
      <c r="AC60">
        <v>1374.314633</v>
      </c>
      <c r="AD60">
        <v>1320.9943780000001</v>
      </c>
      <c r="AE60">
        <v>1264.292749</v>
      </c>
      <c r="AF60">
        <v>1208.8074549999999</v>
      </c>
      <c r="AG60">
        <v>1154.6158840000001</v>
      </c>
      <c r="AH60">
        <v>1101.3243279999999</v>
      </c>
      <c r="AI60">
        <v>1048.37906</v>
      </c>
      <c r="AJ60">
        <v>995.22168799999997</v>
      </c>
      <c r="AK60">
        <v>941.3752528</v>
      </c>
      <c r="AL60">
        <v>886.4305713</v>
      </c>
      <c r="AM60">
        <v>830.09928339999999</v>
      </c>
      <c r="AN60">
        <v>772.23838190000004</v>
      </c>
    </row>
    <row r="61" spans="1:40" x14ac:dyDescent="0.25">
      <c r="A61" s="31" t="s">
        <v>444</v>
      </c>
      <c r="B61" t="s">
        <v>313</v>
      </c>
      <c r="C61">
        <v>4581.1430389999996</v>
      </c>
      <c r="D61">
        <v>4804.8891430000003</v>
      </c>
      <c r="E61">
        <v>5109.8377609999998</v>
      </c>
      <c r="F61">
        <v>5464.9555710000004</v>
      </c>
      <c r="G61">
        <v>5833.9997450000001</v>
      </c>
      <c r="H61">
        <v>6372.44722</v>
      </c>
      <c r="I61">
        <v>6840.300792</v>
      </c>
      <c r="J61">
        <v>7153.552866</v>
      </c>
      <c r="K61">
        <v>7299.6384850000004</v>
      </c>
      <c r="L61">
        <v>7292.8436089999996</v>
      </c>
      <c r="M61">
        <v>7147.1527340000002</v>
      </c>
      <c r="N61">
        <v>6865.0539779999999</v>
      </c>
      <c r="O61">
        <v>6437.6922450000002</v>
      </c>
      <c r="P61">
        <v>6053.3327900000004</v>
      </c>
      <c r="Q61">
        <v>5685.1242099999999</v>
      </c>
      <c r="R61">
        <v>5308.8844760000002</v>
      </c>
      <c r="S61">
        <v>4917.6091660000002</v>
      </c>
      <c r="T61">
        <v>4512.8464020000001</v>
      </c>
      <c r="U61">
        <v>4085.174489</v>
      </c>
      <c r="V61">
        <v>3687.7115020000001</v>
      </c>
      <c r="W61">
        <v>3330.4565520000001</v>
      </c>
      <c r="X61">
        <v>3011.447842</v>
      </c>
      <c r="Y61">
        <v>2725.3820810000002</v>
      </c>
      <c r="Z61">
        <v>2466.9489400000002</v>
      </c>
      <c r="AA61">
        <v>2231.845276</v>
      </c>
      <c r="AB61">
        <v>2016.872871</v>
      </c>
      <c r="AC61">
        <v>1819.7348609999999</v>
      </c>
      <c r="AD61">
        <v>1638.77847</v>
      </c>
      <c r="AE61">
        <v>1649.7807580000001</v>
      </c>
      <c r="AF61">
        <v>1762.1850139999999</v>
      </c>
      <c r="AG61">
        <v>1939.3358820000001</v>
      </c>
      <c r="AH61">
        <v>2164.390621</v>
      </c>
      <c r="AI61">
        <v>2428.3168260000002</v>
      </c>
      <c r="AJ61">
        <v>2725.2613540000002</v>
      </c>
      <c r="AK61">
        <v>3050.3929069999999</v>
      </c>
      <c r="AL61">
        <v>3398.4885680000002</v>
      </c>
      <c r="AM61">
        <v>3763.1272819999999</v>
      </c>
      <c r="AN61">
        <v>4136.0998710000003</v>
      </c>
    </row>
    <row r="62" spans="1:40" x14ac:dyDescent="0.25">
      <c r="A62" s="31" t="s">
        <v>445</v>
      </c>
      <c r="B62" t="s">
        <v>314</v>
      </c>
      <c r="C62">
        <v>0.34929036279999998</v>
      </c>
      <c r="D62">
        <v>0.86278303300000003</v>
      </c>
      <c r="E62">
        <v>3.3835410179999998</v>
      </c>
      <c r="F62">
        <v>17.680100419999999</v>
      </c>
      <c r="G62">
        <v>105.9824619</v>
      </c>
      <c r="H62">
        <v>293.41075039999998</v>
      </c>
      <c r="I62">
        <v>524.65198369999996</v>
      </c>
      <c r="J62">
        <v>733.31236239999998</v>
      </c>
      <c r="K62">
        <v>891.87792490000004</v>
      </c>
      <c r="L62">
        <v>1001.606301</v>
      </c>
      <c r="M62">
        <v>1071.755801</v>
      </c>
      <c r="N62">
        <v>1108.786447</v>
      </c>
      <c r="O62">
        <v>1113.615532</v>
      </c>
      <c r="P62">
        <v>1074.6871779999999</v>
      </c>
      <c r="Q62">
        <v>1014.438435</v>
      </c>
      <c r="R62">
        <v>943.05090389999998</v>
      </c>
      <c r="S62">
        <v>866.41730240000004</v>
      </c>
      <c r="T62">
        <v>788.0385182</v>
      </c>
      <c r="U62">
        <v>697.05955110000002</v>
      </c>
      <c r="V62">
        <v>610.92534969999997</v>
      </c>
      <c r="W62">
        <v>534.39678449999997</v>
      </c>
      <c r="X62">
        <v>467.84966079999998</v>
      </c>
      <c r="Y62">
        <v>410.20438410000003</v>
      </c>
      <c r="Z62">
        <v>360.11028809999999</v>
      </c>
      <c r="AA62">
        <v>316.35017479999999</v>
      </c>
      <c r="AB62">
        <v>277.93322510000002</v>
      </c>
      <c r="AC62">
        <v>244.07906209999999</v>
      </c>
      <c r="AD62">
        <v>214.17358759999999</v>
      </c>
      <c r="AE62">
        <v>195.06730959999999</v>
      </c>
      <c r="AF62">
        <v>181.4331105</v>
      </c>
      <c r="AG62">
        <v>170.5527859</v>
      </c>
      <c r="AH62">
        <v>161.08116659999999</v>
      </c>
      <c r="AI62">
        <v>152.31219619999999</v>
      </c>
      <c r="AJ62">
        <v>143.85709840000001</v>
      </c>
      <c r="AK62">
        <v>135.49549239999999</v>
      </c>
      <c r="AL62">
        <v>127.09489670000001</v>
      </c>
      <c r="AM62">
        <v>118.5795318</v>
      </c>
      <c r="AN62">
        <v>109.9142002</v>
      </c>
    </row>
    <row r="63" spans="1:40" x14ac:dyDescent="0.25">
      <c r="A63" s="31" t="s">
        <v>446</v>
      </c>
      <c r="B63" t="s">
        <v>315</v>
      </c>
      <c r="C63">
        <v>3813.5502799999999</v>
      </c>
      <c r="D63">
        <v>3782.4615399999998</v>
      </c>
      <c r="E63">
        <v>3700.3564879999999</v>
      </c>
      <c r="F63">
        <v>3593.1281880000001</v>
      </c>
      <c r="G63">
        <v>3462.605892</v>
      </c>
      <c r="H63">
        <v>3544.4500309999999</v>
      </c>
      <c r="I63">
        <v>3632.7449849999998</v>
      </c>
      <c r="J63">
        <v>3660.500333</v>
      </c>
      <c r="K63">
        <v>3614.1973079999998</v>
      </c>
      <c r="L63">
        <v>3500.159893</v>
      </c>
      <c r="M63">
        <v>3327.3214170000001</v>
      </c>
      <c r="N63">
        <v>3100.5765839999999</v>
      </c>
      <c r="O63">
        <v>2820.605098</v>
      </c>
      <c r="P63">
        <v>2634.0862849999999</v>
      </c>
      <c r="Q63">
        <v>2486.9536280000002</v>
      </c>
      <c r="R63">
        <v>2349.024449</v>
      </c>
      <c r="S63">
        <v>2207.4556630000002</v>
      </c>
      <c r="T63">
        <v>2057.9174459999999</v>
      </c>
      <c r="U63">
        <v>1945.9726009999999</v>
      </c>
      <c r="V63">
        <v>1861.3801470000001</v>
      </c>
      <c r="W63">
        <v>1794.0438449999999</v>
      </c>
      <c r="X63">
        <v>1737.1250030000001</v>
      </c>
      <c r="Y63">
        <v>1685.9410680000001</v>
      </c>
      <c r="Z63">
        <v>1637.330357</v>
      </c>
      <c r="AA63">
        <v>1589.2362820000001</v>
      </c>
      <c r="AB63">
        <v>1540.4099329999999</v>
      </c>
      <c r="AC63">
        <v>1490.187852</v>
      </c>
      <c r="AD63">
        <v>1438.3226930000001</v>
      </c>
      <c r="AE63">
        <v>1564.616145</v>
      </c>
      <c r="AF63">
        <v>1813.2580250000001</v>
      </c>
      <c r="AG63">
        <v>2169.423217</v>
      </c>
      <c r="AH63">
        <v>2634.4192859999998</v>
      </c>
      <c r="AI63">
        <v>3216.917872</v>
      </c>
      <c r="AJ63">
        <v>3929.4502189999998</v>
      </c>
      <c r="AK63">
        <v>4786.4485439999999</v>
      </c>
      <c r="AL63">
        <v>5802.260303</v>
      </c>
      <c r="AM63">
        <v>6989.168874</v>
      </c>
      <c r="AN63">
        <v>8354.9513939999997</v>
      </c>
    </row>
    <row r="64" spans="1:40" x14ac:dyDescent="0.25">
      <c r="A64" s="31" t="s">
        <v>449</v>
      </c>
      <c r="B64" t="s">
        <v>316</v>
      </c>
      <c r="C64">
        <v>13033.75303</v>
      </c>
      <c r="D64">
        <v>12956.033219999999</v>
      </c>
      <c r="E64">
        <v>12682.97171</v>
      </c>
      <c r="F64">
        <v>12293.38198</v>
      </c>
      <c r="G64">
        <v>11799.74855</v>
      </c>
      <c r="H64">
        <v>9891.6025000000009</v>
      </c>
      <c r="I64">
        <v>7514.4029899999996</v>
      </c>
      <c r="J64">
        <v>5341.4627380000002</v>
      </c>
      <c r="K64">
        <v>3634.6681749999998</v>
      </c>
      <c r="L64">
        <v>2402.1912510000002</v>
      </c>
      <c r="M64">
        <v>1554.012504</v>
      </c>
      <c r="N64">
        <v>986.48239460000002</v>
      </c>
      <c r="O64">
        <v>613.41340060000005</v>
      </c>
      <c r="P64">
        <v>445.74488309999998</v>
      </c>
      <c r="Q64">
        <v>350.79226490000002</v>
      </c>
      <c r="R64">
        <v>286.49260070000003</v>
      </c>
      <c r="S64">
        <v>237.42782099999999</v>
      </c>
      <c r="T64">
        <v>197.35360650000001</v>
      </c>
      <c r="U64">
        <v>154.84397989999999</v>
      </c>
      <c r="V64">
        <v>118.6626388</v>
      </c>
      <c r="W64">
        <v>90.300860920000005</v>
      </c>
      <c r="X64">
        <v>68.845412699999997</v>
      </c>
      <c r="Y64">
        <v>52.860943229999997</v>
      </c>
      <c r="Z64">
        <v>41.028072829999999</v>
      </c>
      <c r="AA64">
        <v>32.292125140000003</v>
      </c>
      <c r="AB64">
        <v>25.852034700000001</v>
      </c>
      <c r="AC64">
        <v>21.110946030000001</v>
      </c>
      <c r="AD64">
        <v>17.627050019999999</v>
      </c>
      <c r="AE64">
        <v>16.362565109999998</v>
      </c>
      <c r="AF64">
        <v>16.054757120000001</v>
      </c>
      <c r="AG64">
        <v>16.19791854</v>
      </c>
      <c r="AH64">
        <v>16.55867357</v>
      </c>
      <c r="AI64">
        <v>17.016562369999999</v>
      </c>
      <c r="AJ64">
        <v>17.503692430000001</v>
      </c>
      <c r="AK64">
        <v>17.978785340000002</v>
      </c>
      <c r="AL64">
        <v>18.4130322</v>
      </c>
      <c r="AM64">
        <v>18.784555839999999</v>
      </c>
      <c r="AN64">
        <v>19.07529345</v>
      </c>
    </row>
    <row r="65" spans="1:40" x14ac:dyDescent="0.25">
      <c r="A65" s="31" t="s">
        <v>450</v>
      </c>
      <c r="B65" t="s">
        <v>317</v>
      </c>
      <c r="C65">
        <v>42001.407169999999</v>
      </c>
      <c r="D65">
        <v>42771.612869999997</v>
      </c>
      <c r="E65">
        <v>43452.553160000003</v>
      </c>
      <c r="F65">
        <v>44009.086199999998</v>
      </c>
      <c r="G65">
        <v>44292.717700000001</v>
      </c>
      <c r="H65">
        <v>46682.411769999999</v>
      </c>
      <c r="I65">
        <v>48977.983500000002</v>
      </c>
      <c r="J65">
        <v>50427.013129999999</v>
      </c>
      <c r="K65">
        <v>50866.570699999997</v>
      </c>
      <c r="L65">
        <v>50353.409829999997</v>
      </c>
      <c r="M65">
        <v>48960.454729999998</v>
      </c>
      <c r="N65">
        <v>46694.866390000003</v>
      </c>
      <c r="O65">
        <v>43496.847659999999</v>
      </c>
      <c r="P65">
        <v>40277.51107</v>
      </c>
      <c r="Q65">
        <v>37084.653910000001</v>
      </c>
      <c r="R65">
        <v>33872.17254</v>
      </c>
      <c r="S65">
        <v>30653.475849999999</v>
      </c>
      <c r="T65">
        <v>27467.836019999999</v>
      </c>
      <c r="U65">
        <v>24951.235550000001</v>
      </c>
      <c r="V65">
        <v>22926.143120000001</v>
      </c>
      <c r="W65">
        <v>21230.03584</v>
      </c>
      <c r="X65">
        <v>19755.545050000001</v>
      </c>
      <c r="Y65">
        <v>18431.822489999999</v>
      </c>
      <c r="Z65">
        <v>17212.933099999998</v>
      </c>
      <c r="AA65">
        <v>16070.036040000001</v>
      </c>
      <c r="AB65">
        <v>14985.89553</v>
      </c>
      <c r="AC65">
        <v>13950.98065</v>
      </c>
      <c r="AD65">
        <v>12960.698280000001</v>
      </c>
      <c r="AE65">
        <v>12047.95451</v>
      </c>
      <c r="AF65">
        <v>11215.858029999999</v>
      </c>
      <c r="AG65">
        <v>10443.360549999999</v>
      </c>
      <c r="AH65">
        <v>9715.731796</v>
      </c>
      <c r="AI65">
        <v>9022.3559710000009</v>
      </c>
      <c r="AJ65">
        <v>8355.5472609999997</v>
      </c>
      <c r="AK65">
        <v>7709.9453679999997</v>
      </c>
      <c r="AL65">
        <v>7081.6688009999998</v>
      </c>
      <c r="AM65">
        <v>6468.3365130000002</v>
      </c>
      <c r="AN65">
        <v>5868.9726410000003</v>
      </c>
    </row>
    <row r="66" spans="1:40" x14ac:dyDescent="0.25">
      <c r="A66" s="31" t="s">
        <v>447</v>
      </c>
      <c r="B66" t="s">
        <v>318</v>
      </c>
      <c r="C66">
        <v>404.96020850000002</v>
      </c>
      <c r="D66">
        <v>438.15344720000002</v>
      </c>
      <c r="E66">
        <v>488.8180873</v>
      </c>
      <c r="F66">
        <v>553.31068110000001</v>
      </c>
      <c r="G66">
        <v>627.92824659999997</v>
      </c>
      <c r="H66">
        <v>545.26870510000003</v>
      </c>
      <c r="I66">
        <v>399.73414489999999</v>
      </c>
      <c r="J66">
        <v>264.04767550000003</v>
      </c>
      <c r="K66">
        <v>163.66580389999999</v>
      </c>
      <c r="L66">
        <v>97.540206029999894</v>
      </c>
      <c r="M66">
        <v>56.555668269999998</v>
      </c>
      <c r="N66">
        <v>32.14476569</v>
      </c>
      <c r="O66">
        <v>17.948157800000001</v>
      </c>
      <c r="P66">
        <v>12.70792198</v>
      </c>
      <c r="Q66">
        <v>10.16908709</v>
      </c>
      <c r="R66">
        <v>8.6320899579999999</v>
      </c>
      <c r="S66">
        <v>7.5170865060000001</v>
      </c>
      <c r="T66">
        <v>6.5988169719999998</v>
      </c>
      <c r="U66">
        <v>6.482497113</v>
      </c>
      <c r="V66">
        <v>6.7752652280000003</v>
      </c>
      <c r="W66">
        <v>7.3184179629999999</v>
      </c>
      <c r="X66">
        <v>8.039012069</v>
      </c>
      <c r="Y66">
        <v>8.8987654230000004</v>
      </c>
      <c r="Z66">
        <v>9.8752723790000001</v>
      </c>
      <c r="AA66">
        <v>10.95412859</v>
      </c>
      <c r="AB66">
        <v>12.125290850000001</v>
      </c>
      <c r="AC66">
        <v>13.38128174</v>
      </c>
      <c r="AD66">
        <v>14.71627108</v>
      </c>
      <c r="AE66">
        <v>16.00486034</v>
      </c>
      <c r="AF66">
        <v>17.314252700000001</v>
      </c>
      <c r="AG66">
        <v>18.659519</v>
      </c>
      <c r="AH66">
        <v>20.041918769999999</v>
      </c>
      <c r="AI66">
        <v>21.452242930000001</v>
      </c>
      <c r="AJ66">
        <v>22.872660929999999</v>
      </c>
      <c r="AK66">
        <v>24.277932</v>
      </c>
      <c r="AL66">
        <v>25.6345423</v>
      </c>
      <c r="AM66">
        <v>26.901527890000001</v>
      </c>
      <c r="AN66">
        <v>28.031261709999999</v>
      </c>
    </row>
    <row r="67" spans="1:40" x14ac:dyDescent="0.25">
      <c r="A67" s="31" t="s">
        <v>448</v>
      </c>
      <c r="B67" t="s">
        <v>319</v>
      </c>
      <c r="C67">
        <v>6170.1730530000004</v>
      </c>
      <c r="D67">
        <v>6026.5333440000004</v>
      </c>
      <c r="E67">
        <v>5752.5978439999999</v>
      </c>
      <c r="F67">
        <v>5421.809988</v>
      </c>
      <c r="G67">
        <v>5057.2355909999997</v>
      </c>
      <c r="H67">
        <v>3399.861367</v>
      </c>
      <c r="I67">
        <v>1873.0679279999999</v>
      </c>
      <c r="J67">
        <v>917.39718219999997</v>
      </c>
      <c r="K67">
        <v>420.25810200000001</v>
      </c>
      <c r="L67">
        <v>186.03486770000001</v>
      </c>
      <c r="M67">
        <v>81.583900220000004</v>
      </c>
      <c r="N67">
        <v>36.224239750000002</v>
      </c>
      <c r="O67">
        <v>17.006522589999999</v>
      </c>
      <c r="P67">
        <v>11.547100459999999</v>
      </c>
      <c r="Q67">
        <v>9.498993402</v>
      </c>
      <c r="R67">
        <v>8.6065717779999904</v>
      </c>
      <c r="S67">
        <v>8.1685304989999903</v>
      </c>
      <c r="T67">
        <v>7.9116414009999998</v>
      </c>
      <c r="U67">
        <v>7.823131525</v>
      </c>
      <c r="V67">
        <v>7.8268603170000004</v>
      </c>
      <c r="W67">
        <v>7.8754967239999996</v>
      </c>
      <c r="X67">
        <v>7.9416733849999996</v>
      </c>
      <c r="Y67">
        <v>8.0088609339999994</v>
      </c>
      <c r="Z67">
        <v>8.0669518230000001</v>
      </c>
      <c r="AA67">
        <v>8.1099341779999996</v>
      </c>
      <c r="AB67">
        <v>8.134548208</v>
      </c>
      <c r="AC67">
        <v>8.1394430769999904</v>
      </c>
      <c r="AD67">
        <v>8.1246054000000001</v>
      </c>
      <c r="AE67">
        <v>8.1569762410000006</v>
      </c>
      <c r="AF67">
        <v>8.2138218189999996</v>
      </c>
      <c r="AG67">
        <v>8.2763570879999904</v>
      </c>
      <c r="AH67">
        <v>8.3334718589999994</v>
      </c>
      <c r="AI67">
        <v>8.3781751969999902</v>
      </c>
      <c r="AJ67">
        <v>8.4056971520000001</v>
      </c>
      <c r="AK67">
        <v>8.4127316610000005</v>
      </c>
      <c r="AL67">
        <v>8.3962556690000003</v>
      </c>
      <c r="AM67">
        <v>8.3538104630000003</v>
      </c>
      <c r="AN67">
        <v>8.2835053750000007</v>
      </c>
    </row>
    <row r="68" spans="1:40" x14ac:dyDescent="0.25">
      <c r="A68" s="7" t="s">
        <v>234</v>
      </c>
      <c r="B68" t="s">
        <v>320</v>
      </c>
      <c r="C68">
        <v>48859.425990000003</v>
      </c>
      <c r="D68">
        <v>50295.959880000002</v>
      </c>
      <c r="E68">
        <v>51773.272420000001</v>
      </c>
      <c r="F68">
        <v>53284.154210000001</v>
      </c>
      <c r="G68">
        <v>54814.180769999999</v>
      </c>
      <c r="H68">
        <v>56360.788650000002</v>
      </c>
      <c r="I68">
        <v>57925.845390000002</v>
      </c>
      <c r="J68">
        <v>59514.293319999997</v>
      </c>
      <c r="K68">
        <v>61122.740709999998</v>
      </c>
      <c r="L68">
        <v>62755.751170000003</v>
      </c>
      <c r="M68">
        <v>64418.114959999999</v>
      </c>
      <c r="N68">
        <v>66113.986409999998</v>
      </c>
      <c r="O68">
        <v>67847.540030000004</v>
      </c>
      <c r="P68">
        <v>69625.462249999997</v>
      </c>
      <c r="Q68">
        <v>71455.56177</v>
      </c>
      <c r="R68">
        <v>73336.643599999996</v>
      </c>
      <c r="S68">
        <v>75268.08223</v>
      </c>
      <c r="T68">
        <v>77249.262090000004</v>
      </c>
      <c r="U68">
        <v>79271.42628</v>
      </c>
      <c r="V68">
        <v>81339.403279999999</v>
      </c>
      <c r="W68">
        <v>83451.097550000006</v>
      </c>
      <c r="X68">
        <v>85604.80687</v>
      </c>
      <c r="Y68">
        <v>87799.911869999996</v>
      </c>
      <c r="Z68">
        <v>90036.627269999997</v>
      </c>
      <c r="AA68">
        <v>92315.682350000003</v>
      </c>
      <c r="AB68">
        <v>94638.086970000004</v>
      </c>
      <c r="AC68">
        <v>97005.022440000001</v>
      </c>
      <c r="AD68">
        <v>99417.825440000001</v>
      </c>
      <c r="AE68">
        <v>101878.56849999999</v>
      </c>
      <c r="AF68">
        <v>104392.6888</v>
      </c>
      <c r="AG68">
        <v>106957.8045</v>
      </c>
      <c r="AH68">
        <v>109572.026</v>
      </c>
      <c r="AI68">
        <v>112234.8321</v>
      </c>
      <c r="AJ68">
        <v>114947.49400000001</v>
      </c>
      <c r="AK68">
        <v>117715.0733</v>
      </c>
      <c r="AL68">
        <v>120542.93520000001</v>
      </c>
      <c r="AM68">
        <v>123439.14</v>
      </c>
      <c r="AN68">
        <v>126414.1401</v>
      </c>
    </row>
    <row r="69" spans="1:40" x14ac:dyDescent="0.25">
      <c r="A69" s="7" t="s">
        <v>234</v>
      </c>
      <c r="B69" t="s">
        <v>321</v>
      </c>
      <c r="C69">
        <v>13.242000000000001</v>
      </c>
      <c r="D69">
        <v>13.630351510000001</v>
      </c>
      <c r="E69">
        <v>14.02348933</v>
      </c>
      <c r="F69">
        <v>14.41991816</v>
      </c>
      <c r="G69">
        <v>14.821581</v>
      </c>
      <c r="H69">
        <v>15.23212921</v>
      </c>
      <c r="I69">
        <v>15.652663049999999</v>
      </c>
      <c r="J69">
        <v>16.083652449999999</v>
      </c>
      <c r="K69">
        <v>16.520697550000001</v>
      </c>
      <c r="L69">
        <v>16.965463150000001</v>
      </c>
      <c r="M69">
        <v>17.420748570000001</v>
      </c>
      <c r="N69">
        <v>17.88804279</v>
      </c>
      <c r="O69">
        <v>18.367732879999998</v>
      </c>
      <c r="P69">
        <v>18.85909891</v>
      </c>
      <c r="Q69">
        <v>19.36448176</v>
      </c>
      <c r="R69">
        <v>19.881517779999999</v>
      </c>
      <c r="S69">
        <v>20.408385330000002</v>
      </c>
      <c r="T69">
        <v>20.944144789999999</v>
      </c>
      <c r="U69">
        <v>21.483366920000002</v>
      </c>
      <c r="V69">
        <v>22.028376999999999</v>
      </c>
      <c r="W69">
        <v>22.58082259</v>
      </c>
      <c r="X69">
        <v>23.141832090000001</v>
      </c>
      <c r="Y69">
        <v>23.712103630000001</v>
      </c>
      <c r="Z69">
        <v>24.29202308</v>
      </c>
      <c r="AA69">
        <v>24.881784710000002</v>
      </c>
      <c r="AB69">
        <v>25.481480390000002</v>
      </c>
      <c r="AC69">
        <v>26.091170810000001</v>
      </c>
      <c r="AD69">
        <v>26.71094033</v>
      </c>
      <c r="AE69">
        <v>27.339878599999999</v>
      </c>
      <c r="AF69">
        <v>27.97946035</v>
      </c>
      <c r="AG69">
        <v>28.627994739999998</v>
      </c>
      <c r="AH69">
        <v>29.284651149999998</v>
      </c>
      <c r="AI69">
        <v>29.949751679999999</v>
      </c>
      <c r="AJ69">
        <v>30.62442441</v>
      </c>
      <c r="AK69">
        <v>31.311253499999999</v>
      </c>
      <c r="AL69">
        <v>32.01207745</v>
      </c>
      <c r="AM69">
        <v>32.729447110000002</v>
      </c>
      <c r="AN69">
        <v>33.46659949</v>
      </c>
    </row>
    <row r="70" spans="1:40" x14ac:dyDescent="0.25">
      <c r="A70" s="7" t="s">
        <v>233</v>
      </c>
      <c r="B70" t="s">
        <v>322</v>
      </c>
      <c r="C70">
        <v>79196.570370000001</v>
      </c>
      <c r="D70">
        <v>81528.658760000006</v>
      </c>
      <c r="E70">
        <v>83950.834069999997</v>
      </c>
      <c r="F70">
        <v>86448.581770000004</v>
      </c>
      <c r="G70">
        <v>88976.37616</v>
      </c>
      <c r="H70">
        <v>91510.971869999994</v>
      </c>
      <c r="I70">
        <v>94054.110969999994</v>
      </c>
      <c r="J70">
        <v>96618.781419999999</v>
      </c>
      <c r="K70">
        <v>99214.881120000005</v>
      </c>
      <c r="L70">
        <v>101851.0217</v>
      </c>
      <c r="M70">
        <v>104534.5238</v>
      </c>
      <c r="N70">
        <v>107274.94779999999</v>
      </c>
      <c r="O70">
        <v>110084.07120000001</v>
      </c>
      <c r="P70">
        <v>112986.9893</v>
      </c>
      <c r="Q70">
        <v>115994.94530000001</v>
      </c>
      <c r="R70">
        <v>119111.452</v>
      </c>
      <c r="S70">
        <v>122338.6024</v>
      </c>
      <c r="T70">
        <v>125676.72719999999</v>
      </c>
      <c r="U70">
        <v>129119.1397</v>
      </c>
      <c r="V70">
        <v>132653.2567</v>
      </c>
      <c r="W70">
        <v>136265.49909999999</v>
      </c>
      <c r="X70">
        <v>139947.46040000001</v>
      </c>
      <c r="Y70">
        <v>143695.43669999999</v>
      </c>
      <c r="Z70">
        <v>147508.99739999999</v>
      </c>
      <c r="AA70">
        <v>151389.6109</v>
      </c>
      <c r="AB70">
        <v>155339.6637</v>
      </c>
      <c r="AC70">
        <v>159361.91070000001</v>
      </c>
      <c r="AD70">
        <v>163459.264</v>
      </c>
      <c r="AE70">
        <v>167647.50539999999</v>
      </c>
      <c r="AF70">
        <v>171932.15100000001</v>
      </c>
      <c r="AG70">
        <v>176310.99739999999</v>
      </c>
      <c r="AH70">
        <v>180780.28349999999</v>
      </c>
      <c r="AI70">
        <v>185336.5466</v>
      </c>
      <c r="AJ70">
        <v>189978.80900000001</v>
      </c>
      <c r="AK70">
        <v>194711.46890000001</v>
      </c>
      <c r="AL70">
        <v>199542.90549999999</v>
      </c>
      <c r="AM70">
        <v>204485.98480000001</v>
      </c>
      <c r="AN70">
        <v>209557.79029999999</v>
      </c>
    </row>
    <row r="71" spans="1:40" x14ac:dyDescent="0.25">
      <c r="A71" s="7" t="s">
        <v>233</v>
      </c>
      <c r="B71" t="s">
        <v>323</v>
      </c>
      <c r="C71">
        <v>25142.842860000001</v>
      </c>
      <c r="D71">
        <v>25878.55357</v>
      </c>
      <c r="E71">
        <v>26631.67297</v>
      </c>
      <c r="F71">
        <v>27399.26107</v>
      </c>
      <c r="G71">
        <v>28179.894270000001</v>
      </c>
      <c r="H71">
        <v>28974.582600000002</v>
      </c>
      <c r="I71">
        <v>29783.961319999999</v>
      </c>
      <c r="J71">
        <v>30609.62631</v>
      </c>
      <c r="K71">
        <v>31446.720310000001</v>
      </c>
      <c r="L71">
        <v>32299.052479999998</v>
      </c>
      <c r="M71">
        <v>33171.336660000001</v>
      </c>
      <c r="N71">
        <v>34066.567869999999</v>
      </c>
      <c r="O71">
        <v>34986.564989999999</v>
      </c>
      <c r="P71">
        <v>35932.69195</v>
      </c>
      <c r="Q71">
        <v>36910.53155</v>
      </c>
      <c r="R71">
        <v>37917.39458</v>
      </c>
      <c r="S71">
        <v>38951.675150000003</v>
      </c>
      <c r="T71">
        <v>40012.80356</v>
      </c>
      <c r="U71">
        <v>41089.049639999997</v>
      </c>
      <c r="V71">
        <v>42180.73343</v>
      </c>
      <c r="W71">
        <v>43287.269099999998</v>
      </c>
      <c r="X71">
        <v>44408.809200000003</v>
      </c>
      <c r="Y71">
        <v>45545.837579999999</v>
      </c>
      <c r="Z71">
        <v>46698.925779999998</v>
      </c>
      <c r="AA71">
        <v>47868.640930000001</v>
      </c>
      <c r="AB71">
        <v>49055.510770000001</v>
      </c>
      <c r="AC71">
        <v>50260.037620000003</v>
      </c>
      <c r="AD71">
        <v>51482.739179999997</v>
      </c>
      <c r="AE71">
        <v>52725.011440000002</v>
      </c>
      <c r="AF71">
        <v>53990.048009999999</v>
      </c>
      <c r="AG71">
        <v>55274.849349999997</v>
      </c>
      <c r="AH71">
        <v>56577.9035</v>
      </c>
      <c r="AI71">
        <v>57899.382510000003</v>
      </c>
      <c r="AJ71">
        <v>59240.739580000001</v>
      </c>
      <c r="AK71">
        <v>60605.869639999997</v>
      </c>
      <c r="AL71">
        <v>61997.926809999997</v>
      </c>
      <c r="AM71">
        <v>63421.563869999998</v>
      </c>
      <c r="AN71">
        <v>64882.744960000004</v>
      </c>
    </row>
    <row r="72" spans="1:40" x14ac:dyDescent="0.25">
      <c r="A72" s="7" t="s">
        <v>233</v>
      </c>
      <c r="B72" t="s">
        <v>324</v>
      </c>
      <c r="C72">
        <v>38141.076789999999</v>
      </c>
      <c r="D72">
        <v>39253.641109999997</v>
      </c>
      <c r="E72">
        <v>40395.4447</v>
      </c>
      <c r="F72">
        <v>41567.769269999997</v>
      </c>
      <c r="G72">
        <v>42772.856720000003</v>
      </c>
      <c r="H72">
        <v>43998.790860000001</v>
      </c>
      <c r="I72">
        <v>45239.800869999999</v>
      </c>
      <c r="J72">
        <v>46496.806689999998</v>
      </c>
      <c r="K72">
        <v>47766.502009999997</v>
      </c>
      <c r="L72">
        <v>49058.541599999997</v>
      </c>
      <c r="M72">
        <v>50382.106870000003</v>
      </c>
      <c r="N72">
        <v>51742.928500000002</v>
      </c>
      <c r="O72">
        <v>53144.77865</v>
      </c>
      <c r="P72">
        <v>54584.663719999997</v>
      </c>
      <c r="Q72">
        <v>56072.103589999999</v>
      </c>
      <c r="R72">
        <v>57603.147230000002</v>
      </c>
      <c r="S72">
        <v>59175.660779999998</v>
      </c>
      <c r="T72">
        <v>60788.502379999998</v>
      </c>
      <c r="U72">
        <v>62433.245020000002</v>
      </c>
      <c r="V72">
        <v>64110.809200000003</v>
      </c>
      <c r="W72">
        <v>65819.486550000001</v>
      </c>
      <c r="X72">
        <v>67558.839470000006</v>
      </c>
      <c r="Y72">
        <v>69329.19167</v>
      </c>
      <c r="Z72">
        <v>71131.226840000003</v>
      </c>
      <c r="AA72">
        <v>72965.773459999997</v>
      </c>
      <c r="AB72">
        <v>74833.685259999998</v>
      </c>
      <c r="AC72">
        <v>76735.817089999997</v>
      </c>
      <c r="AD72">
        <v>78673.058220000006</v>
      </c>
      <c r="AE72">
        <v>80624.643339999995</v>
      </c>
      <c r="AF72">
        <v>82603.65178</v>
      </c>
      <c r="AG72">
        <v>84608.189799999906</v>
      </c>
      <c r="AH72">
        <v>86636.914680000002</v>
      </c>
      <c r="AI72">
        <v>88689.925140000007</v>
      </c>
      <c r="AJ72">
        <v>90768.73057</v>
      </c>
      <c r="AK72">
        <v>92878.278470000005</v>
      </c>
      <c r="AL72">
        <v>95022.439740000002</v>
      </c>
      <c r="AM72">
        <v>97207.407130000007</v>
      </c>
      <c r="AN72">
        <v>99441.274210000003</v>
      </c>
    </row>
    <row r="73" spans="1:40" x14ac:dyDescent="0.25">
      <c r="A73" s="7" t="s">
        <v>233</v>
      </c>
      <c r="B73" t="s">
        <v>325</v>
      </c>
      <c r="C73">
        <v>7549.8993810000002</v>
      </c>
      <c r="D73">
        <v>7778.1138460000002</v>
      </c>
      <c r="E73">
        <v>8009.1369260000001</v>
      </c>
      <c r="F73">
        <v>8244.0216500000006</v>
      </c>
      <c r="G73">
        <v>8490.6061129999998</v>
      </c>
      <c r="H73">
        <v>8751.7945550000004</v>
      </c>
      <c r="I73">
        <v>9026.6636949999902</v>
      </c>
      <c r="J73">
        <v>9315.2941769999998</v>
      </c>
      <c r="K73">
        <v>9616.2880000000005</v>
      </c>
      <c r="L73">
        <v>9932.0300320000006</v>
      </c>
      <c r="M73">
        <v>10267.22026</v>
      </c>
      <c r="N73">
        <v>10627.25129</v>
      </c>
      <c r="O73">
        <v>11018.35051</v>
      </c>
      <c r="P73">
        <v>11419.634110000001</v>
      </c>
      <c r="Q73">
        <v>11842.3343</v>
      </c>
      <c r="R73">
        <v>12290.64775</v>
      </c>
      <c r="S73">
        <v>12767.15958</v>
      </c>
      <c r="T73">
        <v>13274.7309</v>
      </c>
      <c r="U73">
        <v>13763.511570000001</v>
      </c>
      <c r="V73">
        <v>14243.26979</v>
      </c>
      <c r="W73">
        <v>14720.25201</v>
      </c>
      <c r="X73">
        <v>15197.57476</v>
      </c>
      <c r="Y73">
        <v>15677.36355</v>
      </c>
      <c r="Z73">
        <v>16161.50591</v>
      </c>
      <c r="AA73">
        <v>16651.825260000001</v>
      </c>
      <c r="AB73">
        <v>17150.102019999998</v>
      </c>
      <c r="AC73">
        <v>17658.07977</v>
      </c>
      <c r="AD73">
        <v>18177.48171</v>
      </c>
      <c r="AE73">
        <v>18687.575349999999</v>
      </c>
      <c r="AF73">
        <v>19190.712220000001</v>
      </c>
      <c r="AG73">
        <v>19688.81191</v>
      </c>
      <c r="AH73">
        <v>20183.27793</v>
      </c>
      <c r="AI73">
        <v>20675.64141</v>
      </c>
      <c r="AJ73">
        <v>21167.791239999999</v>
      </c>
      <c r="AK73">
        <v>21662.46617</v>
      </c>
      <c r="AL73">
        <v>22162.206770000001</v>
      </c>
      <c r="AM73">
        <v>22670.007379999999</v>
      </c>
      <c r="AN73">
        <v>23189.447240000001</v>
      </c>
    </row>
    <row r="74" spans="1:40" x14ac:dyDescent="0.25">
      <c r="A74" s="7" t="s">
        <v>233</v>
      </c>
      <c r="B74" t="s">
        <v>326</v>
      </c>
      <c r="C74">
        <v>10681.6993</v>
      </c>
      <c r="D74">
        <v>10996.097449999999</v>
      </c>
      <c r="E74">
        <v>11304.40387</v>
      </c>
      <c r="F74">
        <v>11608.87601</v>
      </c>
      <c r="G74">
        <v>11924.48072</v>
      </c>
      <c r="H74">
        <v>12258.08051</v>
      </c>
      <c r="I74">
        <v>12610.202219999999</v>
      </c>
      <c r="J74">
        <v>12980.189689999999</v>
      </c>
      <c r="K74">
        <v>13361.26792</v>
      </c>
      <c r="L74">
        <v>13756.334639999999</v>
      </c>
      <c r="M74">
        <v>14169.5687</v>
      </c>
      <c r="N74">
        <v>14603.163</v>
      </c>
      <c r="O74">
        <v>15057.85866</v>
      </c>
      <c r="P74">
        <v>15520.725340000001</v>
      </c>
      <c r="Q74">
        <v>15997.54903</v>
      </c>
      <c r="R74">
        <v>16486.270380000002</v>
      </c>
      <c r="S74">
        <v>16985.975839999999</v>
      </c>
      <c r="T74">
        <v>17496.934420000001</v>
      </c>
      <c r="U74">
        <v>18002.270779999999</v>
      </c>
      <c r="V74">
        <v>18504.689119999999</v>
      </c>
      <c r="W74">
        <v>19006.451420000001</v>
      </c>
      <c r="X74">
        <v>19509.757310000001</v>
      </c>
      <c r="Y74">
        <v>20016.223829999999</v>
      </c>
      <c r="Z74">
        <v>20526.85209</v>
      </c>
      <c r="AA74">
        <v>21042.19772</v>
      </c>
      <c r="AB74">
        <v>21562.542130000002</v>
      </c>
      <c r="AC74">
        <v>22088.032950000001</v>
      </c>
      <c r="AD74">
        <v>22618.78083</v>
      </c>
      <c r="AE74">
        <v>23145.213909999999</v>
      </c>
      <c r="AF74">
        <v>23669.84535</v>
      </c>
      <c r="AG74">
        <v>24190.490839999999</v>
      </c>
      <c r="AH74">
        <v>24707.019820000001</v>
      </c>
      <c r="AI74">
        <v>25220.904429999999</v>
      </c>
      <c r="AJ74">
        <v>25734.33455</v>
      </c>
      <c r="AK74">
        <v>26250.933430000001</v>
      </c>
      <c r="AL74">
        <v>26772.53901</v>
      </c>
      <c r="AM74">
        <v>27301.664059999999</v>
      </c>
      <c r="AN74">
        <v>27841.326840000002</v>
      </c>
    </row>
    <row r="75" spans="1:40" x14ac:dyDescent="0.25">
      <c r="A75" s="7" t="s">
        <v>233</v>
      </c>
      <c r="B75" t="s">
        <v>327</v>
      </c>
      <c r="C75">
        <v>409061.22110000002</v>
      </c>
      <c r="D75">
        <v>420879.54369999998</v>
      </c>
      <c r="E75">
        <v>432597.47560000001</v>
      </c>
      <c r="F75">
        <v>444198.15460000001</v>
      </c>
      <c r="G75">
        <v>456041.02870000002</v>
      </c>
      <c r="H75">
        <v>468450.60279999999</v>
      </c>
      <c r="I75">
        <v>481485.038</v>
      </c>
      <c r="J75">
        <v>495122.69799999997</v>
      </c>
      <c r="K75">
        <v>509044.5197</v>
      </c>
      <c r="L75">
        <v>523364.65340000001</v>
      </c>
      <c r="M75">
        <v>538210.90729999996</v>
      </c>
      <c r="N75">
        <v>553612.97389999998</v>
      </c>
      <c r="O75">
        <v>569535.40170000005</v>
      </c>
      <c r="P75">
        <v>585877.95519999997</v>
      </c>
      <c r="Q75">
        <v>602707.54260000004</v>
      </c>
      <c r="R75">
        <v>619861.88699999999</v>
      </c>
      <c r="S75">
        <v>637269.8371</v>
      </c>
      <c r="T75">
        <v>654914.2243</v>
      </c>
      <c r="U75">
        <v>672486.90220000001</v>
      </c>
      <c r="V75">
        <v>690069.96589999995</v>
      </c>
      <c r="W75">
        <v>707715.89419999998</v>
      </c>
      <c r="X75">
        <v>725489.74190000002</v>
      </c>
      <c r="Y75">
        <v>743436.65599999996</v>
      </c>
      <c r="Z75">
        <v>761579.70140000002</v>
      </c>
      <c r="AA75">
        <v>779927.48910000001</v>
      </c>
      <c r="AB75">
        <v>798481.22459999996</v>
      </c>
      <c r="AC75">
        <v>817240.0882</v>
      </c>
      <c r="AD75">
        <v>836204.60530000005</v>
      </c>
      <c r="AE75">
        <v>855369.82900000003</v>
      </c>
      <c r="AF75">
        <v>874780.826</v>
      </c>
      <c r="AG75">
        <v>894298.24179999996</v>
      </c>
      <c r="AH75">
        <v>913893.61170000001</v>
      </c>
      <c r="AI75">
        <v>933613.61239999998</v>
      </c>
      <c r="AJ75">
        <v>953539.48880000005</v>
      </c>
      <c r="AK75">
        <v>973820.14509999997</v>
      </c>
      <c r="AL75">
        <v>994523.25699999998</v>
      </c>
      <c r="AM75">
        <v>1015754.681</v>
      </c>
      <c r="AN75">
        <v>1037643.088</v>
      </c>
    </row>
    <row r="76" spans="1:40" x14ac:dyDescent="0.25">
      <c r="A76" s="23" t="s">
        <v>237</v>
      </c>
      <c r="B76" t="s">
        <v>328</v>
      </c>
      <c r="C76">
        <v>307332.288</v>
      </c>
      <c r="D76">
        <v>315853.08199999999</v>
      </c>
      <c r="E76">
        <v>324155.26819999999</v>
      </c>
      <c r="F76">
        <v>332799.31459999998</v>
      </c>
      <c r="G76">
        <v>341993.44569999998</v>
      </c>
      <c r="H76">
        <v>351556.88890000002</v>
      </c>
      <c r="I76">
        <v>361262.61920000002</v>
      </c>
      <c r="J76">
        <v>370950.92259999999</v>
      </c>
      <c r="K76">
        <v>380410.37550000002</v>
      </c>
      <c r="L76">
        <v>389744.81150000001</v>
      </c>
      <c r="M76">
        <v>399149.68099999998</v>
      </c>
      <c r="N76">
        <v>408676.48670000001</v>
      </c>
      <c r="O76">
        <v>418287.25660000002</v>
      </c>
      <c r="P76">
        <v>428112.81670000002</v>
      </c>
      <c r="Q76">
        <v>438525.35019999999</v>
      </c>
      <c r="R76">
        <v>449264.97120000003</v>
      </c>
      <c r="S76">
        <v>460199.3872</v>
      </c>
      <c r="T76">
        <v>471278.96169999999</v>
      </c>
      <c r="U76">
        <v>482309.58720000001</v>
      </c>
      <c r="V76">
        <v>493498.4253</v>
      </c>
      <c r="W76">
        <v>504868.7268</v>
      </c>
      <c r="X76">
        <v>516426.57760000002</v>
      </c>
      <c r="Y76">
        <v>528171.49580000003</v>
      </c>
      <c r="Z76">
        <v>540097.49860000005</v>
      </c>
      <c r="AA76">
        <v>552195.58860000002</v>
      </c>
      <c r="AB76">
        <v>564456.01119999995</v>
      </c>
      <c r="AC76">
        <v>576870.23389999999</v>
      </c>
      <c r="AD76">
        <v>589432.24560000002</v>
      </c>
      <c r="AE76">
        <v>601997.18090000004</v>
      </c>
      <c r="AF76">
        <v>614999.39040000003</v>
      </c>
      <c r="AG76">
        <v>628349.74399999995</v>
      </c>
      <c r="AH76">
        <v>641991.80240000004</v>
      </c>
      <c r="AI76">
        <v>655920.6986</v>
      </c>
      <c r="AJ76">
        <v>670159.09790000005</v>
      </c>
      <c r="AK76">
        <v>684777.49679999996</v>
      </c>
      <c r="AL76">
        <v>699800.8946</v>
      </c>
      <c r="AM76">
        <v>715280.63829999999</v>
      </c>
      <c r="AN76">
        <v>731285.12029999995</v>
      </c>
    </row>
    <row r="77" spans="1:40" x14ac:dyDescent="0.25">
      <c r="A77" s="7" t="s">
        <v>233</v>
      </c>
      <c r="B77" t="s">
        <v>329</v>
      </c>
      <c r="C77">
        <v>42242.221010000001</v>
      </c>
      <c r="D77">
        <v>43462.999089999998</v>
      </c>
      <c r="E77">
        <v>44697.871509999997</v>
      </c>
      <c r="F77">
        <v>45944.465620000003</v>
      </c>
      <c r="G77">
        <v>47215.392180000003</v>
      </c>
      <c r="H77">
        <v>48533.734640000002</v>
      </c>
      <c r="I77">
        <v>49896.137849999999</v>
      </c>
      <c r="J77">
        <v>51307.923759999998</v>
      </c>
      <c r="K77">
        <v>52760.104460000002</v>
      </c>
      <c r="L77">
        <v>54260.924429999999</v>
      </c>
      <c r="M77">
        <v>55829.836880000003</v>
      </c>
      <c r="N77">
        <v>57489.544520000003</v>
      </c>
      <c r="O77">
        <v>59267.958149999999</v>
      </c>
      <c r="P77">
        <v>61058.813929999997</v>
      </c>
      <c r="Q77">
        <v>62921.175170000002</v>
      </c>
      <c r="R77">
        <v>64863.602330000002</v>
      </c>
      <c r="S77">
        <v>66886.998829999997</v>
      </c>
      <c r="T77">
        <v>68993.448409999997</v>
      </c>
      <c r="U77">
        <v>70973.404049999997</v>
      </c>
      <c r="V77">
        <v>72958.287429999997</v>
      </c>
      <c r="W77">
        <v>74992.463440000007</v>
      </c>
      <c r="X77">
        <v>77090.390230000005</v>
      </c>
      <c r="Y77">
        <v>79258.025540000002</v>
      </c>
      <c r="Z77">
        <v>81499.245389999996</v>
      </c>
      <c r="AA77">
        <v>83817.754509999999</v>
      </c>
      <c r="AB77">
        <v>86217.640549999996</v>
      </c>
      <c r="AC77">
        <v>88703.554220000005</v>
      </c>
      <c r="AD77">
        <v>91280.788539999994</v>
      </c>
      <c r="AE77">
        <v>93807.779089999996</v>
      </c>
      <c r="AF77">
        <v>96321.521630000003</v>
      </c>
      <c r="AG77">
        <v>98837.763760000002</v>
      </c>
      <c r="AH77">
        <v>101363.0085</v>
      </c>
      <c r="AI77">
        <v>103902.4765</v>
      </c>
      <c r="AJ77">
        <v>106462.8566</v>
      </c>
      <c r="AK77">
        <v>109055.73910000001</v>
      </c>
      <c r="AL77">
        <v>111692.00750000001</v>
      </c>
      <c r="AM77">
        <v>114385.1626</v>
      </c>
      <c r="AN77">
        <v>117152.02</v>
      </c>
    </row>
    <row r="78" spans="1:40" x14ac:dyDescent="0.25">
      <c r="A78" s="7" t="s">
        <v>233</v>
      </c>
      <c r="B78" t="s">
        <v>330</v>
      </c>
      <c r="C78">
        <v>176930.23329999999</v>
      </c>
      <c r="D78">
        <v>182074.60649999999</v>
      </c>
      <c r="E78">
        <v>187253.1974</v>
      </c>
      <c r="F78">
        <v>192466.15239999999</v>
      </c>
      <c r="G78">
        <v>197796.36720000001</v>
      </c>
      <c r="H78">
        <v>203313.247</v>
      </c>
      <c r="I78">
        <v>209021.60399999999</v>
      </c>
      <c r="J78">
        <v>214918.1685</v>
      </c>
      <c r="K78">
        <v>220923.1862</v>
      </c>
      <c r="L78">
        <v>227072.1127</v>
      </c>
      <c r="M78">
        <v>233415.63039999999</v>
      </c>
      <c r="N78">
        <v>239981.54749999999</v>
      </c>
      <c r="O78">
        <v>246781.6635</v>
      </c>
      <c r="P78">
        <v>253754.74789999999</v>
      </c>
      <c r="Q78">
        <v>260966.2481</v>
      </c>
      <c r="R78">
        <v>268384.55589999998</v>
      </c>
      <c r="S78">
        <v>275992.68070000003</v>
      </c>
      <c r="T78">
        <v>283789.0221</v>
      </c>
      <c r="U78">
        <v>291558.85859999998</v>
      </c>
      <c r="V78">
        <v>299349.18560000003</v>
      </c>
      <c r="W78">
        <v>307187.16070000001</v>
      </c>
      <c r="X78">
        <v>315094.71100000001</v>
      </c>
      <c r="Y78">
        <v>323087.61050000001</v>
      </c>
      <c r="Z78">
        <v>331176.44469999999</v>
      </c>
      <c r="AA78">
        <v>339368.3285</v>
      </c>
      <c r="AB78">
        <v>347668.32299999997</v>
      </c>
      <c r="AC78">
        <v>356080.63170000003</v>
      </c>
      <c r="AD78">
        <v>364609.49859999999</v>
      </c>
      <c r="AE78">
        <v>373212.55420000001</v>
      </c>
      <c r="AF78">
        <v>381915.25390000001</v>
      </c>
      <c r="AG78">
        <v>390687.62949999998</v>
      </c>
      <c r="AH78">
        <v>399521.9903</v>
      </c>
      <c r="AI78">
        <v>408430.0637</v>
      </c>
      <c r="AJ78">
        <v>417434.9302</v>
      </c>
      <c r="AK78">
        <v>426581.33140000002</v>
      </c>
      <c r="AL78">
        <v>435896.96710000001</v>
      </c>
      <c r="AM78">
        <v>445421.35810000001</v>
      </c>
      <c r="AN78">
        <v>455203.30099999998</v>
      </c>
    </row>
    <row r="79" spans="1:40" x14ac:dyDescent="0.25">
      <c r="A79" s="7" t="s">
        <v>235</v>
      </c>
      <c r="B79" t="s">
        <v>331</v>
      </c>
      <c r="C79">
        <v>11991.614</v>
      </c>
      <c r="D79">
        <v>12353.645759999999</v>
      </c>
      <c r="E79">
        <v>12725.020829999999</v>
      </c>
      <c r="F79">
        <v>13107.33221</v>
      </c>
      <c r="G79">
        <v>13504.119849999999</v>
      </c>
      <c r="H79">
        <v>13908.94492</v>
      </c>
      <c r="I79">
        <v>14316.868479999999</v>
      </c>
      <c r="J79">
        <v>14726.035669999999</v>
      </c>
      <c r="K79">
        <v>15137.83188</v>
      </c>
      <c r="L79">
        <v>15555.85923</v>
      </c>
      <c r="M79">
        <v>15983.45803</v>
      </c>
      <c r="N79">
        <v>16423.310580000001</v>
      </c>
      <c r="O79">
        <v>16877.770280000001</v>
      </c>
      <c r="P79">
        <v>17344.34231</v>
      </c>
      <c r="Q79">
        <v>17826.401229999999</v>
      </c>
      <c r="R79">
        <v>18324.181789999999</v>
      </c>
      <c r="S79">
        <v>18837.852050000001</v>
      </c>
      <c r="T79">
        <v>19367.333119999999</v>
      </c>
      <c r="U79">
        <v>19912.974859999998</v>
      </c>
      <c r="V79">
        <v>20473.740160000001</v>
      </c>
      <c r="W79">
        <v>21047.91474</v>
      </c>
      <c r="X79">
        <v>21634.475320000001</v>
      </c>
      <c r="Y79">
        <v>22233.029559999999</v>
      </c>
      <c r="Z79">
        <v>22843.598959999999</v>
      </c>
      <c r="AA79">
        <v>23466.430049999999</v>
      </c>
      <c r="AB79">
        <v>24101.868780000001</v>
      </c>
      <c r="AC79">
        <v>24750.298180000002</v>
      </c>
      <c r="AD79">
        <v>25412.121340000002</v>
      </c>
      <c r="AE79">
        <v>26081.828809999999</v>
      </c>
      <c r="AF79">
        <v>26762.849689999999</v>
      </c>
      <c r="AG79">
        <v>27455.108230000002</v>
      </c>
      <c r="AH79">
        <v>28158.15999</v>
      </c>
      <c r="AI79">
        <v>28871.597959999999</v>
      </c>
      <c r="AJ79">
        <v>29595.34835</v>
      </c>
      <c r="AK79">
        <v>30330.26009</v>
      </c>
      <c r="AL79">
        <v>31077.45823</v>
      </c>
      <c r="AM79">
        <v>31838.792549999998</v>
      </c>
      <c r="AN79">
        <v>32616.79063</v>
      </c>
    </row>
    <row r="80" spans="1:40" x14ac:dyDescent="0.25">
      <c r="A80" s="7" t="s">
        <v>235</v>
      </c>
      <c r="B80" t="s">
        <v>332</v>
      </c>
      <c r="C80">
        <v>16126.348</v>
      </c>
      <c r="D80">
        <v>16773.286889999999</v>
      </c>
      <c r="E80">
        <v>17378.028399999999</v>
      </c>
      <c r="F80">
        <v>17890.52131</v>
      </c>
      <c r="G80">
        <v>18488.708429999999</v>
      </c>
      <c r="H80">
        <v>19205.36721</v>
      </c>
      <c r="I80">
        <v>20032.67366</v>
      </c>
      <c r="J80">
        <v>20961.591700000001</v>
      </c>
      <c r="K80">
        <v>21988.070899999999</v>
      </c>
      <c r="L80">
        <v>23122.993170000002</v>
      </c>
      <c r="M80">
        <v>24378.365890000001</v>
      </c>
      <c r="N80">
        <v>25763.609909999999</v>
      </c>
      <c r="O80">
        <v>27286.307379999998</v>
      </c>
      <c r="P80">
        <v>28795.03745</v>
      </c>
      <c r="Q80">
        <v>30266.062999999998</v>
      </c>
      <c r="R80">
        <v>31705.115709999998</v>
      </c>
      <c r="S80">
        <v>33128.715770000003</v>
      </c>
      <c r="T80">
        <v>34552.740919999997</v>
      </c>
      <c r="U80">
        <v>35971.04722</v>
      </c>
      <c r="V80">
        <v>37386.937610000001</v>
      </c>
      <c r="W80">
        <v>38802.694380000001</v>
      </c>
      <c r="X80">
        <v>40221.860670000002</v>
      </c>
      <c r="Y80">
        <v>41648.09532</v>
      </c>
      <c r="Z80">
        <v>43084.559710000001</v>
      </c>
      <c r="AA80">
        <v>44533.75965</v>
      </c>
      <c r="AB80">
        <v>45997.584340000001</v>
      </c>
      <c r="AC80">
        <v>47477.433230000002</v>
      </c>
      <c r="AD80">
        <v>48974.36148</v>
      </c>
      <c r="AE80">
        <v>50329.490810000003</v>
      </c>
      <c r="AF80">
        <v>51545.190049999997</v>
      </c>
      <c r="AG80">
        <v>52648.046479999997</v>
      </c>
      <c r="AH80">
        <v>53666.235309999996</v>
      </c>
      <c r="AI80">
        <v>54621.490420000002</v>
      </c>
      <c r="AJ80">
        <v>55529.05732</v>
      </c>
      <c r="AK80">
        <v>56400.918270000002</v>
      </c>
      <c r="AL80">
        <v>57244.362869999997</v>
      </c>
      <c r="AM80">
        <v>58065.91315</v>
      </c>
      <c r="AN80">
        <v>58871.878019999996</v>
      </c>
    </row>
    <row r="81" spans="1:40" x14ac:dyDescent="0.25">
      <c r="A81" s="7" t="s">
        <v>235</v>
      </c>
      <c r="B81" t="s">
        <v>333</v>
      </c>
      <c r="C81">
        <v>721.67200000000003</v>
      </c>
      <c r="D81">
        <v>721.02543560000004</v>
      </c>
      <c r="E81">
        <v>717.50938870000004</v>
      </c>
      <c r="F81">
        <v>715.20671830000003</v>
      </c>
      <c r="G81">
        <v>718.16449820000003</v>
      </c>
      <c r="H81">
        <v>726.18037249999998</v>
      </c>
      <c r="I81">
        <v>738.43283819999999</v>
      </c>
      <c r="J81">
        <v>754.33691969999995</v>
      </c>
      <c r="K81">
        <v>773.29517510000005</v>
      </c>
      <c r="L81">
        <v>795.09472930000004</v>
      </c>
      <c r="M81">
        <v>819.64291820000005</v>
      </c>
      <c r="N81">
        <v>846.87609459999999</v>
      </c>
      <c r="O81">
        <v>876.77607579999994</v>
      </c>
      <c r="P81">
        <v>907.03427629999999</v>
      </c>
      <c r="Q81">
        <v>937.09438509999995</v>
      </c>
      <c r="R81">
        <v>966.71240509999996</v>
      </c>
      <c r="S81">
        <v>995.89392889999999</v>
      </c>
      <c r="T81">
        <v>1024.716934</v>
      </c>
      <c r="U81">
        <v>1054.15265</v>
      </c>
      <c r="V81">
        <v>1084.9101760000001</v>
      </c>
      <c r="W81">
        <v>1117.2921140000001</v>
      </c>
      <c r="X81">
        <v>1151.428527</v>
      </c>
      <c r="Y81">
        <v>1187.3669970000001</v>
      </c>
      <c r="Z81">
        <v>1225.115487</v>
      </c>
      <c r="AA81">
        <v>1264.662286</v>
      </c>
      <c r="AB81">
        <v>1305.98505</v>
      </c>
      <c r="AC81">
        <v>1349.055533</v>
      </c>
      <c r="AD81">
        <v>1393.8424749999999</v>
      </c>
      <c r="AE81">
        <v>1436.955733</v>
      </c>
      <c r="AF81">
        <v>1478.098565</v>
      </c>
      <c r="AG81">
        <v>1517.5068000000001</v>
      </c>
      <c r="AH81">
        <v>1555.5544299999999</v>
      </c>
      <c r="AI81">
        <v>1592.5786780000001</v>
      </c>
      <c r="AJ81">
        <v>1628.857456</v>
      </c>
      <c r="AK81">
        <v>1664.665669</v>
      </c>
      <c r="AL81">
        <v>1700.2141200000001</v>
      </c>
      <c r="AM81">
        <v>1735.718022</v>
      </c>
      <c r="AN81">
        <v>1771.4005589999999</v>
      </c>
    </row>
    <row r="82" spans="1:40" x14ac:dyDescent="0.25">
      <c r="A82" s="7" t="s">
        <v>235</v>
      </c>
      <c r="B82" t="s">
        <v>334</v>
      </c>
      <c r="C82">
        <v>48595.165000000001</v>
      </c>
      <c r="D82">
        <v>50064.182580000001</v>
      </c>
      <c r="E82">
        <v>51527.938770000001</v>
      </c>
      <c r="F82">
        <v>52994.007729999998</v>
      </c>
      <c r="G82">
        <v>54491.94225</v>
      </c>
      <c r="H82">
        <v>56028.396659999999</v>
      </c>
      <c r="I82">
        <v>57608.174630000001</v>
      </c>
      <c r="J82">
        <v>59243.491009999998</v>
      </c>
      <c r="K82">
        <v>60916.522620000003</v>
      </c>
      <c r="L82">
        <v>62644.266210000002</v>
      </c>
      <c r="M82">
        <v>64448.710879999999</v>
      </c>
      <c r="N82">
        <v>66343.809020000001</v>
      </c>
      <c r="O82">
        <v>68338.787979999906</v>
      </c>
      <c r="P82">
        <v>70395.189060000004</v>
      </c>
      <c r="Q82">
        <v>72552.292860000001</v>
      </c>
      <c r="R82">
        <v>74792.44945</v>
      </c>
      <c r="S82">
        <v>77104.097160000005</v>
      </c>
      <c r="T82">
        <v>79482.060270000002</v>
      </c>
      <c r="U82">
        <v>81903.019230000005</v>
      </c>
      <c r="V82">
        <v>84380.264009999999</v>
      </c>
      <c r="W82">
        <v>86916.355590000006</v>
      </c>
      <c r="X82">
        <v>89513.040519999995</v>
      </c>
      <c r="Y82">
        <v>92171.820529999997</v>
      </c>
      <c r="Z82">
        <v>94894.070680000004</v>
      </c>
      <c r="AA82">
        <v>97681.18316</v>
      </c>
      <c r="AB82">
        <v>100534.6685</v>
      </c>
      <c r="AC82">
        <v>103456.2782</v>
      </c>
      <c r="AD82">
        <v>106448.13129999999</v>
      </c>
      <c r="AE82">
        <v>109467.3501</v>
      </c>
      <c r="AF82">
        <v>112555.5851</v>
      </c>
      <c r="AG82">
        <v>115696.09239999999</v>
      </c>
      <c r="AH82">
        <v>118876.27989999999</v>
      </c>
      <c r="AI82">
        <v>122091.35430000001</v>
      </c>
      <c r="AJ82">
        <v>125342.2742</v>
      </c>
      <c r="AK82">
        <v>128638.0753</v>
      </c>
      <c r="AL82">
        <v>131985.61989999999</v>
      </c>
      <c r="AM82">
        <v>135396.20180000001</v>
      </c>
      <c r="AN82">
        <v>138884.72940000001</v>
      </c>
    </row>
    <row r="83" spans="1:40" x14ac:dyDescent="0.25">
      <c r="A83" s="7" t="s">
        <v>235</v>
      </c>
      <c r="B83" t="s">
        <v>335</v>
      </c>
      <c r="C83">
        <v>81173.289000000004</v>
      </c>
      <c r="D83">
        <v>83599.372820000004</v>
      </c>
      <c r="E83">
        <v>86153.330969999995</v>
      </c>
      <c r="F83">
        <v>88821.602459999995</v>
      </c>
      <c r="G83">
        <v>91554.341350000002</v>
      </c>
      <c r="H83">
        <v>94284.893909999999</v>
      </c>
      <c r="I83">
        <v>96988.754929999996</v>
      </c>
      <c r="J83">
        <v>99673.148820000002</v>
      </c>
      <c r="K83">
        <v>102361.9249</v>
      </c>
      <c r="L83">
        <v>105104.0726</v>
      </c>
      <c r="M83">
        <v>107940.0539</v>
      </c>
      <c r="N83">
        <v>110905.4284</v>
      </c>
      <c r="O83">
        <v>114034.40519999999</v>
      </c>
      <c r="P83">
        <v>117301.111</v>
      </c>
      <c r="Q83">
        <v>120710.93120000001</v>
      </c>
      <c r="R83">
        <v>124267.05250000001</v>
      </c>
      <c r="S83">
        <v>127971.96980000001</v>
      </c>
      <c r="T83">
        <v>131825.7934</v>
      </c>
      <c r="U83">
        <v>135837.9534</v>
      </c>
      <c r="V83">
        <v>139997.06940000001</v>
      </c>
      <c r="W83">
        <v>144289.26300000001</v>
      </c>
      <c r="X83">
        <v>148705.9791</v>
      </c>
      <c r="Y83">
        <v>153244.16070000001</v>
      </c>
      <c r="Z83">
        <v>157904.6961</v>
      </c>
      <c r="AA83">
        <v>162690.8259</v>
      </c>
      <c r="AB83">
        <v>167607.02859999999</v>
      </c>
      <c r="AC83">
        <v>172658.40520000001</v>
      </c>
      <c r="AD83">
        <v>177850.4583</v>
      </c>
      <c r="AE83">
        <v>183106.77739999999</v>
      </c>
      <c r="AF83">
        <v>188443.65419999999</v>
      </c>
      <c r="AG83">
        <v>193872.31</v>
      </c>
      <c r="AH83">
        <v>199396.87179999999</v>
      </c>
      <c r="AI83">
        <v>205017.1023</v>
      </c>
      <c r="AJ83">
        <v>210733.11979999999</v>
      </c>
      <c r="AK83">
        <v>216549.61790000001</v>
      </c>
      <c r="AL83">
        <v>222477.2942</v>
      </c>
      <c r="AM83">
        <v>228531.9614</v>
      </c>
      <c r="AN83">
        <v>234734.95929999999</v>
      </c>
    </row>
    <row r="84" spans="1:40" x14ac:dyDescent="0.25">
      <c r="A84" s="7" t="s">
        <v>235</v>
      </c>
      <c r="B84" t="s">
        <v>336</v>
      </c>
      <c r="C84">
        <v>11688.45991</v>
      </c>
      <c r="D84">
        <v>12018.45667</v>
      </c>
      <c r="E84">
        <v>12348.414839999999</v>
      </c>
      <c r="F84">
        <v>12702.189909999999</v>
      </c>
      <c r="G84">
        <v>13074.557479999999</v>
      </c>
      <c r="H84">
        <v>13458.510270000001</v>
      </c>
      <c r="I84">
        <v>13835.139349999999</v>
      </c>
      <c r="J84">
        <v>14196.761200000001</v>
      </c>
      <c r="K84">
        <v>14534.52</v>
      </c>
      <c r="L84">
        <v>14853.77859</v>
      </c>
      <c r="M84">
        <v>15163.242039999999</v>
      </c>
      <c r="N84">
        <v>15466.3621</v>
      </c>
      <c r="O84">
        <v>15763.495940000001</v>
      </c>
      <c r="P84">
        <v>16073.24171</v>
      </c>
      <c r="Q84">
        <v>16415.318329999998</v>
      </c>
      <c r="R84">
        <v>16778.478510000001</v>
      </c>
      <c r="S84">
        <v>17156.09549</v>
      </c>
      <c r="T84">
        <v>17545.312119999999</v>
      </c>
      <c r="U84">
        <v>17940.415590000001</v>
      </c>
      <c r="V84">
        <v>18349.446479999999</v>
      </c>
      <c r="W84">
        <v>18772.026290000002</v>
      </c>
      <c r="X84">
        <v>19206.254140000001</v>
      </c>
      <c r="Y84">
        <v>19650.54204</v>
      </c>
      <c r="Z84">
        <v>20103.82518</v>
      </c>
      <c r="AA84">
        <v>20565.438279999998</v>
      </c>
      <c r="AB84">
        <v>21034.97739</v>
      </c>
      <c r="AC84">
        <v>21512.21444</v>
      </c>
      <c r="AD84">
        <v>21997.058079999999</v>
      </c>
      <c r="AE84">
        <v>22496.393789999998</v>
      </c>
      <c r="AF84">
        <v>23029.917939999999</v>
      </c>
      <c r="AG84">
        <v>23591.96933</v>
      </c>
      <c r="AH84">
        <v>24177.574680000002</v>
      </c>
      <c r="AI84">
        <v>24784.170340000001</v>
      </c>
      <c r="AJ84">
        <v>25410.675930000001</v>
      </c>
      <c r="AK84">
        <v>26057.47753</v>
      </c>
      <c r="AL84">
        <v>26725.261460000002</v>
      </c>
      <c r="AM84">
        <v>27415.507519999999</v>
      </c>
      <c r="AN84">
        <v>28130.440399999999</v>
      </c>
    </row>
    <row r="85" spans="1:40" x14ac:dyDescent="0.25">
      <c r="A85" s="7" t="s">
        <v>236</v>
      </c>
      <c r="B85" t="s">
        <v>337</v>
      </c>
      <c r="C85">
        <v>1680793.5220000001</v>
      </c>
      <c r="D85">
        <v>1730065.2819999999</v>
      </c>
      <c r="E85">
        <v>1780513.703</v>
      </c>
      <c r="F85">
        <v>1831986.97</v>
      </c>
      <c r="G85">
        <v>1884171.588</v>
      </c>
      <c r="H85">
        <v>1937139.868</v>
      </c>
      <c r="I85">
        <v>1990907.9439999999</v>
      </c>
      <c r="J85">
        <v>2045585.031</v>
      </c>
      <c r="K85">
        <v>2100804.8259999999</v>
      </c>
      <c r="L85">
        <v>2156875.98</v>
      </c>
      <c r="M85">
        <v>2214160.9920000001</v>
      </c>
      <c r="N85">
        <v>2272887.5720000002</v>
      </c>
      <c r="O85">
        <v>2333204.7379999999</v>
      </c>
      <c r="P85">
        <v>2395486.173</v>
      </c>
      <c r="Q85">
        <v>2460145.3870000001</v>
      </c>
      <c r="R85">
        <v>2526916.1460000002</v>
      </c>
      <c r="S85">
        <v>2595662.3160000001</v>
      </c>
      <c r="T85">
        <v>2666327.926</v>
      </c>
      <c r="U85">
        <v>2738480.747</v>
      </c>
      <c r="V85">
        <v>2812164.4440000001</v>
      </c>
      <c r="W85">
        <v>2887275.608</v>
      </c>
      <c r="X85">
        <v>2963766.5619999999</v>
      </c>
      <c r="Y85">
        <v>3041635.051</v>
      </c>
      <c r="Z85">
        <v>3120905.699</v>
      </c>
      <c r="AA85">
        <v>3201617.0750000002</v>
      </c>
      <c r="AB85">
        <v>3283813.73</v>
      </c>
      <c r="AC85">
        <v>3367543.7519999999</v>
      </c>
      <c r="AD85">
        <v>3452859.95</v>
      </c>
      <c r="AE85">
        <v>3540079.4720000001</v>
      </c>
      <c r="AF85">
        <v>3629508.0929999999</v>
      </c>
      <c r="AG85">
        <v>3720880.1060000001</v>
      </c>
      <c r="AH85">
        <v>3814053.2680000002</v>
      </c>
      <c r="AI85">
        <v>3909012.7319999998</v>
      </c>
      <c r="AJ85">
        <v>4005843.5660000001</v>
      </c>
      <c r="AK85">
        <v>4104813.2140000002</v>
      </c>
      <c r="AL85">
        <v>4206153.3689999999</v>
      </c>
      <c r="AM85">
        <v>4310214.9800000004</v>
      </c>
      <c r="AN85">
        <v>4417451.8080000002</v>
      </c>
    </row>
    <row r="86" spans="1:40" x14ac:dyDescent="0.25">
      <c r="A86" s="7" t="s">
        <v>236</v>
      </c>
      <c r="B86" t="s">
        <v>338</v>
      </c>
      <c r="C86">
        <v>358724.96600000001</v>
      </c>
      <c r="D86">
        <v>369008.93589999998</v>
      </c>
      <c r="E86">
        <v>378906.05450000003</v>
      </c>
      <c r="F86">
        <v>388402.64559999999</v>
      </c>
      <c r="G86">
        <v>398089.16639999999</v>
      </c>
      <c r="H86">
        <v>408473.78619999997</v>
      </c>
      <c r="I86">
        <v>419677.55820000003</v>
      </c>
      <c r="J86">
        <v>431673.99209999997</v>
      </c>
      <c r="K86">
        <v>444023.9448</v>
      </c>
      <c r="L86">
        <v>456875.6532</v>
      </c>
      <c r="M86">
        <v>470401.24469999998</v>
      </c>
      <c r="N86">
        <v>484642.45610000001</v>
      </c>
      <c r="O86">
        <v>499551.93160000001</v>
      </c>
      <c r="P86">
        <v>514985.14240000001</v>
      </c>
      <c r="Q86">
        <v>531008.36719999998</v>
      </c>
      <c r="R86">
        <v>547407.19169999997</v>
      </c>
      <c r="S86">
        <v>564099.2145</v>
      </c>
      <c r="T86">
        <v>581080.81469999999</v>
      </c>
      <c r="U86">
        <v>598006.28350000002</v>
      </c>
      <c r="V86">
        <v>614964.91940000001</v>
      </c>
      <c r="W86">
        <v>632030.41879999998</v>
      </c>
      <c r="X86">
        <v>649301.47320000001</v>
      </c>
      <c r="Y86">
        <v>666847.88549999997</v>
      </c>
      <c r="Z86">
        <v>684705.32689999999</v>
      </c>
      <c r="AA86">
        <v>702886.8443</v>
      </c>
      <c r="AB86">
        <v>721394.45120000001</v>
      </c>
      <c r="AC86">
        <v>740228.16870000004</v>
      </c>
      <c r="AD86">
        <v>759391.70299999998</v>
      </c>
      <c r="AE86">
        <v>778878.99699999997</v>
      </c>
      <c r="AF86">
        <v>798736.67680000002</v>
      </c>
      <c r="AG86">
        <v>818757.78870000003</v>
      </c>
      <c r="AH86">
        <v>838898.14170000004</v>
      </c>
      <c r="AI86">
        <v>859226.14509999997</v>
      </c>
      <c r="AJ86">
        <v>879862.29260000004</v>
      </c>
      <c r="AK86">
        <v>901022.38</v>
      </c>
      <c r="AL86">
        <v>922802.79299999995</v>
      </c>
      <c r="AM86">
        <v>945352.60010000004</v>
      </c>
      <c r="AN86">
        <v>968853.51740000001</v>
      </c>
    </row>
    <row r="87" spans="1:40" x14ac:dyDescent="0.25">
      <c r="A87" s="23" t="s">
        <v>237</v>
      </c>
      <c r="B87" t="s">
        <v>339</v>
      </c>
      <c r="C87">
        <v>15853.983050000001</v>
      </c>
      <c r="D87">
        <v>16217.04292</v>
      </c>
      <c r="E87">
        <v>16532.265080000001</v>
      </c>
      <c r="F87">
        <v>16877.243709999999</v>
      </c>
      <c r="G87">
        <v>17321.30183</v>
      </c>
      <c r="H87">
        <v>17813.589970000001</v>
      </c>
      <c r="I87">
        <v>18335.746080000001</v>
      </c>
      <c r="J87">
        <v>18880.487359999999</v>
      </c>
      <c r="K87">
        <v>19460.884190000001</v>
      </c>
      <c r="L87">
        <v>20088.2343</v>
      </c>
      <c r="M87">
        <v>20788.441060000001</v>
      </c>
      <c r="N87">
        <v>21578.105370000001</v>
      </c>
      <c r="O87">
        <v>22470.775150000001</v>
      </c>
      <c r="P87">
        <v>23350.895260000001</v>
      </c>
      <c r="Q87">
        <v>24278.95811</v>
      </c>
      <c r="R87">
        <v>25240.423320000002</v>
      </c>
      <c r="S87">
        <v>26233.545770000001</v>
      </c>
      <c r="T87">
        <v>27259.7412</v>
      </c>
      <c r="U87">
        <v>28318.535090000001</v>
      </c>
      <c r="V87">
        <v>29436.01827</v>
      </c>
      <c r="W87">
        <v>30609.460480000002</v>
      </c>
      <c r="X87">
        <v>31835.68187</v>
      </c>
      <c r="Y87">
        <v>33112.96342</v>
      </c>
      <c r="Z87">
        <v>34440.740899999997</v>
      </c>
      <c r="AA87">
        <v>35819.141360000001</v>
      </c>
      <c r="AB87">
        <v>37248.649100000002</v>
      </c>
      <c r="AC87">
        <v>38729.924330000002</v>
      </c>
      <c r="AD87">
        <v>40263.721890000001</v>
      </c>
      <c r="AE87">
        <v>41629.97825</v>
      </c>
      <c r="AF87">
        <v>42923.932869999997</v>
      </c>
      <c r="AG87">
        <v>44155.52276</v>
      </c>
      <c r="AH87">
        <v>45329.966139999997</v>
      </c>
      <c r="AI87">
        <v>46450.216520000002</v>
      </c>
      <c r="AJ87">
        <v>47518.120699999999</v>
      </c>
      <c r="AK87">
        <v>48536.329299999998</v>
      </c>
      <c r="AL87">
        <v>49506.407090000001</v>
      </c>
      <c r="AM87">
        <v>50430.739450000001</v>
      </c>
      <c r="AN87">
        <v>51312.4208</v>
      </c>
    </row>
    <row r="88" spans="1:40" x14ac:dyDescent="0.25">
      <c r="A88" s="23" t="s">
        <v>237</v>
      </c>
      <c r="B88" t="s">
        <v>340</v>
      </c>
      <c r="C88">
        <v>51842.487480000003</v>
      </c>
      <c r="D88">
        <v>53177.686699999998</v>
      </c>
      <c r="E88">
        <v>54270.462509999998</v>
      </c>
      <c r="F88">
        <v>55451.964319999999</v>
      </c>
      <c r="G88">
        <v>56886.311809999999</v>
      </c>
      <c r="H88">
        <v>58733.507740000001</v>
      </c>
      <c r="I88">
        <v>60586.19197</v>
      </c>
      <c r="J88">
        <v>62338.521719999997</v>
      </c>
      <c r="K88">
        <v>63719.139929999998</v>
      </c>
      <c r="L88">
        <v>64865.921470000001</v>
      </c>
      <c r="M88">
        <v>65897.7264</v>
      </c>
      <c r="N88">
        <v>66843.562460000001</v>
      </c>
      <c r="O88">
        <v>67689.432769999999</v>
      </c>
      <c r="P88">
        <v>68675.414969999998</v>
      </c>
      <c r="Q88">
        <v>70067.000220000002</v>
      </c>
      <c r="R88">
        <v>71628.369730000006</v>
      </c>
      <c r="S88">
        <v>73262.695739999996</v>
      </c>
      <c r="T88">
        <v>74940.570269999997</v>
      </c>
      <c r="U88">
        <v>76571.865749999997</v>
      </c>
      <c r="V88">
        <v>78305.778749999998</v>
      </c>
      <c r="W88">
        <v>80153.390929999994</v>
      </c>
      <c r="X88">
        <v>82098.758879999994</v>
      </c>
      <c r="Y88">
        <v>84124.772320000004</v>
      </c>
      <c r="Z88">
        <v>86218.072690000001</v>
      </c>
      <c r="AA88">
        <v>88368.929369999998</v>
      </c>
      <c r="AB88">
        <v>90570.270109999998</v>
      </c>
      <c r="AC88">
        <v>92816.907909999994</v>
      </c>
      <c r="AD88">
        <v>95105.077109999998</v>
      </c>
      <c r="AE88">
        <v>97408.740510000003</v>
      </c>
      <c r="AF88">
        <v>100031.0402</v>
      </c>
      <c r="AG88">
        <v>102802.0485</v>
      </c>
      <c r="AH88">
        <v>105641.0052</v>
      </c>
      <c r="AI88">
        <v>108521.98880000001</v>
      </c>
      <c r="AJ88">
        <v>111439.4277</v>
      </c>
      <c r="AK88">
        <v>114397.7705</v>
      </c>
      <c r="AL88">
        <v>117402.04549999999</v>
      </c>
      <c r="AM88">
        <v>120459.6384</v>
      </c>
      <c r="AN88">
        <v>123580.1102</v>
      </c>
    </row>
    <row r="89" spans="1:40" x14ac:dyDescent="0.25">
      <c r="A89" s="31" t="s">
        <v>440</v>
      </c>
      <c r="B89" t="s">
        <v>341</v>
      </c>
      <c r="C89">
        <v>10768.83088</v>
      </c>
      <c r="D89">
        <v>11088.56446</v>
      </c>
      <c r="E89">
        <v>11336.49424</v>
      </c>
      <c r="F89">
        <v>11540.888360000001</v>
      </c>
      <c r="G89">
        <v>11672.775079999999</v>
      </c>
      <c r="H89">
        <v>12279.21406</v>
      </c>
      <c r="I89">
        <v>12772.45054</v>
      </c>
      <c r="J89">
        <v>13087.902400000001</v>
      </c>
      <c r="K89">
        <v>13268.52044</v>
      </c>
      <c r="L89">
        <v>13351.209779999999</v>
      </c>
      <c r="M89">
        <v>13341.940860000001</v>
      </c>
      <c r="N89">
        <v>13217.95485</v>
      </c>
      <c r="O89">
        <v>12934.448689999999</v>
      </c>
      <c r="P89">
        <v>13060.781300000001</v>
      </c>
      <c r="Q89">
        <v>13358.903759999999</v>
      </c>
      <c r="R89">
        <v>13710.386500000001</v>
      </c>
      <c r="S89">
        <v>14078.44635</v>
      </c>
      <c r="T89">
        <v>14450.94176</v>
      </c>
      <c r="U89">
        <v>14871.53937</v>
      </c>
      <c r="V89">
        <v>15392.80119</v>
      </c>
      <c r="W89">
        <v>16018.538269999999</v>
      </c>
      <c r="X89">
        <v>16734.97121</v>
      </c>
      <c r="Y89">
        <v>17524.274590000001</v>
      </c>
      <c r="Z89">
        <v>18368.122200000002</v>
      </c>
      <c r="AA89">
        <v>19248.430919999999</v>
      </c>
      <c r="AB89">
        <v>20147.31249</v>
      </c>
      <c r="AC89">
        <v>21046.89388</v>
      </c>
      <c r="AD89">
        <v>21929.210510000001</v>
      </c>
      <c r="AE89">
        <v>23333.795320000001</v>
      </c>
      <c r="AF89">
        <v>24820.606500000002</v>
      </c>
      <c r="AG89">
        <v>26276.42715</v>
      </c>
      <c r="AH89">
        <v>27687.997879999999</v>
      </c>
      <c r="AI89">
        <v>29060.867770000001</v>
      </c>
      <c r="AJ89">
        <v>30400.364099999999</v>
      </c>
      <c r="AK89">
        <v>31709.948950000002</v>
      </c>
      <c r="AL89">
        <v>32989.830379999999</v>
      </c>
      <c r="AM89">
        <v>34238.620569999999</v>
      </c>
      <c r="AN89">
        <v>35454.272680000002</v>
      </c>
    </row>
    <row r="90" spans="1:40" x14ac:dyDescent="0.25">
      <c r="A90" s="31" t="s">
        <v>441</v>
      </c>
      <c r="B90" t="s">
        <v>342</v>
      </c>
      <c r="C90">
        <v>752.27429700000005</v>
      </c>
      <c r="D90">
        <v>1014.355387</v>
      </c>
      <c r="E90">
        <v>1354.8430860000001</v>
      </c>
      <c r="F90">
        <v>1810.9392359999999</v>
      </c>
      <c r="G90">
        <v>2411.710176</v>
      </c>
      <c r="H90">
        <v>3222.8831260000002</v>
      </c>
      <c r="I90">
        <v>4174.6021300000002</v>
      </c>
      <c r="J90">
        <v>5335.8842260000001</v>
      </c>
      <c r="K90">
        <v>6848.4262360000002</v>
      </c>
      <c r="L90">
        <v>8750.1542829999999</v>
      </c>
      <c r="M90">
        <v>11115.9998</v>
      </c>
      <c r="N90">
        <v>13995.78895</v>
      </c>
      <c r="O90">
        <v>17381.414229999998</v>
      </c>
      <c r="P90">
        <v>20811.089520000001</v>
      </c>
      <c r="Q90">
        <v>24922.038059999999</v>
      </c>
      <c r="R90">
        <v>29716.42195</v>
      </c>
      <c r="S90">
        <v>35285.480940000001</v>
      </c>
      <c r="T90">
        <v>41726.717729999997</v>
      </c>
      <c r="U90">
        <v>44463.038780000003</v>
      </c>
      <c r="V90">
        <v>47609.668400000002</v>
      </c>
      <c r="W90">
        <v>51082.400079999999</v>
      </c>
      <c r="X90">
        <v>54831.238120000002</v>
      </c>
      <c r="Y90">
        <v>58803.18174</v>
      </c>
      <c r="Z90">
        <v>62942.98098</v>
      </c>
      <c r="AA90">
        <v>67193.389150000003</v>
      </c>
      <c r="AB90">
        <v>71495.262799999997</v>
      </c>
      <c r="AC90">
        <v>75787.842640000003</v>
      </c>
      <c r="AD90">
        <v>80009.28602</v>
      </c>
      <c r="AE90">
        <v>83503.69657</v>
      </c>
      <c r="AF90">
        <v>86105.554980000001</v>
      </c>
      <c r="AG90">
        <v>88067.246889999995</v>
      </c>
      <c r="AH90">
        <v>89550.678870000003</v>
      </c>
      <c r="AI90">
        <v>90644.477159999995</v>
      </c>
      <c r="AJ90">
        <v>91404.659180000002</v>
      </c>
      <c r="AK90">
        <v>91876.714290000004</v>
      </c>
      <c r="AL90">
        <v>92092.59577</v>
      </c>
      <c r="AM90">
        <v>92080.578640000007</v>
      </c>
      <c r="AN90">
        <v>91866.66734</v>
      </c>
    </row>
    <row r="91" spans="1:40" x14ac:dyDescent="0.25">
      <c r="A91" s="31" t="s">
        <v>442</v>
      </c>
      <c r="B91" t="s">
        <v>343</v>
      </c>
      <c r="C91">
        <v>638.72549089999995</v>
      </c>
      <c r="D91">
        <v>641.84433449999995</v>
      </c>
      <c r="E91">
        <v>632.89279239999996</v>
      </c>
      <c r="F91">
        <v>617.4114806</v>
      </c>
      <c r="G91">
        <v>595.61081669999999</v>
      </c>
      <c r="H91">
        <v>652.33467110000004</v>
      </c>
      <c r="I91">
        <v>728.24638170000003</v>
      </c>
      <c r="J91">
        <v>809.82685479999998</v>
      </c>
      <c r="K91">
        <v>895.56204290000005</v>
      </c>
      <c r="L91">
        <v>986.13969629999997</v>
      </c>
      <c r="M91">
        <v>1081.08179</v>
      </c>
      <c r="N91">
        <v>1177.4540489999999</v>
      </c>
      <c r="O91">
        <v>1269.0454010000001</v>
      </c>
      <c r="P91">
        <v>1299.454972</v>
      </c>
      <c r="Q91">
        <v>1308.4193090000001</v>
      </c>
      <c r="R91">
        <v>1306.292684</v>
      </c>
      <c r="S91">
        <v>1296.3718610000001</v>
      </c>
      <c r="T91">
        <v>1279.8361239999999</v>
      </c>
      <c r="U91">
        <v>1282.253698</v>
      </c>
      <c r="V91">
        <v>1297.9859180000001</v>
      </c>
      <c r="W91">
        <v>1322.5572259999999</v>
      </c>
      <c r="X91">
        <v>1353.0964819999999</v>
      </c>
      <c r="Y91">
        <v>1387.4207489999999</v>
      </c>
      <c r="Z91">
        <v>1423.7117740000001</v>
      </c>
      <c r="AA91">
        <v>1460.386364</v>
      </c>
      <c r="AB91">
        <v>1496.0315840000001</v>
      </c>
      <c r="AC91">
        <v>1529.3696150000001</v>
      </c>
      <c r="AD91">
        <v>1559.240528</v>
      </c>
      <c r="AE91">
        <v>1621.91464</v>
      </c>
      <c r="AF91">
        <v>1686.8193679999999</v>
      </c>
      <c r="AG91">
        <v>1746.5867639999999</v>
      </c>
      <c r="AH91">
        <v>1800.8366619999999</v>
      </c>
      <c r="AI91">
        <v>1850.388839</v>
      </c>
      <c r="AJ91">
        <v>1895.9847540000001</v>
      </c>
      <c r="AK91">
        <v>1938.2027439999999</v>
      </c>
      <c r="AL91">
        <v>1977.393198</v>
      </c>
      <c r="AM91">
        <v>2013.7962319999999</v>
      </c>
      <c r="AN91">
        <v>2047.6040840000001</v>
      </c>
    </row>
    <row r="92" spans="1:40" x14ac:dyDescent="0.25">
      <c r="A92" s="31" t="s">
        <v>125</v>
      </c>
      <c r="B92" t="s">
        <v>344</v>
      </c>
      <c r="C92">
        <v>4.3678165160000004</v>
      </c>
      <c r="D92">
        <v>9.3732387670000001</v>
      </c>
      <c r="E92">
        <v>20.093128050000001</v>
      </c>
      <c r="F92">
        <v>43.451157860000002</v>
      </c>
      <c r="G92">
        <v>94.304766110000003</v>
      </c>
      <c r="H92">
        <v>190.29932890000001</v>
      </c>
      <c r="I92">
        <v>373.61126789999997</v>
      </c>
      <c r="J92">
        <v>724.11901539999997</v>
      </c>
      <c r="K92">
        <v>1392.4356969999999</v>
      </c>
      <c r="L92">
        <v>2659.6496459999998</v>
      </c>
      <c r="M92">
        <v>5039.328442</v>
      </c>
      <c r="N92">
        <v>9442.5982679999997</v>
      </c>
      <c r="O92">
        <v>17419.650860000002</v>
      </c>
      <c r="P92">
        <v>18360.091130000001</v>
      </c>
      <c r="Q92">
        <v>19159.126909999999</v>
      </c>
      <c r="R92">
        <v>19766.03515</v>
      </c>
      <c r="S92">
        <v>20199.139230000001</v>
      </c>
      <c r="T92">
        <v>20471.109629999999</v>
      </c>
      <c r="U92">
        <v>23876.062249999999</v>
      </c>
      <c r="V92">
        <v>28081.454129999998</v>
      </c>
      <c r="W92">
        <v>33191.462149999999</v>
      </c>
      <c r="X92">
        <v>39344.151559999998</v>
      </c>
      <c r="Y92">
        <v>46692.851280000003</v>
      </c>
      <c r="Z92">
        <v>55406.06538</v>
      </c>
      <c r="AA92">
        <v>65666.727970000007</v>
      </c>
      <c r="AB92">
        <v>77670.751929999999</v>
      </c>
      <c r="AC92">
        <v>91624.962230000005</v>
      </c>
      <c r="AD92">
        <v>107744.4283</v>
      </c>
      <c r="AE92">
        <v>110915.1026</v>
      </c>
      <c r="AF92">
        <v>112551.4498</v>
      </c>
      <c r="AG92">
        <v>113068.3765</v>
      </c>
      <c r="AH92">
        <v>112746.2727</v>
      </c>
      <c r="AI92">
        <v>111758.38649999999</v>
      </c>
      <c r="AJ92">
        <v>110227.46920000001</v>
      </c>
      <c r="AK92">
        <v>108255.4564</v>
      </c>
      <c r="AL92">
        <v>105921.5549</v>
      </c>
      <c r="AM92">
        <v>103295.00079999999</v>
      </c>
      <c r="AN92">
        <v>100437.1715</v>
      </c>
    </row>
    <row r="93" spans="1:40" x14ac:dyDescent="0.25">
      <c r="A93" s="31" t="s">
        <v>443</v>
      </c>
      <c r="B93" t="s">
        <v>345</v>
      </c>
      <c r="C93">
        <v>288.43088970000002</v>
      </c>
      <c r="D93">
        <v>354.63422589999999</v>
      </c>
      <c r="E93">
        <v>458.86756530000002</v>
      </c>
      <c r="F93">
        <v>604.41870749999998</v>
      </c>
      <c r="G93">
        <v>800.32620069999996</v>
      </c>
      <c r="H93">
        <v>975.87001669999995</v>
      </c>
      <c r="I93">
        <v>1130.4974090000001</v>
      </c>
      <c r="J93">
        <v>1273.505772</v>
      </c>
      <c r="K93">
        <v>1411.9519640000001</v>
      </c>
      <c r="L93">
        <v>1548.9715209999999</v>
      </c>
      <c r="M93">
        <v>1683.256928</v>
      </c>
      <c r="N93">
        <v>1808.9013179999999</v>
      </c>
      <c r="O93">
        <v>1915.2060719999999</v>
      </c>
      <c r="P93">
        <v>1966.5456300000001</v>
      </c>
      <c r="Q93">
        <v>1996.0133659999999</v>
      </c>
      <c r="R93">
        <v>2009.071418</v>
      </c>
      <c r="S93">
        <v>2007.5891389999999</v>
      </c>
      <c r="T93">
        <v>1992.543457</v>
      </c>
      <c r="U93">
        <v>2002.341985</v>
      </c>
      <c r="V93">
        <v>2029.5713929999999</v>
      </c>
      <c r="W93">
        <v>2067.706893</v>
      </c>
      <c r="X93">
        <v>2112.3777209999998</v>
      </c>
      <c r="Y93">
        <v>2160.1729249999999</v>
      </c>
      <c r="Z93">
        <v>2208.230869</v>
      </c>
      <c r="AA93">
        <v>2254.0839259999998</v>
      </c>
      <c r="AB93">
        <v>2295.5846069999998</v>
      </c>
      <c r="AC93">
        <v>2330.8673290000002</v>
      </c>
      <c r="AD93">
        <v>2358.330618</v>
      </c>
      <c r="AE93">
        <v>1479.1338249999999</v>
      </c>
      <c r="AF93">
        <v>771.60893410000006</v>
      </c>
      <c r="AG93">
        <v>370.5669145</v>
      </c>
      <c r="AH93">
        <v>169.28013580000001</v>
      </c>
      <c r="AI93">
        <v>74.415008819999997</v>
      </c>
      <c r="AJ93">
        <v>31.665488580000002</v>
      </c>
      <c r="AK93">
        <v>13.12102031</v>
      </c>
      <c r="AL93">
        <v>5.3446516370000001</v>
      </c>
      <c r="AM93">
        <v>2.176017286</v>
      </c>
      <c r="AN93">
        <v>0.90967609169999997</v>
      </c>
    </row>
    <row r="94" spans="1:40" x14ac:dyDescent="0.25">
      <c r="A94" s="31" t="s">
        <v>444</v>
      </c>
      <c r="B94" t="s">
        <v>346</v>
      </c>
      <c r="C94">
        <v>514.10128280000004</v>
      </c>
      <c r="D94">
        <v>549.34272580000004</v>
      </c>
      <c r="E94">
        <v>588.21044310000002</v>
      </c>
      <c r="F94">
        <v>628.29789940000001</v>
      </c>
      <c r="G94">
        <v>666.81860289999997</v>
      </c>
      <c r="H94">
        <v>715.00613989999999</v>
      </c>
      <c r="I94">
        <v>750.6357213</v>
      </c>
      <c r="J94">
        <v>773.44480399999998</v>
      </c>
      <c r="K94">
        <v>786.86598319999996</v>
      </c>
      <c r="L94">
        <v>793.23061059999998</v>
      </c>
      <c r="M94">
        <v>792.85758069999997</v>
      </c>
      <c r="N94">
        <v>784.36169740000003</v>
      </c>
      <c r="O94">
        <v>765.13248920000001</v>
      </c>
      <c r="P94">
        <v>746.4698009</v>
      </c>
      <c r="Q94">
        <v>728.40851529999998</v>
      </c>
      <c r="R94">
        <v>708.65819180000005</v>
      </c>
      <c r="S94">
        <v>686.72196469999994</v>
      </c>
      <c r="T94">
        <v>662.65950290000001</v>
      </c>
      <c r="U94">
        <v>610.70856670000001</v>
      </c>
      <c r="V94">
        <v>556.26073940000003</v>
      </c>
      <c r="W94">
        <v>505.40903200000002</v>
      </c>
      <c r="X94">
        <v>458.7555729</v>
      </c>
      <c r="Y94">
        <v>415.76265169999999</v>
      </c>
      <c r="Z94">
        <v>375.84388369999999</v>
      </c>
      <c r="AA94">
        <v>338.5787661</v>
      </c>
      <c r="AB94">
        <v>303.70941679999999</v>
      </c>
      <c r="AC94">
        <v>271.0954883</v>
      </c>
      <c r="AD94">
        <v>240.67066500000001</v>
      </c>
      <c r="AE94">
        <v>201.9687121</v>
      </c>
      <c r="AF94">
        <v>164.48291560000001</v>
      </c>
      <c r="AG94">
        <v>131.4890327</v>
      </c>
      <c r="AH94">
        <v>103.6956024</v>
      </c>
      <c r="AI94">
        <v>80.862209199999995</v>
      </c>
      <c r="AJ94">
        <v>62.426159169999998</v>
      </c>
      <c r="AK94">
        <v>47.747069760000002</v>
      </c>
      <c r="AL94">
        <v>36.199225769999998</v>
      </c>
      <c r="AM94">
        <v>27.213990169999999</v>
      </c>
      <c r="AN94">
        <v>20.29444217</v>
      </c>
    </row>
    <row r="95" spans="1:40" x14ac:dyDescent="0.25">
      <c r="A95" s="31" t="s">
        <v>445</v>
      </c>
      <c r="B95" t="s">
        <v>347</v>
      </c>
      <c r="C95">
        <v>0.22515454670000001</v>
      </c>
      <c r="D95">
        <v>0.81245110610000004</v>
      </c>
      <c r="E95">
        <v>4.60814053</v>
      </c>
      <c r="F95">
        <v>31.132744550000002</v>
      </c>
      <c r="G95">
        <v>221.9214245</v>
      </c>
      <c r="H95">
        <v>512.99200940000003</v>
      </c>
      <c r="I95">
        <v>787.11526619999995</v>
      </c>
      <c r="J95">
        <v>1039.095368</v>
      </c>
      <c r="K95">
        <v>1287.5885720000001</v>
      </c>
      <c r="L95">
        <v>1544.0763059999999</v>
      </c>
      <c r="M95">
        <v>1810.9494990000001</v>
      </c>
      <c r="N95">
        <v>2082.542187</v>
      </c>
      <c r="O95">
        <v>2344.890903</v>
      </c>
      <c r="P95">
        <v>2453.2640839999999</v>
      </c>
      <c r="Q95">
        <v>2493.7217019999998</v>
      </c>
      <c r="R95">
        <v>2493.9559429999999</v>
      </c>
      <c r="S95">
        <v>2464.9728620000001</v>
      </c>
      <c r="T95">
        <v>2412.446081</v>
      </c>
      <c r="U95">
        <v>2265.829909</v>
      </c>
      <c r="V95">
        <v>2102.7919849999998</v>
      </c>
      <c r="W95">
        <v>1943.580436</v>
      </c>
      <c r="X95">
        <v>1791.6457270000001</v>
      </c>
      <c r="Y95">
        <v>1646.5896130000001</v>
      </c>
      <c r="Z95">
        <v>1507.597796</v>
      </c>
      <c r="AA95">
        <v>1374.1989860000001</v>
      </c>
      <c r="AB95">
        <v>1246.3111650000001</v>
      </c>
      <c r="AC95">
        <v>1124.1287319999999</v>
      </c>
      <c r="AD95">
        <v>1007.999064</v>
      </c>
      <c r="AE95">
        <v>949.73530249999999</v>
      </c>
      <c r="AF95">
        <v>902.98878879999995</v>
      </c>
      <c r="AG95">
        <v>856.96195599999999</v>
      </c>
      <c r="AH95">
        <v>810.38027299999999</v>
      </c>
      <c r="AI95">
        <v>763.81363510000006</v>
      </c>
      <c r="AJ95">
        <v>717.95564779999995</v>
      </c>
      <c r="AK95">
        <v>673.35146929999996</v>
      </c>
      <c r="AL95">
        <v>630.35042639999995</v>
      </c>
      <c r="AM95">
        <v>589.17405299999996</v>
      </c>
      <c r="AN95">
        <v>549.95829119999996</v>
      </c>
    </row>
    <row r="96" spans="1:40" x14ac:dyDescent="0.25">
      <c r="A96" s="31" t="s">
        <v>446</v>
      </c>
      <c r="B96" t="s">
        <v>348</v>
      </c>
      <c r="C96">
        <v>2605.7253879999998</v>
      </c>
      <c r="D96">
        <v>2589.4648809999999</v>
      </c>
      <c r="E96">
        <v>2515.5954750000001</v>
      </c>
      <c r="F96">
        <v>2414.0812449999999</v>
      </c>
      <c r="G96">
        <v>2288.4402329999998</v>
      </c>
      <c r="H96">
        <v>2316.3316180000002</v>
      </c>
      <c r="I96">
        <v>2333.6301119999998</v>
      </c>
      <c r="J96">
        <v>2316.235126</v>
      </c>
      <c r="K96">
        <v>2270.3123869999999</v>
      </c>
      <c r="L96">
        <v>2203.4182300000002</v>
      </c>
      <c r="M96">
        <v>2118.436373</v>
      </c>
      <c r="N96">
        <v>2014.1075049999999</v>
      </c>
      <c r="O96">
        <v>1886.6795850000001</v>
      </c>
      <c r="P96">
        <v>1797.613382</v>
      </c>
      <c r="Q96">
        <v>1723.0087450000001</v>
      </c>
      <c r="R96">
        <v>1649.967913</v>
      </c>
      <c r="S96">
        <v>1575.278341</v>
      </c>
      <c r="T96">
        <v>1498.522927</v>
      </c>
      <c r="U96">
        <v>1448.352079</v>
      </c>
      <c r="V96">
        <v>1415.8454879999999</v>
      </c>
      <c r="W96">
        <v>1394.599739</v>
      </c>
      <c r="X96">
        <v>1380.7005389999999</v>
      </c>
      <c r="Y96">
        <v>1371.4135719999999</v>
      </c>
      <c r="Z96">
        <v>1364.6923879999999</v>
      </c>
      <c r="AA96">
        <v>1358.954328</v>
      </c>
      <c r="AB96">
        <v>1352.9520749999999</v>
      </c>
      <c r="AC96">
        <v>1345.691323</v>
      </c>
      <c r="AD96">
        <v>1336.376152</v>
      </c>
      <c r="AE96">
        <v>1356.684931</v>
      </c>
      <c r="AF96">
        <v>1379.1138100000001</v>
      </c>
      <c r="AG96">
        <v>1397.6202969999999</v>
      </c>
      <c r="AH96">
        <v>1412.269947</v>
      </c>
      <c r="AI96">
        <v>1424.061434</v>
      </c>
      <c r="AJ96">
        <v>1433.84726</v>
      </c>
      <c r="AK96">
        <v>1442.2812799999999</v>
      </c>
      <c r="AL96">
        <v>1449.789115</v>
      </c>
      <c r="AM96">
        <v>1456.6743039999999</v>
      </c>
      <c r="AN96">
        <v>1463.17417</v>
      </c>
    </row>
    <row r="97" spans="1:40" x14ac:dyDescent="0.25">
      <c r="A97" s="31" t="s">
        <v>449</v>
      </c>
      <c r="B97" t="s">
        <v>349</v>
      </c>
      <c r="C97">
        <v>2831.6670730000001</v>
      </c>
      <c r="D97">
        <v>2829.5696200000002</v>
      </c>
      <c r="E97">
        <v>2751.4061510000001</v>
      </c>
      <c r="F97">
        <v>2632.3154890000001</v>
      </c>
      <c r="G97">
        <v>2484.1980659999999</v>
      </c>
      <c r="H97">
        <v>2503.1113989999999</v>
      </c>
      <c r="I97">
        <v>2516.3014069999999</v>
      </c>
      <c r="J97">
        <v>2499.2219669999999</v>
      </c>
      <c r="K97">
        <v>2457.4811199999999</v>
      </c>
      <c r="L97">
        <v>2397.9613669999999</v>
      </c>
      <c r="M97">
        <v>2322.5878170000001</v>
      </c>
      <c r="N97">
        <v>2228.7306570000001</v>
      </c>
      <c r="O97">
        <v>2110.823077</v>
      </c>
      <c r="P97">
        <v>1966.1035569999999</v>
      </c>
      <c r="Q97">
        <v>1820.04955</v>
      </c>
      <c r="R97">
        <v>1674.867596</v>
      </c>
      <c r="S97">
        <v>1532.2630879999999</v>
      </c>
      <c r="T97">
        <v>1393.6991310000001</v>
      </c>
      <c r="U97">
        <v>1299.877432</v>
      </c>
      <c r="V97">
        <v>1229.1090300000001</v>
      </c>
      <c r="W97">
        <v>1171.1171979999999</v>
      </c>
      <c r="X97">
        <v>1120.8934870000001</v>
      </c>
      <c r="Y97">
        <v>1075.4873110000001</v>
      </c>
      <c r="Z97">
        <v>1032.9649730000001</v>
      </c>
      <c r="AA97">
        <v>992.00643769999999</v>
      </c>
      <c r="AB97">
        <v>951.70735690000004</v>
      </c>
      <c r="AC97">
        <v>911.46259320000001</v>
      </c>
      <c r="AD97">
        <v>870.89006919999997</v>
      </c>
      <c r="AE97">
        <v>679.78902779999999</v>
      </c>
      <c r="AF97">
        <v>488.6337451</v>
      </c>
      <c r="AG97">
        <v>337.57730090000001</v>
      </c>
      <c r="AH97">
        <v>227.45644050000001</v>
      </c>
      <c r="AI97">
        <v>150.29738270000001</v>
      </c>
      <c r="AJ97">
        <v>97.64148625</v>
      </c>
      <c r="AK97">
        <v>62.469851259999999</v>
      </c>
      <c r="AL97">
        <v>39.41879282</v>
      </c>
      <c r="AM97">
        <v>24.573046349999998</v>
      </c>
      <c r="AN97">
        <v>15.16508846</v>
      </c>
    </row>
    <row r="98" spans="1:40" x14ac:dyDescent="0.25">
      <c r="A98" s="31" t="s">
        <v>450</v>
      </c>
      <c r="B98" t="s">
        <v>350</v>
      </c>
      <c r="C98">
        <v>11781.592780000001</v>
      </c>
      <c r="D98">
        <v>13172.98697</v>
      </c>
      <c r="E98">
        <v>14381.987590000001</v>
      </c>
      <c r="F98">
        <v>15552.8848</v>
      </c>
      <c r="G98">
        <v>16662.899010000001</v>
      </c>
      <c r="H98">
        <v>19238.225569999999</v>
      </c>
      <c r="I98">
        <v>21585.5556</v>
      </c>
      <c r="J98">
        <v>23952.187300000001</v>
      </c>
      <c r="K98">
        <v>26447.314460000001</v>
      </c>
      <c r="L98">
        <v>29109.12097</v>
      </c>
      <c r="M98">
        <v>31899.657999999999</v>
      </c>
      <c r="N98">
        <v>34697.323700000001</v>
      </c>
      <c r="O98">
        <v>37282.038670000002</v>
      </c>
      <c r="P98">
        <v>41924.801820000001</v>
      </c>
      <c r="Q98">
        <v>47288.801240000001</v>
      </c>
      <c r="R98">
        <v>53242.161099999998</v>
      </c>
      <c r="S98">
        <v>59828.921040000001</v>
      </c>
      <c r="T98">
        <v>67090.907380000004</v>
      </c>
      <c r="U98">
        <v>62216.235289999997</v>
      </c>
      <c r="V98">
        <v>57925.077420000001</v>
      </c>
      <c r="W98">
        <v>53981.969859999997</v>
      </c>
      <c r="X98">
        <v>50269.659229999997</v>
      </c>
      <c r="Y98">
        <v>46714.032879999999</v>
      </c>
      <c r="Z98">
        <v>43272.814709999999</v>
      </c>
      <c r="AA98">
        <v>39926.237009999997</v>
      </c>
      <c r="AB98">
        <v>36669.760170000001</v>
      </c>
      <c r="AC98">
        <v>33508.636290000002</v>
      </c>
      <c r="AD98">
        <v>30453.89718</v>
      </c>
      <c r="AE98">
        <v>33901.898020000001</v>
      </c>
      <c r="AF98">
        <v>37447.486230000002</v>
      </c>
      <c r="AG98">
        <v>41193.531210000001</v>
      </c>
      <c r="AH98">
        <v>45222.93331</v>
      </c>
      <c r="AI98">
        <v>49598.453009999997</v>
      </c>
      <c r="AJ98">
        <v>54375.870210000001</v>
      </c>
      <c r="AK98">
        <v>59613.121229999997</v>
      </c>
      <c r="AL98">
        <v>65367.181570000001</v>
      </c>
      <c r="AM98">
        <v>71699.199949999995</v>
      </c>
      <c r="AN98">
        <v>78675.660999999905</v>
      </c>
    </row>
    <row r="99" spans="1:40" x14ac:dyDescent="0.25">
      <c r="A99" s="31" t="s">
        <v>447</v>
      </c>
      <c r="B99" t="s">
        <v>351</v>
      </c>
      <c r="C99">
        <v>474.12527679999999</v>
      </c>
      <c r="D99">
        <v>529.97338009999999</v>
      </c>
      <c r="E99">
        <v>602.48507189999998</v>
      </c>
      <c r="F99">
        <v>687.60712249999995</v>
      </c>
      <c r="G99">
        <v>782.9401269</v>
      </c>
      <c r="H99">
        <v>616.45100790000004</v>
      </c>
      <c r="I99">
        <v>413.65602109999998</v>
      </c>
      <c r="J99">
        <v>257.1469136</v>
      </c>
      <c r="K99">
        <v>152.70221280000001</v>
      </c>
      <c r="L99">
        <v>87.617964499999999</v>
      </c>
      <c r="M99">
        <v>48.746701790000003</v>
      </c>
      <c r="N99">
        <v>26.293368059999999</v>
      </c>
      <c r="O99">
        <v>13.72381564</v>
      </c>
      <c r="P99">
        <v>9.4759018810000004</v>
      </c>
      <c r="Q99">
        <v>7.1617108360000001</v>
      </c>
      <c r="R99">
        <v>5.5440902410000001</v>
      </c>
      <c r="S99">
        <v>4.3094584170000001</v>
      </c>
      <c r="T99">
        <v>3.3436664309999999</v>
      </c>
      <c r="U99">
        <v>2.9538468199999999</v>
      </c>
      <c r="V99">
        <v>2.7514176930000001</v>
      </c>
      <c r="W99">
        <v>2.628194251</v>
      </c>
      <c r="X99">
        <v>2.5498247159999998</v>
      </c>
      <c r="Y99">
        <v>2.5026567630000001</v>
      </c>
      <c r="Z99">
        <v>2.4799406799999999</v>
      </c>
      <c r="AA99">
        <v>2.4777609809999999</v>
      </c>
      <c r="AB99">
        <v>2.4936535219999998</v>
      </c>
      <c r="AC99">
        <v>2.5260424060000002</v>
      </c>
      <c r="AD99">
        <v>2.5739623900000002</v>
      </c>
      <c r="AE99">
        <v>2.6247069440000002</v>
      </c>
      <c r="AF99">
        <v>2.671301658</v>
      </c>
      <c r="AG99">
        <v>2.7178489290000001</v>
      </c>
      <c r="AH99">
        <v>2.7696810909999998</v>
      </c>
      <c r="AI99">
        <v>2.8307804339999998</v>
      </c>
      <c r="AJ99">
        <v>2.9040297759999998</v>
      </c>
      <c r="AK99">
        <v>2.9918694559999999</v>
      </c>
      <c r="AL99">
        <v>3.0964920920000001</v>
      </c>
      <c r="AM99">
        <v>3.2201655520000001</v>
      </c>
      <c r="AN99">
        <v>3.365420404</v>
      </c>
    </row>
    <row r="100" spans="1:40" x14ac:dyDescent="0.25">
      <c r="A100" s="31" t="s">
        <v>448</v>
      </c>
      <c r="B100" t="s">
        <v>352</v>
      </c>
      <c r="C100">
        <v>5981.2326210000001</v>
      </c>
      <c r="D100">
        <v>5855.3974790000002</v>
      </c>
      <c r="E100">
        <v>5533.8291069999996</v>
      </c>
      <c r="F100">
        <v>5133.7354240000004</v>
      </c>
      <c r="G100">
        <v>4690.7248069999996</v>
      </c>
      <c r="H100">
        <v>2732.1856929999999</v>
      </c>
      <c r="I100">
        <v>1309.7945279999999</v>
      </c>
      <c r="J100">
        <v>570.84117470000001</v>
      </c>
      <c r="K100">
        <v>234.79223630000001</v>
      </c>
      <c r="L100">
        <v>92.806707829999894</v>
      </c>
      <c r="M100">
        <v>35.821364029999998</v>
      </c>
      <c r="N100">
        <v>13.84266916</v>
      </c>
      <c r="O100">
        <v>5.5875924179999998</v>
      </c>
      <c r="P100">
        <v>3.4160212890000001</v>
      </c>
      <c r="Q100">
        <v>2.3918491</v>
      </c>
      <c r="R100">
        <v>1.744361654</v>
      </c>
      <c r="S100">
        <v>1.287907175</v>
      </c>
      <c r="T100">
        <v>0.9545778104</v>
      </c>
      <c r="U100">
        <v>0.71671548139999997</v>
      </c>
      <c r="V100">
        <v>0.54311162639999999</v>
      </c>
      <c r="W100">
        <v>0.41429401640000002</v>
      </c>
      <c r="X100">
        <v>0.31762847459999999</v>
      </c>
      <c r="Y100">
        <v>0.2444761862</v>
      </c>
      <c r="Z100">
        <v>0.18875166369999999</v>
      </c>
      <c r="AA100">
        <v>0.1460807975</v>
      </c>
      <c r="AB100">
        <v>0.1132700502</v>
      </c>
      <c r="AC100">
        <v>8.7957992200000001E-2</v>
      </c>
      <c r="AD100">
        <v>6.83801089E-2</v>
      </c>
      <c r="AE100">
        <v>5.3932630199999998E-2</v>
      </c>
      <c r="AF100">
        <v>4.2654883099999999E-2</v>
      </c>
      <c r="AG100">
        <v>3.3741861499999998E-2</v>
      </c>
      <c r="AH100">
        <v>2.66986006E-2</v>
      </c>
      <c r="AI100">
        <v>2.1141515199999999E-2</v>
      </c>
      <c r="AJ100">
        <v>1.6760723599999999E-2</v>
      </c>
      <c r="AK100">
        <v>1.33079602E-2</v>
      </c>
      <c r="AL100">
        <v>1.0584854100000001E-2</v>
      </c>
      <c r="AM100">
        <v>8.4350784800000002E-3</v>
      </c>
      <c r="AN100">
        <v>6.73582695E-3</v>
      </c>
    </row>
    <row r="101" spans="1:40" x14ac:dyDescent="0.25">
      <c r="A101" s="7" t="s">
        <v>234</v>
      </c>
      <c r="B101" t="s">
        <v>353</v>
      </c>
      <c r="C101">
        <v>48859.425990000003</v>
      </c>
      <c r="D101">
        <v>50295.961609999998</v>
      </c>
      <c r="E101">
        <v>51773.25879</v>
      </c>
      <c r="F101">
        <v>53284.077810000003</v>
      </c>
      <c r="G101">
        <v>54813.94283</v>
      </c>
      <c r="H101">
        <v>56359.629330000003</v>
      </c>
      <c r="I101">
        <v>57922.287980000001</v>
      </c>
      <c r="J101">
        <v>59507.024250000002</v>
      </c>
      <c r="K101">
        <v>61110.926440000003</v>
      </c>
      <c r="L101">
        <v>62739.470260000002</v>
      </c>
      <c r="M101">
        <v>64398.463580000003</v>
      </c>
      <c r="N101">
        <v>66093.419980000006</v>
      </c>
      <c r="O101">
        <v>67830.564689999999</v>
      </c>
      <c r="P101">
        <v>69616.652419999999</v>
      </c>
      <c r="Q101">
        <v>71458.250740000003</v>
      </c>
      <c r="R101">
        <v>73353.167319999906</v>
      </c>
      <c r="S101">
        <v>75300.145789999995</v>
      </c>
      <c r="T101">
        <v>77298.364570000005</v>
      </c>
      <c r="U101">
        <v>79333.983290000004</v>
      </c>
      <c r="V101">
        <v>81412.776989999998</v>
      </c>
      <c r="W101">
        <v>83532.120360000001</v>
      </c>
      <c r="X101">
        <v>85690.179239999998</v>
      </c>
      <c r="Y101">
        <v>87886.520669999998</v>
      </c>
      <c r="Z101">
        <v>90121.627930000002</v>
      </c>
      <c r="AA101">
        <v>92396.418980000002</v>
      </c>
      <c r="AB101">
        <v>94711.920610000001</v>
      </c>
      <c r="AC101">
        <v>97069.114260000002</v>
      </c>
      <c r="AD101">
        <v>99468.905549999996</v>
      </c>
      <c r="AE101">
        <v>101917.1597</v>
      </c>
      <c r="AF101">
        <v>104423.89049999999</v>
      </c>
      <c r="AG101">
        <v>106986.33130000001</v>
      </c>
      <c r="AH101">
        <v>109601.71920000001</v>
      </c>
      <c r="AI101">
        <v>112268.16220000001</v>
      </c>
      <c r="AJ101">
        <v>114984.7938</v>
      </c>
      <c r="AK101">
        <v>117753.4822</v>
      </c>
      <c r="AL101">
        <v>120575.46090000001</v>
      </c>
      <c r="AM101">
        <v>123453.72500000001</v>
      </c>
      <c r="AN101">
        <v>126392.8331</v>
      </c>
    </row>
    <row r="102" spans="1:40" x14ac:dyDescent="0.25">
      <c r="A102" s="7" t="s">
        <v>234</v>
      </c>
      <c r="B102" t="s">
        <v>354</v>
      </c>
      <c r="C102">
        <v>13.242000000000001</v>
      </c>
      <c r="D102">
        <v>13.63035174</v>
      </c>
      <c r="E102">
        <v>14.02348299</v>
      </c>
      <c r="F102">
        <v>14.419884850000001</v>
      </c>
      <c r="G102">
        <v>14.821479030000001</v>
      </c>
      <c r="H102">
        <v>15.230909909999999</v>
      </c>
      <c r="I102">
        <v>15.649077719999999</v>
      </c>
      <c r="J102">
        <v>16.076769989999999</v>
      </c>
      <c r="K102">
        <v>16.509950369999999</v>
      </c>
      <c r="L102">
        <v>16.950597900000002</v>
      </c>
      <c r="M102">
        <v>17.401769000000002</v>
      </c>
      <c r="N102">
        <v>17.86522531</v>
      </c>
      <c r="O102">
        <v>18.34175874</v>
      </c>
      <c r="P102">
        <v>18.83048896</v>
      </c>
      <c r="Q102">
        <v>19.333341040000001</v>
      </c>
      <c r="R102">
        <v>19.84762426</v>
      </c>
      <c r="S102">
        <v>20.371296279999999</v>
      </c>
      <c r="T102">
        <v>20.9032974</v>
      </c>
      <c r="U102">
        <v>21.436937799999999</v>
      </c>
      <c r="V102">
        <v>21.974546539999999</v>
      </c>
      <c r="W102">
        <v>22.5176707</v>
      </c>
      <c r="X102">
        <v>23.06731796</v>
      </c>
      <c r="Y102">
        <v>23.62412337</v>
      </c>
      <c r="Z102">
        <v>24.18845537</v>
      </c>
      <c r="AA102">
        <v>24.760505640000002</v>
      </c>
      <c r="AB102">
        <v>25.34035488</v>
      </c>
      <c r="AC102">
        <v>25.92803095</v>
      </c>
      <c r="AD102">
        <v>26.523558139999999</v>
      </c>
      <c r="AE102">
        <v>27.126066640000001</v>
      </c>
      <c r="AF102">
        <v>27.738964930000002</v>
      </c>
      <c r="AG102">
        <v>28.36108363</v>
      </c>
      <c r="AH102">
        <v>28.991501849999999</v>
      </c>
      <c r="AI102">
        <v>29.630232169999999</v>
      </c>
      <c r="AJ102">
        <v>30.277920389999998</v>
      </c>
      <c r="AK102">
        <v>30.936417250000002</v>
      </c>
      <c r="AL102">
        <v>31.60662464</v>
      </c>
      <c r="AM102">
        <v>32.289913660000003</v>
      </c>
      <c r="AN102">
        <v>32.988114250000002</v>
      </c>
    </row>
    <row r="103" spans="1:40" x14ac:dyDescent="0.25">
      <c r="A103" s="7" t="s">
        <v>233</v>
      </c>
      <c r="B103" t="s">
        <v>355</v>
      </c>
      <c r="C103">
        <v>79196.570370000001</v>
      </c>
      <c r="D103">
        <v>81528.641539999997</v>
      </c>
      <c r="E103">
        <v>83950.760599999994</v>
      </c>
      <c r="F103">
        <v>86448.371679999997</v>
      </c>
      <c r="G103">
        <v>88975.907219999906</v>
      </c>
      <c r="H103">
        <v>91509.941210000005</v>
      </c>
      <c r="I103">
        <v>94051.804659999994</v>
      </c>
      <c r="J103">
        <v>96614.744829999996</v>
      </c>
      <c r="K103">
        <v>99209.552479999998</v>
      </c>
      <c r="L103">
        <v>101846.5879</v>
      </c>
      <c r="M103">
        <v>104535.28140000001</v>
      </c>
      <c r="N103">
        <v>107287.8483</v>
      </c>
      <c r="O103">
        <v>110119.64659999999</v>
      </c>
      <c r="P103">
        <v>113056.09269999999</v>
      </c>
      <c r="Q103">
        <v>116108.9581</v>
      </c>
      <c r="R103">
        <v>119282.91250000001</v>
      </c>
      <c r="S103">
        <v>122582.29859999999</v>
      </c>
      <c r="T103">
        <v>126011.1164</v>
      </c>
      <c r="U103">
        <v>129557.4515</v>
      </c>
      <c r="V103">
        <v>133205.6195</v>
      </c>
      <c r="W103">
        <v>136940.68979999999</v>
      </c>
      <c r="X103">
        <v>140755.0655</v>
      </c>
      <c r="Y103">
        <v>144646.79569999999</v>
      </c>
      <c r="Z103">
        <v>148617.4037</v>
      </c>
      <c r="AA103">
        <v>152670.11900000001</v>
      </c>
      <c r="AB103">
        <v>156808.69469999999</v>
      </c>
      <c r="AC103">
        <v>161036.76180000001</v>
      </c>
      <c r="AD103">
        <v>165357.5851</v>
      </c>
      <c r="AE103">
        <v>169779.9958</v>
      </c>
      <c r="AF103">
        <v>174312.65090000001</v>
      </c>
      <c r="AG103">
        <v>178953.54560000001</v>
      </c>
      <c r="AH103">
        <v>183699.0056</v>
      </c>
      <c r="AI103">
        <v>188544.9834</v>
      </c>
      <c r="AJ103">
        <v>193489.10279999999</v>
      </c>
      <c r="AK103">
        <v>198533.49479999999</v>
      </c>
      <c r="AL103">
        <v>203683.77480000001</v>
      </c>
      <c r="AM103">
        <v>208949.90460000001</v>
      </c>
      <c r="AN103">
        <v>214346.40150000001</v>
      </c>
    </row>
    <row r="104" spans="1:40" x14ac:dyDescent="0.25">
      <c r="A104" s="7" t="s">
        <v>233</v>
      </c>
      <c r="B104" t="s">
        <v>356</v>
      </c>
      <c r="C104">
        <v>25142.842860000001</v>
      </c>
      <c r="D104">
        <v>25878.553260000001</v>
      </c>
      <c r="E104">
        <v>26631.665209999999</v>
      </c>
      <c r="F104">
        <v>27399.22625</v>
      </c>
      <c r="G104">
        <v>28179.803080000002</v>
      </c>
      <c r="H104">
        <v>28973.927250000001</v>
      </c>
      <c r="I104">
        <v>29782.109380000002</v>
      </c>
      <c r="J104">
        <v>30606.17252</v>
      </c>
      <c r="K104">
        <v>31441.62269</v>
      </c>
      <c r="L104">
        <v>32292.764090000001</v>
      </c>
      <c r="M104">
        <v>33164.902309999998</v>
      </c>
      <c r="N104">
        <v>34061.724979999999</v>
      </c>
      <c r="O104">
        <v>34985.92527</v>
      </c>
      <c r="P104">
        <v>35939.195500000002</v>
      </c>
      <c r="Q104">
        <v>36927.369749999998</v>
      </c>
      <c r="R104">
        <v>37948.208189999998</v>
      </c>
      <c r="S104">
        <v>39000.891000000003</v>
      </c>
      <c r="T104">
        <v>40086.016409999997</v>
      </c>
      <c r="U104">
        <v>41188.427609999999</v>
      </c>
      <c r="V104">
        <v>42308.397790000003</v>
      </c>
      <c r="W104">
        <v>43445.031369999997</v>
      </c>
      <c r="X104">
        <v>44598.564350000001</v>
      </c>
      <c r="Y104">
        <v>45769.795559999999</v>
      </c>
      <c r="Z104">
        <v>46959.692430000003</v>
      </c>
      <c r="AA104">
        <v>48169.205999999998</v>
      </c>
      <c r="AB104">
        <v>49399.185060000003</v>
      </c>
      <c r="AC104">
        <v>50650.365380000003</v>
      </c>
      <c r="AD104">
        <v>51923.401720000002</v>
      </c>
      <c r="AE104">
        <v>53214.097170000001</v>
      </c>
      <c r="AF104">
        <v>54528.917399999998</v>
      </c>
      <c r="AG104">
        <v>55865.59736</v>
      </c>
      <c r="AH104">
        <v>57222.909930000002</v>
      </c>
      <c r="AI104">
        <v>58601.15612</v>
      </c>
      <c r="AJ104">
        <v>60001.820979999997</v>
      </c>
      <c r="AK104">
        <v>61428.75849</v>
      </c>
      <c r="AL104">
        <v>62885.08006</v>
      </c>
      <c r="AM104">
        <v>64375.524960000002</v>
      </c>
      <c r="AN104">
        <v>65906.429889999999</v>
      </c>
    </row>
    <row r="105" spans="1:40" x14ac:dyDescent="0.25">
      <c r="A105" s="7" t="s">
        <v>233</v>
      </c>
      <c r="B105" t="s">
        <v>357</v>
      </c>
      <c r="C105">
        <v>38141.076789999999</v>
      </c>
      <c r="D105">
        <v>39253.636299999998</v>
      </c>
      <c r="E105">
        <v>40395.41661</v>
      </c>
      <c r="F105">
        <v>41567.673499999997</v>
      </c>
      <c r="G105">
        <v>42772.606440000003</v>
      </c>
      <c r="H105">
        <v>43996.519699999997</v>
      </c>
      <c r="I105">
        <v>45234.045189999997</v>
      </c>
      <c r="J105">
        <v>46486.645190000003</v>
      </c>
      <c r="K105">
        <v>47751.480300000003</v>
      </c>
      <c r="L105">
        <v>49038.713779999998</v>
      </c>
      <c r="M105">
        <v>50358.083129999999</v>
      </c>
      <c r="N105">
        <v>51716.027329999997</v>
      </c>
      <c r="O105">
        <v>53117.375699999997</v>
      </c>
      <c r="P105">
        <v>54558.527710000002</v>
      </c>
      <c r="Q105">
        <v>56048.223129999998</v>
      </c>
      <c r="R105">
        <v>57581.9836</v>
      </c>
      <c r="S105">
        <v>59157.358289999996</v>
      </c>
      <c r="T105">
        <v>60773.201580000001</v>
      </c>
      <c r="U105">
        <v>62420.309829999998</v>
      </c>
      <c r="V105">
        <v>64098.410580000003</v>
      </c>
      <c r="W105">
        <v>65805.096449999997</v>
      </c>
      <c r="X105">
        <v>67539.952300000004</v>
      </c>
      <c r="Y105">
        <v>69303.600569999995</v>
      </c>
      <c r="Z105">
        <v>71097.071620000002</v>
      </c>
      <c r="AA105">
        <v>72921.485990000001</v>
      </c>
      <c r="AB105">
        <v>74777.889169999995</v>
      </c>
      <c r="AC105">
        <v>76667.208159999995</v>
      </c>
      <c r="AD105">
        <v>78590.279970000003</v>
      </c>
      <c r="AE105">
        <v>80525.410340000002</v>
      </c>
      <c r="AF105">
        <v>82487.819380000001</v>
      </c>
      <c r="AG105">
        <v>84475.814400000003</v>
      </c>
      <c r="AH105">
        <v>86488.035629999998</v>
      </c>
      <c r="AI105">
        <v>88524.263630000001</v>
      </c>
      <c r="AJ105">
        <v>90585.253599999996</v>
      </c>
      <c r="AK105">
        <v>92674.59964</v>
      </c>
      <c r="AL105">
        <v>94794.345000000001</v>
      </c>
      <c r="AM105">
        <v>96948.368220000004</v>
      </c>
      <c r="AN105">
        <v>99142.026899999997</v>
      </c>
    </row>
    <row r="106" spans="1:40" x14ac:dyDescent="0.25">
      <c r="A106" s="7" t="s">
        <v>233</v>
      </c>
      <c r="B106" t="s">
        <v>358</v>
      </c>
      <c r="C106">
        <v>7549.8993810000002</v>
      </c>
      <c r="D106">
        <v>7778.1644999999999</v>
      </c>
      <c r="E106">
        <v>8009.3120159999999</v>
      </c>
      <c r="F106">
        <v>8244.4416369999999</v>
      </c>
      <c r="G106">
        <v>8491.4898969999995</v>
      </c>
      <c r="H106">
        <v>8756.0411769999901</v>
      </c>
      <c r="I106">
        <v>9036.6677880000007</v>
      </c>
      <c r="J106">
        <v>9333.3796500000008</v>
      </c>
      <c r="K106">
        <v>9645.1533010000003</v>
      </c>
      <c r="L106">
        <v>9975.249769</v>
      </c>
      <c r="M106">
        <v>10329.84858</v>
      </c>
      <c r="N106">
        <v>10716.36326</v>
      </c>
      <c r="O106">
        <v>11143.50459</v>
      </c>
      <c r="P106">
        <v>11595.916569999999</v>
      </c>
      <c r="Q106">
        <v>12088.39494</v>
      </c>
      <c r="R106">
        <v>12628.81014</v>
      </c>
      <c r="S106">
        <v>13224.574930000001</v>
      </c>
      <c r="T106">
        <v>13884.45694</v>
      </c>
      <c r="U106">
        <v>14533.246810000001</v>
      </c>
      <c r="V106">
        <v>15189.340770000001</v>
      </c>
      <c r="W106">
        <v>15862.94947</v>
      </c>
      <c r="X106">
        <v>16558.85571</v>
      </c>
      <c r="Y106">
        <v>17279.978319999998</v>
      </c>
      <c r="Z106">
        <v>18028.62428</v>
      </c>
      <c r="AA106">
        <v>18806.799889999998</v>
      </c>
      <c r="AB106">
        <v>19616.260989999999</v>
      </c>
      <c r="AC106">
        <v>20458.524359999999</v>
      </c>
      <c r="AD106">
        <v>21334.8904</v>
      </c>
      <c r="AE106">
        <v>22188.84591</v>
      </c>
      <c r="AF106">
        <v>23039.777819999999</v>
      </c>
      <c r="AG106">
        <v>23892.572199999999</v>
      </c>
      <c r="AH106">
        <v>24748.16718</v>
      </c>
      <c r="AI106">
        <v>25607.54293</v>
      </c>
      <c r="AJ106">
        <v>26472.86378</v>
      </c>
      <c r="AK106">
        <v>27348.564920000001</v>
      </c>
      <c r="AL106">
        <v>28240.27591</v>
      </c>
      <c r="AM106">
        <v>29156.178929999998</v>
      </c>
      <c r="AN106">
        <v>30107.854220000001</v>
      </c>
    </row>
    <row r="107" spans="1:40" x14ac:dyDescent="0.25">
      <c r="A107" s="7" t="s">
        <v>233</v>
      </c>
      <c r="B107" t="s">
        <v>359</v>
      </c>
      <c r="C107">
        <v>10681.6993</v>
      </c>
      <c r="D107">
        <v>10996.10462</v>
      </c>
      <c r="E107">
        <v>11304.425670000001</v>
      </c>
      <c r="F107">
        <v>11608.92006</v>
      </c>
      <c r="G107">
        <v>11924.5651</v>
      </c>
      <c r="H107">
        <v>12258.66397</v>
      </c>
      <c r="I107">
        <v>12611.43434</v>
      </c>
      <c r="J107">
        <v>12982.200150000001</v>
      </c>
      <c r="K107">
        <v>13364.36177</v>
      </c>
      <c r="L107">
        <v>13761.08174</v>
      </c>
      <c r="M107">
        <v>14176.9342</v>
      </c>
      <c r="N107">
        <v>14614.55169</v>
      </c>
      <c r="O107">
        <v>15075.10878</v>
      </c>
      <c r="P107">
        <v>15546.26016</v>
      </c>
      <c r="Q107">
        <v>16034.58016</v>
      </c>
      <c r="R107">
        <v>16538.876390000001</v>
      </c>
      <c r="S107">
        <v>17059.28658</v>
      </c>
      <c r="T107">
        <v>17597.293269999998</v>
      </c>
      <c r="U107">
        <v>18131.444309999999</v>
      </c>
      <c r="V107">
        <v>18665.555339999999</v>
      </c>
      <c r="W107">
        <v>19202.080099999999</v>
      </c>
      <c r="X107">
        <v>19743.30875</v>
      </c>
      <c r="Y107">
        <v>20290.946039999999</v>
      </c>
      <c r="Z107">
        <v>20846.086910000002</v>
      </c>
      <c r="AA107">
        <v>21409.377850000001</v>
      </c>
      <c r="AB107">
        <v>21981.179189999999</v>
      </c>
      <c r="AC107">
        <v>22561.70016</v>
      </c>
      <c r="AD107">
        <v>23151.093720000001</v>
      </c>
      <c r="AE107">
        <v>23728.374940000002</v>
      </c>
      <c r="AF107">
        <v>24300.92769</v>
      </c>
      <c r="AG107">
        <v>24867.99266</v>
      </c>
      <c r="AH107">
        <v>25430.086469999998</v>
      </c>
      <c r="AI107">
        <v>25989.285380000001</v>
      </c>
      <c r="AJ107">
        <v>26548.537189999999</v>
      </c>
      <c r="AK107">
        <v>27112.501799999998</v>
      </c>
      <c r="AL107">
        <v>27684.273990000002</v>
      </c>
      <c r="AM107">
        <v>28268.001420000001</v>
      </c>
      <c r="AN107">
        <v>28868.82461</v>
      </c>
    </row>
    <row r="108" spans="1:40" x14ac:dyDescent="0.25">
      <c r="A108" s="7" t="s">
        <v>233</v>
      </c>
      <c r="B108" t="s">
        <v>360</v>
      </c>
      <c r="C108">
        <v>409061.22110000002</v>
      </c>
      <c r="D108">
        <v>420879.54960000003</v>
      </c>
      <c r="E108">
        <v>432597.4325</v>
      </c>
      <c r="F108">
        <v>444197.91</v>
      </c>
      <c r="G108">
        <v>456040.33740000002</v>
      </c>
      <c r="H108">
        <v>468450.51150000002</v>
      </c>
      <c r="I108">
        <v>481482.23200000002</v>
      </c>
      <c r="J108">
        <v>495112.08860000002</v>
      </c>
      <c r="K108">
        <v>509021.44189999998</v>
      </c>
      <c r="L108">
        <v>523326.55160000001</v>
      </c>
      <c r="M108">
        <v>538158.28599999996</v>
      </c>
      <c r="N108">
        <v>553549.98320000002</v>
      </c>
      <c r="O108">
        <v>569470.59499999997</v>
      </c>
      <c r="P108">
        <v>585821.12849999999</v>
      </c>
      <c r="Q108">
        <v>602669.36340000003</v>
      </c>
      <c r="R108">
        <v>619854.71739999996</v>
      </c>
      <c r="S108">
        <v>637309.56709999999</v>
      </c>
      <c r="T108">
        <v>655022.3517</v>
      </c>
      <c r="U108">
        <v>672647.22719999996</v>
      </c>
      <c r="V108">
        <v>690265.87589999998</v>
      </c>
      <c r="W108">
        <v>707926.39280000003</v>
      </c>
      <c r="X108">
        <v>725691.14229999995</v>
      </c>
      <c r="Y108">
        <v>743603.92290000001</v>
      </c>
      <c r="Z108">
        <v>761687.1507</v>
      </c>
      <c r="AA108">
        <v>779949.07279999997</v>
      </c>
      <c r="AB108">
        <v>798390.60939999996</v>
      </c>
      <c r="AC108">
        <v>817010.66139999998</v>
      </c>
      <c r="AD108">
        <v>835809.48640000005</v>
      </c>
      <c r="AE108">
        <v>854735.80339999998</v>
      </c>
      <c r="AF108">
        <v>873865.27830000001</v>
      </c>
      <c r="AG108">
        <v>893068.80759999994</v>
      </c>
      <c r="AH108">
        <v>912323.77309999999</v>
      </c>
      <c r="AI108">
        <v>931681.47360000003</v>
      </c>
      <c r="AJ108">
        <v>951227.40769999998</v>
      </c>
      <c r="AK108">
        <v>971114.44429999997</v>
      </c>
      <c r="AL108">
        <v>991414.95830000006</v>
      </c>
      <c r="AM108">
        <v>1012240.642</v>
      </c>
      <c r="AN108">
        <v>1033728.204</v>
      </c>
    </row>
    <row r="109" spans="1:40" x14ac:dyDescent="0.25">
      <c r="A109" s="23" t="s">
        <v>237</v>
      </c>
      <c r="B109" t="s">
        <v>361</v>
      </c>
      <c r="C109">
        <v>307332.288</v>
      </c>
      <c r="D109">
        <v>315853.07260000001</v>
      </c>
      <c r="E109">
        <v>324154.8665</v>
      </c>
      <c r="F109">
        <v>332797.60519999999</v>
      </c>
      <c r="G109">
        <v>341988.7292</v>
      </c>
      <c r="H109">
        <v>351049.63030000002</v>
      </c>
      <c r="I109">
        <v>360053.8615</v>
      </c>
      <c r="J109">
        <v>369057.69900000002</v>
      </c>
      <c r="K109">
        <v>377919.1459</v>
      </c>
      <c r="L109">
        <v>386738.73749999999</v>
      </c>
      <c r="M109">
        <v>395693.7623</v>
      </c>
      <c r="N109">
        <v>404815.30249999999</v>
      </c>
      <c r="O109">
        <v>414050.69189999998</v>
      </c>
      <c r="P109">
        <v>423483.16859999998</v>
      </c>
      <c r="Q109">
        <v>433438.25780000002</v>
      </c>
      <c r="R109">
        <v>443659.21100000001</v>
      </c>
      <c r="S109">
        <v>454016.93430000002</v>
      </c>
      <c r="T109">
        <v>464462.01760000002</v>
      </c>
      <c r="U109">
        <v>474868.36810000002</v>
      </c>
      <c r="V109">
        <v>485419.36359999998</v>
      </c>
      <c r="W109">
        <v>496095.9963</v>
      </c>
      <c r="X109">
        <v>506894.27590000001</v>
      </c>
      <c r="Y109">
        <v>517815.27010000002</v>
      </c>
      <c r="Z109">
        <v>528857.495</v>
      </c>
      <c r="AA109">
        <v>540017.07869999995</v>
      </c>
      <c r="AB109">
        <v>551289.48109999998</v>
      </c>
      <c r="AC109">
        <v>562671.30619999999</v>
      </c>
      <c r="AD109">
        <v>574161.48880000005</v>
      </c>
      <c r="AE109">
        <v>585672.62410000002</v>
      </c>
      <c r="AF109">
        <v>597625.28090000001</v>
      </c>
      <c r="AG109">
        <v>609870.20499999996</v>
      </c>
      <c r="AH109">
        <v>622333.76170000003</v>
      </c>
      <c r="AI109">
        <v>635011.22549999994</v>
      </c>
      <c r="AJ109">
        <v>647926.87219999998</v>
      </c>
      <c r="AK109">
        <v>661147.36419999995</v>
      </c>
      <c r="AL109">
        <v>674689.58979999996</v>
      </c>
      <c r="AM109">
        <v>688590.76190000004</v>
      </c>
      <c r="AN109">
        <v>702898.85109999997</v>
      </c>
    </row>
    <row r="110" spans="1:40" x14ac:dyDescent="0.25">
      <c r="A110" s="7" t="s">
        <v>233</v>
      </c>
      <c r="B110" t="s">
        <v>362</v>
      </c>
      <c r="C110">
        <v>42242.221010000001</v>
      </c>
      <c r="D110">
        <v>43463.304040000003</v>
      </c>
      <c r="E110">
        <v>44698.790070000003</v>
      </c>
      <c r="F110">
        <v>45946.39662</v>
      </c>
      <c r="G110">
        <v>47218.889629999998</v>
      </c>
      <c r="H110">
        <v>48547.320659999998</v>
      </c>
      <c r="I110">
        <v>49921.499340000002</v>
      </c>
      <c r="J110">
        <v>51347.496039999998</v>
      </c>
      <c r="K110">
        <v>52818.638550000003</v>
      </c>
      <c r="L110">
        <v>54347.690560000003</v>
      </c>
      <c r="M110">
        <v>55960.135569999999</v>
      </c>
      <c r="N110">
        <v>57687.303529999997</v>
      </c>
      <c r="O110">
        <v>59569.293360000003</v>
      </c>
      <c r="P110">
        <v>61520.449739999996</v>
      </c>
      <c r="Q110">
        <v>63599.073779999999</v>
      </c>
      <c r="R110">
        <v>65813.844589999906</v>
      </c>
      <c r="S110">
        <v>68168.876019999996</v>
      </c>
      <c r="T110">
        <v>70670.672919999997</v>
      </c>
      <c r="U110">
        <v>72991.319820000004</v>
      </c>
      <c r="V110">
        <v>75325.511259999999</v>
      </c>
      <c r="W110">
        <v>77732.80588</v>
      </c>
      <c r="X110">
        <v>80229.842279999997</v>
      </c>
      <c r="Y110">
        <v>82820.471009999994</v>
      </c>
      <c r="Z110">
        <v>85504.59319</v>
      </c>
      <c r="AA110">
        <v>88280.751520000005</v>
      </c>
      <c r="AB110">
        <v>91146.891279999996</v>
      </c>
      <c r="AC110">
        <v>94100.642659999998</v>
      </c>
      <c r="AD110">
        <v>97139.498370000001</v>
      </c>
      <c r="AE110">
        <v>100062.61780000001</v>
      </c>
      <c r="AF110">
        <v>102999.6431</v>
      </c>
      <c r="AG110">
        <v>105966.1296</v>
      </c>
      <c r="AH110">
        <v>108955.9137</v>
      </c>
      <c r="AI110">
        <v>111959.9954</v>
      </c>
      <c r="AJ110">
        <v>114970.3172</v>
      </c>
      <c r="AK110">
        <v>117983.1177</v>
      </c>
      <c r="AL110">
        <v>120993.0184</v>
      </c>
      <c r="AM110">
        <v>123997.4719</v>
      </c>
      <c r="AN110">
        <v>126998.64720000001</v>
      </c>
    </row>
    <row r="111" spans="1:40" x14ac:dyDescent="0.25">
      <c r="A111" s="7" t="s">
        <v>233</v>
      </c>
      <c r="B111" t="s">
        <v>363</v>
      </c>
      <c r="C111">
        <v>176930.23329999999</v>
      </c>
      <c r="D111">
        <v>182074.7206</v>
      </c>
      <c r="E111">
        <v>187253.52919999999</v>
      </c>
      <c r="F111">
        <v>192466.8051</v>
      </c>
      <c r="G111">
        <v>197797.5626</v>
      </c>
      <c r="H111">
        <v>203309.46840000001</v>
      </c>
      <c r="I111">
        <v>209006.12359999999</v>
      </c>
      <c r="J111">
        <v>214889.35260000001</v>
      </c>
      <c r="K111">
        <v>220884.81779999999</v>
      </c>
      <c r="L111">
        <v>227033.2286</v>
      </c>
      <c r="M111">
        <v>233391.4234</v>
      </c>
      <c r="N111">
        <v>239994.391</v>
      </c>
      <c r="O111">
        <v>246862.50899999999</v>
      </c>
      <c r="P111">
        <v>253946.17310000001</v>
      </c>
      <c r="Q111">
        <v>261318.07139999999</v>
      </c>
      <c r="R111">
        <v>268955.89740000002</v>
      </c>
      <c r="S111">
        <v>276855.89889999997</v>
      </c>
      <c r="T111">
        <v>285033.14240000001</v>
      </c>
      <c r="U111">
        <v>293198.7341</v>
      </c>
      <c r="V111">
        <v>301418.61219999997</v>
      </c>
      <c r="W111">
        <v>309723.87890000001</v>
      </c>
      <c r="X111">
        <v>318137.89439999999</v>
      </c>
      <c r="Y111">
        <v>326677.83059999999</v>
      </c>
      <c r="Z111">
        <v>335355.75689999998</v>
      </c>
      <c r="AA111">
        <v>344180.0539</v>
      </c>
      <c r="AB111">
        <v>353156.58270000003</v>
      </c>
      <c r="AC111">
        <v>362289.7536</v>
      </c>
      <c r="AD111">
        <v>371583.39360000001</v>
      </c>
      <c r="AE111">
        <v>380892.29470000003</v>
      </c>
      <c r="AF111">
        <v>390301.76179999998</v>
      </c>
      <c r="AG111">
        <v>399793.0306</v>
      </c>
      <c r="AH111">
        <v>409360.15340000001</v>
      </c>
      <c r="AI111">
        <v>419016.37969999999</v>
      </c>
      <c r="AJ111">
        <v>428787.93180000002</v>
      </c>
      <c r="AK111">
        <v>438725.2573</v>
      </c>
      <c r="AL111">
        <v>448864.37660000002</v>
      </c>
      <c r="AM111">
        <v>459257.65840000001</v>
      </c>
      <c r="AN111">
        <v>469973.22519999999</v>
      </c>
    </row>
    <row r="112" spans="1:40" x14ac:dyDescent="0.25">
      <c r="A112" s="7" t="s">
        <v>235</v>
      </c>
      <c r="B112" t="s">
        <v>364</v>
      </c>
      <c r="C112">
        <v>11991.614</v>
      </c>
      <c r="D112">
        <v>12353.642980000001</v>
      </c>
      <c r="E112">
        <v>12725.00878</v>
      </c>
      <c r="F112">
        <v>13107.29709</v>
      </c>
      <c r="G112">
        <v>13504.03505</v>
      </c>
      <c r="H112">
        <v>13908.117749999999</v>
      </c>
      <c r="I112">
        <v>14315.19476</v>
      </c>
      <c r="J112">
        <v>14723.50122</v>
      </c>
      <c r="K112">
        <v>15134.299080000001</v>
      </c>
      <c r="L112">
        <v>15551.210859999999</v>
      </c>
      <c r="M112">
        <v>15977.734420000001</v>
      </c>
      <c r="N112">
        <v>16416.83682</v>
      </c>
      <c r="O112">
        <v>16871.320530000001</v>
      </c>
      <c r="P112">
        <v>17338.46602</v>
      </c>
      <c r="Q112">
        <v>17821.40697</v>
      </c>
      <c r="R112">
        <v>18320.282620000002</v>
      </c>
      <c r="S112">
        <v>18835.19528</v>
      </c>
      <c r="T112">
        <v>19366.083030000002</v>
      </c>
      <c r="U112">
        <v>19913.805189999999</v>
      </c>
      <c r="V112">
        <v>20476.497240000001</v>
      </c>
      <c r="W112">
        <v>21052.005700000002</v>
      </c>
      <c r="X112">
        <v>21639.266090000001</v>
      </c>
      <c r="Y112">
        <v>22238.000220000002</v>
      </c>
      <c r="Z112">
        <v>22848.376199999999</v>
      </c>
      <c r="AA112">
        <v>23470.763900000002</v>
      </c>
      <c r="AB112">
        <v>24105.584350000001</v>
      </c>
      <c r="AC112">
        <v>24753.236239999998</v>
      </c>
      <c r="AD112">
        <v>25414.075290000001</v>
      </c>
      <c r="AE112">
        <v>26084.08511</v>
      </c>
      <c r="AF112">
        <v>26766.421009999998</v>
      </c>
      <c r="AG112">
        <v>27460.743989999999</v>
      </c>
      <c r="AH112">
        <v>28166.530890000002</v>
      </c>
      <c r="AI112">
        <v>28883.215059999999</v>
      </c>
      <c r="AJ112">
        <v>29610.365030000001</v>
      </c>
      <c r="AK112">
        <v>30348.202440000001</v>
      </c>
      <c r="AL112">
        <v>31096.988379999999</v>
      </c>
      <c r="AM112">
        <v>31857.480060000002</v>
      </c>
      <c r="AN112">
        <v>32630.902979999999</v>
      </c>
    </row>
    <row r="113" spans="1:40" x14ac:dyDescent="0.25">
      <c r="A113" s="7" t="s">
        <v>235</v>
      </c>
      <c r="B113" t="s">
        <v>365</v>
      </c>
      <c r="C113">
        <v>16126.348</v>
      </c>
      <c r="D113">
        <v>16773.300230000001</v>
      </c>
      <c r="E113">
        <v>17378.08556</v>
      </c>
      <c r="F113">
        <v>17890.676650000001</v>
      </c>
      <c r="G113">
        <v>18489.051449999999</v>
      </c>
      <c r="H113">
        <v>19208.959699999999</v>
      </c>
      <c r="I113">
        <v>20042.826099999998</v>
      </c>
      <c r="J113">
        <v>20979.97091</v>
      </c>
      <c r="K113">
        <v>22014.88679</v>
      </c>
      <c r="L113">
        <v>23157.747520000001</v>
      </c>
      <c r="M113">
        <v>24420.588</v>
      </c>
      <c r="N113">
        <v>25813.33597</v>
      </c>
      <c r="O113">
        <v>27344.36478</v>
      </c>
      <c r="P113">
        <v>28862.951560000001</v>
      </c>
      <c r="Q113">
        <v>30347.278750000001</v>
      </c>
      <c r="R113">
        <v>31804.72277</v>
      </c>
      <c r="S113">
        <v>33252.913009999997</v>
      </c>
      <c r="T113">
        <v>34708.50058</v>
      </c>
      <c r="U113">
        <v>36162.961170000002</v>
      </c>
      <c r="V113">
        <v>37618.705119999999</v>
      </c>
      <c r="W113">
        <v>39077.97911</v>
      </c>
      <c r="X113">
        <v>40544.609120000001</v>
      </c>
      <c r="Y113">
        <v>42022.384899999997</v>
      </c>
      <c r="Z113">
        <v>43514.401899999997</v>
      </c>
      <c r="AA113">
        <v>45022.949670000002</v>
      </c>
      <c r="AB113">
        <v>46549.594669999999</v>
      </c>
      <c r="AC113">
        <v>48095.33412</v>
      </c>
      <c r="AD113">
        <v>49660.756309999997</v>
      </c>
      <c r="AE113">
        <v>51071.742140000002</v>
      </c>
      <c r="AF113">
        <v>52329.82084</v>
      </c>
      <c r="AG113">
        <v>53463.428160000003</v>
      </c>
      <c r="AH113">
        <v>54502.894939999998</v>
      </c>
      <c r="AI113">
        <v>55471.593580000001</v>
      </c>
      <c r="AJ113">
        <v>56386.007579999998</v>
      </c>
      <c r="AK113">
        <v>57259.225509999997</v>
      </c>
      <c r="AL113">
        <v>58099.650099999999</v>
      </c>
      <c r="AM113">
        <v>58915.021610000003</v>
      </c>
      <c r="AN113">
        <v>59713.013319999998</v>
      </c>
    </row>
    <row r="114" spans="1:40" x14ac:dyDescent="0.25">
      <c r="A114" s="7" t="s">
        <v>235</v>
      </c>
      <c r="B114" t="s">
        <v>366</v>
      </c>
      <c r="C114">
        <v>721.67200000000003</v>
      </c>
      <c r="D114">
        <v>721.02414799999997</v>
      </c>
      <c r="E114">
        <v>717.50346909999996</v>
      </c>
      <c r="F114">
        <v>715.18973849999998</v>
      </c>
      <c r="G114">
        <v>718.12477950000005</v>
      </c>
      <c r="H114">
        <v>725.93487630000004</v>
      </c>
      <c r="I114">
        <v>737.79552569999998</v>
      </c>
      <c r="J114">
        <v>753.15349839999999</v>
      </c>
      <c r="K114">
        <v>771.42670599999997</v>
      </c>
      <c r="L114">
        <v>792.39819890000001</v>
      </c>
      <c r="M114">
        <v>815.94749449999995</v>
      </c>
      <c r="N114">
        <v>841.96983499999999</v>
      </c>
      <c r="O114">
        <v>870.41161729999999</v>
      </c>
      <c r="P114">
        <v>898.88345779999997</v>
      </c>
      <c r="Q114">
        <v>926.74696979999999</v>
      </c>
      <c r="R114">
        <v>953.69875530000002</v>
      </c>
      <c r="S114">
        <v>979.70168909999995</v>
      </c>
      <c r="T114">
        <v>1004.817796</v>
      </c>
      <c r="U114">
        <v>1030.1359170000001</v>
      </c>
      <c r="V114">
        <v>1056.2275010000001</v>
      </c>
      <c r="W114">
        <v>1083.263944</v>
      </c>
      <c r="X114">
        <v>1111.2848509999999</v>
      </c>
      <c r="Y114">
        <v>1140.275116</v>
      </c>
      <c r="Z114">
        <v>1170.1987369999999</v>
      </c>
      <c r="AA114">
        <v>1201.0141530000001</v>
      </c>
      <c r="AB114">
        <v>1232.6811359999999</v>
      </c>
      <c r="AC114">
        <v>1265.164479</v>
      </c>
      <c r="AD114">
        <v>1298.4362470000001</v>
      </c>
      <c r="AE114">
        <v>1330.9448170000001</v>
      </c>
      <c r="AF114">
        <v>1362.8050920000001</v>
      </c>
      <c r="AG114">
        <v>1394.1730050000001</v>
      </c>
      <c r="AH114">
        <v>1425.229742</v>
      </c>
      <c r="AI114">
        <v>1456.1058559999999</v>
      </c>
      <c r="AJ114">
        <v>1486.8730559999999</v>
      </c>
      <c r="AK114">
        <v>1517.584155</v>
      </c>
      <c r="AL114">
        <v>1548.218578</v>
      </c>
      <c r="AM114">
        <v>1578.739331</v>
      </c>
      <c r="AN114">
        <v>1609.09393</v>
      </c>
    </row>
    <row r="115" spans="1:40" x14ac:dyDescent="0.25">
      <c r="A115" s="7" t="s">
        <v>235</v>
      </c>
      <c r="B115" t="s">
        <v>367</v>
      </c>
      <c r="C115">
        <v>48595.165000000001</v>
      </c>
      <c r="D115">
        <v>50064.18737</v>
      </c>
      <c r="E115">
        <v>51527.928070000002</v>
      </c>
      <c r="F115">
        <v>52993.920149999998</v>
      </c>
      <c r="G115">
        <v>54491.652679999999</v>
      </c>
      <c r="H115">
        <v>56019.523609999997</v>
      </c>
      <c r="I115">
        <v>57585.262710000003</v>
      </c>
      <c r="J115">
        <v>59204.527020000001</v>
      </c>
      <c r="K115">
        <v>60861.677710000004</v>
      </c>
      <c r="L115">
        <v>62574.708559999999</v>
      </c>
      <c r="M115">
        <v>64366.232819999997</v>
      </c>
      <c r="N115">
        <v>66250.777600000001</v>
      </c>
      <c r="O115">
        <v>68238.725479999906</v>
      </c>
      <c r="P115">
        <v>70289.596919999996</v>
      </c>
      <c r="Q115">
        <v>72441.558139999906</v>
      </c>
      <c r="R115">
        <v>74677.307579999906</v>
      </c>
      <c r="S115">
        <v>76985.775049999997</v>
      </c>
      <c r="T115">
        <v>79362.535610000006</v>
      </c>
      <c r="U115">
        <v>81785.835359999997</v>
      </c>
      <c r="V115">
        <v>84267.447100000005</v>
      </c>
      <c r="W115">
        <v>86807.756399999998</v>
      </c>
      <c r="X115">
        <v>89408.088310000006</v>
      </c>
      <c r="Y115">
        <v>92070.305970000001</v>
      </c>
      <c r="Z115">
        <v>94796.388430000006</v>
      </c>
      <c r="AA115">
        <v>97588.302930000005</v>
      </c>
      <c r="AB115">
        <v>100447.9672</v>
      </c>
      <c r="AC115">
        <v>103377.3014</v>
      </c>
      <c r="AD115">
        <v>106378.3216</v>
      </c>
      <c r="AE115">
        <v>109404.29399999999</v>
      </c>
      <c r="AF115">
        <v>112502.6023</v>
      </c>
      <c r="AG115">
        <v>115656.0151</v>
      </c>
      <c r="AH115">
        <v>118851.0621</v>
      </c>
      <c r="AI115">
        <v>122081.7406</v>
      </c>
      <c r="AJ115">
        <v>125347.11719999999</v>
      </c>
      <c r="AK115">
        <v>128653.28690000001</v>
      </c>
      <c r="AL115">
        <v>132003.2267</v>
      </c>
      <c r="AM115">
        <v>135403.4149</v>
      </c>
      <c r="AN115">
        <v>138863.12640000001</v>
      </c>
    </row>
    <row r="116" spans="1:40" x14ac:dyDescent="0.25">
      <c r="A116" s="7" t="s">
        <v>235</v>
      </c>
      <c r="B116" t="s">
        <v>368</v>
      </c>
      <c r="C116">
        <v>81173.289000000004</v>
      </c>
      <c r="D116">
        <v>83599.357919999995</v>
      </c>
      <c r="E116">
        <v>86153.267070000002</v>
      </c>
      <c r="F116">
        <v>88821.416790000003</v>
      </c>
      <c r="G116">
        <v>91553.894279999906</v>
      </c>
      <c r="H116">
        <v>94283.521259999994</v>
      </c>
      <c r="I116">
        <v>96987.693379999997</v>
      </c>
      <c r="J116">
        <v>99672.844899999996</v>
      </c>
      <c r="K116">
        <v>102361.78290000001</v>
      </c>
      <c r="L116">
        <v>105104.3564</v>
      </c>
      <c r="M116">
        <v>107943.0037</v>
      </c>
      <c r="N116">
        <v>110916.3085</v>
      </c>
      <c r="O116">
        <v>114062.89079999999</v>
      </c>
      <c r="P116">
        <v>117356.0941</v>
      </c>
      <c r="Q116">
        <v>120800.6443</v>
      </c>
      <c r="R116">
        <v>124399.68210000001</v>
      </c>
      <c r="S116">
        <v>128155.9605</v>
      </c>
      <c r="T116">
        <v>132070.66899999999</v>
      </c>
      <c r="U116">
        <v>136153.8002</v>
      </c>
      <c r="V116">
        <v>140389.42860000001</v>
      </c>
      <c r="W116">
        <v>144762.416</v>
      </c>
      <c r="X116">
        <v>149265.42319999999</v>
      </c>
      <c r="Y116">
        <v>153897.37950000001</v>
      </c>
      <c r="Z116">
        <v>158661.14629999999</v>
      </c>
      <c r="AA116">
        <v>163561.5796</v>
      </c>
      <c r="AB116">
        <v>168604.25580000001</v>
      </c>
      <c r="AC116">
        <v>173794.77780000001</v>
      </c>
      <c r="AD116">
        <v>179138.51759999999</v>
      </c>
      <c r="AE116">
        <v>184570.02739999999</v>
      </c>
      <c r="AF116">
        <v>190105.54870000001</v>
      </c>
      <c r="AG116">
        <v>195755.5423</v>
      </c>
      <c r="AH116">
        <v>201523.46609999999</v>
      </c>
      <c r="AI116">
        <v>207406.84450000001</v>
      </c>
      <c r="AJ116">
        <v>213401.56</v>
      </c>
      <c r="AK116">
        <v>219505.81719999999</v>
      </c>
      <c r="AL116">
        <v>225721.93919999999</v>
      </c>
      <c r="AM116">
        <v>232055.66740000001</v>
      </c>
      <c r="AN116">
        <v>238516.8192</v>
      </c>
    </row>
    <row r="117" spans="1:40" x14ac:dyDescent="0.25">
      <c r="A117" s="7" t="s">
        <v>235</v>
      </c>
      <c r="B117" t="s">
        <v>369</v>
      </c>
      <c r="C117">
        <v>11688.45991</v>
      </c>
      <c r="D117">
        <v>12018.455099999999</v>
      </c>
      <c r="E117">
        <v>12348.38975</v>
      </c>
      <c r="F117">
        <v>12702.08927</v>
      </c>
      <c r="G117">
        <v>13074.28484</v>
      </c>
      <c r="H117">
        <v>13446.351549999999</v>
      </c>
      <c r="I117">
        <v>13805.311680000001</v>
      </c>
      <c r="J117">
        <v>14148.233469999999</v>
      </c>
      <c r="K117">
        <v>14468.129709999999</v>
      </c>
      <c r="L117">
        <v>14770.35734</v>
      </c>
      <c r="M117">
        <v>15063.16059</v>
      </c>
      <c r="N117">
        <v>15349.281940000001</v>
      </c>
      <c r="O117">
        <v>15628.520990000001</v>
      </c>
      <c r="P117">
        <v>15915.936540000001</v>
      </c>
      <c r="Q117">
        <v>16231.168879999999</v>
      </c>
      <c r="R117">
        <v>16564.397410000001</v>
      </c>
      <c r="S117">
        <v>16909.98227</v>
      </c>
      <c r="T117">
        <v>17265.80977</v>
      </c>
      <c r="U117">
        <v>17633.770130000001</v>
      </c>
      <c r="V117">
        <v>18018.724470000001</v>
      </c>
      <c r="W117">
        <v>18416.968089999998</v>
      </c>
      <c r="X117">
        <v>18825.759190000001</v>
      </c>
      <c r="Y117">
        <v>19243.661260000001</v>
      </c>
      <c r="Z117">
        <v>19670.038619999999</v>
      </c>
      <c r="AA117">
        <v>20104.69843</v>
      </c>
      <c r="AB117">
        <v>20547.678390000001</v>
      </c>
      <c r="AC117">
        <v>20999.13378</v>
      </c>
      <c r="AD117">
        <v>21459.28485</v>
      </c>
      <c r="AE117">
        <v>21931.520840000001</v>
      </c>
      <c r="AF117">
        <v>22436.86505</v>
      </c>
      <c r="AG117">
        <v>22968.798289999999</v>
      </c>
      <c r="AH117">
        <v>23522.256600000001</v>
      </c>
      <c r="AI117">
        <v>24094.7798</v>
      </c>
      <c r="AJ117">
        <v>24685.20636</v>
      </c>
      <c r="AK117">
        <v>25293.500759999999</v>
      </c>
      <c r="AL117">
        <v>25919.60327</v>
      </c>
      <c r="AM117">
        <v>26563.967820000002</v>
      </c>
      <c r="AN117">
        <v>27227.5206</v>
      </c>
    </row>
    <row r="118" spans="1:40" x14ac:dyDescent="0.25">
      <c r="A118" s="7" t="s">
        <v>236</v>
      </c>
      <c r="B118" t="s">
        <v>370</v>
      </c>
      <c r="C118">
        <v>1680793.5220000001</v>
      </c>
      <c r="D118">
        <v>1730065.075</v>
      </c>
      <c r="E118">
        <v>1780512.487</v>
      </c>
      <c r="F118">
        <v>1831982.963</v>
      </c>
      <c r="G118">
        <v>1884161.696</v>
      </c>
      <c r="H118">
        <v>1936999.703</v>
      </c>
      <c r="I118">
        <v>1990553.787</v>
      </c>
      <c r="J118">
        <v>2044981.0660000001</v>
      </c>
      <c r="K118">
        <v>2099949.0610000002</v>
      </c>
      <c r="L118">
        <v>2155795.4989999998</v>
      </c>
      <c r="M118">
        <v>2212912.7409999999</v>
      </c>
      <c r="N118">
        <v>2271564.8560000001</v>
      </c>
      <c r="O118">
        <v>2331954.8489999999</v>
      </c>
      <c r="P118">
        <v>2394429.6630000002</v>
      </c>
      <c r="Q118">
        <v>2459390.9070000001</v>
      </c>
      <c r="R118">
        <v>2526585.5049999999</v>
      </c>
      <c r="S118">
        <v>2595901.9810000001</v>
      </c>
      <c r="T118">
        <v>2667324.551</v>
      </c>
      <c r="U118">
        <v>2740387.0750000002</v>
      </c>
      <c r="V118">
        <v>2815072.8760000002</v>
      </c>
      <c r="W118">
        <v>2891229.0750000002</v>
      </c>
      <c r="X118">
        <v>2968799.7850000001</v>
      </c>
      <c r="Y118">
        <v>3047795.8160000001</v>
      </c>
      <c r="Z118">
        <v>3128261.895</v>
      </c>
      <c r="AA118">
        <v>3210255.4449999998</v>
      </c>
      <c r="AB118">
        <v>3293834.0669999998</v>
      </c>
      <c r="AC118">
        <v>3379050.8</v>
      </c>
      <c r="AD118">
        <v>3465954.4130000002</v>
      </c>
      <c r="AE118">
        <v>3554861.7930000001</v>
      </c>
      <c r="AF118">
        <v>3646169.4279999998</v>
      </c>
      <c r="AG118">
        <v>3739601.0440000002</v>
      </c>
      <c r="AH118">
        <v>3834997.9389999998</v>
      </c>
      <c r="AI118">
        <v>3932321.1889999998</v>
      </c>
      <c r="AJ118">
        <v>4031615.3810000001</v>
      </c>
      <c r="AK118">
        <v>4133083.4419999998</v>
      </c>
      <c r="AL118">
        <v>4236870.233</v>
      </c>
      <c r="AM118">
        <v>4343221.0420000004</v>
      </c>
      <c r="AN118">
        <v>4452469.8130000001</v>
      </c>
    </row>
    <row r="119" spans="1:40" x14ac:dyDescent="0.25">
      <c r="A119" s="7" t="s">
        <v>236</v>
      </c>
      <c r="B119" t="s">
        <v>371</v>
      </c>
      <c r="C119">
        <v>358724.96600000001</v>
      </c>
      <c r="D119">
        <v>369008.92599999998</v>
      </c>
      <c r="E119">
        <v>378906.07610000001</v>
      </c>
      <c r="F119">
        <v>388402.8273</v>
      </c>
      <c r="G119">
        <v>398089.81939999998</v>
      </c>
      <c r="H119">
        <v>408477.65909999999</v>
      </c>
      <c r="I119">
        <v>419688.6581</v>
      </c>
      <c r="J119">
        <v>431696.12050000002</v>
      </c>
      <c r="K119">
        <v>444061.02130000002</v>
      </c>
      <c r="L119">
        <v>456931.96100000001</v>
      </c>
      <c r="M119">
        <v>470482.09139999998</v>
      </c>
      <c r="N119">
        <v>484754.04109999997</v>
      </c>
      <c r="O119">
        <v>499700.429</v>
      </c>
      <c r="P119">
        <v>515180.97509999998</v>
      </c>
      <c r="Q119">
        <v>531269.32860000001</v>
      </c>
      <c r="R119">
        <v>547758.64540000004</v>
      </c>
      <c r="S119">
        <v>564574.56799999997</v>
      </c>
      <c r="T119">
        <v>581721.86730000004</v>
      </c>
      <c r="U119">
        <v>598855.36780000001</v>
      </c>
      <c r="V119">
        <v>616060.54879999999</v>
      </c>
      <c r="W119">
        <v>633408.97889999999</v>
      </c>
      <c r="X119">
        <v>650999.20120000001</v>
      </c>
      <c r="Y119">
        <v>668902.06270000001</v>
      </c>
      <c r="Z119">
        <v>687154.88340000005</v>
      </c>
      <c r="AA119">
        <v>705772.57530000003</v>
      </c>
      <c r="AB119">
        <v>724758.98699999996</v>
      </c>
      <c r="AC119">
        <v>744115.79449999996</v>
      </c>
      <c r="AD119">
        <v>763848.09310000006</v>
      </c>
      <c r="AE119">
        <v>783919.24450000003</v>
      </c>
      <c r="AF119">
        <v>804370.49719999998</v>
      </c>
      <c r="AG119">
        <v>824995.01419999998</v>
      </c>
      <c r="AH119">
        <v>845752.58160000003</v>
      </c>
      <c r="AI119">
        <v>866717.99970000004</v>
      </c>
      <c r="AJ119">
        <v>888019.94339999999</v>
      </c>
      <c r="AK119">
        <v>909885.02</v>
      </c>
      <c r="AL119">
        <v>932421.00069999998</v>
      </c>
      <c r="AM119">
        <v>955790.82570000004</v>
      </c>
      <c r="AN119">
        <v>980192.84900000005</v>
      </c>
    </row>
    <row r="120" spans="1:40" x14ac:dyDescent="0.25">
      <c r="A120" s="23" t="s">
        <v>237</v>
      </c>
      <c r="B120" t="s">
        <v>372</v>
      </c>
      <c r="C120">
        <v>15853.983050000001</v>
      </c>
      <c r="D120">
        <v>16217.044550000001</v>
      </c>
      <c r="E120">
        <v>16532.227360000001</v>
      </c>
      <c r="F120">
        <v>16877.073609999999</v>
      </c>
      <c r="G120">
        <v>17320.829119999999</v>
      </c>
      <c r="H120">
        <v>17738.293979999999</v>
      </c>
      <c r="I120">
        <v>18163.593400000002</v>
      </c>
      <c r="J120">
        <v>18616.991600000001</v>
      </c>
      <c r="K120">
        <v>19118.539260000001</v>
      </c>
      <c r="L120">
        <v>19677.850719999999</v>
      </c>
      <c r="M120">
        <v>20317.911120000001</v>
      </c>
      <c r="N120">
        <v>21052.248230000001</v>
      </c>
      <c r="O120">
        <v>21892.102930000001</v>
      </c>
      <c r="P120">
        <v>22720.379990000001</v>
      </c>
      <c r="Q120">
        <v>23589.680680000001</v>
      </c>
      <c r="R120">
        <v>24485.888920000001</v>
      </c>
      <c r="S120">
        <v>25407.380280000001</v>
      </c>
      <c r="T120">
        <v>26355.42427</v>
      </c>
      <c r="U120">
        <v>27337.653340000001</v>
      </c>
      <c r="V120">
        <v>28376.260170000001</v>
      </c>
      <c r="W120">
        <v>29462.460350000001</v>
      </c>
      <c r="X120">
        <v>30591.925729999999</v>
      </c>
      <c r="Y120">
        <v>31762.99077</v>
      </c>
      <c r="Z120">
        <v>32975.389510000001</v>
      </c>
      <c r="AA120">
        <v>34229.558900000004</v>
      </c>
      <c r="AB120">
        <v>35526.244639999997</v>
      </c>
      <c r="AC120">
        <v>36866.29896</v>
      </c>
      <c r="AD120">
        <v>38250.587420000003</v>
      </c>
      <c r="AE120">
        <v>39491.831109999999</v>
      </c>
      <c r="AF120">
        <v>40675.01786</v>
      </c>
      <c r="AG120">
        <v>41795.440150000002</v>
      </c>
      <c r="AH120">
        <v>42854.578970000002</v>
      </c>
      <c r="AI120">
        <v>43855.224249999999</v>
      </c>
      <c r="AJ120">
        <v>44799.638149999999</v>
      </c>
      <c r="AK120">
        <v>45690.39215</v>
      </c>
      <c r="AL120">
        <v>46528.262820000004</v>
      </c>
      <c r="AM120">
        <v>47314.196120000001</v>
      </c>
      <c r="AN120">
        <v>48049.14662</v>
      </c>
    </row>
    <row r="121" spans="1:40" x14ac:dyDescent="0.25">
      <c r="A121" s="23" t="s">
        <v>237</v>
      </c>
      <c r="B121" t="s">
        <v>373</v>
      </c>
      <c r="C121">
        <v>51842.487480000003</v>
      </c>
      <c r="D121">
        <v>53177.654130000003</v>
      </c>
      <c r="E121">
        <v>54270.100120000003</v>
      </c>
      <c r="F121">
        <v>55450.59792</v>
      </c>
      <c r="G121">
        <v>56882.709110000003</v>
      </c>
      <c r="H121">
        <v>58851.95392</v>
      </c>
      <c r="I121">
        <v>60833.050499999998</v>
      </c>
      <c r="J121">
        <v>62664.277370000003</v>
      </c>
      <c r="K121">
        <v>64063.977070000001</v>
      </c>
      <c r="L121">
        <v>65165.702019999997</v>
      </c>
      <c r="M121">
        <v>66083.947320000007</v>
      </c>
      <c r="N121">
        <v>66836.56005</v>
      </c>
      <c r="O121">
        <v>67395.834650000004</v>
      </c>
      <c r="P121">
        <v>67928.890379999997</v>
      </c>
      <c r="Q121">
        <v>68757.073390000005</v>
      </c>
      <c r="R121">
        <v>69684.831649999905</v>
      </c>
      <c r="S121">
        <v>70638.075880000004</v>
      </c>
      <c r="T121">
        <v>71603.733680000005</v>
      </c>
      <c r="U121">
        <v>72697.193069999994</v>
      </c>
      <c r="V121">
        <v>73959.318580000006</v>
      </c>
      <c r="W121">
        <v>75334.735249999998</v>
      </c>
      <c r="X121">
        <v>76791.391730000003</v>
      </c>
      <c r="Y121">
        <v>78313.045800000007</v>
      </c>
      <c r="Z121">
        <v>79892.210089999906</v>
      </c>
      <c r="AA121">
        <v>81526.331040000005</v>
      </c>
      <c r="AB121">
        <v>83215.660749999995</v>
      </c>
      <c r="AC121">
        <v>84962.062160000001</v>
      </c>
      <c r="AD121">
        <v>86768.335739999995</v>
      </c>
      <c r="AE121">
        <v>88436.580300000001</v>
      </c>
      <c r="AF121">
        <v>90338.319399999906</v>
      </c>
      <c r="AG121">
        <v>92339.384349999906</v>
      </c>
      <c r="AH121">
        <v>94379.152589999998</v>
      </c>
      <c r="AI121">
        <v>96442.124089999998</v>
      </c>
      <c r="AJ121">
        <v>98527.424060000005</v>
      </c>
      <c r="AK121">
        <v>100640.32460000001</v>
      </c>
      <c r="AL121">
        <v>102784.4835</v>
      </c>
      <c r="AM121">
        <v>104964.8642</v>
      </c>
      <c r="AN121">
        <v>107187.781</v>
      </c>
    </row>
    <row r="122" spans="1:40" x14ac:dyDescent="0.25">
      <c r="A122" s="31" t="s">
        <v>440</v>
      </c>
      <c r="B122" t="s">
        <v>374</v>
      </c>
      <c r="C122">
        <v>10768.83088</v>
      </c>
      <c r="D122">
        <v>11088.44284</v>
      </c>
      <c r="E122">
        <v>11335.790569999999</v>
      </c>
      <c r="F122">
        <v>11538.66336</v>
      </c>
      <c r="G122">
        <v>11667.44441</v>
      </c>
      <c r="H122">
        <v>12522.8783</v>
      </c>
      <c r="I122">
        <v>13271.511329999999</v>
      </c>
      <c r="J122">
        <v>13752.426149999999</v>
      </c>
      <c r="K122">
        <v>13986.23157</v>
      </c>
      <c r="L122">
        <v>14010.239740000001</v>
      </c>
      <c r="M122">
        <v>13828.93196</v>
      </c>
      <c r="N122">
        <v>13408.377409999999</v>
      </c>
      <c r="O122">
        <v>12688.21531</v>
      </c>
      <c r="P122">
        <v>12902.776889999999</v>
      </c>
      <c r="Q122">
        <v>13414.351559999999</v>
      </c>
      <c r="R122">
        <v>13971.64055</v>
      </c>
      <c r="S122">
        <v>14483.27535</v>
      </c>
      <c r="T122">
        <v>14907.15776</v>
      </c>
      <c r="U122">
        <v>15299.59441</v>
      </c>
      <c r="V122">
        <v>15750.71948</v>
      </c>
      <c r="W122">
        <v>16259.860849999999</v>
      </c>
      <c r="X122">
        <v>16809.28485</v>
      </c>
      <c r="Y122">
        <v>17378.80904</v>
      </c>
      <c r="Z122">
        <v>17949.63595</v>
      </c>
      <c r="AA122">
        <v>18505.310649999999</v>
      </c>
      <c r="AB122">
        <v>19031.776750000001</v>
      </c>
      <c r="AC122">
        <v>19517.20192</v>
      </c>
      <c r="AD122">
        <v>19951.780869999999</v>
      </c>
      <c r="AE122">
        <v>20749.163369999998</v>
      </c>
      <c r="AF122">
        <v>21724.011630000001</v>
      </c>
      <c r="AG122">
        <v>22770.380590000001</v>
      </c>
      <c r="AH122">
        <v>23838.338530000001</v>
      </c>
      <c r="AI122">
        <v>24892.431929999999</v>
      </c>
      <c r="AJ122">
        <v>25897.95838</v>
      </c>
      <c r="AK122">
        <v>26817.059580000001</v>
      </c>
      <c r="AL122">
        <v>27605.774860000001</v>
      </c>
      <c r="AM122">
        <v>28215.49941</v>
      </c>
      <c r="AN122">
        <v>28594.71168</v>
      </c>
    </row>
    <row r="123" spans="1:40" x14ac:dyDescent="0.25">
      <c r="A123" s="31" t="s">
        <v>441</v>
      </c>
      <c r="B123" t="s">
        <v>375</v>
      </c>
      <c r="C123">
        <v>752.27429700000005</v>
      </c>
      <c r="D123">
        <v>1036.632685</v>
      </c>
      <c r="E123">
        <v>1415.8220570000001</v>
      </c>
      <c r="F123">
        <v>1936.0825629999999</v>
      </c>
      <c r="G123">
        <v>2638.831334</v>
      </c>
      <c r="H123">
        <v>3851.5987970000001</v>
      </c>
      <c r="I123">
        <v>5390.7123330000004</v>
      </c>
      <c r="J123">
        <v>7376.4583490000005</v>
      </c>
      <c r="K123">
        <v>9950.2104610000006</v>
      </c>
      <c r="L123">
        <v>13265.223679999999</v>
      </c>
      <c r="M123">
        <v>17449.2886</v>
      </c>
      <c r="N123">
        <v>22535.282080000001</v>
      </c>
      <c r="O123">
        <v>28350.32271</v>
      </c>
      <c r="P123">
        <v>37192.493820000003</v>
      </c>
      <c r="Q123">
        <v>48516.861380000002</v>
      </c>
      <c r="R123">
        <v>62612.239719999998</v>
      </c>
      <c r="S123">
        <v>79904.13377</v>
      </c>
      <c r="T123">
        <v>100802.8763</v>
      </c>
      <c r="U123">
        <v>111334.3211</v>
      </c>
      <c r="V123">
        <v>123348.9605</v>
      </c>
      <c r="W123">
        <v>136565.9424</v>
      </c>
      <c r="X123">
        <v>150913.77350000001</v>
      </c>
      <c r="Y123">
        <v>166307.00539999999</v>
      </c>
      <c r="Z123">
        <v>182652.84390000001</v>
      </c>
      <c r="AA123">
        <v>199854.83470000001</v>
      </c>
      <c r="AB123">
        <v>217814.9952</v>
      </c>
      <c r="AC123">
        <v>236435.4664</v>
      </c>
      <c r="AD123">
        <v>255619.98149999999</v>
      </c>
      <c r="AE123">
        <v>262229.19819999998</v>
      </c>
      <c r="AF123">
        <v>268839.43209999998</v>
      </c>
      <c r="AG123">
        <v>274642.56890000001</v>
      </c>
      <c r="AH123">
        <v>279425.85639999999</v>
      </c>
      <c r="AI123">
        <v>282958.08510000003</v>
      </c>
      <c r="AJ123">
        <v>284996.27630000003</v>
      </c>
      <c r="AK123">
        <v>285298.9743</v>
      </c>
      <c r="AL123">
        <v>283604.90360000002</v>
      </c>
      <c r="AM123">
        <v>279673.97580000001</v>
      </c>
      <c r="AN123">
        <v>273301.50559999997</v>
      </c>
    </row>
    <row r="124" spans="1:40" x14ac:dyDescent="0.25">
      <c r="A124" s="31" t="s">
        <v>442</v>
      </c>
      <c r="B124" t="s">
        <v>376</v>
      </c>
      <c r="C124">
        <v>638.72549089999995</v>
      </c>
      <c r="D124">
        <v>641.83730649999995</v>
      </c>
      <c r="E124">
        <v>632.85357599999998</v>
      </c>
      <c r="F124">
        <v>617.29265889999999</v>
      </c>
      <c r="G124">
        <v>595.33931489999998</v>
      </c>
      <c r="H124">
        <v>665.28365169999995</v>
      </c>
      <c r="I124">
        <v>756.712445</v>
      </c>
      <c r="J124">
        <v>850.95678640000006</v>
      </c>
      <c r="K124">
        <v>943.99574959999995</v>
      </c>
      <c r="L124">
        <v>1034.7511529999999</v>
      </c>
      <c r="M124">
        <v>1120.3731849999999</v>
      </c>
      <c r="N124">
        <v>1194.1034480000001</v>
      </c>
      <c r="O124">
        <v>1244.4190390000001</v>
      </c>
      <c r="P124">
        <v>1257.8399810000001</v>
      </c>
      <c r="Q124">
        <v>1252.6709659999999</v>
      </c>
      <c r="R124">
        <v>1231.2270329999999</v>
      </c>
      <c r="S124">
        <v>1194.5035809999999</v>
      </c>
      <c r="T124">
        <v>1143.5942110000001</v>
      </c>
      <c r="U124">
        <v>1112.3014539999999</v>
      </c>
      <c r="V124">
        <v>1092.066918</v>
      </c>
      <c r="W124">
        <v>1076.6236939999999</v>
      </c>
      <c r="X124">
        <v>1062.8302639999999</v>
      </c>
      <c r="Y124">
        <v>1048.8344750000001</v>
      </c>
      <c r="Z124">
        <v>1033.4566130000001</v>
      </c>
      <c r="AA124">
        <v>1015.952997</v>
      </c>
      <c r="AB124">
        <v>995.89505740000004</v>
      </c>
      <c r="AC124">
        <v>973.0912333</v>
      </c>
      <c r="AD124">
        <v>947.52956719999997</v>
      </c>
      <c r="AE124">
        <v>932.87744880000002</v>
      </c>
      <c r="AF124">
        <v>922.92249870000001</v>
      </c>
      <c r="AG124">
        <v>913.58936949999998</v>
      </c>
      <c r="AH124">
        <v>903.14659210000002</v>
      </c>
      <c r="AI124">
        <v>890.5872147</v>
      </c>
      <c r="AJ124">
        <v>875.12957719999997</v>
      </c>
      <c r="AK124">
        <v>856.09391630000005</v>
      </c>
      <c r="AL124">
        <v>832.81867550000004</v>
      </c>
      <c r="AM124">
        <v>804.71924320000005</v>
      </c>
      <c r="AN124">
        <v>771.3322455</v>
      </c>
    </row>
    <row r="125" spans="1:40" x14ac:dyDescent="0.25">
      <c r="A125" s="31" t="s">
        <v>125</v>
      </c>
      <c r="B125" t="s">
        <v>377</v>
      </c>
      <c r="C125">
        <v>4.3678165160000004</v>
      </c>
      <c r="D125">
        <v>9.3730887420000002</v>
      </c>
      <c r="E125">
        <v>20.091443869999999</v>
      </c>
      <c r="F125">
        <v>43.440419910000003</v>
      </c>
      <c r="G125">
        <v>94.251843460000003</v>
      </c>
      <c r="H125">
        <v>207.93742779999999</v>
      </c>
      <c r="I125">
        <v>441.27515890000001</v>
      </c>
      <c r="J125">
        <v>915.21929999999998</v>
      </c>
      <c r="K125">
        <v>1867.6020599999999</v>
      </c>
      <c r="L125">
        <v>3757.8707250000002</v>
      </c>
      <c r="M125">
        <v>7444.5417960000004</v>
      </c>
      <c r="N125">
        <v>14453.625400000001</v>
      </c>
      <c r="O125">
        <v>27298.76886</v>
      </c>
      <c r="P125">
        <v>33739.973259999999</v>
      </c>
      <c r="Q125">
        <v>41108.102330000002</v>
      </c>
      <c r="R125">
        <v>49266.888500000001</v>
      </c>
      <c r="S125">
        <v>58156.284910000002</v>
      </c>
      <c r="T125">
        <v>67669.105320000002</v>
      </c>
      <c r="U125">
        <v>74556.845929999996</v>
      </c>
      <c r="V125">
        <v>82441.517070000002</v>
      </c>
      <c r="W125">
        <v>91131.773100000006</v>
      </c>
      <c r="X125">
        <v>100579.0295</v>
      </c>
      <c r="Y125">
        <v>110727.1795</v>
      </c>
      <c r="Z125">
        <v>121516.65919999999</v>
      </c>
      <c r="AA125">
        <v>132886.57870000001</v>
      </c>
      <c r="AB125">
        <v>144775.85680000001</v>
      </c>
      <c r="AC125">
        <v>157124.0674</v>
      </c>
      <c r="AD125">
        <v>169872.20060000001</v>
      </c>
      <c r="AE125">
        <v>180777.25880000001</v>
      </c>
      <c r="AF125">
        <v>192479.15659999999</v>
      </c>
      <c r="AG125">
        <v>204417.23300000001</v>
      </c>
      <c r="AH125">
        <v>216400.3651</v>
      </c>
      <c r="AI125">
        <v>228191.20129999999</v>
      </c>
      <c r="AJ125">
        <v>239503.7548</v>
      </c>
      <c r="AK125">
        <v>250007.41380000001</v>
      </c>
      <c r="AL125">
        <v>259302.1537</v>
      </c>
      <c r="AM125">
        <v>266947.0024</v>
      </c>
      <c r="AN125">
        <v>272471.1508</v>
      </c>
    </row>
    <row r="126" spans="1:40" x14ac:dyDescent="0.25">
      <c r="A126" s="31" t="s">
        <v>443</v>
      </c>
      <c r="B126" t="s">
        <v>378</v>
      </c>
      <c r="C126">
        <v>288.43088970000002</v>
      </c>
      <c r="D126">
        <v>354.63032470000002</v>
      </c>
      <c r="E126">
        <v>458.83907549999998</v>
      </c>
      <c r="F126">
        <v>604.30233429999998</v>
      </c>
      <c r="G126">
        <v>799.96169940000004</v>
      </c>
      <c r="H126">
        <v>995.27434860000005</v>
      </c>
      <c r="I126">
        <v>1174.7005690000001</v>
      </c>
      <c r="J126">
        <v>1338.008055</v>
      </c>
      <c r="K126">
        <v>1487.6813380000001</v>
      </c>
      <c r="L126">
        <v>1623.938412</v>
      </c>
      <c r="M126">
        <v>1742.013708</v>
      </c>
      <c r="N126">
        <v>1830.8636039999999</v>
      </c>
      <c r="O126">
        <v>1873.2651390000001</v>
      </c>
      <c r="P126">
        <v>1992.7429979999999</v>
      </c>
      <c r="Q126">
        <v>2137.6871030000002</v>
      </c>
      <c r="R126">
        <v>2280.553093</v>
      </c>
      <c r="S126">
        <v>2408.4428160000002</v>
      </c>
      <c r="T126">
        <v>2513.542042</v>
      </c>
      <c r="U126">
        <v>2551.5666820000001</v>
      </c>
      <c r="V126">
        <v>2574.4182759999999</v>
      </c>
      <c r="W126">
        <v>2592.5300010000001</v>
      </c>
      <c r="X126">
        <v>2606.2359980000001</v>
      </c>
      <c r="Y126">
        <v>2613.5435229999998</v>
      </c>
      <c r="Z126">
        <v>2612.3796849999999</v>
      </c>
      <c r="AA126">
        <v>2601.1983169999999</v>
      </c>
      <c r="AB126">
        <v>2579.078446</v>
      </c>
      <c r="AC126">
        <v>2545.6724330000002</v>
      </c>
      <c r="AD126">
        <v>2501.1153199999999</v>
      </c>
      <c r="AE126">
        <v>2438.480352</v>
      </c>
      <c r="AF126">
        <v>2371.0270220000002</v>
      </c>
      <c r="AG126">
        <v>2298.1257049999999</v>
      </c>
      <c r="AH126">
        <v>2218.9255330000001</v>
      </c>
      <c r="AI126">
        <v>2132.7119349999998</v>
      </c>
      <c r="AJ126">
        <v>2038.9426960000001</v>
      </c>
      <c r="AK126">
        <v>1937.3112189999999</v>
      </c>
      <c r="AL126">
        <v>1827.646692</v>
      </c>
      <c r="AM126">
        <v>1710.0634480000001</v>
      </c>
      <c r="AN126">
        <v>1585.027769</v>
      </c>
    </row>
    <row r="127" spans="1:40" x14ac:dyDescent="0.25">
      <c r="A127" s="31" t="s">
        <v>444</v>
      </c>
      <c r="B127" t="s">
        <v>379</v>
      </c>
      <c r="C127">
        <v>514.10128280000004</v>
      </c>
      <c r="D127">
        <v>549.33662089999996</v>
      </c>
      <c r="E127">
        <v>588.17366010000001</v>
      </c>
      <c r="F127">
        <v>628.17615279999995</v>
      </c>
      <c r="G127">
        <v>666.5129574</v>
      </c>
      <c r="H127">
        <v>735.15367979999996</v>
      </c>
      <c r="I127">
        <v>795.13850739999998</v>
      </c>
      <c r="J127">
        <v>838.829522</v>
      </c>
      <c r="K127">
        <v>867.31612889999997</v>
      </c>
      <c r="L127">
        <v>882.27133100000003</v>
      </c>
      <c r="M127">
        <v>883.301151</v>
      </c>
      <c r="N127">
        <v>867.58918589999996</v>
      </c>
      <c r="O127">
        <v>830.59558560000005</v>
      </c>
      <c r="P127">
        <v>802.94461320000005</v>
      </c>
      <c r="Q127">
        <v>774.8580485</v>
      </c>
      <c r="R127">
        <v>740.94525329999999</v>
      </c>
      <c r="S127">
        <v>700.23756830000002</v>
      </c>
      <c r="T127">
        <v>653.31611889999999</v>
      </c>
      <c r="U127">
        <v>598.55735770000001</v>
      </c>
      <c r="V127">
        <v>546.71052239999995</v>
      </c>
      <c r="W127">
        <v>498.8091268</v>
      </c>
      <c r="X127">
        <v>454.35425939999999</v>
      </c>
      <c r="Y127">
        <v>412.76279199999999</v>
      </c>
      <c r="Z127">
        <v>373.64421119999997</v>
      </c>
      <c r="AA127">
        <v>336.79660630000001</v>
      </c>
      <c r="AB127">
        <v>302.14659560000001</v>
      </c>
      <c r="AC127">
        <v>269.6921198</v>
      </c>
      <c r="AD127">
        <v>239.460003</v>
      </c>
      <c r="AE127">
        <v>246.04716060000001</v>
      </c>
      <c r="AF127">
        <v>266.79516619999998</v>
      </c>
      <c r="AG127">
        <v>295.34686249999999</v>
      </c>
      <c r="AH127">
        <v>330.2655039</v>
      </c>
      <c r="AI127">
        <v>371.59925220000002</v>
      </c>
      <c r="AJ127">
        <v>419.87805650000001</v>
      </c>
      <c r="AK127">
        <v>475.76890320000001</v>
      </c>
      <c r="AL127">
        <v>539.87107130000004</v>
      </c>
      <c r="AM127">
        <v>612.58609980000006</v>
      </c>
      <c r="AN127">
        <v>693.96149209999999</v>
      </c>
    </row>
    <row r="128" spans="1:40" x14ac:dyDescent="0.25">
      <c r="A128" s="31" t="s">
        <v>445</v>
      </c>
      <c r="B128" t="s">
        <v>380</v>
      </c>
      <c r="C128">
        <v>0.22515454670000001</v>
      </c>
      <c r="D128">
        <v>0.81244220430000003</v>
      </c>
      <c r="E128">
        <v>4.6078554540000001</v>
      </c>
      <c r="F128">
        <v>31.126800880000001</v>
      </c>
      <c r="G128">
        <v>221.82234109999999</v>
      </c>
      <c r="H128">
        <v>523.20515550000005</v>
      </c>
      <c r="I128">
        <v>817.44570780000004</v>
      </c>
      <c r="J128">
        <v>1090.003215</v>
      </c>
      <c r="K128">
        <v>1352.797699</v>
      </c>
      <c r="L128">
        <v>1612.134675</v>
      </c>
      <c r="M128">
        <v>1864.295075</v>
      </c>
      <c r="N128">
        <v>2094.8753820000002</v>
      </c>
      <c r="O128">
        <v>2278.2800400000001</v>
      </c>
      <c r="P128">
        <v>2356.0625610000002</v>
      </c>
      <c r="Q128">
        <v>2374.5793229999999</v>
      </c>
      <c r="R128">
        <v>2345.1479159999999</v>
      </c>
      <c r="S128">
        <v>2273.9067289999998</v>
      </c>
      <c r="T128">
        <v>2166.458991</v>
      </c>
      <c r="U128">
        <v>1979.7470860000001</v>
      </c>
      <c r="V128">
        <v>1785.1994090000001</v>
      </c>
      <c r="W128">
        <v>1599.27899</v>
      </c>
      <c r="X128">
        <v>1425.083376</v>
      </c>
      <c r="Y128">
        <v>1262.7962210000001</v>
      </c>
      <c r="Z128">
        <v>1112.24027</v>
      </c>
      <c r="AA128">
        <v>973.34472089999997</v>
      </c>
      <c r="AB128">
        <v>846.11057240000002</v>
      </c>
      <c r="AC128">
        <v>730.50323790000004</v>
      </c>
      <c r="AD128">
        <v>626.3740679</v>
      </c>
      <c r="AE128">
        <v>561.49243950000005</v>
      </c>
      <c r="AF128">
        <v>511.10740029999999</v>
      </c>
      <c r="AG128">
        <v>466.8373843</v>
      </c>
      <c r="AH128">
        <v>426.09281609999999</v>
      </c>
      <c r="AI128">
        <v>387.91674319999998</v>
      </c>
      <c r="AJ128">
        <v>351.85427299999998</v>
      </c>
      <c r="AK128">
        <v>317.64305009999998</v>
      </c>
      <c r="AL128">
        <v>285.09937409999998</v>
      </c>
      <c r="AM128">
        <v>254.10942829999999</v>
      </c>
      <c r="AN128">
        <v>224.62095479999999</v>
      </c>
    </row>
    <row r="129" spans="1:40" x14ac:dyDescent="0.25">
      <c r="A129" s="31" t="s">
        <v>446</v>
      </c>
      <c r="B129" t="s">
        <v>381</v>
      </c>
      <c r="C129">
        <v>2605.7253879999998</v>
      </c>
      <c r="D129">
        <v>2589.4366100000002</v>
      </c>
      <c r="E129">
        <v>2515.4397680000002</v>
      </c>
      <c r="F129">
        <v>2413.6167770000002</v>
      </c>
      <c r="G129">
        <v>2287.3968060000002</v>
      </c>
      <c r="H129">
        <v>2362.2953349999998</v>
      </c>
      <c r="I129">
        <v>2424.826219</v>
      </c>
      <c r="J129">
        <v>2437.6104759999998</v>
      </c>
      <c r="K129">
        <v>2404.2234119999998</v>
      </c>
      <c r="L129">
        <v>2333.6717629999998</v>
      </c>
      <c r="M129">
        <v>2229.8533109999998</v>
      </c>
      <c r="N129">
        <v>2090.846888</v>
      </c>
      <c r="O129">
        <v>1911.4927170000001</v>
      </c>
      <c r="P129">
        <v>1824.550252</v>
      </c>
      <c r="Q129">
        <v>1762.249722</v>
      </c>
      <c r="R129">
        <v>1698.26289</v>
      </c>
      <c r="S129">
        <v>1625.369608</v>
      </c>
      <c r="T129">
        <v>1542.216048</v>
      </c>
      <c r="U129">
        <v>1496.233365</v>
      </c>
      <c r="V129">
        <v>1472.40318</v>
      </c>
      <c r="W129">
        <v>1461.1640150000001</v>
      </c>
      <c r="X129">
        <v>1457.906367</v>
      </c>
      <c r="Y129">
        <v>1459.9524510000001</v>
      </c>
      <c r="Z129">
        <v>1465.5495639999999</v>
      </c>
      <c r="AA129">
        <v>1473.4892560000001</v>
      </c>
      <c r="AB129">
        <v>1482.9235200000001</v>
      </c>
      <c r="AC129">
        <v>1493.256858</v>
      </c>
      <c r="AD129">
        <v>1504.075304</v>
      </c>
      <c r="AE129">
        <v>1783.0357690000001</v>
      </c>
      <c r="AF129">
        <v>2252.2877250000001</v>
      </c>
      <c r="AG129">
        <v>2925.4681460000002</v>
      </c>
      <c r="AH129">
        <v>3862.5225300000002</v>
      </c>
      <c r="AI129">
        <v>5161.2586270000002</v>
      </c>
      <c r="AJ129">
        <v>6963.52657</v>
      </c>
      <c r="AK129">
        <v>9468.2708540000003</v>
      </c>
      <c r="AL129">
        <v>12948.20867</v>
      </c>
      <c r="AM129">
        <v>17769.41892</v>
      </c>
      <c r="AN129">
        <v>24409.979729999999</v>
      </c>
    </row>
    <row r="130" spans="1:40" x14ac:dyDescent="0.25">
      <c r="A130" s="31" t="s">
        <v>449</v>
      </c>
      <c r="B130" t="s">
        <v>382</v>
      </c>
      <c r="C130">
        <v>2831.6670730000001</v>
      </c>
      <c r="D130">
        <v>2829.5380879999998</v>
      </c>
      <c r="E130">
        <v>2751.233702</v>
      </c>
      <c r="F130">
        <v>2631.8044500000001</v>
      </c>
      <c r="G130">
        <v>2483.0572980000002</v>
      </c>
      <c r="H130">
        <v>1970.9422239999999</v>
      </c>
      <c r="I130">
        <v>1416.1857649999999</v>
      </c>
      <c r="J130">
        <v>957.58267809999995</v>
      </c>
      <c r="K130">
        <v>620.39631350000002</v>
      </c>
      <c r="L130">
        <v>388.15960510000002</v>
      </c>
      <c r="M130">
        <v>234.95118049999999</v>
      </c>
      <c r="N130">
        <v>137.25744660000001</v>
      </c>
      <c r="O130">
        <v>76.966508700000006</v>
      </c>
      <c r="P130">
        <v>52.342818729999998</v>
      </c>
      <c r="Q130">
        <v>37.6222371</v>
      </c>
      <c r="R130">
        <v>27.20449528</v>
      </c>
      <c r="S130">
        <v>19.495693849999999</v>
      </c>
      <c r="T130">
        <v>13.783728809999999</v>
      </c>
      <c r="U130">
        <v>8.9258209910000001</v>
      </c>
      <c r="V130">
        <v>5.6209468219999996</v>
      </c>
      <c r="W130">
        <v>3.5056604349999998</v>
      </c>
      <c r="X130">
        <v>2.178265879</v>
      </c>
      <c r="Y130">
        <v>1.3524183569999999</v>
      </c>
      <c r="Z130">
        <v>0.84123789429999996</v>
      </c>
      <c r="AA130">
        <v>0.52583383380000004</v>
      </c>
      <c r="AB130">
        <v>0.33141861820000001</v>
      </c>
      <c r="AC130">
        <v>0.2113573141</v>
      </c>
      <c r="AD130">
        <v>0.13681714719999999</v>
      </c>
      <c r="AE130">
        <v>0.100542426</v>
      </c>
      <c r="AF130">
        <v>7.7190518299999997E-2</v>
      </c>
      <c r="AG130">
        <v>6.0156814199999999E-2</v>
      </c>
      <c r="AH130">
        <v>4.7165490099999999E-2</v>
      </c>
      <c r="AI130">
        <v>3.7091947299999997E-2</v>
      </c>
      <c r="AJ130">
        <v>2.9221884699999999E-2</v>
      </c>
      <c r="AK130">
        <v>2.3045858400000001E-2</v>
      </c>
      <c r="AL130">
        <v>1.8181493600000001E-2</v>
      </c>
      <c r="AM130">
        <v>1.4338879299999999E-2</v>
      </c>
      <c r="AN130">
        <v>1.12962294E-2</v>
      </c>
    </row>
    <row r="131" spans="1:40" x14ac:dyDescent="0.25">
      <c r="A131" s="31" t="s">
        <v>450</v>
      </c>
      <c r="B131" t="s">
        <v>383</v>
      </c>
      <c r="C131">
        <v>11781.592780000001</v>
      </c>
      <c r="D131">
        <v>13172.77763</v>
      </c>
      <c r="E131">
        <v>14380.779560000001</v>
      </c>
      <c r="F131">
        <v>15549.054169999999</v>
      </c>
      <c r="G131">
        <v>16653.575430000001</v>
      </c>
      <c r="H131">
        <v>19879.62818</v>
      </c>
      <c r="I131">
        <v>22789.770540000001</v>
      </c>
      <c r="J131">
        <v>25580.910049999999</v>
      </c>
      <c r="K131">
        <v>28343.668180000001</v>
      </c>
      <c r="L131">
        <v>31082.112130000001</v>
      </c>
      <c r="M131">
        <v>33684.646139999997</v>
      </c>
      <c r="N131">
        <v>35900.076630000003</v>
      </c>
      <c r="O131">
        <v>37330.954030000001</v>
      </c>
      <c r="P131">
        <v>39251.592259999998</v>
      </c>
      <c r="Q131">
        <v>41032.622179999998</v>
      </c>
      <c r="R131">
        <v>42432.946660000001</v>
      </c>
      <c r="S131">
        <v>43392.998390000001</v>
      </c>
      <c r="T131">
        <v>43867.625970000001</v>
      </c>
      <c r="U131">
        <v>38374.200989999998</v>
      </c>
      <c r="V131">
        <v>33646.775329999997</v>
      </c>
      <c r="W131">
        <v>29444.540580000001</v>
      </c>
      <c r="X131">
        <v>25678.567760000002</v>
      </c>
      <c r="Y131">
        <v>22292.955480000001</v>
      </c>
      <c r="Z131">
        <v>19251.717939999999</v>
      </c>
      <c r="AA131">
        <v>16529.647499999999</v>
      </c>
      <c r="AB131">
        <v>14106.50771</v>
      </c>
      <c r="AC131">
        <v>11963.6924</v>
      </c>
      <c r="AD131">
        <v>10082.5324</v>
      </c>
      <c r="AE131">
        <v>9825.5672500000001</v>
      </c>
      <c r="AF131">
        <v>9596.2090769999995</v>
      </c>
      <c r="AG131">
        <v>9363.3613260000002</v>
      </c>
      <c r="AH131">
        <v>9120.9310920000007</v>
      </c>
      <c r="AI131">
        <v>8863.2873510000009</v>
      </c>
      <c r="AJ131">
        <v>8585.2112770000003</v>
      </c>
      <c r="AK131">
        <v>8282.1121519999997</v>
      </c>
      <c r="AL131">
        <v>7949.2510410000004</v>
      </c>
      <c r="AM131">
        <v>7582.8492200000001</v>
      </c>
      <c r="AN131">
        <v>7180.2848880000001</v>
      </c>
    </row>
    <row r="132" spans="1:40" x14ac:dyDescent="0.25">
      <c r="A132" s="31" t="s">
        <v>447</v>
      </c>
      <c r="B132" t="s">
        <v>384</v>
      </c>
      <c r="C132">
        <v>474.12527679999999</v>
      </c>
      <c r="D132">
        <v>529.96755629999996</v>
      </c>
      <c r="E132">
        <v>602.44765810000001</v>
      </c>
      <c r="F132">
        <v>687.47461750000002</v>
      </c>
      <c r="G132">
        <v>782.58299880000004</v>
      </c>
      <c r="H132">
        <v>628.65072899999996</v>
      </c>
      <c r="I132">
        <v>429.75758519999999</v>
      </c>
      <c r="J132">
        <v>270.13897989999998</v>
      </c>
      <c r="K132">
        <v>160.91195970000001</v>
      </c>
      <c r="L132">
        <v>91.911353449999893</v>
      </c>
      <c r="M132">
        <v>50.510769830000001</v>
      </c>
      <c r="N132">
        <v>26.67005786</v>
      </c>
      <c r="O132">
        <v>13.471451220000001</v>
      </c>
      <c r="P132">
        <v>9.1773207509999999</v>
      </c>
      <c r="Q132">
        <v>6.8537536130000003</v>
      </c>
      <c r="R132">
        <v>5.2180012700000002</v>
      </c>
      <c r="S132">
        <v>3.96139361</v>
      </c>
      <c r="T132">
        <v>2.9784668929999998</v>
      </c>
      <c r="U132">
        <v>2.5754862350000001</v>
      </c>
      <c r="V132">
        <v>2.3532237989999998</v>
      </c>
      <c r="W132">
        <v>2.2020332909999998</v>
      </c>
      <c r="X132">
        <v>2.0881545410000002</v>
      </c>
      <c r="Y132">
        <v>1.998596491</v>
      </c>
      <c r="Z132">
        <v>1.927082062</v>
      </c>
      <c r="AA132">
        <v>1.8699811289999999</v>
      </c>
      <c r="AB132">
        <v>1.8249581640000001</v>
      </c>
      <c r="AC132">
        <v>1.7904352880000001</v>
      </c>
      <c r="AD132">
        <v>1.7653343290000001</v>
      </c>
      <c r="AE132">
        <v>1.7316180130000001</v>
      </c>
      <c r="AF132">
        <v>1.705302734</v>
      </c>
      <c r="AG132">
        <v>1.6874910299999999</v>
      </c>
      <c r="AH132">
        <v>1.6773088039999999</v>
      </c>
      <c r="AI132">
        <v>1.6733987539999999</v>
      </c>
      <c r="AJ132">
        <v>1.674241249</v>
      </c>
      <c r="AK132">
        <v>1.6782251340000001</v>
      </c>
      <c r="AL132">
        <v>1.683497974</v>
      </c>
      <c r="AM132">
        <v>1.688001823</v>
      </c>
      <c r="AN132">
        <v>1.689459405</v>
      </c>
    </row>
    <row r="133" spans="1:40" x14ac:dyDescent="0.25">
      <c r="A133" s="31" t="s">
        <v>448</v>
      </c>
      <c r="B133" t="s">
        <v>385</v>
      </c>
      <c r="C133">
        <v>5981.2326210000001</v>
      </c>
      <c r="D133">
        <v>5855.332993</v>
      </c>
      <c r="E133">
        <v>5533.4853190000003</v>
      </c>
      <c r="F133">
        <v>5132.7463399999997</v>
      </c>
      <c r="G133">
        <v>4688.5858959999996</v>
      </c>
      <c r="H133">
        <v>2786.1751079999999</v>
      </c>
      <c r="I133">
        <v>1360.6718430000001</v>
      </c>
      <c r="J133">
        <v>599.56966</v>
      </c>
      <c r="K133">
        <v>247.3054588</v>
      </c>
      <c r="L133">
        <v>97.267122659999998</v>
      </c>
      <c r="M133">
        <v>37.07236142</v>
      </c>
      <c r="N133">
        <v>14.047060589999999</v>
      </c>
      <c r="O133">
        <v>5.5402412160000001</v>
      </c>
      <c r="P133">
        <v>3.3645166139999998</v>
      </c>
      <c r="Q133">
        <v>2.3454672040000002</v>
      </c>
      <c r="R133">
        <v>1.698893427</v>
      </c>
      <c r="S133">
        <v>1.240990059</v>
      </c>
      <c r="T133">
        <v>0.90619814649999997</v>
      </c>
      <c r="U133">
        <v>0.67236036779999997</v>
      </c>
      <c r="V133">
        <v>0.50363282180000002</v>
      </c>
      <c r="W133">
        <v>0.37934803230000003</v>
      </c>
      <c r="X133">
        <v>0.28678928819999999</v>
      </c>
      <c r="Y133">
        <v>0.21738731550000001</v>
      </c>
      <c r="Z133">
        <v>0.16510683709999999</v>
      </c>
      <c r="AA133">
        <v>0.12559398390000001</v>
      </c>
      <c r="AB133">
        <v>9.5659160399999998E-2</v>
      </c>
      <c r="AC133">
        <v>7.2940375299999999E-2</v>
      </c>
      <c r="AD133">
        <v>5.5674800900000002E-2</v>
      </c>
      <c r="AE133">
        <v>4.3008800799999997E-2</v>
      </c>
      <c r="AF133">
        <v>3.3436523000000003E-2</v>
      </c>
      <c r="AG133">
        <v>2.6080753599999999E-2</v>
      </c>
      <c r="AH133">
        <v>2.0385890899999998E-2</v>
      </c>
      <c r="AI133">
        <v>1.5958006800000001E-2</v>
      </c>
      <c r="AJ133">
        <v>1.25045626E-2</v>
      </c>
      <c r="AK133">
        <v>9.8046729499999905E-3</v>
      </c>
      <c r="AL133">
        <v>7.6890754200000001E-3</v>
      </c>
      <c r="AM133">
        <v>6.0283343999999999E-3</v>
      </c>
      <c r="AN133">
        <v>4.7229520800000004E-3</v>
      </c>
    </row>
    <row r="134" spans="1:40" x14ac:dyDescent="0.25">
      <c r="A134" s="7" t="s">
        <v>234</v>
      </c>
      <c r="B134" t="s">
        <v>386</v>
      </c>
      <c r="C134">
        <v>351724.27600000001</v>
      </c>
      <c r="D134">
        <v>362124.81910000002</v>
      </c>
      <c r="E134">
        <v>372953.15980000002</v>
      </c>
      <c r="F134">
        <v>384094.54340000002</v>
      </c>
      <c r="G134">
        <v>395219.62280000001</v>
      </c>
      <c r="H134">
        <v>406294.90909999999</v>
      </c>
      <c r="I134">
        <v>417397.50719999999</v>
      </c>
      <c r="J134">
        <v>428600.5097</v>
      </c>
      <c r="K134">
        <v>439977.48700000002</v>
      </c>
      <c r="L134">
        <v>451510.7953</v>
      </c>
      <c r="M134">
        <v>463210.81339999998</v>
      </c>
      <c r="N134">
        <v>475127.03909999999</v>
      </c>
      <c r="O134">
        <v>487320.57679999998</v>
      </c>
      <c r="P134">
        <v>500006.75300000003</v>
      </c>
      <c r="Q134">
        <v>513144.99790000002</v>
      </c>
      <c r="R134">
        <v>526784.37659999996</v>
      </c>
      <c r="S134">
        <v>540931.71290000004</v>
      </c>
      <c r="T134">
        <v>555572.43940000003</v>
      </c>
      <c r="U134">
        <v>570814.69510000001</v>
      </c>
      <c r="V134">
        <v>586500.90789999999</v>
      </c>
      <c r="W134">
        <v>602563.60049999994</v>
      </c>
      <c r="X134">
        <v>618971.49289999995</v>
      </c>
      <c r="Y134">
        <v>635715.62280000001</v>
      </c>
      <c r="Z134">
        <v>652798.7071</v>
      </c>
      <c r="AA134">
        <v>670228.60400000005</v>
      </c>
      <c r="AB134">
        <v>688015.07449999999</v>
      </c>
      <c r="AC134">
        <v>706168.46849999996</v>
      </c>
      <c r="AD134">
        <v>724699.58409999998</v>
      </c>
      <c r="AE134">
        <v>743754.47640000004</v>
      </c>
      <c r="AF134">
        <v>763291.73360000004</v>
      </c>
      <c r="AG134">
        <v>783310.96589999995</v>
      </c>
      <c r="AH134">
        <v>803786.0577</v>
      </c>
      <c r="AI134">
        <v>824692.83860000002</v>
      </c>
      <c r="AJ134">
        <v>846023.68689999997</v>
      </c>
      <c r="AK134">
        <v>867793.79319999996</v>
      </c>
      <c r="AL134">
        <v>890047.95730000001</v>
      </c>
      <c r="AM134">
        <v>912839.58319999999</v>
      </c>
      <c r="AN134">
        <v>936237.51459999999</v>
      </c>
    </row>
    <row r="135" spans="1:40" x14ac:dyDescent="0.25">
      <c r="A135" s="7" t="s">
        <v>234</v>
      </c>
      <c r="B135" t="s">
        <v>387</v>
      </c>
      <c r="C135">
        <v>2722.3989999999999</v>
      </c>
      <c r="D135">
        <v>2802.9821790000001</v>
      </c>
      <c r="E135">
        <v>2887.6894320000001</v>
      </c>
      <c r="F135">
        <v>2975.2758180000001</v>
      </c>
      <c r="G135">
        <v>3062.2718159999999</v>
      </c>
      <c r="H135">
        <v>3148.0564789999999</v>
      </c>
      <c r="I135">
        <v>3233.3710339999998</v>
      </c>
      <c r="J135">
        <v>3319.1133559999998</v>
      </c>
      <c r="K135">
        <v>3406.2807389999998</v>
      </c>
      <c r="L135">
        <v>3494.8629390000001</v>
      </c>
      <c r="M135">
        <v>3584.9164519999999</v>
      </c>
      <c r="N135">
        <v>3676.8348369999999</v>
      </c>
      <c r="O135">
        <v>3771.1527430000001</v>
      </c>
      <c r="P135">
        <v>3869.7484140000001</v>
      </c>
      <c r="Q135">
        <v>3972.0216249999999</v>
      </c>
      <c r="R135">
        <v>4078.1433029999998</v>
      </c>
      <c r="S135">
        <v>4188.0246230000002</v>
      </c>
      <c r="T135">
        <v>4301.4283450000003</v>
      </c>
      <c r="U135">
        <v>4419.3887869999999</v>
      </c>
      <c r="V135">
        <v>4540.5700159999997</v>
      </c>
      <c r="W135">
        <v>4664.2497789999998</v>
      </c>
      <c r="X135">
        <v>4790.0996299999997</v>
      </c>
      <c r="Y135">
        <v>4918.0720449999999</v>
      </c>
      <c r="Z135">
        <v>5048.2687930000002</v>
      </c>
      <c r="AA135">
        <v>5180.8436320000001</v>
      </c>
      <c r="AB135">
        <v>5315.9487779999999</v>
      </c>
      <c r="AC135">
        <v>5453.7135369999996</v>
      </c>
      <c r="AD135">
        <v>5594.2433110000002</v>
      </c>
      <c r="AE135">
        <v>5738.8736230000004</v>
      </c>
      <c r="AF135">
        <v>5887.2709430000004</v>
      </c>
      <c r="AG135">
        <v>6039.4122630000002</v>
      </c>
      <c r="AH135">
        <v>6195.0400259999997</v>
      </c>
      <c r="AI135">
        <v>6353.8783069999999</v>
      </c>
      <c r="AJ135">
        <v>6515.7879370000001</v>
      </c>
      <c r="AK135">
        <v>6680.8272059999999</v>
      </c>
      <c r="AL135">
        <v>6849.3466289999997</v>
      </c>
      <c r="AM135">
        <v>7021.7775869999996</v>
      </c>
      <c r="AN135">
        <v>7198.661529</v>
      </c>
    </row>
    <row r="136" spans="1:40" x14ac:dyDescent="0.25">
      <c r="A136" s="7" t="s">
        <v>233</v>
      </c>
      <c r="B136" t="s">
        <v>388</v>
      </c>
      <c r="C136">
        <v>2566195.5090000001</v>
      </c>
      <c r="D136">
        <v>2642373.1749999998</v>
      </c>
      <c r="E136">
        <v>2722005.2510000002</v>
      </c>
      <c r="F136">
        <v>2804006.1179999998</v>
      </c>
      <c r="G136">
        <v>2885236.7059999998</v>
      </c>
      <c r="H136">
        <v>2965391.16</v>
      </c>
      <c r="I136">
        <v>3045231.281</v>
      </c>
      <c r="J136">
        <v>3125616.7930000001</v>
      </c>
      <c r="K136">
        <v>3207330.9010000001</v>
      </c>
      <c r="L136">
        <v>3290393.7779999999</v>
      </c>
      <c r="M136">
        <v>3374921.963</v>
      </c>
      <c r="N136">
        <v>3461299.3689999999</v>
      </c>
      <c r="O136">
        <v>3550013.202</v>
      </c>
      <c r="P136">
        <v>3642844.6979999999</v>
      </c>
      <c r="Q136">
        <v>3739284.855</v>
      </c>
      <c r="R136">
        <v>3839486.2179999999</v>
      </c>
      <c r="S136">
        <v>3943385.2110000001</v>
      </c>
      <c r="T136">
        <v>4050807.0359999998</v>
      </c>
      <c r="U136">
        <v>4162920.0619999999</v>
      </c>
      <c r="V136">
        <v>4278707.0999999996</v>
      </c>
      <c r="W136">
        <v>4397583.7220000001</v>
      </c>
      <c r="X136">
        <v>4519214.2410000004</v>
      </c>
      <c r="Y136">
        <v>4643463.2630000003</v>
      </c>
      <c r="Z136">
        <v>4770321.5470000003</v>
      </c>
      <c r="AA136">
        <v>4899845.6339999996</v>
      </c>
      <c r="AB136">
        <v>5032120.949</v>
      </c>
      <c r="AC136">
        <v>5167243.2369999997</v>
      </c>
      <c r="AD136">
        <v>5305313.0319999997</v>
      </c>
      <c r="AE136">
        <v>5447560.5980000002</v>
      </c>
      <c r="AF136">
        <v>5593727.3940000003</v>
      </c>
      <c r="AG136">
        <v>5743795.3689999999</v>
      </c>
      <c r="AH136">
        <v>5897544.0630000001</v>
      </c>
      <c r="AI136">
        <v>6054756.148</v>
      </c>
      <c r="AJ136">
        <v>6215346.7439999999</v>
      </c>
      <c r="AK136">
        <v>6379427.9730000002</v>
      </c>
      <c r="AL136">
        <v>6547356.9519999996</v>
      </c>
      <c r="AM136">
        <v>6719581.8640000001</v>
      </c>
      <c r="AN136">
        <v>6896677.1449999996</v>
      </c>
    </row>
    <row r="137" spans="1:40" x14ac:dyDescent="0.25">
      <c r="A137" s="7" t="s">
        <v>233</v>
      </c>
      <c r="B137" t="s">
        <v>389</v>
      </c>
      <c r="C137">
        <v>109752.948</v>
      </c>
      <c r="D137">
        <v>113023.90640000001</v>
      </c>
      <c r="E137">
        <v>116451.6424</v>
      </c>
      <c r="F137">
        <v>119978.70879999999</v>
      </c>
      <c r="G137">
        <v>123454.96120000001</v>
      </c>
      <c r="H137">
        <v>126864.7807</v>
      </c>
      <c r="I137">
        <v>130247.2697</v>
      </c>
      <c r="J137">
        <v>133647.38620000001</v>
      </c>
      <c r="K137">
        <v>137108.53330000001</v>
      </c>
      <c r="L137">
        <v>140633.8731</v>
      </c>
      <c r="M137">
        <v>144228.87539999999</v>
      </c>
      <c r="N137">
        <v>147911.76999999999</v>
      </c>
      <c r="O137">
        <v>151706.37100000001</v>
      </c>
      <c r="P137">
        <v>155695.59469999999</v>
      </c>
      <c r="Q137">
        <v>159854.03810000001</v>
      </c>
      <c r="R137">
        <v>164187.98910000001</v>
      </c>
      <c r="S137">
        <v>168693.49160000001</v>
      </c>
      <c r="T137">
        <v>173361.21960000001</v>
      </c>
      <c r="U137">
        <v>178252.42189999999</v>
      </c>
      <c r="V137">
        <v>183320.11069999999</v>
      </c>
      <c r="W137">
        <v>188535.11499999999</v>
      </c>
      <c r="X137">
        <v>193879.61489999999</v>
      </c>
      <c r="Y137">
        <v>199345.7789</v>
      </c>
      <c r="Z137">
        <v>204932.45060000001</v>
      </c>
      <c r="AA137">
        <v>210642.141</v>
      </c>
      <c r="AB137">
        <v>216479.0735</v>
      </c>
      <c r="AC137">
        <v>222448.14749999999</v>
      </c>
      <c r="AD137">
        <v>228554.5914</v>
      </c>
      <c r="AE137">
        <v>234853.8493</v>
      </c>
      <c r="AF137">
        <v>241334.80989999999</v>
      </c>
      <c r="AG137">
        <v>247998.40700000001</v>
      </c>
      <c r="AH137">
        <v>254835.02780000001</v>
      </c>
      <c r="AI137">
        <v>261834.11910000001</v>
      </c>
      <c r="AJ137">
        <v>268990.97210000001</v>
      </c>
      <c r="AK137">
        <v>276309.78909999999</v>
      </c>
      <c r="AL137">
        <v>283807.45860000001</v>
      </c>
      <c r="AM137">
        <v>291505.42359999998</v>
      </c>
      <c r="AN137">
        <v>299431.17080000002</v>
      </c>
    </row>
    <row r="138" spans="1:40" x14ac:dyDescent="0.25">
      <c r="A138" s="7" t="s">
        <v>233</v>
      </c>
      <c r="B138" t="s">
        <v>390</v>
      </c>
      <c r="C138">
        <v>612403.68160000001</v>
      </c>
      <c r="D138">
        <v>630909.14839999995</v>
      </c>
      <c r="E138">
        <v>650634.84869999997</v>
      </c>
      <c r="F138">
        <v>671219.16009999998</v>
      </c>
      <c r="G138">
        <v>691352.28460000001</v>
      </c>
      <c r="H138">
        <v>710748.45880000002</v>
      </c>
      <c r="I138">
        <v>729627.05039999995</v>
      </c>
      <c r="J138">
        <v>748294.83689999999</v>
      </c>
      <c r="K138">
        <v>767173.20299999998</v>
      </c>
      <c r="L138">
        <v>786359.80090000003</v>
      </c>
      <c r="M138">
        <v>805916.47019999998</v>
      </c>
      <c r="N138">
        <v>825958.92050000001</v>
      </c>
      <c r="O138">
        <v>846625.86010000005</v>
      </c>
      <c r="P138">
        <v>868515.39950000006</v>
      </c>
      <c r="Q138">
        <v>891456.77749999997</v>
      </c>
      <c r="R138">
        <v>915483.21699999995</v>
      </c>
      <c r="S138">
        <v>940559.59719999996</v>
      </c>
      <c r="T138">
        <v>966619.63800000004</v>
      </c>
      <c r="U138">
        <v>993889.63199999998</v>
      </c>
      <c r="V138">
        <v>1022070.568</v>
      </c>
      <c r="W138">
        <v>1050998.56</v>
      </c>
      <c r="X138">
        <v>1080587.9010000001</v>
      </c>
      <c r="Y138">
        <v>1110812.2660000001</v>
      </c>
      <c r="Z138">
        <v>1141681.0689999999</v>
      </c>
      <c r="AA138">
        <v>1173221.023</v>
      </c>
      <c r="AB138">
        <v>1205465.2350000001</v>
      </c>
      <c r="AC138">
        <v>1238448.077</v>
      </c>
      <c r="AD138">
        <v>1272204.013</v>
      </c>
      <c r="AE138">
        <v>1307391.453</v>
      </c>
      <c r="AF138">
        <v>1343834.6429999999</v>
      </c>
      <c r="AG138">
        <v>1381480.9890000001</v>
      </c>
      <c r="AH138">
        <v>1420229.683</v>
      </c>
      <c r="AI138">
        <v>1459988.7009999999</v>
      </c>
      <c r="AJ138">
        <v>1500711.743</v>
      </c>
      <c r="AK138">
        <v>1542412.76</v>
      </c>
      <c r="AL138">
        <v>1585182.5430000001</v>
      </c>
      <c r="AM138">
        <v>1629142.6629999999</v>
      </c>
      <c r="AN138">
        <v>1674452.375</v>
      </c>
    </row>
    <row r="139" spans="1:40" x14ac:dyDescent="0.25">
      <c r="A139" s="7" t="s">
        <v>233</v>
      </c>
      <c r="B139" t="s">
        <v>391</v>
      </c>
      <c r="C139">
        <v>468.495</v>
      </c>
      <c r="D139">
        <v>481.82935129999998</v>
      </c>
      <c r="E139">
        <v>495.88116100000002</v>
      </c>
      <c r="F139">
        <v>510.32337960000001</v>
      </c>
      <c r="G139">
        <v>524.22282010000004</v>
      </c>
      <c r="H139">
        <v>537.63464699999997</v>
      </c>
      <c r="I139">
        <v>550.84512610000002</v>
      </c>
      <c r="J139">
        <v>564.11019639999995</v>
      </c>
      <c r="K139">
        <v>577.61962640000002</v>
      </c>
      <c r="L139">
        <v>591.34470720000002</v>
      </c>
      <c r="M139">
        <v>605.23934659999998</v>
      </c>
      <c r="N139">
        <v>619.31370919999995</v>
      </c>
      <c r="O139">
        <v>633.61334390000002</v>
      </c>
      <c r="P139">
        <v>648.88757639999994</v>
      </c>
      <c r="Q139">
        <v>664.82235439999999</v>
      </c>
      <c r="R139">
        <v>681.34511210000005</v>
      </c>
      <c r="S139">
        <v>698.38839129999997</v>
      </c>
      <c r="T139">
        <v>715.88276189999999</v>
      </c>
      <c r="U139">
        <v>734.8477067</v>
      </c>
      <c r="V139">
        <v>755.0001307</v>
      </c>
      <c r="W139">
        <v>776.09619320000002</v>
      </c>
      <c r="X139">
        <v>797.95310900000004</v>
      </c>
      <c r="Y139">
        <v>820.44829330000005</v>
      </c>
      <c r="Z139">
        <v>843.50525700000003</v>
      </c>
      <c r="AA139">
        <v>867.07934720000003</v>
      </c>
      <c r="AB139">
        <v>891.14687839999999</v>
      </c>
      <c r="AC139">
        <v>915.69771100000003</v>
      </c>
      <c r="AD139">
        <v>940.73086509999996</v>
      </c>
      <c r="AE139">
        <v>966.62019799999996</v>
      </c>
      <c r="AF139">
        <v>993.29406040000003</v>
      </c>
      <c r="AG139">
        <v>1020.7078279999999</v>
      </c>
      <c r="AH139">
        <v>1048.782755</v>
      </c>
      <c r="AI139">
        <v>1077.446025</v>
      </c>
      <c r="AJ139">
        <v>1106.655814</v>
      </c>
      <c r="AK139">
        <v>1136.412008</v>
      </c>
      <c r="AL139">
        <v>1166.769861</v>
      </c>
      <c r="AM139">
        <v>1197.804809</v>
      </c>
      <c r="AN139">
        <v>1229.6152199999999</v>
      </c>
    </row>
    <row r="140" spans="1:40" x14ac:dyDescent="0.25">
      <c r="A140" s="7" t="s">
        <v>233</v>
      </c>
      <c r="B140" t="s">
        <v>392</v>
      </c>
      <c r="C140">
        <v>1083169.416</v>
      </c>
      <c r="D140">
        <v>1115482.233</v>
      </c>
      <c r="E140">
        <v>1149312.746</v>
      </c>
      <c r="F140">
        <v>1184096.561</v>
      </c>
      <c r="G140">
        <v>1218439.693</v>
      </c>
      <c r="H140">
        <v>1252120.5959999999</v>
      </c>
      <c r="I140">
        <v>1285548.5460000001</v>
      </c>
      <c r="J140">
        <v>1319230.8149999999</v>
      </c>
      <c r="K140">
        <v>1353679.487</v>
      </c>
      <c r="L140">
        <v>1388943.1610000001</v>
      </c>
      <c r="M140">
        <v>1425100.8219999999</v>
      </c>
      <c r="N140">
        <v>1462374.156</v>
      </c>
      <c r="O140">
        <v>1501046.963</v>
      </c>
      <c r="P140">
        <v>1541855.5349999999</v>
      </c>
      <c r="Q140">
        <v>1584601.324</v>
      </c>
      <c r="R140">
        <v>1629367.2</v>
      </c>
      <c r="S140">
        <v>1676111.9779999999</v>
      </c>
      <c r="T140">
        <v>1724737.5830000001</v>
      </c>
      <c r="U140">
        <v>1775632.7579999999</v>
      </c>
      <c r="V140">
        <v>1828260.7930000001</v>
      </c>
      <c r="W140">
        <v>1882313.189</v>
      </c>
      <c r="X140">
        <v>1937627.6170000001</v>
      </c>
      <c r="Y140">
        <v>1994163.325</v>
      </c>
      <c r="Z140">
        <v>2051955.037</v>
      </c>
      <c r="AA140">
        <v>2111073.497</v>
      </c>
      <c r="AB140">
        <v>2171601.4550000001</v>
      </c>
      <c r="AC140">
        <v>2233622.4679999999</v>
      </c>
      <c r="AD140">
        <v>2297218.7450000001</v>
      </c>
      <c r="AE140">
        <v>2362888.0099999998</v>
      </c>
      <c r="AF140">
        <v>2430527.0660000001</v>
      </c>
      <c r="AG140">
        <v>2500158.1710000001</v>
      </c>
      <c r="AH140">
        <v>2571683.3450000002</v>
      </c>
      <c r="AI140">
        <v>2644995.6710000001</v>
      </c>
      <c r="AJ140">
        <v>2720058.2749999999</v>
      </c>
      <c r="AK140">
        <v>2796934.5150000001</v>
      </c>
      <c r="AL140">
        <v>2875844.088</v>
      </c>
      <c r="AM140">
        <v>2957057.5049999999</v>
      </c>
      <c r="AN140">
        <v>3040914.068</v>
      </c>
    </row>
    <row r="141" spans="1:40" x14ac:dyDescent="0.25">
      <c r="A141" s="7" t="s">
        <v>233</v>
      </c>
      <c r="B141" t="s">
        <v>393</v>
      </c>
      <c r="C141">
        <v>861000.34299999999</v>
      </c>
      <c r="D141">
        <v>886632.08039999998</v>
      </c>
      <c r="E141">
        <v>913471.83070000005</v>
      </c>
      <c r="F141">
        <v>941036.75580000004</v>
      </c>
      <c r="G141">
        <v>968147.26729999995</v>
      </c>
      <c r="H141">
        <v>994685.28079999995</v>
      </c>
      <c r="I141">
        <v>1020995.7929999999</v>
      </c>
      <c r="J141">
        <v>1047466.48</v>
      </c>
      <c r="K141">
        <v>1074468.824</v>
      </c>
      <c r="L141">
        <v>1102025.673</v>
      </c>
      <c r="M141">
        <v>1130172.4950000001</v>
      </c>
      <c r="N141">
        <v>1159051.156</v>
      </c>
      <c r="O141">
        <v>1188852.7609999999</v>
      </c>
      <c r="P141">
        <v>1220256.9480000001</v>
      </c>
      <c r="Q141">
        <v>1253044.3740000001</v>
      </c>
      <c r="R141">
        <v>1287257.1869999999</v>
      </c>
      <c r="S141">
        <v>1322856.6100000001</v>
      </c>
      <c r="T141">
        <v>1359761.77</v>
      </c>
      <c r="U141">
        <v>1398530.0330000001</v>
      </c>
      <c r="V141">
        <v>1438757.2339999999</v>
      </c>
      <c r="W141">
        <v>1480186.6240000001</v>
      </c>
      <c r="X141">
        <v>1522662.2290000001</v>
      </c>
      <c r="Y141">
        <v>1566116.808</v>
      </c>
      <c r="Z141">
        <v>1610542.0419999999</v>
      </c>
      <c r="AA141">
        <v>1655961.493</v>
      </c>
      <c r="AB141">
        <v>1702413.1040000001</v>
      </c>
      <c r="AC141">
        <v>1749940.0660000001</v>
      </c>
      <c r="AD141">
        <v>1798587.923</v>
      </c>
      <c r="AE141">
        <v>1848779.598</v>
      </c>
      <c r="AF141">
        <v>1900435.0519999999</v>
      </c>
      <c r="AG141">
        <v>1953561.7860000001</v>
      </c>
      <c r="AH141">
        <v>2008078.6769999999</v>
      </c>
      <c r="AI141">
        <v>2063897.388</v>
      </c>
      <c r="AJ141">
        <v>2120979.8289999999</v>
      </c>
      <c r="AK141">
        <v>2179362.9079999998</v>
      </c>
      <c r="AL141">
        <v>2239192.7319999998</v>
      </c>
      <c r="AM141">
        <v>2300653.2820000001</v>
      </c>
      <c r="AN141">
        <v>2363978.0520000001</v>
      </c>
    </row>
    <row r="142" spans="1:40" x14ac:dyDescent="0.25">
      <c r="A142" s="7" t="s">
        <v>235</v>
      </c>
      <c r="B142" t="s">
        <v>394</v>
      </c>
      <c r="C142">
        <v>138827.01699999999</v>
      </c>
      <c r="D142">
        <v>142918.7691</v>
      </c>
      <c r="E142">
        <v>147327.9442</v>
      </c>
      <c r="F142">
        <v>152008.8707</v>
      </c>
      <c r="G142">
        <v>156656.01029999999</v>
      </c>
      <c r="H142">
        <v>161150.1741</v>
      </c>
      <c r="I142">
        <v>165486.9902</v>
      </c>
      <c r="J142">
        <v>169702.5577</v>
      </c>
      <c r="K142">
        <v>173913.7476</v>
      </c>
      <c r="L142">
        <v>178159.92600000001</v>
      </c>
      <c r="M142">
        <v>182466.4246</v>
      </c>
      <c r="N142">
        <v>186865.1495</v>
      </c>
      <c r="O142">
        <v>191389.55429999999</v>
      </c>
      <c r="P142">
        <v>196214.89629999999</v>
      </c>
      <c r="Q142">
        <v>201311.10889999999</v>
      </c>
      <c r="R142">
        <v>206682.196</v>
      </c>
      <c r="S142">
        <v>212315.56280000001</v>
      </c>
      <c r="T142">
        <v>218192.75399999999</v>
      </c>
      <c r="U142">
        <v>224346.4319</v>
      </c>
      <c r="V142">
        <v>230708.89249999999</v>
      </c>
      <c r="W142">
        <v>237244.49859999999</v>
      </c>
      <c r="X142">
        <v>243935.10079999999</v>
      </c>
      <c r="Y142">
        <v>250775.27249999999</v>
      </c>
      <c r="Z142">
        <v>257767.1385</v>
      </c>
      <c r="AA142">
        <v>264916.56109999999</v>
      </c>
      <c r="AB142">
        <v>272230.95199999999</v>
      </c>
      <c r="AC142">
        <v>279718.2597</v>
      </c>
      <c r="AD142">
        <v>287386.74890000001</v>
      </c>
      <c r="AE142">
        <v>295389.01789999998</v>
      </c>
      <c r="AF142">
        <v>303698.73050000001</v>
      </c>
      <c r="AG142">
        <v>312304.36849999998</v>
      </c>
      <c r="AH142">
        <v>321182.55</v>
      </c>
      <c r="AI142">
        <v>330312.16450000001</v>
      </c>
      <c r="AJ142">
        <v>339682.37800000003</v>
      </c>
      <c r="AK142">
        <v>349296.37910000002</v>
      </c>
      <c r="AL142">
        <v>359173.56969999999</v>
      </c>
      <c r="AM142">
        <v>369341.09399999998</v>
      </c>
      <c r="AN142">
        <v>379835.47759999998</v>
      </c>
    </row>
    <row r="143" spans="1:40" x14ac:dyDescent="0.25">
      <c r="A143" s="7" t="s">
        <v>235</v>
      </c>
      <c r="B143" t="s">
        <v>395</v>
      </c>
      <c r="C143">
        <v>3577.69</v>
      </c>
      <c r="D143">
        <v>3676.998544</v>
      </c>
      <c r="E143">
        <v>3788.4324350000002</v>
      </c>
      <c r="F143">
        <v>3911.8336380000001</v>
      </c>
      <c r="G143">
        <v>4031.0898900000002</v>
      </c>
      <c r="H143">
        <v>4142.5550370000001</v>
      </c>
      <c r="I143">
        <v>4248.0700479999996</v>
      </c>
      <c r="J143">
        <v>4350.4458219999997</v>
      </c>
      <c r="K143">
        <v>4452.6277049999999</v>
      </c>
      <c r="L143">
        <v>4556.5018319999999</v>
      </c>
      <c r="M143">
        <v>4662.7848800000002</v>
      </c>
      <c r="N143">
        <v>4772.2086920000002</v>
      </c>
      <c r="O143">
        <v>4885.5354900000002</v>
      </c>
      <c r="P143">
        <v>5011.6032670000004</v>
      </c>
      <c r="Q143">
        <v>5148.5725579999998</v>
      </c>
      <c r="R143">
        <v>5294.2975550000001</v>
      </c>
      <c r="S143">
        <v>5446.5178109999997</v>
      </c>
      <c r="T143">
        <v>5603.6174410000003</v>
      </c>
      <c r="U143">
        <v>5766.6319839999996</v>
      </c>
      <c r="V143">
        <v>5933.8166860000001</v>
      </c>
      <c r="W143">
        <v>6104.3076039999996</v>
      </c>
      <c r="X143">
        <v>6277.7210510000004</v>
      </c>
      <c r="Y143">
        <v>6454.0437940000002</v>
      </c>
      <c r="Z143">
        <v>6633.4825350000001</v>
      </c>
      <c r="AA143">
        <v>6816.33878</v>
      </c>
      <c r="AB143">
        <v>7002.9316319999998</v>
      </c>
      <c r="AC143">
        <v>7193.5608240000001</v>
      </c>
      <c r="AD143">
        <v>7388.4988789999998</v>
      </c>
      <c r="AE143">
        <v>7595.462743</v>
      </c>
      <c r="AF143">
        <v>7812.5450520000004</v>
      </c>
      <c r="AG143">
        <v>8037.4611430000004</v>
      </c>
      <c r="AH143">
        <v>8268.1323940000002</v>
      </c>
      <c r="AI143">
        <v>8503.3136900000009</v>
      </c>
      <c r="AJ143">
        <v>8742.6149490000007</v>
      </c>
      <c r="AK143">
        <v>8986.2954480000008</v>
      </c>
      <c r="AL143">
        <v>9235.1940040000009</v>
      </c>
      <c r="AM143">
        <v>9490.2998769999995</v>
      </c>
      <c r="AN143">
        <v>9752.7418089999901</v>
      </c>
    </row>
    <row r="144" spans="1:40" x14ac:dyDescent="0.25">
      <c r="A144" s="7" t="s">
        <v>235</v>
      </c>
      <c r="B144" t="s">
        <v>396</v>
      </c>
      <c r="C144">
        <v>12425.123</v>
      </c>
      <c r="D144">
        <v>12853.14889</v>
      </c>
      <c r="E144">
        <v>13295.396489999999</v>
      </c>
      <c r="F144">
        <v>13725.90358</v>
      </c>
      <c r="G144">
        <v>14118.34419</v>
      </c>
      <c r="H144">
        <v>14480.902539999999</v>
      </c>
      <c r="I144">
        <v>14830.44751</v>
      </c>
      <c r="J144">
        <v>15180.53908</v>
      </c>
      <c r="K144">
        <v>15541.199720000001</v>
      </c>
      <c r="L144">
        <v>15914.84058</v>
      </c>
      <c r="M144">
        <v>16302.329369999999</v>
      </c>
      <c r="N144">
        <v>16705.002899999999</v>
      </c>
      <c r="O144">
        <v>17124.33224</v>
      </c>
      <c r="P144">
        <v>17575.131160000001</v>
      </c>
      <c r="Q144">
        <v>18054.009470000001</v>
      </c>
      <c r="R144">
        <v>18558.402569999998</v>
      </c>
      <c r="S144">
        <v>19084.325970000002</v>
      </c>
      <c r="T144">
        <v>19628.094990000001</v>
      </c>
      <c r="U144">
        <v>20188.165000000001</v>
      </c>
      <c r="V144">
        <v>20757.102630000001</v>
      </c>
      <c r="W144">
        <v>21332.692449999999</v>
      </c>
      <c r="X144">
        <v>21915.29422</v>
      </c>
      <c r="Y144">
        <v>22506.47637</v>
      </c>
      <c r="Z144">
        <v>23108.081279999999</v>
      </c>
      <c r="AA144">
        <v>23721.743279999999</v>
      </c>
      <c r="AB144">
        <v>24348.731619999999</v>
      </c>
      <c r="AC144">
        <v>24989.967919999999</v>
      </c>
      <c r="AD144">
        <v>25646.121040000002</v>
      </c>
      <c r="AE144">
        <v>26333.949530000002</v>
      </c>
      <c r="AF144">
        <v>27049.747630000002</v>
      </c>
      <c r="AG144">
        <v>27788.328679999999</v>
      </c>
      <c r="AH144">
        <v>28544.20378</v>
      </c>
      <c r="AI144">
        <v>29313.646489999999</v>
      </c>
      <c r="AJ144">
        <v>30095.148949999999</v>
      </c>
      <c r="AK144">
        <v>30889.134979999999</v>
      </c>
      <c r="AL144">
        <v>31697.83726</v>
      </c>
      <c r="AM144">
        <v>32524.068719999999</v>
      </c>
      <c r="AN144">
        <v>33371.197419999997</v>
      </c>
    </row>
    <row r="145" spans="1:40" x14ac:dyDescent="0.25">
      <c r="A145" s="7" t="s">
        <v>235</v>
      </c>
      <c r="B145" t="s">
        <v>397</v>
      </c>
      <c r="C145">
        <v>329.06599999999997</v>
      </c>
      <c r="D145">
        <v>338.7385476</v>
      </c>
      <c r="E145">
        <v>349.54712790000002</v>
      </c>
      <c r="F145">
        <v>361.3713606</v>
      </c>
      <c r="G145">
        <v>372.7626467</v>
      </c>
      <c r="H145">
        <v>383.27706019999999</v>
      </c>
      <c r="I145">
        <v>392.9602787</v>
      </c>
      <c r="J145">
        <v>402.20668920000003</v>
      </c>
      <c r="K145">
        <v>411.34862170000002</v>
      </c>
      <c r="L145">
        <v>420.49813440000003</v>
      </c>
      <c r="M145">
        <v>429.7205429</v>
      </c>
      <c r="N145">
        <v>439.0976852</v>
      </c>
      <c r="O145">
        <v>448.71432240000001</v>
      </c>
      <c r="P145">
        <v>459.31907360000002</v>
      </c>
      <c r="Q145">
        <v>470.7046383</v>
      </c>
      <c r="R145">
        <v>482.8200314</v>
      </c>
      <c r="S145">
        <v>495.58582209999997</v>
      </c>
      <c r="T145">
        <v>508.91716430000002</v>
      </c>
      <c r="U145">
        <v>522.87058239999999</v>
      </c>
      <c r="V145">
        <v>537.24887820000004</v>
      </c>
      <c r="W145">
        <v>551.95257200000003</v>
      </c>
      <c r="X145">
        <v>566.9361801</v>
      </c>
      <c r="Y145">
        <v>582.19090400000005</v>
      </c>
      <c r="Z145">
        <v>597.72761290000005</v>
      </c>
      <c r="AA145">
        <v>613.56482489999996</v>
      </c>
      <c r="AB145">
        <v>629.72218720000001</v>
      </c>
      <c r="AC145">
        <v>646.21780590000003</v>
      </c>
      <c r="AD145">
        <v>663.0679993</v>
      </c>
      <c r="AE145">
        <v>680.87540760000002</v>
      </c>
      <c r="AF145">
        <v>699.47137320000002</v>
      </c>
      <c r="AG145">
        <v>718.79613240000003</v>
      </c>
      <c r="AH145">
        <v>738.76827130000004</v>
      </c>
      <c r="AI145">
        <v>759.31237150000004</v>
      </c>
      <c r="AJ145">
        <v>780.38007889999994</v>
      </c>
      <c r="AK145">
        <v>801.95706889999997</v>
      </c>
      <c r="AL145">
        <v>824.07547309999995</v>
      </c>
      <c r="AM145">
        <v>846.78541640000003</v>
      </c>
      <c r="AN145">
        <v>870.15758530000005</v>
      </c>
    </row>
    <row r="146" spans="1:40" x14ac:dyDescent="0.25">
      <c r="A146" s="7" t="s">
        <v>235</v>
      </c>
      <c r="B146" t="s">
        <v>398</v>
      </c>
      <c r="C146">
        <v>568231.56999999995</v>
      </c>
      <c r="D146">
        <v>585468.13249999995</v>
      </c>
      <c r="E146">
        <v>604060.74560000002</v>
      </c>
      <c r="F146">
        <v>623777.23730000004</v>
      </c>
      <c r="G146">
        <v>643269.74569999997</v>
      </c>
      <c r="H146">
        <v>662012.26619999995</v>
      </c>
      <c r="I146">
        <v>679958.11529999995</v>
      </c>
      <c r="J146">
        <v>697240.87509999995</v>
      </c>
      <c r="K146">
        <v>714176.81129999994</v>
      </c>
      <c r="L146">
        <v>731143.31</v>
      </c>
      <c r="M146">
        <v>748297.22809999995</v>
      </c>
      <c r="N146">
        <v>765768.52469999995</v>
      </c>
      <c r="O146">
        <v>783675.22930000001</v>
      </c>
      <c r="P146">
        <v>802838.06530000002</v>
      </c>
      <c r="Q146">
        <v>823120.43169999996</v>
      </c>
      <c r="R146">
        <v>844513.6666</v>
      </c>
      <c r="S146">
        <v>866941.24800000002</v>
      </c>
      <c r="T146">
        <v>890307.87950000004</v>
      </c>
      <c r="U146">
        <v>914707.19570000004</v>
      </c>
      <c r="V146">
        <v>939871.75139999995</v>
      </c>
      <c r="W146">
        <v>965669.42379999999</v>
      </c>
      <c r="X146">
        <v>992033.82949999999</v>
      </c>
      <c r="Y146">
        <v>1018943.398</v>
      </c>
      <c r="Z146">
        <v>1046402.296</v>
      </c>
      <c r="AA146">
        <v>1074427.2109999999</v>
      </c>
      <c r="AB146">
        <v>1103039.9240000001</v>
      </c>
      <c r="AC146">
        <v>1132263.825</v>
      </c>
      <c r="AD146">
        <v>1162123.0449999999</v>
      </c>
      <c r="AE146">
        <v>1193350.193</v>
      </c>
      <c r="AF146">
        <v>1225801.051</v>
      </c>
      <c r="AG146">
        <v>1259389.2080000001</v>
      </c>
      <c r="AH146">
        <v>1293995.1669999999</v>
      </c>
      <c r="AI146">
        <v>1329520.5660000001</v>
      </c>
      <c r="AJ146">
        <v>1365912.652</v>
      </c>
      <c r="AK146">
        <v>1403174.311</v>
      </c>
      <c r="AL146">
        <v>1441366.31</v>
      </c>
      <c r="AM146">
        <v>1480576.737</v>
      </c>
      <c r="AN146">
        <v>1520926.42</v>
      </c>
    </row>
    <row r="147" spans="1:40" x14ac:dyDescent="0.25">
      <c r="A147" s="7" t="s">
        <v>235</v>
      </c>
      <c r="B147" t="s">
        <v>399</v>
      </c>
      <c r="C147">
        <v>2519.703</v>
      </c>
      <c r="D147">
        <v>2595.5108129999999</v>
      </c>
      <c r="E147">
        <v>2675.1551880000002</v>
      </c>
      <c r="F147">
        <v>2756.3445320000001</v>
      </c>
      <c r="G147">
        <v>2836.5034529999998</v>
      </c>
      <c r="H147">
        <v>2915.4398540000002</v>
      </c>
      <c r="I147">
        <v>2994.6813350000002</v>
      </c>
      <c r="J147">
        <v>3075.098954</v>
      </c>
      <c r="K147">
        <v>3157.5197680000001</v>
      </c>
      <c r="L147">
        <v>3241.4783349999998</v>
      </c>
      <c r="M147">
        <v>3326.6223020000002</v>
      </c>
      <c r="N147">
        <v>3413.262557</v>
      </c>
      <c r="O147">
        <v>3502.0101410000002</v>
      </c>
      <c r="P147">
        <v>3594.0167510000001</v>
      </c>
      <c r="Q147">
        <v>3688.4593410000002</v>
      </c>
      <c r="R147">
        <v>3786.462653</v>
      </c>
      <c r="S147">
        <v>3888.4531189999998</v>
      </c>
      <c r="T147">
        <v>3994.3669490000002</v>
      </c>
      <c r="U147">
        <v>4105.4679150000002</v>
      </c>
      <c r="V147">
        <v>4220.116583</v>
      </c>
      <c r="W147">
        <v>4337.5831150000004</v>
      </c>
      <c r="X147">
        <v>4457.5677100000003</v>
      </c>
      <c r="Y147">
        <v>4580.014698</v>
      </c>
      <c r="Z147">
        <v>4704.9878799999997</v>
      </c>
      <c r="AA147">
        <v>4832.5955260000001</v>
      </c>
      <c r="AB147">
        <v>4962.9530359999999</v>
      </c>
      <c r="AC147">
        <v>5096.1686289999998</v>
      </c>
      <c r="AD147">
        <v>5232.342909</v>
      </c>
      <c r="AE147">
        <v>5372.4612939999997</v>
      </c>
      <c r="AF147">
        <v>5515.6110269999999</v>
      </c>
      <c r="AG147">
        <v>5662.3568029999997</v>
      </c>
      <c r="AH147">
        <v>5812.8744379999998</v>
      </c>
      <c r="AI147">
        <v>5967.0828179999999</v>
      </c>
      <c r="AJ147">
        <v>6124.8860800000002</v>
      </c>
      <c r="AK147">
        <v>6286.3125090000003</v>
      </c>
      <c r="AL147">
        <v>6451.6412110000001</v>
      </c>
      <c r="AM147">
        <v>6621.2512319999996</v>
      </c>
      <c r="AN147">
        <v>6795.657432</v>
      </c>
    </row>
    <row r="148" spans="1:40" x14ac:dyDescent="0.25">
      <c r="A148" s="7" t="s">
        <v>236</v>
      </c>
      <c r="B148" t="s">
        <v>400</v>
      </c>
      <c r="C148">
        <v>4152088.8960000002</v>
      </c>
      <c r="D148">
        <v>4276016.1490000002</v>
      </c>
      <c r="E148">
        <v>4405430.8550000004</v>
      </c>
      <c r="F148">
        <v>4538374.2929999996</v>
      </c>
      <c r="G148">
        <v>4670614.62</v>
      </c>
      <c r="H148">
        <v>4801591.4790000003</v>
      </c>
      <c r="I148">
        <v>4932493.3430000003</v>
      </c>
      <c r="J148">
        <v>5064515.3650000002</v>
      </c>
      <c r="K148">
        <v>5198914.3169999998</v>
      </c>
      <c r="L148">
        <v>5335560.051</v>
      </c>
      <c r="M148">
        <v>5474510.0269999998</v>
      </c>
      <c r="N148">
        <v>5616335.7130000005</v>
      </c>
      <c r="O148">
        <v>5761807.0599999996</v>
      </c>
      <c r="P148">
        <v>5913329.8880000003</v>
      </c>
      <c r="Q148">
        <v>6070114.2649999997</v>
      </c>
      <c r="R148">
        <v>6232526.3820000002</v>
      </c>
      <c r="S148">
        <v>6400513.1900000004</v>
      </c>
      <c r="T148">
        <v>6573793.0580000002</v>
      </c>
      <c r="U148">
        <v>6754259.7489999998</v>
      </c>
      <c r="V148">
        <v>6940019.273</v>
      </c>
      <c r="W148">
        <v>7129996.6969999997</v>
      </c>
      <c r="X148">
        <v>7323640.943</v>
      </c>
      <c r="Y148">
        <v>7520803.8890000004</v>
      </c>
      <c r="Z148">
        <v>7721568.7750000004</v>
      </c>
      <c r="AA148">
        <v>7926115.273</v>
      </c>
      <c r="AB148">
        <v>8134641.0060000001</v>
      </c>
      <c r="AC148">
        <v>8347326.4749999996</v>
      </c>
      <c r="AD148">
        <v>8564328.8729999997</v>
      </c>
      <c r="AE148">
        <v>8787220.8619999997</v>
      </c>
      <c r="AF148">
        <v>9015645.65499999</v>
      </c>
      <c r="AG148">
        <v>9249688.6980000008</v>
      </c>
      <c r="AH148">
        <v>9489038.9560000002</v>
      </c>
      <c r="AI148">
        <v>9733337.9810000006</v>
      </c>
      <c r="AJ148">
        <v>9982414.7599999998</v>
      </c>
      <c r="AK148">
        <v>10236382.050000001</v>
      </c>
      <c r="AL148">
        <v>10495771.710000001</v>
      </c>
      <c r="AM148">
        <v>10761232.380000001</v>
      </c>
      <c r="AN148">
        <v>11033585.33</v>
      </c>
    </row>
    <row r="149" spans="1:40" x14ac:dyDescent="0.25">
      <c r="A149" s="7" t="s">
        <v>236</v>
      </c>
      <c r="B149" t="s">
        <v>401</v>
      </c>
      <c r="C149">
        <v>4653.7969990000001</v>
      </c>
      <c r="D149">
        <v>4794.0097349999996</v>
      </c>
      <c r="E149">
        <v>4942.0030470000002</v>
      </c>
      <c r="F149">
        <v>5094.6395739999998</v>
      </c>
      <c r="G149">
        <v>5244.9729079999997</v>
      </c>
      <c r="H149">
        <v>5391.3544060000004</v>
      </c>
      <c r="I149">
        <v>5535.686944</v>
      </c>
      <c r="J149">
        <v>5680.3017110000001</v>
      </c>
      <c r="K149">
        <v>5828.1077949999999</v>
      </c>
      <c r="L149">
        <v>5978.7551629999998</v>
      </c>
      <c r="M149">
        <v>6132.0150160000003</v>
      </c>
      <c r="N149">
        <v>6288.5354649999999</v>
      </c>
      <c r="O149">
        <v>6449.3345410000002</v>
      </c>
      <c r="P149">
        <v>6617.7752389999996</v>
      </c>
      <c r="Q149">
        <v>6792.7631289999999</v>
      </c>
      <c r="R149">
        <v>6974.8022389999996</v>
      </c>
      <c r="S149">
        <v>7163.5895039999996</v>
      </c>
      <c r="T149">
        <v>7358.4709000000003</v>
      </c>
      <c r="U149">
        <v>7562.3195910000004</v>
      </c>
      <c r="V149">
        <v>7772.3829569999998</v>
      </c>
      <c r="W149">
        <v>7986.8937539999997</v>
      </c>
      <c r="X149">
        <v>8204.8767740000003</v>
      </c>
      <c r="Y149">
        <v>8426.1132290000005</v>
      </c>
      <c r="Z149">
        <v>8650.8379989999994</v>
      </c>
      <c r="AA149">
        <v>8879.4540780000007</v>
      </c>
      <c r="AB149">
        <v>9112.3587540000008</v>
      </c>
      <c r="AC149">
        <v>9349.8684940000003</v>
      </c>
      <c r="AD149">
        <v>9592.2110709999997</v>
      </c>
      <c r="AE149">
        <v>9841.5665059999901</v>
      </c>
      <c r="AF149">
        <v>10097.53016</v>
      </c>
      <c r="AG149">
        <v>10360.40965</v>
      </c>
      <c r="AH149">
        <v>10629.60282</v>
      </c>
      <c r="AI149">
        <v>10904.29739</v>
      </c>
      <c r="AJ149">
        <v>11183.964400000001</v>
      </c>
      <c r="AK149">
        <v>11468.41216</v>
      </c>
      <c r="AL149">
        <v>11758.3523</v>
      </c>
      <c r="AM149">
        <v>12054.571760000001</v>
      </c>
      <c r="AN149">
        <v>12358.027620000001</v>
      </c>
    </row>
    <row r="150" spans="1:40" x14ac:dyDescent="0.25">
      <c r="A150" s="23" t="s">
        <v>425</v>
      </c>
      <c r="B150" t="s">
        <v>402</v>
      </c>
      <c r="C150">
        <v>363441.91800000001</v>
      </c>
      <c r="D150">
        <v>374088.86920000002</v>
      </c>
      <c r="E150">
        <v>388932.61080000002</v>
      </c>
      <c r="F150">
        <v>406349.77850000001</v>
      </c>
      <c r="G150">
        <v>421157.83390000003</v>
      </c>
      <c r="H150">
        <v>432513.6862</v>
      </c>
      <c r="I150">
        <v>440950.6299</v>
      </c>
      <c r="J150">
        <v>447345.46539999999</v>
      </c>
      <c r="K150">
        <v>453127.69270000001</v>
      </c>
      <c r="L150">
        <v>458800.59769999998</v>
      </c>
      <c r="M150">
        <v>464454.62339999998</v>
      </c>
      <c r="N150">
        <v>470133.53110000002</v>
      </c>
      <c r="O150">
        <v>475873.1923</v>
      </c>
      <c r="P150">
        <v>484071.0049</v>
      </c>
      <c r="Q150">
        <v>493868.15179999999</v>
      </c>
      <c r="R150">
        <v>504948.69329999998</v>
      </c>
      <c r="S150">
        <v>516993.44059999997</v>
      </c>
      <c r="T150">
        <v>529747.72950000002</v>
      </c>
      <c r="U150">
        <v>543187.98210000002</v>
      </c>
      <c r="V150">
        <v>556986.69279999996</v>
      </c>
      <c r="W150">
        <v>571054.46539999999</v>
      </c>
      <c r="X150">
        <v>585366.48699999996</v>
      </c>
      <c r="Y150">
        <v>599926.27679999999</v>
      </c>
      <c r="Z150">
        <v>614747.80599999998</v>
      </c>
      <c r="AA150">
        <v>629847.15289999999</v>
      </c>
      <c r="AB150">
        <v>645239.43649999995</v>
      </c>
      <c r="AC150">
        <v>660938.25840000005</v>
      </c>
      <c r="AD150">
        <v>676956.42469999997</v>
      </c>
      <c r="AE150">
        <v>695618.56740000006</v>
      </c>
      <c r="AF150">
        <v>716076.92260000005</v>
      </c>
      <c r="AG150">
        <v>737920.11869999999</v>
      </c>
      <c r="AH150">
        <v>760817.44160000002</v>
      </c>
      <c r="AI150">
        <v>784540.14419999998</v>
      </c>
      <c r="AJ150">
        <v>808957.43969999999</v>
      </c>
      <c r="AK150">
        <v>834017.48030000005</v>
      </c>
      <c r="AL150">
        <v>859741.46369999996</v>
      </c>
      <c r="AM150">
        <v>886183.34829999995</v>
      </c>
      <c r="AN150">
        <v>913425.21349999995</v>
      </c>
    </row>
    <row r="151" spans="1:40" x14ac:dyDescent="0.25">
      <c r="A151" s="23" t="s">
        <v>425</v>
      </c>
      <c r="B151" t="s">
        <v>403</v>
      </c>
      <c r="C151">
        <v>9283.1983999999902</v>
      </c>
      <c r="D151">
        <v>9519.4749190000002</v>
      </c>
      <c r="E151">
        <v>9826.4351800000004</v>
      </c>
      <c r="F151">
        <v>10171.909159999999</v>
      </c>
      <c r="G151">
        <v>10493.532810000001</v>
      </c>
      <c r="H151">
        <v>10778.267400000001</v>
      </c>
      <c r="I151">
        <v>11044.00059</v>
      </c>
      <c r="J151">
        <v>11301.70124</v>
      </c>
      <c r="K151">
        <v>11564.18238</v>
      </c>
      <c r="L151">
        <v>11832.656510000001</v>
      </c>
      <c r="M151">
        <v>12105.044089999999</v>
      </c>
      <c r="N151">
        <v>12382.07065</v>
      </c>
      <c r="O151">
        <v>12666.013580000001</v>
      </c>
      <c r="P151">
        <v>12967.301890000001</v>
      </c>
      <c r="Q151">
        <v>13276.29947</v>
      </c>
      <c r="R151">
        <v>13601.116599999999</v>
      </c>
      <c r="S151">
        <v>13943.85925</v>
      </c>
      <c r="T151">
        <v>14303.31365</v>
      </c>
      <c r="U151">
        <v>14684.31085</v>
      </c>
      <c r="V151">
        <v>15076.90387</v>
      </c>
      <c r="W151">
        <v>15477.87599</v>
      </c>
      <c r="X151">
        <v>15886.48093</v>
      </c>
      <c r="Y151">
        <v>16302.978810000001</v>
      </c>
      <c r="Z151">
        <v>16727.91561</v>
      </c>
      <c r="AA151">
        <v>17161.81983</v>
      </c>
      <c r="AB151">
        <v>17605.117320000001</v>
      </c>
      <c r="AC151">
        <v>18058.13953</v>
      </c>
      <c r="AD151">
        <v>18521.167369999999</v>
      </c>
      <c r="AE151">
        <v>19019.42685</v>
      </c>
      <c r="AF151">
        <v>19537.89416</v>
      </c>
      <c r="AG151">
        <v>20078.962960000001</v>
      </c>
      <c r="AH151">
        <v>20641.67928</v>
      </c>
      <c r="AI151">
        <v>21223.503990000001</v>
      </c>
      <c r="AJ151">
        <v>21822.166880000001</v>
      </c>
      <c r="AK151">
        <v>22436.45204</v>
      </c>
      <c r="AL151">
        <v>23066.655439999999</v>
      </c>
      <c r="AM151">
        <v>23713.869460000002</v>
      </c>
      <c r="AN151">
        <v>24379.9545</v>
      </c>
    </row>
    <row r="152" spans="1:40" x14ac:dyDescent="0.25">
      <c r="A152" s="7" t="s">
        <v>424</v>
      </c>
      <c r="B152" t="s">
        <v>404</v>
      </c>
      <c r="C152">
        <v>37854.733</v>
      </c>
      <c r="D152">
        <v>38397.981059999998</v>
      </c>
      <c r="E152">
        <v>38796.930260000001</v>
      </c>
      <c r="F152">
        <v>39005.875789999998</v>
      </c>
      <c r="G152">
        <v>38911.506600000001</v>
      </c>
      <c r="H152">
        <v>38832.516660000001</v>
      </c>
      <c r="I152">
        <v>38903.15825</v>
      </c>
      <c r="J152">
        <v>39144.137750000002</v>
      </c>
      <c r="K152">
        <v>39486.794029999997</v>
      </c>
      <c r="L152">
        <v>39845.782749999998</v>
      </c>
      <c r="M152">
        <v>40161.596100000002</v>
      </c>
      <c r="N152">
        <v>40409.126190000003</v>
      </c>
      <c r="O152">
        <v>40588.128689999998</v>
      </c>
      <c r="P152">
        <v>40914.185720000001</v>
      </c>
      <c r="Q152">
        <v>41207.444060000002</v>
      </c>
      <c r="R152">
        <v>41445.185490000003</v>
      </c>
      <c r="S152">
        <v>41630.285929999998</v>
      </c>
      <c r="T152">
        <v>41768.197650000002</v>
      </c>
      <c r="U152">
        <v>42431.94773</v>
      </c>
      <c r="V152">
        <v>43551.423029999998</v>
      </c>
      <c r="W152">
        <v>45002.797659999997</v>
      </c>
      <c r="X152">
        <v>46668.822399999997</v>
      </c>
      <c r="Y152">
        <v>48461.225599999998</v>
      </c>
      <c r="Z152">
        <v>50321.612480000003</v>
      </c>
      <c r="AA152">
        <v>52215.13</v>
      </c>
      <c r="AB152">
        <v>54122.965539999997</v>
      </c>
      <c r="AC152">
        <v>56036.057650000002</v>
      </c>
      <c r="AD152">
        <v>57950.670720000002</v>
      </c>
      <c r="AE152">
        <v>59763.060400000002</v>
      </c>
      <c r="AF152">
        <v>61572.968569999997</v>
      </c>
      <c r="AG152">
        <v>63426.880700000002</v>
      </c>
      <c r="AH152">
        <v>65326.64731</v>
      </c>
      <c r="AI152">
        <v>67258.354529999997</v>
      </c>
      <c r="AJ152">
        <v>69207.516510000001</v>
      </c>
      <c r="AK152">
        <v>71167.203769999905</v>
      </c>
      <c r="AL152">
        <v>73134.839380000005</v>
      </c>
      <c r="AM152">
        <v>75110.840769999995</v>
      </c>
      <c r="AN152">
        <v>77098.21441</v>
      </c>
    </row>
    <row r="153" spans="1:40" x14ac:dyDescent="0.25">
      <c r="A153" s="7" t="s">
        <v>234</v>
      </c>
      <c r="B153" t="s">
        <v>405</v>
      </c>
      <c r="C153">
        <v>351724.27600000001</v>
      </c>
      <c r="D153">
        <v>362124.66210000002</v>
      </c>
      <c r="E153">
        <v>372952.60210000002</v>
      </c>
      <c r="F153">
        <v>384093.10509999999</v>
      </c>
      <c r="G153">
        <v>395216.4192</v>
      </c>
      <c r="H153">
        <v>406283.16379999998</v>
      </c>
      <c r="I153">
        <v>417371.1029</v>
      </c>
      <c r="J153">
        <v>428555.31849999999</v>
      </c>
      <c r="K153">
        <v>439912.48609999998</v>
      </c>
      <c r="L153">
        <v>451432.38459999999</v>
      </c>
      <c r="M153">
        <v>463132.05300000001</v>
      </c>
      <c r="N153">
        <v>475071.09620000003</v>
      </c>
      <c r="O153">
        <v>487326.49770000001</v>
      </c>
      <c r="P153">
        <v>500094.75719999999</v>
      </c>
      <c r="Q153">
        <v>513328.6287</v>
      </c>
      <c r="R153">
        <v>527072.74419999996</v>
      </c>
      <c r="S153">
        <v>541331.17180000001</v>
      </c>
      <c r="T153">
        <v>556091.01610000001</v>
      </c>
      <c r="U153">
        <v>571473.40819999995</v>
      </c>
      <c r="V153">
        <v>587276.0577</v>
      </c>
      <c r="W153">
        <v>603434.3898</v>
      </c>
      <c r="X153">
        <v>619925.54119999998</v>
      </c>
      <c r="Y153">
        <v>636748.65830000001</v>
      </c>
      <c r="Z153">
        <v>653912.85069999995</v>
      </c>
      <c r="AA153">
        <v>671430.21109999996</v>
      </c>
      <c r="AB153">
        <v>689312.42119999998</v>
      </c>
      <c r="AC153">
        <v>707569.43200000003</v>
      </c>
      <c r="AD153">
        <v>726209.43460000004</v>
      </c>
      <c r="AE153">
        <v>745469.74769999995</v>
      </c>
      <c r="AF153">
        <v>765249.0281</v>
      </c>
      <c r="AG153">
        <v>785547.91830000002</v>
      </c>
      <c r="AH153">
        <v>806338.42229999998</v>
      </c>
      <c r="AI153">
        <v>827585.95530000003</v>
      </c>
      <c r="AJ153">
        <v>849264.62219999998</v>
      </c>
      <c r="AK153">
        <v>871362.71340000001</v>
      </c>
      <c r="AL153">
        <v>893892.45550000004</v>
      </c>
      <c r="AM153">
        <v>916869.32949999999</v>
      </c>
      <c r="AN153">
        <v>940319.93870000006</v>
      </c>
    </row>
    <row r="154" spans="1:40" x14ac:dyDescent="0.25">
      <c r="A154" s="7" t="s">
        <v>234</v>
      </c>
      <c r="B154" t="s">
        <v>406</v>
      </c>
      <c r="C154">
        <v>2722.3989999999999</v>
      </c>
      <c r="D154">
        <v>2802.9807059999998</v>
      </c>
      <c r="E154">
        <v>2887.6840080000002</v>
      </c>
      <c r="F154">
        <v>2975.2616290000001</v>
      </c>
      <c r="G154">
        <v>3062.2402269999998</v>
      </c>
      <c r="H154">
        <v>3147.966398</v>
      </c>
      <c r="I154">
        <v>3233.1757080000002</v>
      </c>
      <c r="J154">
        <v>3318.7704570000001</v>
      </c>
      <c r="K154">
        <v>3405.7651879999999</v>
      </c>
      <c r="L154">
        <v>3494.2086800000002</v>
      </c>
      <c r="M154">
        <v>3584.2110250000001</v>
      </c>
      <c r="N154">
        <v>3676.2472379999999</v>
      </c>
      <c r="O154">
        <v>3770.9819459999999</v>
      </c>
      <c r="P154">
        <v>3870.1156810000002</v>
      </c>
      <c r="Q154">
        <v>3972.9671250000001</v>
      </c>
      <c r="R154">
        <v>4079.6530670000002</v>
      </c>
      <c r="S154">
        <v>4190.0504389999996</v>
      </c>
      <c r="T154">
        <v>4303.9288159999996</v>
      </c>
      <c r="U154">
        <v>4422.4594120000002</v>
      </c>
      <c r="V154">
        <v>4543.9300210000001</v>
      </c>
      <c r="W154">
        <v>4667.6179579999998</v>
      </c>
      <c r="X154">
        <v>4793.2698179999998</v>
      </c>
      <c r="Y154">
        <v>4920.9198120000001</v>
      </c>
      <c r="Z154">
        <v>5050.7333500000004</v>
      </c>
      <c r="AA154">
        <v>5182.9025929999998</v>
      </c>
      <c r="AB154">
        <v>5317.5930449999996</v>
      </c>
      <c r="AC154">
        <v>5454.9251469999999</v>
      </c>
      <c r="AD154">
        <v>5594.9770879999996</v>
      </c>
      <c r="AE154">
        <v>5739.9530759999998</v>
      </c>
      <c r="AF154">
        <v>5889.0217490000005</v>
      </c>
      <c r="AG154">
        <v>6042.1089890000003</v>
      </c>
      <c r="AH154">
        <v>6198.9162429999997</v>
      </c>
      <c r="AI154">
        <v>6359.0668470000001</v>
      </c>
      <c r="AJ154">
        <v>6522.2555089999996</v>
      </c>
      <c r="AK154">
        <v>6688.3015619999996</v>
      </c>
      <c r="AL154">
        <v>6857.2701079999997</v>
      </c>
      <c r="AM154">
        <v>7029.2672110000003</v>
      </c>
      <c r="AN154">
        <v>7204.4783859999998</v>
      </c>
    </row>
    <row r="155" spans="1:40" x14ac:dyDescent="0.25">
      <c r="A155" s="7" t="s">
        <v>233</v>
      </c>
      <c r="B155" t="s">
        <v>407</v>
      </c>
      <c r="C155">
        <v>2566195.5090000001</v>
      </c>
      <c r="D155">
        <v>2642371.52</v>
      </c>
      <c r="E155">
        <v>2721998.7039999999</v>
      </c>
      <c r="F155">
        <v>2803988.2969999998</v>
      </c>
      <c r="G155">
        <v>2885196.29</v>
      </c>
      <c r="H155">
        <v>2965208.57</v>
      </c>
      <c r="I155">
        <v>3044797.4739999999</v>
      </c>
      <c r="J155">
        <v>3124861.6869999999</v>
      </c>
      <c r="K155">
        <v>3206226.4410000001</v>
      </c>
      <c r="L155">
        <v>3288980.139</v>
      </c>
      <c r="M155">
        <v>3373291.47</v>
      </c>
      <c r="N155">
        <v>3459619.6320000002</v>
      </c>
      <c r="O155">
        <v>3548577.531</v>
      </c>
      <c r="P155">
        <v>3641751.3820000002</v>
      </c>
      <c r="Q155">
        <v>3738535.6839999999</v>
      </c>
      <c r="R155">
        <v>3839022.693</v>
      </c>
      <c r="S155">
        <v>3943112.3870000001</v>
      </c>
      <c r="T155">
        <v>4050634.8080000002</v>
      </c>
      <c r="U155">
        <v>4162955.7439999999</v>
      </c>
      <c r="V155">
        <v>4278735.1169999996</v>
      </c>
      <c r="W155">
        <v>4397391.6359999999</v>
      </c>
      <c r="X155">
        <v>4518646.426</v>
      </c>
      <c r="Y155">
        <v>4642427.7369999997</v>
      </c>
      <c r="Z155">
        <v>4768780.3490000004</v>
      </c>
      <c r="AA155">
        <v>4897798.534</v>
      </c>
      <c r="AB155">
        <v>5029586.6310000001</v>
      </c>
      <c r="AC155">
        <v>5164240.1610000003</v>
      </c>
      <c r="AD155">
        <v>5301841.3310000002</v>
      </c>
      <c r="AE155">
        <v>5444606.0080000004</v>
      </c>
      <c r="AF155">
        <v>5591814.1720000003</v>
      </c>
      <c r="AG155">
        <v>5743361.3140000002</v>
      </c>
      <c r="AH155">
        <v>5898935.6320000002</v>
      </c>
      <c r="AI155">
        <v>6058178.7680000002</v>
      </c>
      <c r="AJ155">
        <v>6220809.5920000002</v>
      </c>
      <c r="AK155">
        <v>6386673.6399999997</v>
      </c>
      <c r="AL155">
        <v>6555811.2709999997</v>
      </c>
      <c r="AM155">
        <v>6728304.3049999997</v>
      </c>
      <c r="AN155">
        <v>6904317.3030000003</v>
      </c>
    </row>
    <row r="156" spans="1:40" x14ac:dyDescent="0.25">
      <c r="A156" s="7" t="s">
        <v>233</v>
      </c>
      <c r="B156" t="s">
        <v>408</v>
      </c>
      <c r="C156">
        <v>109752.948</v>
      </c>
      <c r="D156">
        <v>113023.8214</v>
      </c>
      <c r="E156">
        <v>116451.30250000001</v>
      </c>
      <c r="F156">
        <v>119977.7812</v>
      </c>
      <c r="G156">
        <v>123452.8624</v>
      </c>
      <c r="H156">
        <v>126854.3339</v>
      </c>
      <c r="I156">
        <v>130222.0429</v>
      </c>
      <c r="J156">
        <v>133603.43109999999</v>
      </c>
      <c r="K156">
        <v>137044.42000000001</v>
      </c>
      <c r="L156">
        <v>140551.66149999999</v>
      </c>
      <c r="M156">
        <v>144133.12299999999</v>
      </c>
      <c r="N156">
        <v>147810.45910000001</v>
      </c>
      <c r="O156">
        <v>151613.22880000001</v>
      </c>
      <c r="P156">
        <v>155614.81330000001</v>
      </c>
      <c r="Q156">
        <v>159785.1776</v>
      </c>
      <c r="R156">
        <v>164127.87419999999</v>
      </c>
      <c r="S156">
        <v>168637.45740000001</v>
      </c>
      <c r="T156">
        <v>173305.11919999999</v>
      </c>
      <c r="U156">
        <v>178203.70120000001</v>
      </c>
      <c r="V156">
        <v>183271.36960000001</v>
      </c>
      <c r="W156">
        <v>188478.87400000001</v>
      </c>
      <c r="X156">
        <v>193810.88130000001</v>
      </c>
      <c r="Y156">
        <v>199262.4571</v>
      </c>
      <c r="Z156">
        <v>204834.9523</v>
      </c>
      <c r="AA156">
        <v>210532.65429999999</v>
      </c>
      <c r="AB156">
        <v>216360.69409999999</v>
      </c>
      <c r="AC156">
        <v>222323.98019999999</v>
      </c>
      <c r="AD156">
        <v>228426.8872</v>
      </c>
      <c r="AE156">
        <v>234774.20259999999</v>
      </c>
      <c r="AF156">
        <v>241331.872</v>
      </c>
      <c r="AG156">
        <v>248095.2746</v>
      </c>
      <c r="AH156">
        <v>255049.4878</v>
      </c>
      <c r="AI156">
        <v>262176.6385</v>
      </c>
      <c r="AJ156">
        <v>269462.25439999998</v>
      </c>
      <c r="AK156">
        <v>276897.50329999998</v>
      </c>
      <c r="AL156">
        <v>284483.8432</v>
      </c>
      <c r="AM156">
        <v>292224.859</v>
      </c>
      <c r="AN156">
        <v>300127.99859999999</v>
      </c>
    </row>
    <row r="157" spans="1:40" x14ac:dyDescent="0.25">
      <c r="A157" s="7" t="s">
        <v>233</v>
      </c>
      <c r="B157" t="s">
        <v>409</v>
      </c>
      <c r="C157">
        <v>612403.68160000001</v>
      </c>
      <c r="D157">
        <v>630908.81140000001</v>
      </c>
      <c r="E157">
        <v>650633.56299999997</v>
      </c>
      <c r="F157">
        <v>671215.72030000004</v>
      </c>
      <c r="G157">
        <v>691344.53890000004</v>
      </c>
      <c r="H157">
        <v>710722.3003</v>
      </c>
      <c r="I157">
        <v>729567.21790000005</v>
      </c>
      <c r="J157">
        <v>748186.82750000001</v>
      </c>
      <c r="K157">
        <v>767010.81229999999</v>
      </c>
      <c r="L157">
        <v>786154.63119999995</v>
      </c>
      <c r="M157">
        <v>805696.28960000002</v>
      </c>
      <c r="N157">
        <v>825774.13379999995</v>
      </c>
      <c r="O157">
        <v>846561.06339999998</v>
      </c>
      <c r="P157">
        <v>868622.18389999995</v>
      </c>
      <c r="Q157">
        <v>891765.73289999994</v>
      </c>
      <c r="R157">
        <v>916012.42050000001</v>
      </c>
      <c r="S157">
        <v>941322.54689999996</v>
      </c>
      <c r="T157">
        <v>967636.44400000002</v>
      </c>
      <c r="U157">
        <v>995203.29249999998</v>
      </c>
      <c r="V157">
        <v>1023659.8050000001</v>
      </c>
      <c r="W157">
        <v>1052850.784</v>
      </c>
      <c r="X157">
        <v>1082706.6629999999</v>
      </c>
      <c r="Y157">
        <v>1113216.209</v>
      </c>
      <c r="Z157">
        <v>1144400.4310000001</v>
      </c>
      <c r="AA157">
        <v>1176293.2279999999</v>
      </c>
      <c r="AB157">
        <v>1208930.1310000001</v>
      </c>
      <c r="AC157">
        <v>1242343.1100000001</v>
      </c>
      <c r="AD157">
        <v>1276559.5919999999</v>
      </c>
      <c r="AE157">
        <v>1312452.7579999999</v>
      </c>
      <c r="AF157">
        <v>1349731.5090000001</v>
      </c>
      <c r="AG157">
        <v>1388324.9580000001</v>
      </c>
      <c r="AH157">
        <v>1428113.156</v>
      </c>
      <c r="AI157">
        <v>1468972.5549999999</v>
      </c>
      <c r="AJ157">
        <v>1510811.831</v>
      </c>
      <c r="AK157">
        <v>1553583.2350000001</v>
      </c>
      <c r="AL157">
        <v>1597304.264</v>
      </c>
      <c r="AM157">
        <v>1642011.71</v>
      </c>
      <c r="AN157">
        <v>1687770.2949999999</v>
      </c>
    </row>
    <row r="158" spans="1:40" x14ac:dyDescent="0.25">
      <c r="A158" s="7" t="s">
        <v>233</v>
      </c>
      <c r="B158" t="s">
        <v>410</v>
      </c>
      <c r="C158">
        <v>468.495</v>
      </c>
      <c r="D158">
        <v>481.82786069999997</v>
      </c>
      <c r="E158">
        <v>495.87520289999998</v>
      </c>
      <c r="F158">
        <v>510.3073832</v>
      </c>
      <c r="G158">
        <v>524.18734700000005</v>
      </c>
      <c r="H158">
        <v>537.44458959999997</v>
      </c>
      <c r="I158">
        <v>550.39126590000001</v>
      </c>
      <c r="J158">
        <v>563.3271972</v>
      </c>
      <c r="K158">
        <v>576.47222980000004</v>
      </c>
      <c r="L158">
        <v>589.81905419999998</v>
      </c>
      <c r="M158">
        <v>603.32392619999996</v>
      </c>
      <c r="N158">
        <v>617.00009130000001</v>
      </c>
      <c r="O158">
        <v>630.91249359999995</v>
      </c>
      <c r="P158">
        <v>645.67188529999999</v>
      </c>
      <c r="Q158">
        <v>660.91585689999999</v>
      </c>
      <c r="R158">
        <v>676.54567999999995</v>
      </c>
      <c r="S158">
        <v>692.47234279999998</v>
      </c>
      <c r="T158">
        <v>708.61561459999996</v>
      </c>
      <c r="U158">
        <v>726.30709260000003</v>
      </c>
      <c r="V158">
        <v>745.0789274</v>
      </c>
      <c r="W158">
        <v>764.63548700000001</v>
      </c>
      <c r="X158">
        <v>784.7922145</v>
      </c>
      <c r="Y158">
        <v>805.44700049999994</v>
      </c>
      <c r="Z158">
        <v>826.55048969999996</v>
      </c>
      <c r="AA158">
        <v>848.08389309999995</v>
      </c>
      <c r="AB158">
        <v>870.04464359999997</v>
      </c>
      <c r="AC158">
        <v>892.4379275</v>
      </c>
      <c r="AD158">
        <v>915.27244819999999</v>
      </c>
      <c r="AE158">
        <v>939.51224709999997</v>
      </c>
      <c r="AF158">
        <v>964.79833859999997</v>
      </c>
      <c r="AG158">
        <v>990.99092270000006</v>
      </c>
      <c r="AH158">
        <v>1017.953899</v>
      </c>
      <c r="AI158">
        <v>1045.555505</v>
      </c>
      <c r="AJ158">
        <v>1073.678514</v>
      </c>
      <c r="AK158">
        <v>1102.219775</v>
      </c>
      <c r="AL158">
        <v>1131.107962</v>
      </c>
      <c r="AM158">
        <v>1160.2672540000001</v>
      </c>
      <c r="AN158">
        <v>1189.6202519999999</v>
      </c>
    </row>
    <row r="159" spans="1:40" x14ac:dyDescent="0.25">
      <c r="A159" s="7" t="s">
        <v>233</v>
      </c>
      <c r="B159" t="s">
        <v>411</v>
      </c>
      <c r="C159">
        <v>1083169.416</v>
      </c>
      <c r="D159">
        <v>1115481.719</v>
      </c>
      <c r="E159">
        <v>1149310.845</v>
      </c>
      <c r="F159">
        <v>1184091.5719999999</v>
      </c>
      <c r="G159">
        <v>1218428.6059999999</v>
      </c>
      <c r="H159">
        <v>1252067.1610000001</v>
      </c>
      <c r="I159">
        <v>1285422.5079999999</v>
      </c>
      <c r="J159">
        <v>1319019.1299999999</v>
      </c>
      <c r="K159">
        <v>1353389.8770000001</v>
      </c>
      <c r="L159">
        <v>1388617.183</v>
      </c>
      <c r="M159">
        <v>1424809.4990000001</v>
      </c>
      <c r="N159">
        <v>1462228.875</v>
      </c>
      <c r="O159">
        <v>1501221.625</v>
      </c>
      <c r="P159">
        <v>1542464.1529999999</v>
      </c>
      <c r="Q159">
        <v>1585732.949</v>
      </c>
      <c r="R159">
        <v>1631101.7290000001</v>
      </c>
      <c r="S159">
        <v>1678532.3489999999</v>
      </c>
      <c r="T159">
        <v>1727949.2490000001</v>
      </c>
      <c r="U159">
        <v>1779791.5249999999</v>
      </c>
      <c r="V159">
        <v>1833387.19</v>
      </c>
      <c r="W159">
        <v>1888431.2220000001</v>
      </c>
      <c r="X159">
        <v>1944791.4879999999</v>
      </c>
      <c r="Y159">
        <v>2002460.247</v>
      </c>
      <c r="Z159">
        <v>2061498.9040000001</v>
      </c>
      <c r="AA159">
        <v>2121994.92</v>
      </c>
      <c r="AB159">
        <v>2184036.6329999999</v>
      </c>
      <c r="AC159">
        <v>2247702.1340000001</v>
      </c>
      <c r="AD159">
        <v>2313057.83</v>
      </c>
      <c r="AE159">
        <v>2380955.13</v>
      </c>
      <c r="AF159">
        <v>2451099.179</v>
      </c>
      <c r="AG159">
        <v>2523476.8489999999</v>
      </c>
      <c r="AH159">
        <v>2597951.7969999998</v>
      </c>
      <c r="AI159">
        <v>2674355.304</v>
      </c>
      <c r="AJ159">
        <v>2752563.9720000001</v>
      </c>
      <c r="AK159">
        <v>2832524.656</v>
      </c>
      <c r="AL159">
        <v>2914321.4879999999</v>
      </c>
      <c r="AM159">
        <v>2998070.8739999998</v>
      </c>
      <c r="AN159">
        <v>3083943.51</v>
      </c>
    </row>
    <row r="160" spans="1:40" x14ac:dyDescent="0.25">
      <c r="A160" s="7" t="s">
        <v>233</v>
      </c>
      <c r="B160" t="s">
        <v>412</v>
      </c>
      <c r="C160">
        <v>861000.34299999999</v>
      </c>
      <c r="D160">
        <v>886631.31270000001</v>
      </c>
      <c r="E160">
        <v>913468.7855</v>
      </c>
      <c r="F160">
        <v>941028.51100000006</v>
      </c>
      <c r="G160">
        <v>968128.72860000003</v>
      </c>
      <c r="H160">
        <v>994595.87170000002</v>
      </c>
      <c r="I160">
        <v>1020780.547</v>
      </c>
      <c r="J160">
        <v>1047090.5060000001</v>
      </c>
      <c r="K160">
        <v>1073918.335</v>
      </c>
      <c r="L160">
        <v>1101316.2220000001</v>
      </c>
      <c r="M160">
        <v>1129340.4550000001</v>
      </c>
      <c r="N160">
        <v>1158160.9650000001</v>
      </c>
      <c r="O160">
        <v>1188016.0319999999</v>
      </c>
      <c r="P160">
        <v>1219502.814</v>
      </c>
      <c r="Q160">
        <v>1252364.409</v>
      </c>
      <c r="R160">
        <v>1286621.4129999999</v>
      </c>
      <c r="S160">
        <v>1322223.578</v>
      </c>
      <c r="T160">
        <v>1359095.3119999999</v>
      </c>
      <c r="U160">
        <v>1397914.8970000001</v>
      </c>
      <c r="V160">
        <v>1438144.115</v>
      </c>
      <c r="W160">
        <v>1479520.0209999999</v>
      </c>
      <c r="X160">
        <v>1521906.8219999999</v>
      </c>
      <c r="Y160">
        <v>1565263.064</v>
      </c>
      <c r="Z160">
        <v>1609603.358</v>
      </c>
      <c r="AA160">
        <v>1654967.7409999999</v>
      </c>
      <c r="AB160">
        <v>1701402.8219999999</v>
      </c>
      <c r="AC160">
        <v>1748952.4850000001</v>
      </c>
      <c r="AD160">
        <v>1797655.44</v>
      </c>
      <c r="AE160">
        <v>1848367.8859999999</v>
      </c>
      <c r="AF160">
        <v>1900799.9920000001</v>
      </c>
      <c r="AG160">
        <v>1954905.149</v>
      </c>
      <c r="AH160">
        <v>2010554.963</v>
      </c>
      <c r="AI160">
        <v>2067598.18</v>
      </c>
      <c r="AJ160">
        <v>2125913.3709999998</v>
      </c>
      <c r="AK160">
        <v>2185426.639</v>
      </c>
      <c r="AL160">
        <v>2246153.3659999999</v>
      </c>
      <c r="AM160">
        <v>2308126.693</v>
      </c>
      <c r="AN160">
        <v>2371411.2379999999</v>
      </c>
    </row>
    <row r="161" spans="1:40" x14ac:dyDescent="0.25">
      <c r="A161" s="7" t="s">
        <v>235</v>
      </c>
      <c r="B161" t="s">
        <v>413</v>
      </c>
      <c r="C161">
        <v>138827.01699999999</v>
      </c>
      <c r="D161">
        <v>142918.70850000001</v>
      </c>
      <c r="E161">
        <v>147327.7262</v>
      </c>
      <c r="F161">
        <v>152008.3008</v>
      </c>
      <c r="G161">
        <v>156654.7396</v>
      </c>
      <c r="H161">
        <v>161156.48379999999</v>
      </c>
      <c r="I161">
        <v>165503.59659999999</v>
      </c>
      <c r="J161">
        <v>169725.8015</v>
      </c>
      <c r="K161">
        <v>173937.67550000001</v>
      </c>
      <c r="L161">
        <v>178182.4846</v>
      </c>
      <c r="M161">
        <v>182490.51990000001</v>
      </c>
      <c r="N161">
        <v>186900.31700000001</v>
      </c>
      <c r="O161">
        <v>191454.19459999999</v>
      </c>
      <c r="P161">
        <v>196321.9087</v>
      </c>
      <c r="Q161">
        <v>201471.79259999999</v>
      </c>
      <c r="R161">
        <v>206906.5275</v>
      </c>
      <c r="S161">
        <v>212613.236</v>
      </c>
      <c r="T161">
        <v>218575.33530000001</v>
      </c>
      <c r="U161">
        <v>224828.7163</v>
      </c>
      <c r="V161">
        <v>231290.32980000001</v>
      </c>
      <c r="W161">
        <v>237926.0606</v>
      </c>
      <c r="X161">
        <v>244721.33780000001</v>
      </c>
      <c r="Y161">
        <v>251674.23800000001</v>
      </c>
      <c r="Z161">
        <v>258789.6237</v>
      </c>
      <c r="AA161">
        <v>266075.08120000002</v>
      </c>
      <c r="AB161">
        <v>273538.64520000003</v>
      </c>
      <c r="AC161">
        <v>281187.77750000003</v>
      </c>
      <c r="AD161">
        <v>289029.18979999999</v>
      </c>
      <c r="AE161">
        <v>297252.11820000003</v>
      </c>
      <c r="AF161">
        <v>305810.33970000001</v>
      </c>
      <c r="AG161">
        <v>314691.9572</v>
      </c>
      <c r="AH161">
        <v>323870.93050000002</v>
      </c>
      <c r="AI161">
        <v>333319.75959999999</v>
      </c>
      <c r="AJ161">
        <v>343017.9227</v>
      </c>
      <c r="AK161">
        <v>352955.34009999997</v>
      </c>
      <c r="AL161">
        <v>363135.84659999999</v>
      </c>
      <c r="AM161">
        <v>373568.8175</v>
      </c>
      <c r="AN161">
        <v>384271.24119999999</v>
      </c>
    </row>
    <row r="162" spans="1:40" x14ac:dyDescent="0.25">
      <c r="A162" s="7" t="s">
        <v>235</v>
      </c>
      <c r="B162" t="s">
        <v>414</v>
      </c>
      <c r="C162">
        <v>3577.69</v>
      </c>
      <c r="D162">
        <v>3676.9962780000001</v>
      </c>
      <c r="E162">
        <v>3788.4241200000001</v>
      </c>
      <c r="F162">
        <v>3911.812426</v>
      </c>
      <c r="G162">
        <v>4031.0442069999999</v>
      </c>
      <c r="H162">
        <v>4142.4996389999997</v>
      </c>
      <c r="I162">
        <v>4247.9595380000001</v>
      </c>
      <c r="J162">
        <v>4350.220448</v>
      </c>
      <c r="K162">
        <v>4452.2479290000001</v>
      </c>
      <c r="L162">
        <v>4556.0274870000003</v>
      </c>
      <c r="M162">
        <v>4662.3616019999999</v>
      </c>
      <c r="N162">
        <v>4772.0962980000004</v>
      </c>
      <c r="O162">
        <v>4886.1705549999997</v>
      </c>
      <c r="P162">
        <v>5013.2202770000004</v>
      </c>
      <c r="Q162">
        <v>5151.2931749999998</v>
      </c>
      <c r="R162">
        <v>5298.189429</v>
      </c>
      <c r="S162">
        <v>5451.6537859999999</v>
      </c>
      <c r="T162">
        <v>5610.1414610000002</v>
      </c>
      <c r="U162">
        <v>5774.9379490000001</v>
      </c>
      <c r="V162">
        <v>5943.8980140000003</v>
      </c>
      <c r="W162">
        <v>6116.1380259999996</v>
      </c>
      <c r="X162">
        <v>6291.3236139999999</v>
      </c>
      <c r="Y162">
        <v>6469.5149869999996</v>
      </c>
      <c r="Z162">
        <v>6650.9890020000003</v>
      </c>
      <c r="AA162">
        <v>6836.0972270000002</v>
      </c>
      <c r="AB162">
        <v>7025.1802029999999</v>
      </c>
      <c r="AC162">
        <v>7218.5278870000002</v>
      </c>
      <c r="AD162">
        <v>7416.3729620000004</v>
      </c>
      <c r="AE162">
        <v>7627.7776750000003</v>
      </c>
      <c r="AF162">
        <v>7850.1900489999998</v>
      </c>
      <c r="AG162">
        <v>8081.1061040000004</v>
      </c>
      <c r="AH162">
        <v>8318.2450069999995</v>
      </c>
      <c r="AI162">
        <v>8560.1427930000009</v>
      </c>
      <c r="AJ162">
        <v>8806.1522260000002</v>
      </c>
      <c r="AK162">
        <v>9056.1991259999995</v>
      </c>
      <c r="AL162">
        <v>9310.7290549999998</v>
      </c>
      <c r="AM162">
        <v>9570.2745140000006</v>
      </c>
      <c r="AN162">
        <v>9835.4525300000005</v>
      </c>
    </row>
    <row r="163" spans="1:40" x14ac:dyDescent="0.25">
      <c r="A163" s="7" t="s">
        <v>235</v>
      </c>
      <c r="B163" t="s">
        <v>415</v>
      </c>
      <c r="C163">
        <v>12425.123</v>
      </c>
      <c r="D163">
        <v>12853.147709999999</v>
      </c>
      <c r="E163">
        <v>13295.395259999999</v>
      </c>
      <c r="F163">
        <v>13725.90235</v>
      </c>
      <c r="G163">
        <v>14118.340819999999</v>
      </c>
      <c r="H163">
        <v>14481.362870000001</v>
      </c>
      <c r="I163">
        <v>14831.606400000001</v>
      </c>
      <c r="J163">
        <v>15182.36751</v>
      </c>
      <c r="K163">
        <v>15543.604230000001</v>
      </c>
      <c r="L163">
        <v>15917.990470000001</v>
      </c>
      <c r="M163">
        <v>16306.751819999999</v>
      </c>
      <c r="N163">
        <v>16711.74451</v>
      </c>
      <c r="O163">
        <v>17135.127</v>
      </c>
      <c r="P163">
        <v>17591.24324</v>
      </c>
      <c r="Q163">
        <v>18076.47409</v>
      </c>
      <c r="R163">
        <v>18588.023450000001</v>
      </c>
      <c r="S163">
        <v>19121.708920000001</v>
      </c>
      <c r="T163">
        <v>19673.771089999998</v>
      </c>
      <c r="U163">
        <v>20242.196629999999</v>
      </c>
      <c r="V163">
        <v>20818.45723</v>
      </c>
      <c r="W163">
        <v>21400.777770000001</v>
      </c>
      <c r="X163">
        <v>21989.999260000001</v>
      </c>
      <c r="Y163">
        <v>22588.005140000001</v>
      </c>
      <c r="Z163">
        <v>23196.776880000001</v>
      </c>
      <c r="AA163">
        <v>23817.945009999999</v>
      </c>
      <c r="AB163">
        <v>24452.665730000001</v>
      </c>
      <c r="AC163">
        <v>25101.66387</v>
      </c>
      <c r="AD163">
        <v>25765.3465</v>
      </c>
      <c r="AE163">
        <v>26458.24324</v>
      </c>
      <c r="AF163">
        <v>27175.284520000001</v>
      </c>
      <c r="AG163">
        <v>27913.634099999999</v>
      </c>
      <c r="AH163">
        <v>28669.966489999999</v>
      </c>
      <c r="AI163">
        <v>29441.694869999999</v>
      </c>
      <c r="AJ163">
        <v>30227.443640000001</v>
      </c>
      <c r="AK163">
        <v>31026.962189999998</v>
      </c>
      <c r="AL163">
        <v>31841.309089999999</v>
      </c>
      <c r="AM163">
        <v>32671.812129999998</v>
      </c>
      <c r="AN163">
        <v>33520.184979999998</v>
      </c>
    </row>
    <row r="164" spans="1:40" x14ac:dyDescent="0.25">
      <c r="A164" s="7" t="s">
        <v>235</v>
      </c>
      <c r="B164" t="s">
        <v>416</v>
      </c>
      <c r="C164">
        <v>329.06599999999997</v>
      </c>
      <c r="D164">
        <v>338.73840749999999</v>
      </c>
      <c r="E164">
        <v>349.54665130000001</v>
      </c>
      <c r="F164">
        <v>361.37016180000001</v>
      </c>
      <c r="G164">
        <v>372.76002620000003</v>
      </c>
      <c r="H164">
        <v>383.29028290000002</v>
      </c>
      <c r="I164">
        <v>392.9948526</v>
      </c>
      <c r="J164">
        <v>402.25275540000001</v>
      </c>
      <c r="K164">
        <v>411.3939355</v>
      </c>
      <c r="L164">
        <v>420.53985160000002</v>
      </c>
      <c r="M164">
        <v>429.76683500000001</v>
      </c>
      <c r="N164">
        <v>439.17115319999999</v>
      </c>
      <c r="O164">
        <v>448.8565021</v>
      </c>
      <c r="P164">
        <v>459.558697</v>
      </c>
      <c r="Q164">
        <v>471.0643364</v>
      </c>
      <c r="R164">
        <v>483.31674409999999</v>
      </c>
      <c r="S164">
        <v>496.2335994</v>
      </c>
      <c r="T164">
        <v>509.73244560000001</v>
      </c>
      <c r="U164">
        <v>523.87189430000001</v>
      </c>
      <c r="V164">
        <v>538.41858730000001</v>
      </c>
      <c r="W164">
        <v>553.27831319999996</v>
      </c>
      <c r="X164">
        <v>568.4150975</v>
      </c>
      <c r="Y164">
        <v>583.828487</v>
      </c>
      <c r="Z164">
        <v>599.53514619999999</v>
      </c>
      <c r="AA164">
        <v>615.55663049999998</v>
      </c>
      <c r="AB164">
        <v>631.91299249999997</v>
      </c>
      <c r="AC164">
        <v>648.6203332</v>
      </c>
      <c r="AD164">
        <v>665.69080819999999</v>
      </c>
      <c r="AE164">
        <v>683.8158578</v>
      </c>
      <c r="AF164">
        <v>702.77570990000004</v>
      </c>
      <c r="AG164">
        <v>722.50985160000005</v>
      </c>
      <c r="AH164">
        <v>742.93269250000003</v>
      </c>
      <c r="AI164">
        <v>763.95606729999997</v>
      </c>
      <c r="AJ164">
        <v>785.51112379999995</v>
      </c>
      <c r="AK164">
        <v>807.55492019999997</v>
      </c>
      <c r="AL164">
        <v>830.08590600000002</v>
      </c>
      <c r="AM164">
        <v>853.11588370000004</v>
      </c>
      <c r="AN164">
        <v>876.67356459999996</v>
      </c>
    </row>
    <row r="165" spans="1:40" x14ac:dyDescent="0.25">
      <c r="A165" s="7" t="s">
        <v>235</v>
      </c>
      <c r="B165" t="s">
        <v>417</v>
      </c>
      <c r="C165">
        <v>568231.56999999995</v>
      </c>
      <c r="D165">
        <v>585467.90960000001</v>
      </c>
      <c r="E165">
        <v>604059.93319999997</v>
      </c>
      <c r="F165">
        <v>623775.09600000002</v>
      </c>
      <c r="G165">
        <v>643264.92590000003</v>
      </c>
      <c r="H165">
        <v>662044.29200000002</v>
      </c>
      <c r="I165">
        <v>680041.47549999994</v>
      </c>
      <c r="J165">
        <v>697359.9889</v>
      </c>
      <c r="K165">
        <v>714302.94770000002</v>
      </c>
      <c r="L165">
        <v>731262.34719999996</v>
      </c>
      <c r="M165">
        <v>748414.66269999999</v>
      </c>
      <c r="N165">
        <v>765916.00179999997</v>
      </c>
      <c r="O165">
        <v>783918.62390000001</v>
      </c>
      <c r="P165">
        <v>803222.25360000005</v>
      </c>
      <c r="Q165">
        <v>823682.34959999996</v>
      </c>
      <c r="R165">
        <v>845281.53980000003</v>
      </c>
      <c r="S165">
        <v>867938.2487</v>
      </c>
      <c r="T165">
        <v>891560.30889999995</v>
      </c>
      <c r="U165">
        <v>916244.50950000004</v>
      </c>
      <c r="V165">
        <v>941663.88930000004</v>
      </c>
      <c r="W165">
        <v>967694.04539999994</v>
      </c>
      <c r="X165">
        <v>994282.85360000003</v>
      </c>
      <c r="Y165">
        <v>1021421.78</v>
      </c>
      <c r="Z165">
        <v>1049124.6070000001</v>
      </c>
      <c r="AA165">
        <v>1077413.6329999999</v>
      </c>
      <c r="AB165">
        <v>1106312.155</v>
      </c>
      <c r="AC165">
        <v>1135841.122</v>
      </c>
      <c r="AD165">
        <v>1166018.5379999999</v>
      </c>
      <c r="AE165">
        <v>1197709.8</v>
      </c>
      <c r="AF165">
        <v>1230700.943</v>
      </c>
      <c r="AG165">
        <v>1264910.7509999999</v>
      </c>
      <c r="AH165">
        <v>1300212.8570000001</v>
      </c>
      <c r="AI165">
        <v>1336485.9909999999</v>
      </c>
      <c r="AJ165">
        <v>1373641.051</v>
      </c>
      <c r="AK165">
        <v>1411630.534</v>
      </c>
      <c r="AL165">
        <v>1450455.8670000001</v>
      </c>
      <c r="AM165">
        <v>1490137.4080000001</v>
      </c>
      <c r="AN165">
        <v>1530721.4990000001</v>
      </c>
    </row>
    <row r="166" spans="1:40" x14ac:dyDescent="0.25">
      <c r="A166" s="7" t="s">
        <v>235</v>
      </c>
      <c r="B166" t="s">
        <v>418</v>
      </c>
      <c r="C166">
        <v>2519.703</v>
      </c>
      <c r="D166">
        <v>2595.5091040000002</v>
      </c>
      <c r="E166">
        <v>2675.1493770000002</v>
      </c>
      <c r="F166">
        <v>2756.330203</v>
      </c>
      <c r="G166">
        <v>2836.4725910000002</v>
      </c>
      <c r="H166">
        <v>2915.7533229999999</v>
      </c>
      <c r="I166">
        <v>2995.282389</v>
      </c>
      <c r="J166">
        <v>3075.7141120000001</v>
      </c>
      <c r="K166">
        <v>3157.8919129999999</v>
      </c>
      <c r="L166">
        <v>3241.5070040000001</v>
      </c>
      <c r="M166">
        <v>3326.3513910000001</v>
      </c>
      <c r="N166">
        <v>3412.8799130000002</v>
      </c>
      <c r="O166">
        <v>3501.8560649999999</v>
      </c>
      <c r="P166">
        <v>3594.362568</v>
      </c>
      <c r="Q166">
        <v>3689.414835</v>
      </c>
      <c r="R166">
        <v>3787.9865030000001</v>
      </c>
      <c r="S166">
        <v>3890.4369190000002</v>
      </c>
      <c r="T166">
        <v>3996.7121609999999</v>
      </c>
      <c r="U166">
        <v>4108.041115</v>
      </c>
      <c r="V166">
        <v>4222.7171879999996</v>
      </c>
      <c r="W166">
        <v>4340.1729969999997</v>
      </c>
      <c r="X166">
        <v>4460.1615970000003</v>
      </c>
      <c r="Y166">
        <v>4582.6362090000002</v>
      </c>
      <c r="Z166">
        <v>4707.6634400000003</v>
      </c>
      <c r="AA166">
        <v>4835.3561650000001</v>
      </c>
      <c r="AB166">
        <v>4965.8323200000004</v>
      </c>
      <c r="AC166">
        <v>5099.1947929999997</v>
      </c>
      <c r="AD166">
        <v>5235.5269340000004</v>
      </c>
      <c r="AE166">
        <v>5376.8401569999996</v>
      </c>
      <c r="AF166">
        <v>5521.6279029999996</v>
      </c>
      <c r="AG166">
        <v>5670.3821429999998</v>
      </c>
      <c r="AH166">
        <v>5823.1977479999996</v>
      </c>
      <c r="AI166">
        <v>5979.8736490000001</v>
      </c>
      <c r="AJ166">
        <v>6140.1554859999997</v>
      </c>
      <c r="AK166">
        <v>6303.8563039999999</v>
      </c>
      <c r="AL166">
        <v>6470.996142</v>
      </c>
      <c r="AM166">
        <v>6641.6448650000002</v>
      </c>
      <c r="AN166">
        <v>6815.9627419999997</v>
      </c>
    </row>
    <row r="167" spans="1:40" x14ac:dyDescent="0.25">
      <c r="A167" s="7" t="s">
        <v>236</v>
      </c>
      <c r="B167" t="s">
        <v>419</v>
      </c>
      <c r="C167">
        <v>4152088.8960000002</v>
      </c>
      <c r="D167">
        <v>4276013.449</v>
      </c>
      <c r="E167">
        <v>4405420.7070000004</v>
      </c>
      <c r="F167">
        <v>4538347.6840000004</v>
      </c>
      <c r="G167">
        <v>4670555.7039999999</v>
      </c>
      <c r="H167">
        <v>4801361.6840000004</v>
      </c>
      <c r="I167">
        <v>4931947.8909999998</v>
      </c>
      <c r="J167">
        <v>5063549.5199999996</v>
      </c>
      <c r="K167">
        <v>5197477.47</v>
      </c>
      <c r="L167">
        <v>5333703.5539999995</v>
      </c>
      <c r="M167">
        <v>5472364.0729999999</v>
      </c>
      <c r="N167">
        <v>5614141.7290000003</v>
      </c>
      <c r="O167">
        <v>5759987.273</v>
      </c>
      <c r="P167">
        <v>5911999.5810000002</v>
      </c>
      <c r="Q167">
        <v>6069245.9850000003</v>
      </c>
      <c r="R167">
        <v>6232009.165</v>
      </c>
      <c r="S167">
        <v>6400191.841</v>
      </c>
      <c r="T167">
        <v>6573532.0559999999</v>
      </c>
      <c r="U167">
        <v>6754261.4910000004</v>
      </c>
      <c r="V167">
        <v>6939939.9680000003</v>
      </c>
      <c r="W167">
        <v>7129461.5760000004</v>
      </c>
      <c r="X167">
        <v>7322348.0729999999</v>
      </c>
      <c r="Y167">
        <v>7518548.9620000003</v>
      </c>
      <c r="Z167">
        <v>7718236.7070000004</v>
      </c>
      <c r="AA167">
        <v>7921656.3229999999</v>
      </c>
      <c r="AB167">
        <v>8129040.6500000004</v>
      </c>
      <c r="AC167">
        <v>8340574.4110000003</v>
      </c>
      <c r="AD167">
        <v>8556390.2630000003</v>
      </c>
      <c r="AE167">
        <v>8779467.7520000003</v>
      </c>
      <c r="AF167">
        <v>9008668.443</v>
      </c>
      <c r="AG167">
        <v>9243959.0250000004</v>
      </c>
      <c r="AH167">
        <v>9484941.7919999994</v>
      </c>
      <c r="AI167">
        <v>9731103.7679999899</v>
      </c>
      <c r="AJ167">
        <v>9982032.5360000003</v>
      </c>
      <c r="AK167">
        <v>10237488.789999999</v>
      </c>
      <c r="AL167">
        <v>10497574.689999999</v>
      </c>
      <c r="AM167">
        <v>10762436.08</v>
      </c>
      <c r="AN167">
        <v>11032330.51</v>
      </c>
    </row>
    <row r="168" spans="1:40" x14ac:dyDescent="0.25">
      <c r="A168" s="7" t="s">
        <v>236</v>
      </c>
      <c r="B168" t="s">
        <v>420</v>
      </c>
      <c r="C168">
        <v>4653.7969990000001</v>
      </c>
      <c r="D168">
        <v>4794.0060560000002</v>
      </c>
      <c r="E168">
        <v>4941.9890560000003</v>
      </c>
      <c r="F168">
        <v>5094.6030229999997</v>
      </c>
      <c r="G168">
        <v>5244.8927050000002</v>
      </c>
      <c r="H168">
        <v>5390.9839009999996</v>
      </c>
      <c r="I168">
        <v>5534.8068089999997</v>
      </c>
      <c r="J168">
        <v>5678.7833229999997</v>
      </c>
      <c r="K168">
        <v>5825.9077820000002</v>
      </c>
      <c r="L168">
        <v>5975.9509660000003</v>
      </c>
      <c r="M168">
        <v>6128.7666049999998</v>
      </c>
      <c r="N168">
        <v>6285.1162880000002</v>
      </c>
      <c r="O168">
        <v>6446.2128620000003</v>
      </c>
      <c r="P168">
        <v>6614.9973440000003</v>
      </c>
      <c r="Q168">
        <v>6790.1856930000004</v>
      </c>
      <c r="R168">
        <v>6972.2010570000002</v>
      </c>
      <c r="S168">
        <v>7160.7135609999996</v>
      </c>
      <c r="T168">
        <v>7355.1155660000004</v>
      </c>
      <c r="U168">
        <v>7558.844787</v>
      </c>
      <c r="V168">
        <v>7768.489227</v>
      </c>
      <c r="W168">
        <v>7982.1617210000004</v>
      </c>
      <c r="X168">
        <v>8198.9320850000004</v>
      </c>
      <c r="Y168">
        <v>8418.6924010000002</v>
      </c>
      <c r="Z168">
        <v>8641.7966080000006</v>
      </c>
      <c r="AA168">
        <v>8868.7426130000003</v>
      </c>
      <c r="AB168">
        <v>9099.9839699999902</v>
      </c>
      <c r="AC168">
        <v>9335.8516920000002</v>
      </c>
      <c r="AD168">
        <v>9576.5496419999999</v>
      </c>
      <c r="AE168">
        <v>9825.9636009999995</v>
      </c>
      <c r="AF168">
        <v>10082.740239999999</v>
      </c>
      <c r="AG168">
        <v>10346.94225</v>
      </c>
      <c r="AH168">
        <v>10617.82784</v>
      </c>
      <c r="AI168">
        <v>10894.41108</v>
      </c>
      <c r="AJ168">
        <v>11175.90364</v>
      </c>
      <c r="AK168">
        <v>11461.723379999999</v>
      </c>
      <c r="AL168">
        <v>11752.094489999999</v>
      </c>
      <c r="AM168">
        <v>12047.22532</v>
      </c>
      <c r="AN168">
        <v>12347.418449999999</v>
      </c>
    </row>
    <row r="169" spans="1:40" x14ac:dyDescent="0.25">
      <c r="A169" s="23" t="s">
        <v>425</v>
      </c>
      <c r="B169" t="s">
        <v>421</v>
      </c>
      <c r="C169">
        <v>363441.91800000001</v>
      </c>
      <c r="D169">
        <v>374088.68170000002</v>
      </c>
      <c r="E169">
        <v>388932.0992</v>
      </c>
      <c r="F169">
        <v>406348.66440000001</v>
      </c>
      <c r="G169">
        <v>421155.5796</v>
      </c>
      <c r="H169">
        <v>432839.82250000001</v>
      </c>
      <c r="I169">
        <v>441587.53509999998</v>
      </c>
      <c r="J169">
        <v>448113.83250000002</v>
      </c>
      <c r="K169">
        <v>453854.91480000003</v>
      </c>
      <c r="L169">
        <v>459391.05330000003</v>
      </c>
      <c r="M169">
        <v>464883.3836</v>
      </c>
      <c r="N169">
        <v>470431.10310000001</v>
      </c>
      <c r="O169">
        <v>476109.4682</v>
      </c>
      <c r="P169">
        <v>484316.29</v>
      </c>
      <c r="Q169">
        <v>494195.73210000002</v>
      </c>
      <c r="R169">
        <v>505405.61660000001</v>
      </c>
      <c r="S169">
        <v>517607.02899999998</v>
      </c>
      <c r="T169">
        <v>530537.27</v>
      </c>
      <c r="U169">
        <v>544150.33730000001</v>
      </c>
      <c r="V169">
        <v>558096.42440000002</v>
      </c>
      <c r="W169">
        <v>572314.91189999995</v>
      </c>
      <c r="X169">
        <v>586790.73829999997</v>
      </c>
      <c r="Y169">
        <v>601530.30110000004</v>
      </c>
      <c r="Z169">
        <v>616548.3933</v>
      </c>
      <c r="AA169">
        <v>631861.31160000002</v>
      </c>
      <c r="AB169">
        <v>647483.77870000002</v>
      </c>
      <c r="AC169">
        <v>663427.9325</v>
      </c>
      <c r="AD169">
        <v>679703.62560000003</v>
      </c>
      <c r="AE169">
        <v>698666.79070000001</v>
      </c>
      <c r="AF169">
        <v>719454.77229999995</v>
      </c>
      <c r="AG169">
        <v>741709.20079999999</v>
      </c>
      <c r="AH169">
        <v>765099.11609999998</v>
      </c>
      <c r="AI169">
        <v>789369.64980000001</v>
      </c>
      <c r="AJ169">
        <v>814354.62919999997</v>
      </c>
      <c r="AK169">
        <v>839962.12360000005</v>
      </c>
      <c r="AL169">
        <v>866172.16769999999</v>
      </c>
      <c r="AM169">
        <v>892994.44519999996</v>
      </c>
      <c r="AN169">
        <v>920463.17310000001</v>
      </c>
    </row>
    <row r="170" spans="1:40" x14ac:dyDescent="0.25">
      <c r="A170" s="23" t="s">
        <v>425</v>
      </c>
      <c r="B170" t="s">
        <v>422</v>
      </c>
      <c r="C170">
        <v>9283.1983999999902</v>
      </c>
      <c r="D170">
        <v>9519.4694340000005</v>
      </c>
      <c r="E170">
        <v>9826.4193720000003</v>
      </c>
      <c r="F170">
        <v>10171.87378</v>
      </c>
      <c r="G170">
        <v>10493.45982</v>
      </c>
      <c r="H170">
        <v>10774.87441</v>
      </c>
      <c r="I170">
        <v>11037.779430000001</v>
      </c>
      <c r="J170">
        <v>11294.484049999999</v>
      </c>
      <c r="K170">
        <v>11557.464459999999</v>
      </c>
      <c r="L170">
        <v>11827.64745</v>
      </c>
      <c r="M170">
        <v>12102.751389999999</v>
      </c>
      <c r="N170">
        <v>12383.69599</v>
      </c>
      <c r="O170">
        <v>12673.277609999999</v>
      </c>
      <c r="P170">
        <v>12982.776379999999</v>
      </c>
      <c r="Q170">
        <v>13299.89567</v>
      </c>
      <c r="R170">
        <v>13631.274530000001</v>
      </c>
      <c r="S170">
        <v>13978.66728</v>
      </c>
      <c r="T170">
        <v>14341.080669999999</v>
      </c>
      <c r="U170">
        <v>14719.535180000001</v>
      </c>
      <c r="V170">
        <v>15107.76683</v>
      </c>
      <c r="W170">
        <v>15505.364009999999</v>
      </c>
      <c r="X170">
        <v>15912.22287</v>
      </c>
      <c r="Y170">
        <v>16328.357819999999</v>
      </c>
      <c r="Z170">
        <v>16753.860270000001</v>
      </c>
      <c r="AA170">
        <v>17188.860430000001</v>
      </c>
      <c r="AB170">
        <v>17633.500329999999</v>
      </c>
      <c r="AC170">
        <v>18087.91806</v>
      </c>
      <c r="AD170">
        <v>18552.247780000002</v>
      </c>
      <c r="AE170">
        <v>19059.526399999999</v>
      </c>
      <c r="AF170">
        <v>19588.8</v>
      </c>
      <c r="AG170">
        <v>20140.954659999999</v>
      </c>
      <c r="AH170">
        <v>20714.415489999999</v>
      </c>
      <c r="AI170">
        <v>21306.338729999999</v>
      </c>
      <c r="AJ170">
        <v>21914.15163</v>
      </c>
      <c r="AK170">
        <v>22536.102080000001</v>
      </c>
      <c r="AL170">
        <v>23171.698850000001</v>
      </c>
      <c r="AM170">
        <v>23820.937470000001</v>
      </c>
      <c r="AN170">
        <v>24484.300050000002</v>
      </c>
    </row>
    <row r="171" spans="1:40" x14ac:dyDescent="0.25">
      <c r="A171" s="7" t="s">
        <v>424</v>
      </c>
      <c r="B171" t="s">
        <v>423</v>
      </c>
      <c r="C171">
        <v>37854.733</v>
      </c>
      <c r="D171">
        <v>38396.464229999998</v>
      </c>
      <c r="E171">
        <v>38790.658389999997</v>
      </c>
      <c r="F171">
        <v>38989.41287</v>
      </c>
      <c r="G171">
        <v>38877.083209999997</v>
      </c>
      <c r="H171">
        <v>38632.86447</v>
      </c>
      <c r="I171">
        <v>38463.159820000001</v>
      </c>
      <c r="J171">
        <v>38453.096599999997</v>
      </c>
      <c r="K171">
        <v>38558.301019999999</v>
      </c>
      <c r="L171">
        <v>38699.164360000002</v>
      </c>
      <c r="M171">
        <v>38806.411260000001</v>
      </c>
      <c r="N171">
        <v>38849.890169999999</v>
      </c>
      <c r="O171">
        <v>38837.590700000001</v>
      </c>
      <c r="P171">
        <v>38878.795489999997</v>
      </c>
      <c r="Q171">
        <v>38795.053769999999</v>
      </c>
      <c r="R171">
        <v>38575.486539999998</v>
      </c>
      <c r="S171">
        <v>38236.431790000002</v>
      </c>
      <c r="T171">
        <v>37799.89327</v>
      </c>
      <c r="U171">
        <v>37871.129379999998</v>
      </c>
      <c r="V171">
        <v>38301.869760000001</v>
      </c>
      <c r="W171">
        <v>38957.815770000001</v>
      </c>
      <c r="X171">
        <v>39731.208760000001</v>
      </c>
      <c r="Y171">
        <v>40550.685660000003</v>
      </c>
      <c r="Z171">
        <v>41375.934099999999</v>
      </c>
      <c r="AA171">
        <v>42188.431089999998</v>
      </c>
      <c r="AB171">
        <v>42982.924330000002</v>
      </c>
      <c r="AC171">
        <v>43761.15266</v>
      </c>
      <c r="AD171">
        <v>44527.865579999998</v>
      </c>
      <c r="AE171">
        <v>45494.723810000003</v>
      </c>
      <c r="AF171">
        <v>46579.803919999998</v>
      </c>
      <c r="AG171">
        <v>47742.81321</v>
      </c>
      <c r="AH171">
        <v>48945.077429999998</v>
      </c>
      <c r="AI171">
        <v>50151.309500000003</v>
      </c>
      <c r="AJ171">
        <v>51328.964189999999</v>
      </c>
      <c r="AK171">
        <v>52446.073510000002</v>
      </c>
      <c r="AL171">
        <v>53470.652280000002</v>
      </c>
      <c r="AM171">
        <v>54368.586790000001</v>
      </c>
      <c r="AN171">
        <v>55104.759969999999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7"/>
    <col min="3" max="3" width="18.28515625" style="17" customWidth="1"/>
    <col min="4" max="7" width="11.42578125" style="17"/>
    <col min="8" max="8" width="17.42578125" style="17" customWidth="1"/>
    <col min="9" max="9" width="13.28515625" style="17" customWidth="1"/>
    <col min="10" max="11" width="11.42578125" style="17"/>
    <col min="17" max="17" width="12.85546875" customWidth="1"/>
  </cols>
  <sheetData>
    <row r="1" spans="1:27" x14ac:dyDescent="0.25">
      <c r="A1" s="1" t="s">
        <v>224</v>
      </c>
      <c r="T1" s="1" t="s">
        <v>225</v>
      </c>
      <c r="U1" s="1"/>
    </row>
    <row r="2" spans="1:27" x14ac:dyDescent="0.25">
      <c r="B2" s="17" t="s">
        <v>143</v>
      </c>
      <c r="C2" s="17" t="s">
        <v>204</v>
      </c>
      <c r="D2" s="17" t="s">
        <v>205</v>
      </c>
      <c r="E2" s="17" t="s">
        <v>206</v>
      </c>
      <c r="F2" s="17" t="s">
        <v>207</v>
      </c>
      <c r="G2" s="17" t="s">
        <v>142</v>
      </c>
      <c r="H2" s="17" t="s">
        <v>208</v>
      </c>
      <c r="I2" s="17" t="s">
        <v>209</v>
      </c>
      <c r="J2" s="17" t="s">
        <v>210</v>
      </c>
      <c r="K2" s="17" t="s">
        <v>211</v>
      </c>
      <c r="L2" t="s">
        <v>212</v>
      </c>
      <c r="M2" t="s">
        <v>213</v>
      </c>
      <c r="N2" t="s">
        <v>214</v>
      </c>
      <c r="O2" t="s">
        <v>215</v>
      </c>
      <c r="Q2" s="10" t="s">
        <v>216</v>
      </c>
      <c r="R2" s="10" t="s">
        <v>217</v>
      </c>
      <c r="T2" t="s">
        <v>223</v>
      </c>
      <c r="U2" t="s">
        <v>222</v>
      </c>
      <c r="V2" t="s">
        <v>221</v>
      </c>
      <c r="W2" t="s">
        <v>220</v>
      </c>
      <c r="X2" t="s">
        <v>202</v>
      </c>
      <c r="Y2" t="s">
        <v>219</v>
      </c>
      <c r="AA2" s="10" t="s">
        <v>218</v>
      </c>
    </row>
    <row r="3" spans="1:27" x14ac:dyDescent="0.25">
      <c r="A3">
        <v>2013</v>
      </c>
      <c r="B3" s="17">
        <v>16277187.08</v>
      </c>
      <c r="C3" s="17">
        <v>10880669.779999999</v>
      </c>
      <c r="D3" s="17">
        <v>3459303.5249999999</v>
      </c>
      <c r="E3" s="17">
        <v>4915878.068</v>
      </c>
      <c r="F3" s="17">
        <v>5166705.2450000001</v>
      </c>
      <c r="G3" s="17">
        <v>16277187.08</v>
      </c>
      <c r="H3" s="17">
        <v>10880669.779999999</v>
      </c>
      <c r="I3" s="17">
        <v>3459303.5249999999</v>
      </c>
      <c r="J3" s="17">
        <v>4915878.068</v>
      </c>
      <c r="K3" s="17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8">
        <f>C3+D3+E3+L3+N3-F3 -(B3)</f>
        <v>0</v>
      </c>
      <c r="R3" s="18">
        <f>H3+I3+J3+M3+O3-K3 -(G3)</f>
        <v>0</v>
      </c>
      <c r="T3" s="19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20" t="e">
        <f>T3-SUM(U3:W3)</f>
        <v>#DIV/0!</v>
      </c>
    </row>
    <row r="4" spans="1:27" x14ac:dyDescent="0.25">
      <c r="A4">
        <v>2014</v>
      </c>
      <c r="B4" s="17">
        <v>16752481.050000001</v>
      </c>
      <c r="C4" s="17">
        <v>11204489.74</v>
      </c>
      <c r="D4" s="17">
        <v>3560672.125</v>
      </c>
      <c r="E4" s="17">
        <v>5054955.4749999996</v>
      </c>
      <c r="F4" s="17">
        <v>5318040.8119999999</v>
      </c>
      <c r="G4" s="17">
        <v>16752470.52</v>
      </c>
      <c r="H4" s="17">
        <v>11204497.960000001</v>
      </c>
      <c r="I4" s="17">
        <v>3560650.1230000001</v>
      </c>
      <c r="J4" s="17">
        <v>5054956.7189999996</v>
      </c>
      <c r="K4" s="17">
        <v>5318038.7980000004</v>
      </c>
      <c r="L4">
        <v>2042536.81</v>
      </c>
      <c r="M4">
        <v>2042536.81</v>
      </c>
      <c r="N4">
        <v>207867.7138</v>
      </c>
      <c r="O4">
        <v>207867.7138</v>
      </c>
      <c r="Q4" s="18">
        <f t="shared" ref="Q4:Q40" si="0">C4+D4+E4+L4+N4-F4 -(B4)</f>
        <v>1.799996942281723E-3</v>
      </c>
      <c r="R4" s="18">
        <f t="shared" ref="R4:R40" si="1">H4+I4+J4+M4+O4-K4 -(G4)</f>
        <v>7.7999979257583618E-3</v>
      </c>
      <c r="T4" s="19">
        <f t="shared" ref="T4:T40" si="2">(B4/G4-1)*100</f>
        <v>6.2856400728783512E-5</v>
      </c>
      <c r="U4">
        <f t="shared" ref="U4:U40" si="3">(C4-H4)/(B4-G4)*T4</f>
        <v>-4.9067389741144925E-5</v>
      </c>
      <c r="V4">
        <f t="shared" ref="V4:V40" si="4">(D4-I4)/(B4-G4)*T4</f>
        <v>1.3133585267516301E-4</v>
      </c>
      <c r="W4">
        <f t="shared" ref="W4:W40" si="5">(X4-Y4)*T4</f>
        <v>-1.944787782683168E-5</v>
      </c>
      <c r="X4">
        <f t="shared" ref="X4:X40" si="6">(E4-J4)/(B4-G4)</f>
        <v>-0.11813865145365753</v>
      </c>
      <c r="Y4">
        <f t="shared" ref="Y4:Y40" si="7">(F4-K4)/(B4-G4)</f>
        <v>0.1912630578606655</v>
      </c>
      <c r="AA4" s="20">
        <f t="shared" ref="AA4:AA40" si="8">T4-SUM(U4:W4)</f>
        <v>3.5815621597112021E-8</v>
      </c>
    </row>
    <row r="5" spans="1:27" x14ac:dyDescent="0.25">
      <c r="A5">
        <v>2015</v>
      </c>
      <c r="B5" s="17">
        <v>17234206.129999999</v>
      </c>
      <c r="C5" s="17">
        <v>11547607.41</v>
      </c>
      <c r="D5" s="17">
        <v>3662094.1179999998</v>
      </c>
      <c r="E5" s="17">
        <v>5186356.7319999998</v>
      </c>
      <c r="F5" s="17">
        <v>5471257.8310000002</v>
      </c>
      <c r="G5" s="17">
        <v>17234187.640000001</v>
      </c>
      <c r="H5" s="17">
        <v>11547639.109999999</v>
      </c>
      <c r="I5" s="17">
        <v>3662036.642</v>
      </c>
      <c r="J5" s="17">
        <v>5186362.3059999999</v>
      </c>
      <c r="K5" s="17">
        <v>5471256.1109999996</v>
      </c>
      <c r="L5">
        <v>2095485.59</v>
      </c>
      <c r="M5">
        <v>2095485.59</v>
      </c>
      <c r="N5">
        <v>213920.1066</v>
      </c>
      <c r="O5">
        <v>213920.1066</v>
      </c>
      <c r="Q5" s="18">
        <f t="shared" si="0"/>
        <v>-4.3999962508678436E-3</v>
      </c>
      <c r="R5" s="18">
        <f t="shared" si="1"/>
        <v>3.600001335144043E-3</v>
      </c>
      <c r="T5" s="19">
        <f t="shared" si="2"/>
        <v>1.0728675110538433E-4</v>
      </c>
      <c r="U5">
        <f t="shared" si="3"/>
        <v>-1.8393672310774712E-4</v>
      </c>
      <c r="V5">
        <f t="shared" si="4"/>
        <v>3.3349990844009389E-4</v>
      </c>
      <c r="W5">
        <f t="shared" si="5"/>
        <v>-4.2322853580659021E-5</v>
      </c>
      <c r="X5">
        <f t="shared" si="6"/>
        <v>-0.30146024881105915</v>
      </c>
      <c r="Y5">
        <f t="shared" si="7"/>
        <v>9.3023255858465617E-2</v>
      </c>
      <c r="AA5" s="20">
        <f t="shared" si="8"/>
        <v>4.6419353696590046E-8</v>
      </c>
    </row>
    <row r="6" spans="1:27" x14ac:dyDescent="0.25">
      <c r="A6">
        <v>2016</v>
      </c>
      <c r="B6" s="17">
        <v>17719767.93</v>
      </c>
      <c r="C6" s="17">
        <v>11903371.609999999</v>
      </c>
      <c r="D6" s="17">
        <v>3764733.68</v>
      </c>
      <c r="E6" s="17">
        <v>5314170.2300000004</v>
      </c>
      <c r="F6" s="17">
        <v>5629194.8219999997</v>
      </c>
      <c r="G6" s="17">
        <v>17719751.57</v>
      </c>
      <c r="H6" s="17">
        <v>11903455.5</v>
      </c>
      <c r="I6" s="17">
        <v>3764622.0189999999</v>
      </c>
      <c r="J6" s="17">
        <v>5314186.4079999998</v>
      </c>
      <c r="K6" s="17">
        <v>5629199.6009999998</v>
      </c>
      <c r="L6">
        <v>2146538.5150000001</v>
      </c>
      <c r="M6">
        <v>2146538.5150000001</v>
      </c>
      <c r="N6">
        <v>220148.7242</v>
      </c>
      <c r="O6">
        <v>220148.7242</v>
      </c>
      <c r="Q6" s="18">
        <f t="shared" si="0"/>
        <v>7.1999989449977875E-3</v>
      </c>
      <c r="R6" s="18">
        <f t="shared" si="1"/>
        <v>-4.7999992966651917E-3</v>
      </c>
      <c r="T6" s="19">
        <f t="shared" si="2"/>
        <v>9.2326350831228865E-5</v>
      </c>
      <c r="U6">
        <f t="shared" si="3"/>
        <v>-4.7342650192964573E-4</v>
      </c>
      <c r="V6">
        <f t="shared" si="4"/>
        <v>6.3014991812777117E-4</v>
      </c>
      <c r="W6">
        <f t="shared" si="5"/>
        <v>-6.4329344321320059E-5</v>
      </c>
      <c r="X6">
        <f t="shared" si="6"/>
        <v>-0.98887530562124493</v>
      </c>
      <c r="Y6">
        <f t="shared" si="7"/>
        <v>-0.29211491444199095</v>
      </c>
      <c r="AA6" s="20">
        <f t="shared" si="8"/>
        <v>-6.7721045576515405E-8</v>
      </c>
    </row>
    <row r="7" spans="1:27" x14ac:dyDescent="0.25">
      <c r="A7">
        <v>2017</v>
      </c>
      <c r="B7" s="17">
        <v>18214322.710000001</v>
      </c>
      <c r="C7" s="17">
        <v>12252958.880000001</v>
      </c>
      <c r="D7" s="17">
        <v>3870084.1140000001</v>
      </c>
      <c r="E7" s="17">
        <v>5451467.5760000004</v>
      </c>
      <c r="F7" s="17">
        <v>5787318.2599999998</v>
      </c>
      <c r="G7" s="17">
        <v>18214331.16</v>
      </c>
      <c r="H7" s="17">
        <v>12253143.949999999</v>
      </c>
      <c r="I7" s="17">
        <v>3869892.321</v>
      </c>
      <c r="J7" s="17">
        <v>5451505.7489999998</v>
      </c>
      <c r="K7" s="17">
        <v>5787341.2630000003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8">
        <f t="shared" si="0"/>
        <v>5.6999996304512024E-3</v>
      </c>
      <c r="R7" s="18">
        <f t="shared" si="1"/>
        <v>2.7000010013580322E-3</v>
      </c>
      <c r="T7" s="19">
        <f t="shared" si="2"/>
        <v>-4.6392041108678228E-5</v>
      </c>
      <c r="U7">
        <f t="shared" si="3"/>
        <v>-1.0160680530967483E-3</v>
      </c>
      <c r="V7">
        <f t="shared" si="4"/>
        <v>1.0529785492478332E-3</v>
      </c>
      <c r="W7">
        <f t="shared" si="5"/>
        <v>-8.3286066702253152E-5</v>
      </c>
      <c r="X7">
        <f t="shared" si="6"/>
        <v>4.5175147932368898</v>
      </c>
      <c r="Y7">
        <f t="shared" si="7"/>
        <v>2.7222485210082805</v>
      </c>
      <c r="AA7" s="20">
        <f t="shared" si="8"/>
        <v>-1.6470557509943901E-8</v>
      </c>
    </row>
    <row r="8" spans="1:27" x14ac:dyDescent="0.25">
      <c r="A8">
        <v>2018</v>
      </c>
      <c r="B8" s="17">
        <v>18724243.43</v>
      </c>
      <c r="C8" s="17">
        <v>12593540.720000001</v>
      </c>
      <c r="D8" s="17">
        <v>3980015.926</v>
      </c>
      <c r="E8" s="17">
        <v>5602493.2350000003</v>
      </c>
      <c r="F8" s="17">
        <v>5945065.2800000003</v>
      </c>
      <c r="G8" s="17">
        <v>18722091.629999999</v>
      </c>
      <c r="H8" s="17">
        <v>12593982.800000001</v>
      </c>
      <c r="I8" s="17">
        <v>3979452.6639999999</v>
      </c>
      <c r="J8" s="17">
        <v>5602545.5199999996</v>
      </c>
      <c r="K8" s="17">
        <v>5947148.1770000001</v>
      </c>
      <c r="L8">
        <v>2260103.517</v>
      </c>
      <c r="M8">
        <v>2260103.517</v>
      </c>
      <c r="N8">
        <v>233155.3076</v>
      </c>
      <c r="O8">
        <v>233155.3076</v>
      </c>
      <c r="Q8" s="18">
        <f t="shared" si="0"/>
        <v>-4.3999999761581421E-3</v>
      </c>
      <c r="R8" s="18">
        <f t="shared" si="1"/>
        <v>1.6000010073184967E-3</v>
      </c>
      <c r="T8" s="19">
        <f t="shared" si="2"/>
        <v>1.1493373937732088E-2</v>
      </c>
      <c r="U8">
        <f t="shared" si="3"/>
        <v>-2.361274630723905E-3</v>
      </c>
      <c r="V8">
        <f t="shared" si="4"/>
        <v>3.0085420535894644E-3</v>
      </c>
      <c r="W8">
        <f t="shared" si="5"/>
        <v>1.0846074467164964E-2</v>
      </c>
      <c r="X8">
        <f t="shared" si="6"/>
        <v>-2.4298261919880836E-2</v>
      </c>
      <c r="Y8">
        <f t="shared" si="7"/>
        <v>-0.96797890138449649</v>
      </c>
      <c r="AA8" s="20">
        <f t="shared" si="8"/>
        <v>3.2047701565424136E-8</v>
      </c>
    </row>
    <row r="9" spans="1:27" x14ac:dyDescent="0.25">
      <c r="A9">
        <v>2019</v>
      </c>
      <c r="B9" s="17">
        <v>19247004.760000002</v>
      </c>
      <c r="C9" s="17">
        <v>12928528.550000001</v>
      </c>
      <c r="D9" s="17">
        <v>4092899.5959999999</v>
      </c>
      <c r="E9" s="17">
        <v>5765056.7759999996</v>
      </c>
      <c r="F9" s="17">
        <v>6104027.5470000003</v>
      </c>
      <c r="G9" s="17">
        <v>19243181.32</v>
      </c>
      <c r="H9" s="17">
        <v>12929669.75</v>
      </c>
      <c r="I9" s="17">
        <v>4092225.2170000002</v>
      </c>
      <c r="J9" s="17">
        <v>5765226.5140000004</v>
      </c>
      <c r="K9" s="17">
        <v>6108487.5439999998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8">
        <f t="shared" si="0"/>
        <v>5.1000006496906281E-3</v>
      </c>
      <c r="R9" s="18">
        <f t="shared" si="1"/>
        <v>7.0999972522258759E-3</v>
      </c>
      <c r="T9" s="19">
        <f t="shared" si="2"/>
        <v>1.9869063937094644E-2</v>
      </c>
      <c r="U9">
        <f t="shared" si="3"/>
        <v>-5.9304123420243675E-3</v>
      </c>
      <c r="V9">
        <f t="shared" si="4"/>
        <v>3.5045088895925584E-3</v>
      </c>
      <c r="W9">
        <f t="shared" si="5"/>
        <v>2.2294956996223202E-2</v>
      </c>
      <c r="X9">
        <f t="shared" si="6"/>
        <v>-4.4394053522683101E-2</v>
      </c>
      <c r="Y9">
        <f t="shared" si="7"/>
        <v>-1.1664880317195887</v>
      </c>
      <c r="AA9" s="20">
        <f t="shared" si="8"/>
        <v>1.0393303252753672E-8</v>
      </c>
    </row>
    <row r="10" spans="1:27" x14ac:dyDescent="0.25">
      <c r="A10">
        <v>2020</v>
      </c>
      <c r="B10" s="17">
        <v>19784329.52</v>
      </c>
      <c r="C10" s="17">
        <v>13262385.060000001</v>
      </c>
      <c r="D10" s="17">
        <v>4209401.2790000001</v>
      </c>
      <c r="E10" s="17">
        <v>5937079.7340000002</v>
      </c>
      <c r="F10" s="17">
        <v>6264867.9340000004</v>
      </c>
      <c r="G10" s="17">
        <v>19779701.66</v>
      </c>
      <c r="H10" s="17">
        <v>13264678.74</v>
      </c>
      <c r="I10" s="17">
        <v>4208523.5970000001</v>
      </c>
      <c r="J10" s="17">
        <v>5937549.7999999998</v>
      </c>
      <c r="K10" s="17">
        <v>6271381.8540000003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8">
        <f t="shared" si="0"/>
        <v>7.0000439882278442E-4</v>
      </c>
      <c r="R10" s="18">
        <f t="shared" si="1"/>
        <v>4.7000013291835785E-3</v>
      </c>
      <c r="T10" s="19">
        <f t="shared" si="2"/>
        <v>2.3397016191384346E-2</v>
      </c>
      <c r="U10">
        <f t="shared" si="3"/>
        <v>-1.1596130414026004E-2</v>
      </c>
      <c r="V10">
        <f t="shared" si="4"/>
        <v>4.4372863407471132E-3</v>
      </c>
      <c r="W10">
        <f t="shared" si="5"/>
        <v>3.0555840041917401E-2</v>
      </c>
      <c r="X10">
        <f t="shared" si="6"/>
        <v>-0.10157308129452985</v>
      </c>
      <c r="Y10">
        <f t="shared" si="7"/>
        <v>-1.4075447399015451</v>
      </c>
      <c r="AA10" s="20">
        <f t="shared" si="8"/>
        <v>2.0222745835546396E-8</v>
      </c>
    </row>
    <row r="11" spans="1:27" x14ac:dyDescent="0.25">
      <c r="A11">
        <v>2021</v>
      </c>
      <c r="B11" s="17">
        <v>20336855</v>
      </c>
      <c r="C11" s="17">
        <v>13600564.43</v>
      </c>
      <c r="D11" s="17">
        <v>4328220.7929999996</v>
      </c>
      <c r="E11" s="17">
        <v>6110250.8729999997</v>
      </c>
      <c r="F11" s="17">
        <v>6419207.0449999999</v>
      </c>
      <c r="G11" s="17">
        <v>20332205.940000001</v>
      </c>
      <c r="H11" s="17">
        <v>13604296.68</v>
      </c>
      <c r="I11" s="17">
        <v>4326858.0209999997</v>
      </c>
      <c r="J11" s="17">
        <v>6111243.5149999997</v>
      </c>
      <c r="K11" s="17">
        <v>6427218.2369999997</v>
      </c>
      <c r="L11">
        <v>2462905.86</v>
      </c>
      <c r="M11">
        <v>2462905.86</v>
      </c>
      <c r="N11">
        <v>254120.09349999999</v>
      </c>
      <c r="O11">
        <v>254120.09349999999</v>
      </c>
      <c r="Q11" s="18">
        <f t="shared" si="0"/>
        <v>4.4999942183494568E-3</v>
      </c>
      <c r="R11" s="18">
        <f t="shared" si="1"/>
        <v>-7.5000040233135223E-3</v>
      </c>
      <c r="T11" s="19">
        <f t="shared" si="2"/>
        <v>2.2865497298818482E-2</v>
      </c>
      <c r="U11">
        <f t="shared" si="3"/>
        <v>-1.8356345646978078E-2</v>
      </c>
      <c r="V11">
        <f t="shared" si="4"/>
        <v>6.7025290026181041E-3</v>
      </c>
      <c r="W11">
        <f t="shared" si="5"/>
        <v>3.4519372962849369E-2</v>
      </c>
      <c r="X11">
        <f t="shared" si="6"/>
        <v>-0.21351455993260549</v>
      </c>
      <c r="Y11">
        <f t="shared" si="7"/>
        <v>-1.7231853320890926</v>
      </c>
      <c r="AA11" s="20">
        <f t="shared" si="8"/>
        <v>-5.9019670914373101E-8</v>
      </c>
    </row>
    <row r="12" spans="1:27" x14ac:dyDescent="0.25">
      <c r="A12">
        <v>2022</v>
      </c>
      <c r="B12" s="17">
        <v>20906764.25</v>
      </c>
      <c r="C12" s="17">
        <v>13944314.52</v>
      </c>
      <c r="D12" s="17">
        <v>4450818.37</v>
      </c>
      <c r="E12" s="17">
        <v>6289769.6109999996</v>
      </c>
      <c r="F12" s="17">
        <v>6575143.1770000001</v>
      </c>
      <c r="G12" s="17">
        <v>20902166.579999998</v>
      </c>
      <c r="H12" s="17">
        <v>13949407.689999999</v>
      </c>
      <c r="I12" s="17">
        <v>4448418.409</v>
      </c>
      <c r="J12" s="17">
        <v>6291526.0860000001</v>
      </c>
      <c r="K12" s="17">
        <v>6584190.5379999997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8">
        <f t="shared" si="0"/>
        <v>8.4000006318092346E-3</v>
      </c>
      <c r="R12" s="18">
        <f t="shared" si="1"/>
        <v>1.4000050723552704E-3</v>
      </c>
      <c r="T12" s="19">
        <f t="shared" si="2"/>
        <v>2.1996140842173162E-2</v>
      </c>
      <c r="U12">
        <f t="shared" si="3"/>
        <v>-2.4366708496496241E-2</v>
      </c>
      <c r="V12">
        <f t="shared" si="4"/>
        <v>1.1481876727060664E-2</v>
      </c>
      <c r="W12">
        <f t="shared" si="5"/>
        <v>3.4881006100947728E-2</v>
      </c>
      <c r="X12">
        <f t="shared" si="6"/>
        <v>-0.38203590079320082</v>
      </c>
      <c r="Y12">
        <f t="shared" si="7"/>
        <v>-1.9678143494413582</v>
      </c>
      <c r="AA12" s="20">
        <f t="shared" si="8"/>
        <v>-3.3489338989445283E-8</v>
      </c>
    </row>
    <row r="13" spans="1:27" x14ac:dyDescent="0.25">
      <c r="A13">
        <v>2023</v>
      </c>
      <c r="B13" s="17">
        <v>21495959.649999999</v>
      </c>
      <c r="C13" s="17">
        <v>14294506.23</v>
      </c>
      <c r="D13" s="17">
        <v>4579137.66</v>
      </c>
      <c r="E13" s="17">
        <v>6477189.4579999996</v>
      </c>
      <c r="F13" s="17">
        <v>6736029.2369999997</v>
      </c>
      <c r="G13" s="17">
        <v>21490916.859999999</v>
      </c>
      <c r="H13" s="17">
        <v>14300590.01</v>
      </c>
      <c r="I13" s="17">
        <v>4574838.8899999997</v>
      </c>
      <c r="J13" s="17">
        <v>6479978.699</v>
      </c>
      <c r="K13" s="17">
        <v>6745646.2869999995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8">
        <f t="shared" si="0"/>
        <v>5.8000050485134125E-3</v>
      </c>
      <c r="R13" s="18">
        <f t="shared" si="1"/>
        <v>-3.1999982893466949E-3</v>
      </c>
      <c r="T13" s="19">
        <f t="shared" si="2"/>
        <v>2.3464750400603585E-2</v>
      </c>
      <c r="U13">
        <f t="shared" si="3"/>
        <v>-2.8308610747660255E-2</v>
      </c>
      <c r="V13">
        <f t="shared" si="4"/>
        <v>2.0002729655534322E-2</v>
      </c>
      <c r="W13">
        <f t="shared" si="5"/>
        <v>3.1770673370893829E-2</v>
      </c>
      <c r="X13">
        <f t="shared" si="6"/>
        <v>-0.55311464486938422</v>
      </c>
      <c r="Y13">
        <f t="shared" si="7"/>
        <v>-1.9070891312153626</v>
      </c>
      <c r="AA13" s="20">
        <f t="shared" si="8"/>
        <v>-4.1878164311337507E-8</v>
      </c>
    </row>
    <row r="14" spans="1:27" x14ac:dyDescent="0.25">
      <c r="A14">
        <v>2024</v>
      </c>
      <c r="B14" s="17">
        <v>22106053.949999999</v>
      </c>
      <c r="C14" s="17">
        <v>14653202.15</v>
      </c>
      <c r="D14" s="17">
        <v>4714904.6119999997</v>
      </c>
      <c r="E14" s="17">
        <v>6671510.3080000002</v>
      </c>
      <c r="F14" s="17">
        <v>6902813.9270000001</v>
      </c>
      <c r="G14" s="17">
        <v>22099336.620000001</v>
      </c>
      <c r="H14" s="17">
        <v>14659530.779999999</v>
      </c>
      <c r="I14" s="17">
        <v>4707398.2769999998</v>
      </c>
      <c r="J14" s="17">
        <v>6675638.2810000004</v>
      </c>
      <c r="K14" s="17">
        <v>6912481.5269999998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8">
        <f t="shared" si="0"/>
        <v>-3.600001335144043E-3</v>
      </c>
      <c r="R14" s="18">
        <f t="shared" si="1"/>
        <v>-5.6000016629695892E-3</v>
      </c>
      <c r="T14" s="19">
        <f t="shared" si="2"/>
        <v>3.0396070775795536E-2</v>
      </c>
      <c r="U14">
        <f t="shared" si="3"/>
        <v>-2.8637194449854693E-2</v>
      </c>
      <c r="V14">
        <f t="shared" si="4"/>
        <v>3.3966336316198664E-2</v>
      </c>
      <c r="W14">
        <f t="shared" si="5"/>
        <v>2.5066937959506888E-2</v>
      </c>
      <c r="X14">
        <f t="shared" si="6"/>
        <v>-0.61452586072164528</v>
      </c>
      <c r="Y14">
        <f t="shared" si="7"/>
        <v>-1.4392027784852317</v>
      </c>
      <c r="AA14" s="20">
        <f t="shared" si="8"/>
        <v>-9.0500553232009118E-9</v>
      </c>
    </row>
    <row r="15" spans="1:27" x14ac:dyDescent="0.25">
      <c r="A15">
        <v>2025</v>
      </c>
      <c r="B15" s="17">
        <v>22738836.030000001</v>
      </c>
      <c r="C15" s="17">
        <v>15023116.52</v>
      </c>
      <c r="D15" s="17">
        <v>4860105.2980000004</v>
      </c>
      <c r="E15" s="17">
        <v>6870946.0760000004</v>
      </c>
      <c r="F15" s="17">
        <v>7076041.176</v>
      </c>
      <c r="G15" s="17">
        <v>22728235.300000001</v>
      </c>
      <c r="H15" s="17">
        <v>15028379.6</v>
      </c>
      <c r="I15" s="17">
        <v>4847452.8729999997</v>
      </c>
      <c r="J15" s="17">
        <v>6876764.5080000004</v>
      </c>
      <c r="K15" s="17">
        <v>7085070.9919999996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8">
        <f t="shared" si="0"/>
        <v>-3.4999996423721313E-3</v>
      </c>
      <c r="R15" s="18">
        <f t="shared" si="1"/>
        <v>-2.5000013411045074E-3</v>
      </c>
      <c r="T15" s="19">
        <f t="shared" si="2"/>
        <v>4.664123659436914E-2</v>
      </c>
      <c r="U15">
        <f t="shared" si="3"/>
        <v>-2.3156571245101558E-2</v>
      </c>
      <c r="V15">
        <f t="shared" si="4"/>
        <v>5.5668312268826847E-2</v>
      </c>
      <c r="W15">
        <f t="shared" si="5"/>
        <v>1.4129491170829478E-2</v>
      </c>
      <c r="X15">
        <f t="shared" si="6"/>
        <v>-0.54887087964694736</v>
      </c>
      <c r="Y15">
        <f t="shared" si="7"/>
        <v>-0.85181077152226892</v>
      </c>
      <c r="AA15" s="20">
        <f t="shared" si="8"/>
        <v>4.3998143739454321E-9</v>
      </c>
    </row>
    <row r="16" spans="1:27" x14ac:dyDescent="0.25">
      <c r="A16">
        <v>2026</v>
      </c>
      <c r="B16" s="17">
        <v>23389249.73</v>
      </c>
      <c r="C16" s="17">
        <v>15413560.880000001</v>
      </c>
      <c r="D16" s="17">
        <v>5007410.0939999996</v>
      </c>
      <c r="E16" s="17">
        <v>7071790.5999999996</v>
      </c>
      <c r="F16" s="17">
        <v>7257944.5829999996</v>
      </c>
      <c r="G16" s="17">
        <v>23372164.59</v>
      </c>
      <c r="H16" s="17">
        <v>15417286.75</v>
      </c>
      <c r="I16" s="17">
        <v>4986606.0480000004</v>
      </c>
      <c r="J16" s="17">
        <v>7079790.6100000003</v>
      </c>
      <c r="K16" s="17">
        <v>7265951.568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8">
        <f t="shared" si="0"/>
        <v>5.7000033557415009E-3</v>
      </c>
      <c r="R16" s="18">
        <f t="shared" si="1"/>
        <v>-5.2999965846538544E-3</v>
      </c>
      <c r="T16" s="19">
        <f t="shared" si="2"/>
        <v>7.3100375167256537E-2</v>
      </c>
      <c r="U16">
        <f t="shared" si="3"/>
        <v>-1.5941484519550714E-2</v>
      </c>
      <c r="V16">
        <f t="shared" si="4"/>
        <v>8.9012063559136656E-2</v>
      </c>
      <c r="W16">
        <f t="shared" si="5"/>
        <v>2.9843192198855578E-5</v>
      </c>
      <c r="X16">
        <f t="shared" si="6"/>
        <v>-0.46824374866114232</v>
      </c>
      <c r="Y16">
        <f t="shared" si="7"/>
        <v>-0.46865199816917252</v>
      </c>
      <c r="AA16" s="20">
        <f t="shared" si="8"/>
        <v>-4.7064528260754024E-8</v>
      </c>
    </row>
    <row r="17" spans="1:27" x14ac:dyDescent="0.25">
      <c r="A17">
        <v>2027</v>
      </c>
      <c r="B17" s="17">
        <v>24055226.140000001</v>
      </c>
      <c r="C17" s="17">
        <v>15821015.699999999</v>
      </c>
      <c r="D17" s="17">
        <v>5163706.4749999996</v>
      </c>
      <c r="E17" s="17">
        <v>7275881.9349999996</v>
      </c>
      <c r="F17" s="17">
        <v>7456682.3540000003</v>
      </c>
      <c r="G17" s="17">
        <v>24029950.280000001</v>
      </c>
      <c r="H17" s="17">
        <v>15823075.42</v>
      </c>
      <c r="I17" s="17">
        <v>5132428.5640000002</v>
      </c>
      <c r="J17" s="17">
        <v>7286680.432</v>
      </c>
      <c r="K17" s="17">
        <v>7463538.5190000003</v>
      </c>
      <c r="L17">
        <v>2949429.898</v>
      </c>
      <c r="M17">
        <v>2949429.898</v>
      </c>
      <c r="N17">
        <v>301874.48460000003</v>
      </c>
      <c r="O17">
        <v>301874.48460000003</v>
      </c>
      <c r="Q17" s="18">
        <f t="shared" si="0"/>
        <v>-1.4000087976455688E-3</v>
      </c>
      <c r="R17" s="18">
        <f t="shared" si="1"/>
        <v>-3.9999932050704956E-4</v>
      </c>
      <c r="T17" s="19">
        <f t="shared" si="2"/>
        <v>0.10518482021595332</v>
      </c>
      <c r="U17">
        <f t="shared" si="3"/>
        <v>-8.5714700862909911E-3</v>
      </c>
      <c r="V17">
        <f t="shared" si="4"/>
        <v>0.13016219607426222</v>
      </c>
      <c r="W17">
        <f t="shared" si="5"/>
        <v>-1.6405909933495905E-2</v>
      </c>
      <c r="X17">
        <f t="shared" si="6"/>
        <v>-0.42722570072791566</v>
      </c>
      <c r="Y17">
        <f t="shared" si="7"/>
        <v>-0.27125348059374432</v>
      </c>
      <c r="AA17" s="20">
        <f t="shared" si="8"/>
        <v>4.1614779955345682E-9</v>
      </c>
    </row>
    <row r="18" spans="1:27" x14ac:dyDescent="0.25">
      <c r="A18">
        <v>2028</v>
      </c>
      <c r="B18" s="17">
        <v>24737804.469999999</v>
      </c>
      <c r="C18" s="17">
        <v>16245654.4</v>
      </c>
      <c r="D18" s="17">
        <v>5327486.4110000003</v>
      </c>
      <c r="E18" s="17">
        <v>7478818.1349999998</v>
      </c>
      <c r="F18" s="17">
        <v>7663523.5829999996</v>
      </c>
      <c r="G18" s="17">
        <v>24703262.690000001</v>
      </c>
      <c r="H18" s="17">
        <v>16246139.699999999</v>
      </c>
      <c r="I18" s="17">
        <v>5283451.682</v>
      </c>
      <c r="J18" s="17">
        <v>7493168.3190000001</v>
      </c>
      <c r="K18" s="17">
        <v>7668866.1239999998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8">
        <f t="shared" si="0"/>
        <v>2.1000057458877563E-3</v>
      </c>
      <c r="R18" s="18">
        <f t="shared" si="1"/>
        <v>-3.9000026881694794E-3</v>
      </c>
      <c r="T18" s="19">
        <f t="shared" si="2"/>
        <v>0.139826793057507</v>
      </c>
      <c r="U18">
        <f t="shared" si="3"/>
        <v>-1.9645178294418197E-3</v>
      </c>
      <c r="V18">
        <f t="shared" si="4"/>
        <v>0.17825470891271075</v>
      </c>
      <c r="W18">
        <f t="shared" si="5"/>
        <v>-3.6463373737456957E-2</v>
      </c>
      <c r="X18">
        <f t="shared" si="6"/>
        <v>-0.41544425330719525</v>
      </c>
      <c r="Y18">
        <f t="shared" si="7"/>
        <v>-0.1546689545240747</v>
      </c>
      <c r="AA18" s="20">
        <f t="shared" si="8"/>
        <v>-2.4288304978359321E-8</v>
      </c>
    </row>
    <row r="19" spans="1:27" x14ac:dyDescent="0.25">
      <c r="A19">
        <v>2029</v>
      </c>
      <c r="B19" s="17">
        <v>25437080.32</v>
      </c>
      <c r="C19" s="17">
        <v>16686728.210000001</v>
      </c>
      <c r="D19" s="17">
        <v>5498501.5870000003</v>
      </c>
      <c r="E19" s="17">
        <v>7680477.2860000003</v>
      </c>
      <c r="F19" s="17">
        <v>7877209.7290000003</v>
      </c>
      <c r="G19" s="17">
        <v>25392401.469999999</v>
      </c>
      <c r="H19" s="17">
        <v>16685841.07</v>
      </c>
      <c r="I19" s="17">
        <v>5439269.6469999999</v>
      </c>
      <c r="J19" s="17">
        <v>7699282.9610000001</v>
      </c>
      <c r="K19" s="17">
        <v>7880575.1809999999</v>
      </c>
      <c r="L19">
        <v>3128873.469</v>
      </c>
      <c r="M19">
        <v>3128873.469</v>
      </c>
      <c r="N19">
        <v>319709.49900000001</v>
      </c>
      <c r="O19">
        <v>319709.49900000001</v>
      </c>
      <c r="Q19" s="18">
        <f t="shared" si="0"/>
        <v>2.0000040531158447E-3</v>
      </c>
      <c r="R19" s="18">
        <f t="shared" si="1"/>
        <v>-4.999995231628418E-3</v>
      </c>
      <c r="T19" s="19">
        <f t="shared" si="2"/>
        <v>0.17595362160915951</v>
      </c>
      <c r="U19">
        <f t="shared" si="3"/>
        <v>3.4937223288972171E-3</v>
      </c>
      <c r="V19">
        <f t="shared" si="4"/>
        <v>0.23326639691791898</v>
      </c>
      <c r="W19">
        <f t="shared" si="5"/>
        <v>-6.0806470070357485E-2</v>
      </c>
      <c r="X19">
        <f t="shared" si="6"/>
        <v>-0.42090776732165636</v>
      </c>
      <c r="Y19">
        <f t="shared" si="7"/>
        <v>-7.5325394453963579E-2</v>
      </c>
      <c r="AA19" s="20">
        <f t="shared" si="8"/>
        <v>-2.7567299221153974E-8</v>
      </c>
    </row>
    <row r="20" spans="1:27" x14ac:dyDescent="0.25">
      <c r="A20">
        <v>2030</v>
      </c>
      <c r="B20" s="17">
        <v>26152991.91</v>
      </c>
      <c r="C20" s="17">
        <v>17143215.91</v>
      </c>
      <c r="D20" s="17">
        <v>5676927.0899999999</v>
      </c>
      <c r="E20" s="17">
        <v>7881205.3509999998</v>
      </c>
      <c r="F20" s="17">
        <v>8097526.7149999999</v>
      </c>
      <c r="G20" s="17">
        <v>26097334.84</v>
      </c>
      <c r="H20" s="17">
        <v>17141083.399999999</v>
      </c>
      <c r="I20" s="17">
        <v>5599886.2520000003</v>
      </c>
      <c r="J20" s="17">
        <v>7905527.9160000002</v>
      </c>
      <c r="K20" s="17">
        <v>8098333.0049999999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8">
        <f t="shared" si="0"/>
        <v>4.7999992966651917E-3</v>
      </c>
      <c r="R20" s="18">
        <f t="shared" si="1"/>
        <v>1.8000006675720215E-3</v>
      </c>
      <c r="T20" s="19">
        <f t="shared" si="2"/>
        <v>0.21326725637398347</v>
      </c>
      <c r="U20">
        <f t="shared" si="3"/>
        <v>8.1713708050105884E-3</v>
      </c>
      <c r="V20">
        <f t="shared" si="4"/>
        <v>0.29520576898877965</v>
      </c>
      <c r="W20">
        <f t="shared" si="5"/>
        <v>-9.0109871924378179E-2</v>
      </c>
      <c r="X20">
        <f t="shared" si="6"/>
        <v>-0.43700764341350129</v>
      </c>
      <c r="Y20">
        <f t="shared" si="7"/>
        <v>-1.4486748943126775E-2</v>
      </c>
      <c r="AA20" s="20">
        <f t="shared" si="8"/>
        <v>-1.1495428553498499E-8</v>
      </c>
    </row>
    <row r="21" spans="1:27" x14ac:dyDescent="0.25">
      <c r="A21">
        <v>2031</v>
      </c>
      <c r="B21" s="17">
        <v>26864052.129999999</v>
      </c>
      <c r="C21" s="17">
        <v>17620974.949999999</v>
      </c>
      <c r="D21" s="17">
        <v>5838165.0889999997</v>
      </c>
      <c r="E21" s="17">
        <v>8076369.608</v>
      </c>
      <c r="F21" s="17">
        <v>8320051.5439999998</v>
      </c>
      <c r="G21" s="17">
        <v>26803755.609999999</v>
      </c>
      <c r="H21" s="17">
        <v>17616956.91</v>
      </c>
      <c r="I21" s="17">
        <v>5749365.7819999997</v>
      </c>
      <c r="J21" s="17">
        <v>8107106.0559999999</v>
      </c>
      <c r="K21" s="17">
        <v>8318267.1689999998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8">
        <f t="shared" si="0"/>
        <v>7.0999972522258759E-3</v>
      </c>
      <c r="R21" s="18">
        <f t="shared" si="1"/>
        <v>3.1000003218650818E-3</v>
      </c>
      <c r="T21" s="19">
        <f t="shared" si="2"/>
        <v>0.22495549085481681</v>
      </c>
      <c r="U21">
        <f t="shared" si="3"/>
        <v>1.4990585865885689E-2</v>
      </c>
      <c r="V21">
        <f t="shared" si="4"/>
        <v>0.33129427193729793</v>
      </c>
      <c r="W21">
        <f t="shared" si="5"/>
        <v>-0.12132935202508599</v>
      </c>
      <c r="X21">
        <f t="shared" si="6"/>
        <v>-0.50975492449647319</v>
      </c>
      <c r="Y21">
        <f t="shared" si="7"/>
        <v>2.9593333081246037E-2</v>
      </c>
      <c r="AA21" s="20">
        <f t="shared" si="8"/>
        <v>-1.4923280833301078E-8</v>
      </c>
    </row>
    <row r="22" spans="1:27" x14ac:dyDescent="0.25">
      <c r="A22">
        <v>2032</v>
      </c>
      <c r="B22" s="17">
        <v>27590006.41</v>
      </c>
      <c r="C22" s="17">
        <v>18113454.890000001</v>
      </c>
      <c r="D22" s="17">
        <v>6005294.7209999999</v>
      </c>
      <c r="E22" s="17">
        <v>8270710.5290000001</v>
      </c>
      <c r="F22" s="17">
        <v>8548314.52999999</v>
      </c>
      <c r="G22" s="17">
        <v>27525461.879999999</v>
      </c>
      <c r="H22" s="17">
        <v>18108347.890000001</v>
      </c>
      <c r="I22" s="17">
        <v>5903117.4419999998</v>
      </c>
      <c r="J22" s="17">
        <v>8308824.0010000002</v>
      </c>
      <c r="K22" s="17">
        <v>8543688.24599999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8">
        <f t="shared" si="0"/>
        <v>-1.4999881386756897E-3</v>
      </c>
      <c r="R22" s="18">
        <f t="shared" si="1"/>
        <v>5.5000148713588715E-3</v>
      </c>
      <c r="T22" s="19">
        <f t="shared" si="2"/>
        <v>0.23449027043176418</v>
      </c>
      <c r="U22">
        <f t="shared" si="3"/>
        <v>1.8553730441526143E-2</v>
      </c>
      <c r="V22">
        <f t="shared" si="4"/>
        <v>0.37121004343344666</v>
      </c>
      <c r="W22">
        <f t="shared" si="5"/>
        <v>-0.155273528874212</v>
      </c>
      <c r="X22">
        <f t="shared" si="6"/>
        <v>-0.59049886954013553</v>
      </c>
      <c r="Y22">
        <f t="shared" si="7"/>
        <v>7.1675849216035814E-2</v>
      </c>
      <c r="AA22" s="20">
        <f t="shared" si="8"/>
        <v>2.5431003386477968E-8</v>
      </c>
    </row>
    <row r="23" spans="1:27" x14ac:dyDescent="0.25">
      <c r="A23">
        <v>2033</v>
      </c>
      <c r="B23" s="17">
        <v>28329398.579999998</v>
      </c>
      <c r="C23" s="17">
        <v>18617791.48</v>
      </c>
      <c r="D23" s="17">
        <v>6177561.807</v>
      </c>
      <c r="E23" s="17">
        <v>8465342.7699999996</v>
      </c>
      <c r="F23" s="17">
        <v>8781729.648</v>
      </c>
      <c r="G23" s="17">
        <v>28261446.170000002</v>
      </c>
      <c r="H23" s="17">
        <v>18612380.34</v>
      </c>
      <c r="I23" s="17">
        <v>6061033.6890000002</v>
      </c>
      <c r="J23" s="17">
        <v>8511830.852</v>
      </c>
      <c r="K23" s="17">
        <v>8774230.8890000004</v>
      </c>
      <c r="L23">
        <v>3491829.264</v>
      </c>
      <c r="M23">
        <v>3491829.264</v>
      </c>
      <c r="N23">
        <v>358602.90779999999</v>
      </c>
      <c r="O23">
        <v>358602.90779999999</v>
      </c>
      <c r="Q23" s="18">
        <f t="shared" si="0"/>
        <v>7.9999864101409912E-4</v>
      </c>
      <c r="R23" s="18">
        <f t="shared" si="1"/>
        <v>-6.2000080943107605E-3</v>
      </c>
      <c r="T23" s="19">
        <f t="shared" si="2"/>
        <v>0.24044208350573193</v>
      </c>
      <c r="U23">
        <f t="shared" si="3"/>
        <v>1.9146720119881225E-2</v>
      </c>
      <c r="V23">
        <f t="shared" si="4"/>
        <v>0.41232185111496716</v>
      </c>
      <c r="W23">
        <f t="shared" si="5"/>
        <v>-0.19102646296037709</v>
      </c>
      <c r="X23">
        <f t="shared" si="6"/>
        <v>-0.68412705303612997</v>
      </c>
      <c r="Y23">
        <f t="shared" si="7"/>
        <v>0.11035309858767345</v>
      </c>
      <c r="AA23" s="20">
        <f t="shared" si="8"/>
        <v>-2.4768739365077508E-8</v>
      </c>
    </row>
    <row r="24" spans="1:27" x14ac:dyDescent="0.25">
      <c r="A24">
        <v>2034</v>
      </c>
      <c r="B24" s="17">
        <v>29082897.690000001</v>
      </c>
      <c r="C24" s="17">
        <v>19132661.149999999</v>
      </c>
      <c r="D24" s="17">
        <v>6354830.5020000003</v>
      </c>
      <c r="E24" s="17">
        <v>8661760.6160000004</v>
      </c>
      <c r="F24" s="17">
        <v>9020340.6400000006</v>
      </c>
      <c r="G24" s="17">
        <v>29012438.079999998</v>
      </c>
      <c r="H24" s="17">
        <v>19127485.210000001</v>
      </c>
      <c r="I24" s="17">
        <v>6223187.682</v>
      </c>
      <c r="J24" s="17">
        <v>8717668.4450000003</v>
      </c>
      <c r="K24" s="17">
        <v>9009889.3169999998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8">
        <f t="shared" si="0"/>
        <v>1.799996942281723E-3</v>
      </c>
      <c r="R24" s="18">
        <f t="shared" si="1"/>
        <v>3.8000047206878662E-3</v>
      </c>
      <c r="T24" s="19">
        <f t="shared" si="2"/>
        <v>0.24286000992304047</v>
      </c>
      <c r="U24">
        <f t="shared" si="3"/>
        <v>1.7840417222866084E-2</v>
      </c>
      <c r="V24">
        <f t="shared" si="4"/>
        <v>0.45374614721108564</v>
      </c>
      <c r="W24">
        <f t="shared" si="5"/>
        <v>-0.22872656140452671</v>
      </c>
      <c r="X24">
        <f t="shared" si="6"/>
        <v>-0.79347343818674876</v>
      </c>
      <c r="Y24">
        <f t="shared" si="7"/>
        <v>0.14833069612506122</v>
      </c>
      <c r="AA24" s="20">
        <f t="shared" si="8"/>
        <v>6.8936154284937601E-9</v>
      </c>
    </row>
    <row r="25" spans="1:27" x14ac:dyDescent="0.25">
      <c r="A25">
        <v>2035</v>
      </c>
      <c r="B25" s="17">
        <v>29851042.77</v>
      </c>
      <c r="C25" s="17">
        <v>19657801.739999998</v>
      </c>
      <c r="D25" s="17">
        <v>6537012.085</v>
      </c>
      <c r="E25" s="17">
        <v>8860625.3920000009</v>
      </c>
      <c r="F25" s="17">
        <v>9264255.0920000002</v>
      </c>
      <c r="G25" s="17">
        <v>29778996.09</v>
      </c>
      <c r="H25" s="17">
        <v>19653117.460000001</v>
      </c>
      <c r="I25" s="17">
        <v>6389691.0870000003</v>
      </c>
      <c r="J25" s="17">
        <v>8927040.0600000005</v>
      </c>
      <c r="K25" s="17">
        <v>9250711.1679999996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8">
        <f t="shared" si="0"/>
        <v>-1.799996942281723E-3</v>
      </c>
      <c r="R25" s="18">
        <f t="shared" si="1"/>
        <v>-7.7999942004680634E-3</v>
      </c>
      <c r="T25" s="19">
        <f t="shared" si="2"/>
        <v>0.24193790745079546</v>
      </c>
      <c r="U25">
        <f t="shared" si="3"/>
        <v>1.5730147469848771E-2</v>
      </c>
      <c r="V25">
        <f t="shared" si="4"/>
        <v>0.4947144542910637</v>
      </c>
      <c r="W25">
        <f t="shared" si="5"/>
        <v>-0.26850667416169682</v>
      </c>
      <c r="X25">
        <f t="shared" si="6"/>
        <v>-0.92182829243484743</v>
      </c>
      <c r="Y25">
        <f t="shared" si="7"/>
        <v>0.18798817655443162</v>
      </c>
      <c r="AA25" s="20">
        <f t="shared" si="8"/>
        <v>-2.0148420154519897E-8</v>
      </c>
    </row>
    <row r="26" spans="1:27" x14ac:dyDescent="0.25">
      <c r="A26">
        <v>2036</v>
      </c>
      <c r="B26" s="17">
        <v>30634239.199999999</v>
      </c>
      <c r="C26" s="17">
        <v>20193534.010000002</v>
      </c>
      <c r="D26" s="17">
        <v>6724015.6799999997</v>
      </c>
      <c r="E26" s="17">
        <v>9062097.341</v>
      </c>
      <c r="F26" s="17">
        <v>9513581.6229999997</v>
      </c>
      <c r="G26" s="17">
        <v>30561574.640000001</v>
      </c>
      <c r="H26" s="17">
        <v>20189353.289999999</v>
      </c>
      <c r="I26" s="17">
        <v>6560672.716</v>
      </c>
      <c r="J26" s="17">
        <v>9140134.6150000002</v>
      </c>
      <c r="K26" s="17">
        <v>9496759.7640000004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8">
        <f t="shared" si="0"/>
        <v>-4.3999925255775452E-3</v>
      </c>
      <c r="R26" s="18">
        <f t="shared" si="1"/>
        <v>4.6000033617019653E-3</v>
      </c>
      <c r="T26" s="19">
        <f t="shared" si="2"/>
        <v>0.23776445047727357</v>
      </c>
      <c r="U26">
        <f t="shared" si="3"/>
        <v>1.3679661631474377E-2</v>
      </c>
      <c r="V26">
        <f t="shared" si="4"/>
        <v>0.53447168846532234</v>
      </c>
      <c r="W26">
        <f t="shared" si="5"/>
        <v>-0.3103869290682541</v>
      </c>
      <c r="X26">
        <f t="shared" si="6"/>
        <v>-1.073938574733015</v>
      </c>
      <c r="Y26">
        <f t="shared" si="7"/>
        <v>0.23150018385853505</v>
      </c>
      <c r="AA26" s="20">
        <f t="shared" si="8"/>
        <v>2.9448730953784974E-8</v>
      </c>
    </row>
    <row r="27" spans="1:27" x14ac:dyDescent="0.25">
      <c r="A27">
        <v>2037</v>
      </c>
      <c r="B27" s="17">
        <v>31432790.5</v>
      </c>
      <c r="C27" s="17">
        <v>20740405.609999999</v>
      </c>
      <c r="D27" s="17">
        <v>6915738.0190000003</v>
      </c>
      <c r="E27" s="17">
        <v>9266112.5460000001</v>
      </c>
      <c r="F27" s="17">
        <v>9768425.5399999898</v>
      </c>
      <c r="G27" s="17">
        <v>31360585.719999999</v>
      </c>
      <c r="H27" s="17">
        <v>20736567.16</v>
      </c>
      <c r="I27" s="17">
        <v>6736277.6799999997</v>
      </c>
      <c r="J27" s="17">
        <v>9356900.3680000007</v>
      </c>
      <c r="K27" s="17">
        <v>9748119.3420000002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8">
        <f t="shared" si="0"/>
        <v>-7.2999894618988037E-3</v>
      </c>
      <c r="R27" s="18">
        <f t="shared" si="1"/>
        <v>3.7000104784965515E-3</v>
      </c>
      <c r="T27" s="19">
        <f t="shared" si="2"/>
        <v>0.23024053391309529</v>
      </c>
      <c r="U27">
        <f t="shared" si="3"/>
        <v>1.2239726752142095E-2</v>
      </c>
      <c r="V27">
        <f t="shared" si="4"/>
        <v>0.57224804601003609</v>
      </c>
      <c r="W27">
        <f t="shared" si="5"/>
        <v>-0.35424727392493155</v>
      </c>
      <c r="X27">
        <f t="shared" si="6"/>
        <v>-1.2573658142854134</v>
      </c>
      <c r="Y27">
        <f t="shared" si="7"/>
        <v>0.28123066090623472</v>
      </c>
      <c r="AA27" s="20">
        <f t="shared" si="8"/>
        <v>3.5075848614507521E-8</v>
      </c>
    </row>
    <row r="28" spans="1:27" x14ac:dyDescent="0.25">
      <c r="A28">
        <v>2038</v>
      </c>
      <c r="B28" s="17">
        <v>32246914.329999998</v>
      </c>
      <c r="C28" s="17">
        <v>21298984.199999999</v>
      </c>
      <c r="D28" s="17">
        <v>7112064.2989999996</v>
      </c>
      <c r="E28" s="17">
        <v>9472537.9100000001</v>
      </c>
      <c r="F28" s="17">
        <v>10028889.859999999</v>
      </c>
      <c r="G28" s="17">
        <v>32176424.129999999</v>
      </c>
      <c r="H28" s="17">
        <v>21295238.09</v>
      </c>
      <c r="I28" s="17">
        <v>6916669.4749999996</v>
      </c>
      <c r="J28" s="17">
        <v>9577198.8599999994</v>
      </c>
      <c r="K28" s="17">
        <v>10004900.07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8">
        <f t="shared" si="0"/>
        <v>7.2999969124794006E-3</v>
      </c>
      <c r="R28" s="18">
        <f t="shared" si="1"/>
        <v>1.3299997895956039E-2</v>
      </c>
      <c r="T28" s="19">
        <f t="shared" si="2"/>
        <v>0.21907406402652541</v>
      </c>
      <c r="U28">
        <f t="shared" si="3"/>
        <v>1.1642406206682422E-2</v>
      </c>
      <c r="V28">
        <f t="shared" si="4"/>
        <v>0.60726084169754257</v>
      </c>
      <c r="W28">
        <f t="shared" si="5"/>
        <v>-0.39982920252488724</v>
      </c>
      <c r="X28">
        <f t="shared" si="6"/>
        <v>-1.4847588742832387</v>
      </c>
      <c r="Y28">
        <f t="shared" si="7"/>
        <v>0.34032801722791761</v>
      </c>
      <c r="AA28" s="20">
        <f t="shared" si="8"/>
        <v>1.8647187627340855E-8</v>
      </c>
    </row>
    <row r="29" spans="1:27" x14ac:dyDescent="0.25">
      <c r="A29">
        <v>2039</v>
      </c>
      <c r="B29" s="17">
        <v>33076786.27</v>
      </c>
      <c r="C29" s="17">
        <v>21869762.84</v>
      </c>
      <c r="D29" s="17">
        <v>7312876.5889999997</v>
      </c>
      <c r="E29" s="17">
        <v>9681266.7019999996</v>
      </c>
      <c r="F29" s="17">
        <v>10295084.880000001</v>
      </c>
      <c r="G29" s="17">
        <v>33009509.420000002</v>
      </c>
      <c r="H29" s="17">
        <v>21865856.670000002</v>
      </c>
      <c r="I29" s="17">
        <v>7102035.5020000003</v>
      </c>
      <c r="J29" s="17">
        <v>9800900.7139999997</v>
      </c>
      <c r="K29" s="17">
        <v>10267248.5</v>
      </c>
      <c r="L29">
        <v>4081973.26</v>
      </c>
      <c r="M29">
        <v>4081973.26</v>
      </c>
      <c r="N29">
        <v>425991.76819999999</v>
      </c>
      <c r="O29">
        <v>425991.76819999999</v>
      </c>
      <c r="Q29" s="18">
        <f t="shared" si="0"/>
        <v>9.1999955475330353E-3</v>
      </c>
      <c r="R29" s="18">
        <f t="shared" si="1"/>
        <v>-5.800001323223114E-3</v>
      </c>
      <c r="T29" s="19">
        <f t="shared" si="2"/>
        <v>0.20381051152258411</v>
      </c>
      <c r="U29">
        <f t="shared" si="3"/>
        <v>1.1833468805299356E-2</v>
      </c>
      <c r="V29">
        <f t="shared" si="4"/>
        <v>0.63872832618425146</v>
      </c>
      <c r="W29">
        <f t="shared" si="5"/>
        <v>-0.44675123802551969</v>
      </c>
      <c r="X29">
        <f t="shared" si="6"/>
        <v>-1.7782344446864573</v>
      </c>
      <c r="Y29">
        <f t="shared" si="7"/>
        <v>0.41375867033016178</v>
      </c>
      <c r="AA29" s="20">
        <f t="shared" si="8"/>
        <v>-4.544144699414332E-8</v>
      </c>
    </row>
    <row r="30" spans="1:27" x14ac:dyDescent="0.25">
      <c r="A30">
        <v>2040</v>
      </c>
      <c r="B30" s="17">
        <v>33922584.850000001</v>
      </c>
      <c r="C30" s="17">
        <v>22453141.98</v>
      </c>
      <c r="D30" s="17">
        <v>7518064.3760000002</v>
      </c>
      <c r="E30" s="17">
        <v>9892261.1060000006</v>
      </c>
      <c r="F30" s="17">
        <v>10567139.18</v>
      </c>
      <c r="G30" s="17">
        <v>33860322.520000003</v>
      </c>
      <c r="H30" s="17">
        <v>22448902.039999999</v>
      </c>
      <c r="I30" s="17">
        <v>7292592.3949999996</v>
      </c>
      <c r="J30" s="17">
        <v>10027928.99</v>
      </c>
      <c r="K30" s="17">
        <v>10535357.460000001</v>
      </c>
      <c r="L30">
        <v>4187861.39</v>
      </c>
      <c r="M30">
        <v>4187861.39</v>
      </c>
      <c r="N30">
        <v>438395.18300000002</v>
      </c>
      <c r="O30">
        <v>438395.18300000002</v>
      </c>
      <c r="Q30" s="18">
        <f t="shared" si="0"/>
        <v>4.999995231628418E-3</v>
      </c>
      <c r="R30" s="18">
        <f t="shared" si="1"/>
        <v>1.7999991774559021E-2</v>
      </c>
      <c r="T30" s="19">
        <f t="shared" si="2"/>
        <v>0.18387990830039946</v>
      </c>
      <c r="U30">
        <f t="shared" si="3"/>
        <v>1.2521853557351045E-2</v>
      </c>
      <c r="V30">
        <f t="shared" si="4"/>
        <v>0.66588846242327759</v>
      </c>
      <c r="W30">
        <f t="shared" si="5"/>
        <v>-0.49453044607323232</v>
      </c>
      <c r="X30">
        <f t="shared" si="6"/>
        <v>-2.1789721650314644</v>
      </c>
      <c r="Y30">
        <f t="shared" si="7"/>
        <v>0.51044861315019407</v>
      </c>
      <c r="AA30" s="20">
        <f t="shared" si="8"/>
        <v>3.8393003165548834E-8</v>
      </c>
    </row>
    <row r="31" spans="1:27" x14ac:dyDescent="0.25">
      <c r="A31">
        <v>2041</v>
      </c>
      <c r="B31" s="17">
        <v>34779091.420000002</v>
      </c>
      <c r="C31" s="17">
        <v>23060928.550000001</v>
      </c>
      <c r="D31" s="17">
        <v>7713391.409</v>
      </c>
      <c r="E31" s="17">
        <v>10104548.310000001</v>
      </c>
      <c r="F31" s="17">
        <v>10846670.779999999</v>
      </c>
      <c r="G31" s="17">
        <v>34722704.600000001</v>
      </c>
      <c r="H31" s="17">
        <v>23052118.920000002</v>
      </c>
      <c r="I31" s="17">
        <v>7477985.5829999996</v>
      </c>
      <c r="J31" s="17">
        <v>10256826.449999999</v>
      </c>
      <c r="K31" s="17">
        <v>10811120.27</v>
      </c>
      <c r="L31">
        <v>4295734.1840000004</v>
      </c>
      <c r="M31">
        <v>4295734.1840000004</v>
      </c>
      <c r="N31">
        <v>451159.7427</v>
      </c>
      <c r="O31">
        <v>451159.7427</v>
      </c>
      <c r="Q31" s="18">
        <f t="shared" si="0"/>
        <v>-4.2999982833862305E-3</v>
      </c>
      <c r="R31" s="18">
        <f t="shared" si="1"/>
        <v>9.7000077366828918E-3</v>
      </c>
      <c r="T31" s="19">
        <f t="shared" si="2"/>
        <v>0.16239178557537759</v>
      </c>
      <c r="U31">
        <f t="shared" si="3"/>
        <v>2.5371381928582546E-2</v>
      </c>
      <c r="V31">
        <f t="shared" si="4"/>
        <v>0.67795936034318838</v>
      </c>
      <c r="W31">
        <f t="shared" si="5"/>
        <v>-0.54093899701583181</v>
      </c>
      <c r="X31">
        <f t="shared" si="6"/>
        <v>-2.7005981184964489</v>
      </c>
      <c r="Y31">
        <f t="shared" si="7"/>
        <v>0.63047552601830692</v>
      </c>
      <c r="AA31" s="20">
        <f t="shared" si="8"/>
        <v>4.0319438454616829E-8</v>
      </c>
    </row>
    <row r="32" spans="1:27" x14ac:dyDescent="0.25">
      <c r="A32">
        <v>2042</v>
      </c>
      <c r="B32" s="17">
        <v>35650855.409999996</v>
      </c>
      <c r="C32" s="17">
        <v>23689015.289999999</v>
      </c>
      <c r="D32" s="17">
        <v>7913935.7769999998</v>
      </c>
      <c r="E32" s="17">
        <v>10319615.02</v>
      </c>
      <c r="F32" s="17">
        <v>11142146.960000001</v>
      </c>
      <c r="G32" s="17">
        <v>35596456.920000002</v>
      </c>
      <c r="H32" s="17">
        <v>23673539.390000001</v>
      </c>
      <c r="I32" s="17">
        <v>7665160.5669999998</v>
      </c>
      <c r="J32" s="17">
        <v>10489092.59</v>
      </c>
      <c r="K32" s="17">
        <v>11101771.92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8">
        <f t="shared" si="0"/>
        <v>4.3999999761581421E-3</v>
      </c>
      <c r="R32" s="18">
        <f t="shared" si="1"/>
        <v>-5.5999979376792908E-3</v>
      </c>
      <c r="T32" s="19">
        <f t="shared" si="2"/>
        <v>0.15281995655425096</v>
      </c>
      <c r="U32">
        <f t="shared" si="3"/>
        <v>4.3475956145803643E-2</v>
      </c>
      <c r="V32">
        <f t="shared" si="4"/>
        <v>0.69887632513289244</v>
      </c>
      <c r="W32">
        <f t="shared" si="5"/>
        <v>-0.58953229663175444</v>
      </c>
      <c r="X32">
        <f t="shared" si="6"/>
        <v>-3.1154829849140482</v>
      </c>
      <c r="Y32">
        <f t="shared" si="7"/>
        <v>0.74220883704685459</v>
      </c>
      <c r="AA32" s="20">
        <f t="shared" si="8"/>
        <v>-2.8092690729231151E-8</v>
      </c>
    </row>
    <row r="33" spans="1:27" x14ac:dyDescent="0.25">
      <c r="A33">
        <v>2043</v>
      </c>
      <c r="B33" s="17">
        <v>36537201.609999999</v>
      </c>
      <c r="C33" s="17">
        <v>24336633.84</v>
      </c>
      <c r="D33" s="17">
        <v>8117292.6560000004</v>
      </c>
      <c r="E33" s="17">
        <v>10534160.57</v>
      </c>
      <c r="F33" s="17">
        <v>11446058.050000001</v>
      </c>
      <c r="G33" s="17">
        <v>36482977.920000002</v>
      </c>
      <c r="H33" s="17">
        <v>24312741.399999999</v>
      </c>
      <c r="I33" s="17">
        <v>7854058.7860000003</v>
      </c>
      <c r="J33" s="17">
        <v>10721308.689999999</v>
      </c>
      <c r="K33" s="17">
        <v>11400303.539999999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8">
        <f t="shared" si="0"/>
        <v>-3.2999962568283081E-3</v>
      </c>
      <c r="R33" s="18">
        <f t="shared" si="1"/>
        <v>6.6999942064285278E-3</v>
      </c>
      <c r="T33" s="19">
        <f t="shared" si="2"/>
        <v>0.14862736840972612</v>
      </c>
      <c r="U33">
        <f t="shared" si="3"/>
        <v>6.5489281199557464E-2</v>
      </c>
      <c r="V33">
        <f t="shared" si="4"/>
        <v>0.72152517422568796</v>
      </c>
      <c r="W33">
        <f t="shared" si="5"/>
        <v>-0.63838711442555418</v>
      </c>
      <c r="X33">
        <f t="shared" si="6"/>
        <v>-3.4514087846107007</v>
      </c>
      <c r="Y33">
        <f t="shared" si="7"/>
        <v>0.84381033456047805</v>
      </c>
      <c r="AA33" s="20">
        <f t="shared" si="8"/>
        <v>2.7410034908470493E-8</v>
      </c>
    </row>
    <row r="34" spans="1:27" x14ac:dyDescent="0.25">
      <c r="A34">
        <v>2044</v>
      </c>
      <c r="B34" s="17">
        <v>37438239.689999998</v>
      </c>
      <c r="C34" s="17">
        <v>25002116.690000001</v>
      </c>
      <c r="D34" s="17">
        <v>8322696.3990000002</v>
      </c>
      <c r="E34" s="17">
        <v>10749152.76</v>
      </c>
      <c r="F34" s="17">
        <v>11757149.91</v>
      </c>
      <c r="G34" s="17">
        <v>37383268.789999999</v>
      </c>
      <c r="H34" s="17">
        <v>24968396.699999999</v>
      </c>
      <c r="I34" s="17">
        <v>8044744.7779999999</v>
      </c>
      <c r="J34" s="17">
        <v>10954402.15</v>
      </c>
      <c r="K34" s="17">
        <v>11705698.59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8">
        <f t="shared" si="0"/>
        <v>2.0000040531158447E-3</v>
      </c>
      <c r="R34" s="18">
        <f t="shared" si="1"/>
        <v>1.0000094771385193E-3</v>
      </c>
      <c r="T34" s="19">
        <f t="shared" si="2"/>
        <v>0.14704679868633441</v>
      </c>
      <c r="U34">
        <f t="shared" si="3"/>
        <v>9.0200753148222984E-2</v>
      </c>
      <c r="V34">
        <f t="shared" si="4"/>
        <v>0.74351877189073612</v>
      </c>
      <c r="W34">
        <f t="shared" si="5"/>
        <v>-0.68667272367762333</v>
      </c>
      <c r="X34">
        <f t="shared" si="6"/>
        <v>-3.7337826013400939</v>
      </c>
      <c r="Y34">
        <f t="shared" si="7"/>
        <v>0.93597376066249038</v>
      </c>
      <c r="AA34" s="20">
        <f t="shared" si="8"/>
        <v>-2.675001331553517E-9</v>
      </c>
    </row>
    <row r="35" spans="1:27" x14ac:dyDescent="0.25">
      <c r="A35">
        <v>2045</v>
      </c>
      <c r="B35" s="17">
        <v>38354402.280000001</v>
      </c>
      <c r="C35" s="17">
        <v>25683648.920000002</v>
      </c>
      <c r="D35" s="17">
        <v>8529815.7200000007</v>
      </c>
      <c r="E35" s="17">
        <v>10966273.18</v>
      </c>
      <c r="F35" s="17">
        <v>12075280.4</v>
      </c>
      <c r="G35" s="17">
        <v>38298735.329999998</v>
      </c>
      <c r="H35" s="17">
        <v>25639236.559999999</v>
      </c>
      <c r="I35" s="17">
        <v>8237552.2850000001</v>
      </c>
      <c r="J35" s="17">
        <v>11190048.310000001</v>
      </c>
      <c r="K35" s="17">
        <v>12018046.67</v>
      </c>
      <c r="L35">
        <v>4743900.4749999996</v>
      </c>
      <c r="M35">
        <v>4743900.4749999996</v>
      </c>
      <c r="N35">
        <v>506044.3812</v>
      </c>
      <c r="O35">
        <v>506044.3812</v>
      </c>
      <c r="Q35" s="18">
        <f t="shared" si="0"/>
        <v>-3.7999972701072693E-3</v>
      </c>
      <c r="R35" s="18">
        <f t="shared" si="1"/>
        <v>1.1200003325939178E-2</v>
      </c>
      <c r="T35" s="19">
        <f t="shared" si="2"/>
        <v>0.14534931642089521</v>
      </c>
      <c r="U35">
        <f t="shared" si="3"/>
        <v>0.11596299360102931</v>
      </c>
      <c r="V35">
        <f t="shared" si="4"/>
        <v>0.7631151067567119</v>
      </c>
      <c r="W35">
        <f t="shared" si="5"/>
        <v>-0.73372882310263166</v>
      </c>
      <c r="X35">
        <f t="shared" si="6"/>
        <v>-4.0198920544414385</v>
      </c>
      <c r="Y35">
        <f t="shared" si="7"/>
        <v>1.0281456052468725</v>
      </c>
      <c r="AA35" s="20">
        <f t="shared" si="8"/>
        <v>3.9165785614692084E-8</v>
      </c>
    </row>
    <row r="36" spans="1:27" x14ac:dyDescent="0.25">
      <c r="A36">
        <v>2046</v>
      </c>
      <c r="B36" s="17">
        <v>39286492.850000001</v>
      </c>
      <c r="C36" s="17">
        <v>26379846</v>
      </c>
      <c r="D36" s="17">
        <v>8738538.943</v>
      </c>
      <c r="E36" s="17">
        <v>11187211.720000001</v>
      </c>
      <c r="F36" s="17">
        <v>12400687.140000001</v>
      </c>
      <c r="G36" s="17">
        <v>39231348.600000001</v>
      </c>
      <c r="H36" s="17">
        <v>26324657.600000001</v>
      </c>
      <c r="I36" s="17">
        <v>8433018.4409999996</v>
      </c>
      <c r="J36" s="17">
        <v>11429955.380000001</v>
      </c>
      <c r="K36" s="17">
        <v>12337866.16</v>
      </c>
      <c r="L36">
        <v>4860804.682</v>
      </c>
      <c r="M36">
        <v>4860804.682</v>
      </c>
      <c r="N36">
        <v>520778.65279999998</v>
      </c>
      <c r="O36">
        <v>520778.65279999998</v>
      </c>
      <c r="Q36" s="18">
        <f t="shared" si="0"/>
        <v>7.7999979257583618E-3</v>
      </c>
      <c r="R36" s="18">
        <f t="shared" si="1"/>
        <v>-4.2000040411949158E-3</v>
      </c>
      <c r="T36" s="19">
        <f t="shared" si="2"/>
        <v>0.14056169866156765</v>
      </c>
      <c r="U36">
        <f t="shared" si="3"/>
        <v>0.14067423621526903</v>
      </c>
      <c r="V36">
        <f t="shared" si="4"/>
        <v>0.77876624919288817</v>
      </c>
      <c r="W36">
        <f t="shared" si="5"/>
        <v>-0.77887875615881041</v>
      </c>
      <c r="X36">
        <f t="shared" si="6"/>
        <v>-4.4019759086396162</v>
      </c>
      <c r="Y36">
        <f t="shared" si="7"/>
        <v>1.1392117945207423</v>
      </c>
      <c r="AA36" s="20">
        <f t="shared" si="8"/>
        <v>-3.0587779198398835E-8</v>
      </c>
    </row>
    <row r="37" spans="1:27" x14ac:dyDescent="0.25">
      <c r="A37">
        <v>2047</v>
      </c>
      <c r="B37" s="17">
        <v>40237294.439999998</v>
      </c>
      <c r="C37" s="17">
        <v>27089934.170000002</v>
      </c>
      <c r="D37" s="17">
        <v>8949191.6769999899</v>
      </c>
      <c r="E37" s="17">
        <v>11414720.529999999</v>
      </c>
      <c r="F37" s="17">
        <v>12734331.33</v>
      </c>
      <c r="G37" s="17">
        <v>40185348.350000001</v>
      </c>
      <c r="H37" s="17">
        <v>27024964.969999999</v>
      </c>
      <c r="I37" s="17">
        <v>8632136.2410000004</v>
      </c>
      <c r="J37" s="17">
        <v>11676948.24</v>
      </c>
      <c r="K37" s="17">
        <v>12666480.49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8">
        <f t="shared" si="0"/>
        <v>6.9998949766159058E-4</v>
      </c>
      <c r="R37" s="18">
        <f t="shared" si="1"/>
        <v>4.6999901533126831E-3</v>
      </c>
      <c r="T37" s="19">
        <f t="shared" si="2"/>
        <v>0.1292662428792779</v>
      </c>
      <c r="U37">
        <f t="shared" si="3"/>
        <v>0.16167385046446023</v>
      </c>
      <c r="V37">
        <f t="shared" si="4"/>
        <v>0.78898267407947453</v>
      </c>
      <c r="W37">
        <f t="shared" si="5"/>
        <v>-0.82139029161854438</v>
      </c>
      <c r="X37">
        <f t="shared" si="6"/>
        <v>-5.0480740706378562</v>
      </c>
      <c r="Y37">
        <f t="shared" si="7"/>
        <v>1.3061780010777502</v>
      </c>
      <c r="AA37" s="20">
        <f t="shared" si="8"/>
        <v>9.9538874920312992E-9</v>
      </c>
    </row>
    <row r="38" spans="1:27" x14ac:dyDescent="0.25">
      <c r="A38">
        <v>2048</v>
      </c>
      <c r="B38" s="17">
        <v>41206811.299999997</v>
      </c>
      <c r="C38" s="17">
        <v>27814141.199999999</v>
      </c>
      <c r="D38" s="17">
        <v>9161747.8039999995</v>
      </c>
      <c r="E38" s="17">
        <v>11648740.91</v>
      </c>
      <c r="F38" s="17">
        <v>13076520.289999999</v>
      </c>
      <c r="G38" s="17">
        <v>41162341.289999999</v>
      </c>
      <c r="H38" s="17">
        <v>27741669.489999998</v>
      </c>
      <c r="I38" s="17">
        <v>8835573.682</v>
      </c>
      <c r="J38" s="17">
        <v>11931012.560000001</v>
      </c>
      <c r="K38" s="17">
        <v>13004616.119999999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8">
        <f t="shared" si="0"/>
        <v>1.2000054121017456E-3</v>
      </c>
      <c r="R38" s="18">
        <f t="shared" si="1"/>
        <v>-7.9999864101409912E-4</v>
      </c>
      <c r="T38" s="19">
        <f t="shared" si="2"/>
        <v>0.10803566708388335</v>
      </c>
      <c r="U38">
        <f t="shared" si="3"/>
        <v>0.17606313860869838</v>
      </c>
      <c r="V38">
        <f t="shared" si="4"/>
        <v>0.79240906075288831</v>
      </c>
      <c r="W38">
        <f t="shared" si="5"/>
        <v>-0.86043652741888799</v>
      </c>
      <c r="X38">
        <f t="shared" si="6"/>
        <v>-6.3474609068001921</v>
      </c>
      <c r="Y38">
        <f t="shared" si="7"/>
        <v>1.6169137357964007</v>
      </c>
      <c r="AA38" s="20">
        <f t="shared" si="8"/>
        <v>-4.8588153500617182E-9</v>
      </c>
    </row>
    <row r="39" spans="1:27" x14ac:dyDescent="0.25">
      <c r="A39">
        <v>2049</v>
      </c>
      <c r="B39" s="17">
        <v>42197190.32</v>
      </c>
      <c r="C39" s="17">
        <v>28552907.649999999</v>
      </c>
      <c r="D39" s="17">
        <v>9376507.6789999995</v>
      </c>
      <c r="E39" s="17">
        <v>11890645.58</v>
      </c>
      <c r="F39" s="17">
        <v>13428122.75</v>
      </c>
      <c r="G39" s="17">
        <v>42166244.359999999</v>
      </c>
      <c r="H39" s="17">
        <v>28476695.149999999</v>
      </c>
      <c r="I39" s="17">
        <v>9044272.6260000002</v>
      </c>
      <c r="J39" s="17">
        <v>12193633.789999999</v>
      </c>
      <c r="K39" s="17">
        <v>13353609.359999999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8">
        <f t="shared" si="0"/>
        <v>-2.6000067591667175E-3</v>
      </c>
      <c r="R39" s="18">
        <f t="shared" si="1"/>
        <v>4.3999999761581421E-3</v>
      </c>
      <c r="T39" s="19">
        <f t="shared" si="2"/>
        <v>7.3390363476044662E-2</v>
      </c>
      <c r="U39">
        <f t="shared" si="3"/>
        <v>0.18074291689182989</v>
      </c>
      <c r="V39">
        <f t="shared" si="4"/>
        <v>0.78791710773077372</v>
      </c>
      <c r="W39">
        <f t="shared" si="5"/>
        <v>-0.89526967774751842</v>
      </c>
      <c r="X39">
        <f t="shared" si="6"/>
        <v>-9.7908809421323593</v>
      </c>
      <c r="Y39">
        <f t="shared" si="7"/>
        <v>2.407855177218559</v>
      </c>
      <c r="AA39" s="20">
        <f t="shared" si="8"/>
        <v>1.660095949596041E-8</v>
      </c>
    </row>
    <row r="40" spans="1:27" x14ac:dyDescent="0.25">
      <c r="A40">
        <v>2050</v>
      </c>
      <c r="B40" s="17">
        <v>43211050.630000003</v>
      </c>
      <c r="C40" s="17">
        <v>29307055.559999999</v>
      </c>
      <c r="D40" s="17">
        <v>9594090.63199999</v>
      </c>
      <c r="E40" s="17">
        <v>12141792.880000001</v>
      </c>
      <c r="F40" s="17">
        <v>13790294.970000001</v>
      </c>
      <c r="G40" s="17">
        <v>43201522.280000001</v>
      </c>
      <c r="H40" s="17">
        <v>29232517</v>
      </c>
      <c r="I40" s="17">
        <v>9259386.0250000004</v>
      </c>
      <c r="J40" s="17">
        <v>12466330.42</v>
      </c>
      <c r="K40" s="17">
        <v>13715117.689999999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8">
        <f t="shared" si="0"/>
        <v>-2.4000108242034912E-3</v>
      </c>
      <c r="R40" s="18">
        <f t="shared" si="1"/>
        <v>6.000027060508728E-4</v>
      </c>
      <c r="T40" s="19">
        <f t="shared" si="2"/>
        <v>2.2055588546732174E-2</v>
      </c>
      <c r="U40">
        <f t="shared" si="3"/>
        <v>0.17253688311466542</v>
      </c>
      <c r="V40">
        <f t="shared" si="4"/>
        <v>0.77475188219222735</v>
      </c>
      <c r="W40">
        <f t="shared" si="5"/>
        <v>-0.92523318370439167</v>
      </c>
      <c r="X40">
        <f t="shared" si="6"/>
        <v>-34.060203497976914</v>
      </c>
      <c r="Y40">
        <f t="shared" si="7"/>
        <v>7.8898529126227981</v>
      </c>
      <c r="AA40" s="20">
        <f t="shared" si="8"/>
        <v>6.9442310790535089E-9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4" customWidth="1"/>
    <col min="2" max="2" width="30.140625" style="14" customWidth="1"/>
    <col min="3" max="3" width="16" style="14" customWidth="1"/>
    <col min="4" max="4" width="11.42578125" style="14" customWidth="1"/>
    <col min="5" max="16384" width="11.42578125" style="14"/>
  </cols>
  <sheetData>
    <row r="1" spans="1:40" ht="18.75" x14ac:dyDescent="0.3">
      <c r="A1" s="32" t="s">
        <v>455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</row>
    <row r="2" spans="1:40" x14ac:dyDescent="0.25">
      <c r="A2" s="5" t="s">
        <v>234</v>
      </c>
      <c r="C2" s="33">
        <f>SUMIFS('DATA 2'!C$68:C$100,'DATA 2'!$A$68:$A$100,$A2)</f>
        <v>48872.667990000002</v>
      </c>
      <c r="D2" s="33">
        <f>SUMIFS('DATA 2'!D$68:D$100,'DATA 2'!$A$68:$A$100,$A2)</f>
        <v>50309.590231510003</v>
      </c>
      <c r="E2" s="33">
        <f>SUMIFS('DATA 2'!E$68:E$100,'DATA 2'!$A$68:$A$100,$A2)</f>
        <v>51787.295909330001</v>
      </c>
      <c r="F2" s="33">
        <f>SUMIFS('DATA 2'!F$68:F$100,'DATA 2'!$A$68:$A$100,$A2)</f>
        <v>53298.574128159999</v>
      </c>
      <c r="G2" s="33">
        <f>SUMIFS('DATA 2'!G$68:G$100,'DATA 2'!$A$68:$A$100,$A2)</f>
        <v>54829.002350999996</v>
      </c>
      <c r="H2" s="33">
        <f>SUMIFS('DATA 2'!H$68:H$100,'DATA 2'!$A$68:$A$100,$A2)</f>
        <v>56376.020779210005</v>
      </c>
      <c r="I2" s="33">
        <f>SUMIFS('DATA 2'!I$68:I$100,'DATA 2'!$A$68:$A$100,$A2)</f>
        <v>57941.498053050003</v>
      </c>
      <c r="J2" s="33">
        <f>SUMIFS('DATA 2'!J$68:J$100,'DATA 2'!$A$68:$A$100,$A2)</f>
        <v>59530.376972449994</v>
      </c>
      <c r="K2" s="33">
        <f>SUMIFS('DATA 2'!K$68:K$100,'DATA 2'!$A$68:$A$100,$A2)</f>
        <v>61139.261407549995</v>
      </c>
      <c r="L2" s="33">
        <f>SUMIFS('DATA 2'!L$68:L$100,'DATA 2'!$A$68:$A$100,$A2)</f>
        <v>62772.716633150005</v>
      </c>
      <c r="M2" s="33">
        <f>SUMIFS('DATA 2'!M$68:M$100,'DATA 2'!$A$68:$A$100,$A2)</f>
        <v>64435.535708570002</v>
      </c>
      <c r="N2" s="33">
        <f>SUMIFS('DATA 2'!N$68:N$100,'DATA 2'!$A$68:$A$100,$A2)</f>
        <v>66131.874452789998</v>
      </c>
      <c r="O2" s="33">
        <f>SUMIFS('DATA 2'!O$68:O$100,'DATA 2'!$A$68:$A$100,$A2)</f>
        <v>67865.907762880001</v>
      </c>
      <c r="P2" s="33">
        <f>SUMIFS('DATA 2'!P$68:P$100,'DATA 2'!$A$68:$A$100,$A2)</f>
        <v>69644.321348910002</v>
      </c>
      <c r="Q2" s="33">
        <f>SUMIFS('DATA 2'!Q$68:Q$100,'DATA 2'!$A$68:$A$100,$A2)</f>
        <v>71474.92625176</v>
      </c>
      <c r="R2" s="33">
        <f>SUMIFS('DATA 2'!R$68:R$100,'DATA 2'!$A$68:$A$100,$A2)</f>
        <v>73356.525117779995</v>
      </c>
      <c r="S2" s="33">
        <f>SUMIFS('DATA 2'!S$68:S$100,'DATA 2'!$A$68:$A$100,$A2)</f>
        <v>75288.490615329996</v>
      </c>
      <c r="T2" s="33">
        <f>SUMIFS('DATA 2'!T$68:T$100,'DATA 2'!$A$68:$A$100,$A2)</f>
        <v>77270.206234790006</v>
      </c>
      <c r="U2" s="33">
        <f>SUMIFS('DATA 2'!U$68:U$100,'DATA 2'!$A$68:$A$100,$A2)</f>
        <v>79292.909646920001</v>
      </c>
      <c r="V2" s="33">
        <f>SUMIFS('DATA 2'!V$68:V$100,'DATA 2'!$A$68:$A$100,$A2)</f>
        <v>81361.431656999994</v>
      </c>
      <c r="W2" s="33">
        <f>SUMIFS('DATA 2'!W$68:W$100,'DATA 2'!$A$68:$A$100,$A2)</f>
        <v>83473.678372590002</v>
      </c>
      <c r="X2" s="33">
        <f>SUMIFS('DATA 2'!X$68:X$100,'DATA 2'!$A$68:$A$100,$A2)</f>
        <v>85627.948702089998</v>
      </c>
      <c r="Y2" s="33">
        <f>SUMIFS('DATA 2'!Y$68:Y$100,'DATA 2'!$A$68:$A$100,$A2)</f>
        <v>87823.62397362999</v>
      </c>
      <c r="Z2" s="33">
        <f>SUMIFS('DATA 2'!Z$68:Z$100,'DATA 2'!$A$68:$A$100,$A2)</f>
        <v>90060.919293079991</v>
      </c>
      <c r="AA2" s="33">
        <f>SUMIFS('DATA 2'!AA$68:AA$100,'DATA 2'!$A$68:$A$100,$A2)</f>
        <v>92340.564134710003</v>
      </c>
      <c r="AB2" s="33">
        <f>SUMIFS('DATA 2'!AB$68:AB$100,'DATA 2'!$A$68:$A$100,$A2)</f>
        <v>94663.568450389997</v>
      </c>
      <c r="AC2" s="33">
        <f>SUMIFS('DATA 2'!AC$68:AC$100,'DATA 2'!$A$68:$A$100,$A2)</f>
        <v>97031.113610810004</v>
      </c>
      <c r="AD2" s="33">
        <f>SUMIFS('DATA 2'!AD$68:AD$100,'DATA 2'!$A$68:$A$100,$A2)</f>
        <v>99444.536380329999</v>
      </c>
      <c r="AE2" s="33">
        <f>SUMIFS('DATA 2'!AE$68:AE$100,'DATA 2'!$A$68:$A$100,$A2)</f>
        <v>101905.9083786</v>
      </c>
      <c r="AF2" s="33">
        <f>SUMIFS('DATA 2'!AF$68:AF$100,'DATA 2'!$A$68:$A$100,$A2)</f>
        <v>104420.66826035001</v>
      </c>
      <c r="AG2" s="33">
        <f>SUMIFS('DATA 2'!AG$68:AG$100,'DATA 2'!$A$68:$A$100,$A2)</f>
        <v>106986.43249474</v>
      </c>
      <c r="AH2" s="33">
        <f>SUMIFS('DATA 2'!AH$68:AH$100,'DATA 2'!$A$68:$A$100,$A2)</f>
        <v>109601.31065114999</v>
      </c>
      <c r="AI2" s="33">
        <f>SUMIFS('DATA 2'!AI$68:AI$100,'DATA 2'!$A$68:$A$100,$A2)</f>
        <v>112264.78185168</v>
      </c>
      <c r="AJ2" s="33">
        <f>SUMIFS('DATA 2'!AJ$68:AJ$100,'DATA 2'!$A$68:$A$100,$A2)</f>
        <v>114978.11842441</v>
      </c>
      <c r="AK2" s="33">
        <f>SUMIFS('DATA 2'!AK$68:AK$100,'DATA 2'!$A$68:$A$100,$A2)</f>
        <v>117746.3845535</v>
      </c>
      <c r="AL2" s="33">
        <f>SUMIFS('DATA 2'!AL$68:AL$100,'DATA 2'!$A$68:$A$100,$A2)</f>
        <v>120574.94727745</v>
      </c>
      <c r="AM2" s="33">
        <f>SUMIFS('DATA 2'!AM$68:AM$100,'DATA 2'!$A$68:$A$100,$A2)</f>
        <v>123471.86944711</v>
      </c>
      <c r="AN2" s="33">
        <f>SUMIFS('DATA 2'!AN$68:AN$100,'DATA 2'!$A$68:$A$100,$A2)</f>
        <v>126447.60669949</v>
      </c>
    </row>
    <row r="3" spans="1:40" x14ac:dyDescent="0.25">
      <c r="A3" s="5" t="s">
        <v>233</v>
      </c>
      <c r="C3" s="33">
        <f>SUMIFS('DATA 2'!C$68:C$100,'DATA 2'!$A$68:$A$100,$A3)</f>
        <v>788945.764111</v>
      </c>
      <c r="D3" s="33">
        <f>SUMIFS('DATA 2'!D$68:D$100,'DATA 2'!$A$68:$A$100,$A3)</f>
        <v>811852.21402599989</v>
      </c>
      <c r="E3" s="33">
        <f>SUMIFS('DATA 2'!E$68:E$100,'DATA 2'!$A$68:$A$100,$A3)</f>
        <v>834840.0370459999</v>
      </c>
      <c r="F3" s="33">
        <f>SUMIFS('DATA 2'!F$68:F$100,'DATA 2'!$A$68:$A$100,$A3)</f>
        <v>857877.28239000007</v>
      </c>
      <c r="G3" s="33">
        <f>SUMIFS('DATA 2'!G$68:G$100,'DATA 2'!$A$68:$A$100,$A3)</f>
        <v>881397.00206299999</v>
      </c>
      <c r="H3" s="33">
        <f>SUMIFS('DATA 2'!H$68:H$100,'DATA 2'!$A$68:$A$100,$A3)</f>
        <v>905791.80483499996</v>
      </c>
      <c r="I3" s="33">
        <f>SUMIFS('DATA 2'!I$68:I$100,'DATA 2'!$A$68:$A$100,$A3)</f>
        <v>931117.51892499998</v>
      </c>
      <c r="J3" s="33">
        <f>SUMIFS('DATA 2'!J$68:J$100,'DATA 2'!$A$68:$A$100,$A3)</f>
        <v>957369.4885470001</v>
      </c>
      <c r="K3" s="33">
        <f>SUMIFS('DATA 2'!K$68:K$100,'DATA 2'!$A$68:$A$100,$A3)</f>
        <v>984133.46972000005</v>
      </c>
      <c r="L3" s="33">
        <f>SUMIFS('DATA 2'!L$68:L$100,'DATA 2'!$A$68:$A$100,$A3)</f>
        <v>1011594.670982</v>
      </c>
      <c r="M3" s="33">
        <f>SUMIFS('DATA 2'!M$68:M$100,'DATA 2'!$A$68:$A$100,$A3)</f>
        <v>1039981.13087</v>
      </c>
      <c r="N3" s="33">
        <f>SUMIFS('DATA 2'!N$68:N$100,'DATA 2'!$A$68:$A$100,$A3)</f>
        <v>1069398.92438</v>
      </c>
      <c r="O3" s="33">
        <f>SUMIFS('DATA 2'!O$68:O$100,'DATA 2'!$A$68:$A$100,$A3)</f>
        <v>1099876.6473599998</v>
      </c>
      <c r="P3" s="33">
        <f>SUMIFS('DATA 2'!P$68:P$100,'DATA 2'!$A$68:$A$100,$A3)</f>
        <v>1131136.2214499998</v>
      </c>
      <c r="Q3" s="33">
        <f>SUMIFS('DATA 2'!Q$68:Q$100,'DATA 2'!$A$68:$A$100,$A3)</f>
        <v>1163412.42964</v>
      </c>
      <c r="R3" s="33">
        <f>SUMIFS('DATA 2'!R$68:R$100,'DATA 2'!$A$68:$A$100,$A3)</f>
        <v>1196518.9571700001</v>
      </c>
      <c r="S3" s="33">
        <f>SUMIFS('DATA 2'!S$68:S$100,'DATA 2'!$A$68:$A$100,$A3)</f>
        <v>1230368.59038</v>
      </c>
      <c r="T3" s="33">
        <f>SUMIFS('DATA 2'!T$68:T$100,'DATA 2'!$A$68:$A$100,$A3)</f>
        <v>1264946.3932699999</v>
      </c>
      <c r="U3" s="33">
        <f>SUMIFS('DATA 2'!U$68:U$100,'DATA 2'!$A$68:$A$100,$A3)</f>
        <v>1299426.3815599999</v>
      </c>
      <c r="V3" s="33">
        <f>SUMIFS('DATA 2'!V$68:V$100,'DATA 2'!$A$68:$A$100,$A3)</f>
        <v>1334070.1971700001</v>
      </c>
      <c r="W3" s="33">
        <f>SUMIFS('DATA 2'!W$68:W$100,'DATA 2'!$A$68:$A$100,$A3)</f>
        <v>1368994.47652</v>
      </c>
      <c r="X3" s="33">
        <f>SUMIFS('DATA 2'!X$68:X$100,'DATA 2'!$A$68:$A$100,$A3)</f>
        <v>1404297.2842700002</v>
      </c>
      <c r="Y3" s="33">
        <f>SUMIFS('DATA 2'!Y$68:Y$100,'DATA 2'!$A$68:$A$100,$A3)</f>
        <v>1440046.34537</v>
      </c>
      <c r="Z3" s="33">
        <f>SUMIFS('DATA 2'!Z$68:Z$100,'DATA 2'!$A$68:$A$100,$A3)</f>
        <v>1476282.8995099999</v>
      </c>
      <c r="AA3" s="33">
        <f>SUMIFS('DATA 2'!AA$68:AA$100,'DATA 2'!$A$68:$A$100,$A3)</f>
        <v>1513031.62038</v>
      </c>
      <c r="AB3" s="33">
        <f>SUMIFS('DATA 2'!AB$68:AB$100,'DATA 2'!$A$68:$A$100,$A3)</f>
        <v>1550308.69203</v>
      </c>
      <c r="AC3" s="33">
        <f>SUMIFS('DATA 2'!AC$68:AC$100,'DATA 2'!$A$68:$A$100,$A3)</f>
        <v>1588128.15225</v>
      </c>
      <c r="AD3" s="33">
        <f>SUMIFS('DATA 2'!AD$68:AD$100,'DATA 2'!$A$68:$A$100,$A3)</f>
        <v>1626506.2163800001</v>
      </c>
      <c r="AE3" s="33">
        <f>SUMIFS('DATA 2'!AE$68:AE$100,'DATA 2'!$A$68:$A$100,$A3)</f>
        <v>1665220.11173</v>
      </c>
      <c r="AF3" s="33">
        <f>SUMIFS('DATA 2'!AF$68:AF$100,'DATA 2'!$A$68:$A$100,$A3)</f>
        <v>1704404.0098900003</v>
      </c>
      <c r="AG3" s="33">
        <f>SUMIFS('DATA 2'!AG$68:AG$100,'DATA 2'!$A$68:$A$100,$A3)</f>
        <v>1743896.9743599999</v>
      </c>
      <c r="AH3" s="33">
        <f>SUMIFS('DATA 2'!AH$68:AH$100,'DATA 2'!$A$68:$A$100,$A3)</f>
        <v>1783664.0099299999</v>
      </c>
      <c r="AI3" s="33">
        <f>SUMIFS('DATA 2'!AI$68:AI$100,'DATA 2'!$A$68:$A$100,$A3)</f>
        <v>1823768.55269</v>
      </c>
      <c r="AJ3" s="33">
        <f>SUMIFS('DATA 2'!AJ$68:AJ$100,'DATA 2'!$A$68:$A$100,$A3)</f>
        <v>1864327.6805400003</v>
      </c>
      <c r="AK3" s="33">
        <f>SUMIFS('DATA 2'!AK$68:AK$100,'DATA 2'!$A$68:$A$100,$A3)</f>
        <v>1905566.23221</v>
      </c>
      <c r="AL3" s="33">
        <f>SUMIFS('DATA 2'!AL$68:AL$100,'DATA 2'!$A$68:$A$100,$A3)</f>
        <v>1947610.2494300001</v>
      </c>
      <c r="AM3" s="33">
        <f>SUMIFS('DATA 2'!AM$68:AM$100,'DATA 2'!$A$68:$A$100,$A3)</f>
        <v>1990647.8289399999</v>
      </c>
      <c r="AN3" s="33">
        <f>SUMIFS('DATA 2'!AN$68:AN$100,'DATA 2'!$A$68:$A$100,$A3)</f>
        <v>2034910.9925500001</v>
      </c>
    </row>
    <row r="4" spans="1:40" x14ac:dyDescent="0.25">
      <c r="A4" s="5" t="s">
        <v>235</v>
      </c>
      <c r="C4" s="33">
        <f>SUMIFS('DATA 2'!C$68:C$100,'DATA 2'!$A$68:$A$100,$A4)</f>
        <v>170296.54790999999</v>
      </c>
      <c r="D4" s="33">
        <f>SUMIFS('DATA 2'!D$68:D$100,'DATA 2'!$A$68:$A$100,$A4)</f>
        <v>175529.97015559999</v>
      </c>
      <c r="E4" s="33">
        <f>SUMIFS('DATA 2'!E$68:E$100,'DATA 2'!$A$68:$A$100,$A4)</f>
        <v>180850.24319869999</v>
      </c>
      <c r="F4" s="33">
        <f>SUMIFS('DATA 2'!F$68:F$100,'DATA 2'!$A$68:$A$100,$A4)</f>
        <v>186230.86033829997</v>
      </c>
      <c r="G4" s="33">
        <f>SUMIFS('DATA 2'!G$68:G$100,'DATA 2'!$A$68:$A$100,$A4)</f>
        <v>191831.83385819997</v>
      </c>
      <c r="H4" s="33">
        <f>SUMIFS('DATA 2'!H$68:H$100,'DATA 2'!$A$68:$A$100,$A4)</f>
        <v>197612.29334249999</v>
      </c>
      <c r="I4" s="33">
        <f>SUMIFS('DATA 2'!I$68:I$100,'DATA 2'!$A$68:$A$100,$A4)</f>
        <v>203520.04388820002</v>
      </c>
      <c r="J4" s="33">
        <f>SUMIFS('DATA 2'!J$68:J$100,'DATA 2'!$A$68:$A$100,$A4)</f>
        <v>209555.36531970001</v>
      </c>
      <c r="K4" s="33">
        <f>SUMIFS('DATA 2'!K$68:K$100,'DATA 2'!$A$68:$A$100,$A4)</f>
        <v>215712.16547509999</v>
      </c>
      <c r="L4" s="33">
        <f>SUMIFS('DATA 2'!L$68:L$100,'DATA 2'!$A$68:$A$100,$A4)</f>
        <v>222076.06452930003</v>
      </c>
      <c r="M4" s="33">
        <f>SUMIFS('DATA 2'!M$68:M$100,'DATA 2'!$A$68:$A$100,$A4)</f>
        <v>228733.4736582</v>
      </c>
      <c r="N4" s="33">
        <f>SUMIFS('DATA 2'!N$68:N$100,'DATA 2'!$A$68:$A$100,$A4)</f>
        <v>235749.39610460002</v>
      </c>
      <c r="O4" s="33">
        <f>SUMIFS('DATA 2'!O$68:O$100,'DATA 2'!$A$68:$A$100,$A4)</f>
        <v>243177.5428557999</v>
      </c>
      <c r="P4" s="33">
        <f>SUMIFS('DATA 2'!P$68:P$100,'DATA 2'!$A$68:$A$100,$A4)</f>
        <v>250815.95580630001</v>
      </c>
      <c r="Q4" s="33">
        <f>SUMIFS('DATA 2'!Q$68:Q$100,'DATA 2'!$A$68:$A$100,$A4)</f>
        <v>258708.10100510003</v>
      </c>
      <c r="R4" s="33">
        <f>SUMIFS('DATA 2'!R$68:R$100,'DATA 2'!$A$68:$A$100,$A4)</f>
        <v>266833.99036509998</v>
      </c>
      <c r="S4" s="33">
        <f>SUMIFS('DATA 2'!S$68:S$100,'DATA 2'!$A$68:$A$100,$A4)</f>
        <v>275194.62419890001</v>
      </c>
      <c r="T4" s="33">
        <f>SUMIFS('DATA 2'!T$68:T$100,'DATA 2'!$A$68:$A$100,$A4)</f>
        <v>283797.956764</v>
      </c>
      <c r="U4" s="33">
        <f>SUMIFS('DATA 2'!U$68:U$100,'DATA 2'!$A$68:$A$100,$A4)</f>
        <v>292619.56294999999</v>
      </c>
      <c r="V4" s="33">
        <f>SUMIFS('DATA 2'!V$68:V$100,'DATA 2'!$A$68:$A$100,$A4)</f>
        <v>301672.36783599999</v>
      </c>
      <c r="W4" s="33">
        <f>SUMIFS('DATA 2'!W$68:W$100,'DATA 2'!$A$68:$A$100,$A4)</f>
        <v>310945.54611400003</v>
      </c>
      <c r="X4" s="33">
        <f>SUMIFS('DATA 2'!X$68:X$100,'DATA 2'!$A$68:$A$100,$A4)</f>
        <v>320433.03827699996</v>
      </c>
      <c r="Y4" s="33">
        <f>SUMIFS('DATA 2'!Y$68:Y$100,'DATA 2'!$A$68:$A$100,$A4)</f>
        <v>330135.01514699997</v>
      </c>
      <c r="Z4" s="33">
        <f>SUMIFS('DATA 2'!Z$68:Z$100,'DATA 2'!$A$68:$A$100,$A4)</f>
        <v>340055.866117</v>
      </c>
      <c r="AA4" s="33">
        <f>SUMIFS('DATA 2'!AA$68:AA$100,'DATA 2'!$A$68:$A$100,$A4)</f>
        <v>350202.29932600004</v>
      </c>
      <c r="AB4" s="33">
        <f>SUMIFS('DATA 2'!AB$68:AB$100,'DATA 2'!$A$68:$A$100,$A4)</f>
        <v>360582.11265999998</v>
      </c>
      <c r="AC4" s="33">
        <f>SUMIFS('DATA 2'!AC$68:AC$100,'DATA 2'!$A$68:$A$100,$A4)</f>
        <v>371203.68478300003</v>
      </c>
      <c r="AD4" s="33">
        <f>SUMIFS('DATA 2'!AD$68:AD$100,'DATA 2'!$A$68:$A$100,$A4)</f>
        <v>382075.97297499998</v>
      </c>
      <c r="AE4" s="33">
        <f>SUMIFS('DATA 2'!AE$68:AE$100,'DATA 2'!$A$68:$A$100,$A4)</f>
        <v>392918.79664299998</v>
      </c>
      <c r="AF4" s="33">
        <f>SUMIFS('DATA 2'!AF$68:AF$100,'DATA 2'!$A$68:$A$100,$A4)</f>
        <v>403815.295545</v>
      </c>
      <c r="AG4" s="33">
        <f>SUMIFS('DATA 2'!AG$68:AG$100,'DATA 2'!$A$68:$A$100,$A4)</f>
        <v>414781.03324000002</v>
      </c>
      <c r="AH4" s="33">
        <f>SUMIFS('DATA 2'!AH$68:AH$100,'DATA 2'!$A$68:$A$100,$A4)</f>
        <v>425830.67611000006</v>
      </c>
      <c r="AI4" s="33">
        <f>SUMIFS('DATA 2'!AI$68:AI$100,'DATA 2'!$A$68:$A$100,$A4)</f>
        <v>436978.29399800004</v>
      </c>
      <c r="AJ4" s="33">
        <f>SUMIFS('DATA 2'!AJ$68:AJ$100,'DATA 2'!$A$68:$A$100,$A4)</f>
        <v>448239.333056</v>
      </c>
      <c r="AK4" s="33">
        <f>SUMIFS('DATA 2'!AK$68:AK$100,'DATA 2'!$A$68:$A$100,$A4)</f>
        <v>459641.01475899998</v>
      </c>
      <c r="AL4" s="33">
        <f>SUMIFS('DATA 2'!AL$68:AL$100,'DATA 2'!$A$68:$A$100,$A4)</f>
        <v>471210.21078000002</v>
      </c>
      <c r="AM4" s="33">
        <f>SUMIFS('DATA 2'!AM$68:AM$100,'DATA 2'!$A$68:$A$100,$A4)</f>
        <v>482984.09444200003</v>
      </c>
      <c r="AN4" s="33">
        <f>SUMIFS('DATA 2'!AN$68:AN$100,'DATA 2'!$A$68:$A$100,$A4)</f>
        <v>495010.198309</v>
      </c>
    </row>
    <row r="5" spans="1:40" x14ac:dyDescent="0.25">
      <c r="A5" s="5" t="s">
        <v>236</v>
      </c>
      <c r="C5" s="33">
        <f>SUMIFS('DATA 2'!C$68:C$100,'DATA 2'!$A$68:$A$100,$A5)</f>
        <v>2039518.4880000001</v>
      </c>
      <c r="D5" s="33">
        <f>SUMIFS('DATA 2'!D$68:D$100,'DATA 2'!$A$68:$A$100,$A5)</f>
        <v>2099074.2179</v>
      </c>
      <c r="E5" s="33">
        <f>SUMIFS('DATA 2'!E$68:E$100,'DATA 2'!$A$68:$A$100,$A5)</f>
        <v>2159419.7574999998</v>
      </c>
      <c r="F5" s="33">
        <f>SUMIFS('DATA 2'!F$68:F$100,'DATA 2'!$A$68:$A$100,$A5)</f>
        <v>2220389.6156000001</v>
      </c>
      <c r="G5" s="33">
        <f>SUMIFS('DATA 2'!G$68:G$100,'DATA 2'!$A$68:$A$100,$A5)</f>
        <v>2282260.7544</v>
      </c>
      <c r="H5" s="33">
        <f>SUMIFS('DATA 2'!H$68:H$100,'DATA 2'!$A$68:$A$100,$A5)</f>
        <v>2345613.6541999998</v>
      </c>
      <c r="I5" s="33">
        <f>SUMIFS('DATA 2'!I$68:I$100,'DATA 2'!$A$68:$A$100,$A5)</f>
        <v>2410585.5022</v>
      </c>
      <c r="J5" s="33">
        <f>SUMIFS('DATA 2'!J$68:J$100,'DATA 2'!$A$68:$A$100,$A5)</f>
        <v>2477259.0230999999</v>
      </c>
      <c r="K5" s="33">
        <f>SUMIFS('DATA 2'!K$68:K$100,'DATA 2'!$A$68:$A$100,$A5)</f>
        <v>2544828.7708000001</v>
      </c>
      <c r="L5" s="33">
        <f>SUMIFS('DATA 2'!L$68:L$100,'DATA 2'!$A$68:$A$100,$A5)</f>
        <v>2613751.6332</v>
      </c>
      <c r="M5" s="33">
        <f>SUMIFS('DATA 2'!M$68:M$100,'DATA 2'!$A$68:$A$100,$A5)</f>
        <v>2684562.2367000002</v>
      </c>
      <c r="N5" s="33">
        <f>SUMIFS('DATA 2'!N$68:N$100,'DATA 2'!$A$68:$A$100,$A5)</f>
        <v>2757530.0281000002</v>
      </c>
      <c r="O5" s="33">
        <f>SUMIFS('DATA 2'!O$68:O$100,'DATA 2'!$A$68:$A$100,$A5)</f>
        <v>2832756.6695999997</v>
      </c>
      <c r="P5" s="33">
        <f>SUMIFS('DATA 2'!P$68:P$100,'DATA 2'!$A$68:$A$100,$A5)</f>
        <v>2910471.3153999997</v>
      </c>
      <c r="Q5" s="33">
        <f>SUMIFS('DATA 2'!Q$68:Q$100,'DATA 2'!$A$68:$A$100,$A5)</f>
        <v>2991153.7542000003</v>
      </c>
      <c r="R5" s="33">
        <f>SUMIFS('DATA 2'!R$68:R$100,'DATA 2'!$A$68:$A$100,$A5)</f>
        <v>3074323.3377</v>
      </c>
      <c r="S5" s="33">
        <f>SUMIFS('DATA 2'!S$68:S$100,'DATA 2'!$A$68:$A$100,$A5)</f>
        <v>3159761.5305000003</v>
      </c>
      <c r="T5" s="33">
        <f>SUMIFS('DATA 2'!T$68:T$100,'DATA 2'!$A$68:$A$100,$A5)</f>
        <v>3247408.7407</v>
      </c>
      <c r="U5" s="33">
        <f>SUMIFS('DATA 2'!U$68:U$100,'DATA 2'!$A$68:$A$100,$A5)</f>
        <v>3336487.0304999999</v>
      </c>
      <c r="V5" s="33">
        <f>SUMIFS('DATA 2'!V$68:V$100,'DATA 2'!$A$68:$A$100,$A5)</f>
        <v>3427129.3634000001</v>
      </c>
      <c r="W5" s="33">
        <f>SUMIFS('DATA 2'!W$68:W$100,'DATA 2'!$A$68:$A$100,$A5)</f>
        <v>3519306.0268000001</v>
      </c>
      <c r="X5" s="33">
        <f>SUMIFS('DATA 2'!X$68:X$100,'DATA 2'!$A$68:$A$100,$A5)</f>
        <v>3613068.0351999998</v>
      </c>
      <c r="Y5" s="33">
        <f>SUMIFS('DATA 2'!Y$68:Y$100,'DATA 2'!$A$68:$A$100,$A5)</f>
        <v>3708482.9364999998</v>
      </c>
      <c r="Z5" s="33">
        <f>SUMIFS('DATA 2'!Z$68:Z$100,'DATA 2'!$A$68:$A$100,$A5)</f>
        <v>3805611.0258999998</v>
      </c>
      <c r="AA5" s="33">
        <f>SUMIFS('DATA 2'!AA$68:AA$100,'DATA 2'!$A$68:$A$100,$A5)</f>
        <v>3904503.9193000002</v>
      </c>
      <c r="AB5" s="33">
        <f>SUMIFS('DATA 2'!AB$68:AB$100,'DATA 2'!$A$68:$A$100,$A5)</f>
        <v>4005208.1812</v>
      </c>
      <c r="AC5" s="33">
        <f>SUMIFS('DATA 2'!AC$68:AC$100,'DATA 2'!$A$68:$A$100,$A5)</f>
        <v>4107771.9206999997</v>
      </c>
      <c r="AD5" s="33">
        <f>SUMIFS('DATA 2'!AD$68:AD$100,'DATA 2'!$A$68:$A$100,$A5)</f>
        <v>4212251.6529999999</v>
      </c>
      <c r="AE5" s="33">
        <f>SUMIFS('DATA 2'!AE$68:AE$100,'DATA 2'!$A$68:$A$100,$A5)</f>
        <v>4318958.4690000005</v>
      </c>
      <c r="AF5" s="33">
        <f>SUMIFS('DATA 2'!AF$68:AF$100,'DATA 2'!$A$68:$A$100,$A5)</f>
        <v>4428244.7697999999</v>
      </c>
      <c r="AG5" s="33">
        <f>SUMIFS('DATA 2'!AG$68:AG$100,'DATA 2'!$A$68:$A$100,$A5)</f>
        <v>4539637.8947000001</v>
      </c>
      <c r="AH5" s="33">
        <f>SUMIFS('DATA 2'!AH$68:AH$100,'DATA 2'!$A$68:$A$100,$A5)</f>
        <v>4652951.4097000007</v>
      </c>
      <c r="AI5" s="33">
        <f>SUMIFS('DATA 2'!AI$68:AI$100,'DATA 2'!$A$68:$A$100,$A5)</f>
        <v>4768238.8771000002</v>
      </c>
      <c r="AJ5" s="33">
        <f>SUMIFS('DATA 2'!AJ$68:AJ$100,'DATA 2'!$A$68:$A$100,$A5)</f>
        <v>4885705.8585999999</v>
      </c>
      <c r="AK5" s="33">
        <f>SUMIFS('DATA 2'!AK$68:AK$100,'DATA 2'!$A$68:$A$100,$A5)</f>
        <v>5005835.5940000005</v>
      </c>
      <c r="AL5" s="33">
        <f>SUMIFS('DATA 2'!AL$68:AL$100,'DATA 2'!$A$68:$A$100,$A5)</f>
        <v>5128956.1619999995</v>
      </c>
      <c r="AM5" s="33">
        <f>SUMIFS('DATA 2'!AM$68:AM$100,'DATA 2'!$A$68:$A$100,$A5)</f>
        <v>5255567.5801000008</v>
      </c>
      <c r="AN5" s="33">
        <f>SUMIFS('DATA 2'!AN$68:AN$100,'DATA 2'!$A$68:$A$100,$A5)</f>
        <v>5386305.3254000004</v>
      </c>
    </row>
    <row r="6" spans="1:40" x14ac:dyDescent="0.25">
      <c r="A6" s="34" t="s">
        <v>237</v>
      </c>
      <c r="C6" s="33">
        <f>SUMIFS('DATA 2'!C$68:C$100,'DATA 2'!$A$68:$A$100,$A6)</f>
        <v>375028.75852999999</v>
      </c>
      <c r="D6" s="33">
        <f>SUMIFS('DATA 2'!D$68:D$100,'DATA 2'!$A$68:$A$100,$A6)</f>
        <v>385247.81161999999</v>
      </c>
      <c r="E6" s="33">
        <f>SUMIFS('DATA 2'!E$68:E$100,'DATA 2'!$A$68:$A$100,$A6)</f>
        <v>394957.99578999996</v>
      </c>
      <c r="F6" s="33">
        <f>SUMIFS('DATA 2'!F$68:F$100,'DATA 2'!$A$68:$A$100,$A6)</f>
        <v>405128.52263000002</v>
      </c>
      <c r="G6" s="33">
        <f>SUMIFS('DATA 2'!G$68:G$100,'DATA 2'!$A$68:$A$100,$A6)</f>
        <v>416201.05933999998</v>
      </c>
      <c r="H6" s="33">
        <f>SUMIFS('DATA 2'!H$68:H$100,'DATA 2'!$A$68:$A$100,$A6)</f>
        <v>428103.98661000002</v>
      </c>
      <c r="I6" s="33">
        <f>SUMIFS('DATA 2'!I$68:I$100,'DATA 2'!$A$68:$A$100,$A6)</f>
        <v>440184.55725000001</v>
      </c>
      <c r="J6" s="33">
        <f>SUMIFS('DATA 2'!J$68:J$100,'DATA 2'!$A$68:$A$100,$A6)</f>
        <v>452169.93167999998</v>
      </c>
      <c r="K6" s="33">
        <f>SUMIFS('DATA 2'!K$68:K$100,'DATA 2'!$A$68:$A$100,$A6)</f>
        <v>463590.39962000004</v>
      </c>
      <c r="L6" s="33">
        <f>SUMIFS('DATA 2'!L$68:L$100,'DATA 2'!$A$68:$A$100,$A6)</f>
        <v>474698.96727000002</v>
      </c>
      <c r="M6" s="33">
        <f>SUMIFS('DATA 2'!M$68:M$100,'DATA 2'!$A$68:$A$100,$A6)</f>
        <v>485835.84845999995</v>
      </c>
      <c r="N6" s="33">
        <f>SUMIFS('DATA 2'!N$68:N$100,'DATA 2'!$A$68:$A$100,$A6)</f>
        <v>497098.15453</v>
      </c>
      <c r="O6" s="33">
        <f>SUMIFS('DATA 2'!O$68:O$100,'DATA 2'!$A$68:$A$100,$A6)</f>
        <v>508447.46452000004</v>
      </c>
      <c r="P6" s="33">
        <f>SUMIFS('DATA 2'!P$68:P$100,'DATA 2'!$A$68:$A$100,$A6)</f>
        <v>520139.12693000003</v>
      </c>
      <c r="Q6" s="33">
        <f>SUMIFS('DATA 2'!Q$68:Q$100,'DATA 2'!$A$68:$A$100,$A6)</f>
        <v>532871.30853000004</v>
      </c>
      <c r="R6" s="33">
        <f>SUMIFS('DATA 2'!R$68:R$100,'DATA 2'!$A$68:$A$100,$A6)</f>
        <v>546133.76425000001</v>
      </c>
      <c r="S6" s="33">
        <f>SUMIFS('DATA 2'!S$68:S$100,'DATA 2'!$A$68:$A$100,$A6)</f>
        <v>559695.62871000008</v>
      </c>
      <c r="T6" s="33">
        <f>SUMIFS('DATA 2'!T$68:T$100,'DATA 2'!$A$68:$A$100,$A6)</f>
        <v>573479.27316999994</v>
      </c>
      <c r="U6" s="33">
        <f>SUMIFS('DATA 2'!U$68:U$100,'DATA 2'!$A$68:$A$100,$A6)</f>
        <v>587199.98803999997</v>
      </c>
      <c r="V6" s="33">
        <f>SUMIFS('DATA 2'!V$68:V$100,'DATA 2'!$A$68:$A$100,$A6)</f>
        <v>601240.22231999994</v>
      </c>
      <c r="W6" s="33">
        <f>SUMIFS('DATA 2'!W$68:W$100,'DATA 2'!$A$68:$A$100,$A6)</f>
        <v>615631.57820999995</v>
      </c>
      <c r="X6" s="33">
        <f>SUMIFS('DATA 2'!X$68:X$100,'DATA 2'!$A$68:$A$100,$A6)</f>
        <v>630361.01835000003</v>
      </c>
      <c r="Y6" s="33">
        <f>SUMIFS('DATA 2'!Y$68:Y$100,'DATA 2'!$A$68:$A$100,$A6)</f>
        <v>645409.23154000007</v>
      </c>
      <c r="Z6" s="33">
        <f>SUMIFS('DATA 2'!Z$68:Z$100,'DATA 2'!$A$68:$A$100,$A6)</f>
        <v>660756.31218999997</v>
      </c>
      <c r="AA6" s="33">
        <f>SUMIFS('DATA 2'!AA$68:AA$100,'DATA 2'!$A$68:$A$100,$A6)</f>
        <v>676383.65933000005</v>
      </c>
      <c r="AB6" s="33">
        <f>SUMIFS('DATA 2'!AB$68:AB$100,'DATA 2'!$A$68:$A$100,$A6)</f>
        <v>692274.93041000003</v>
      </c>
      <c r="AC6" s="33">
        <f>SUMIFS('DATA 2'!AC$68:AC$100,'DATA 2'!$A$68:$A$100,$A6)</f>
        <v>708417.06613999989</v>
      </c>
      <c r="AD6" s="33">
        <f>SUMIFS('DATA 2'!AD$68:AD$100,'DATA 2'!$A$68:$A$100,$A6)</f>
        <v>724801.04460000002</v>
      </c>
      <c r="AE6" s="33">
        <f>SUMIFS('DATA 2'!AE$68:AE$100,'DATA 2'!$A$68:$A$100,$A6)</f>
        <v>741035.89966000011</v>
      </c>
      <c r="AF6" s="33">
        <f>SUMIFS('DATA 2'!AF$68:AF$100,'DATA 2'!$A$68:$A$100,$A6)</f>
        <v>757954.3634700001</v>
      </c>
      <c r="AG6" s="33">
        <f>SUMIFS('DATA 2'!AG$68:AG$100,'DATA 2'!$A$68:$A$100,$A6)</f>
        <v>775307.31525999994</v>
      </c>
      <c r="AH6" s="33">
        <f>SUMIFS('DATA 2'!AH$68:AH$100,'DATA 2'!$A$68:$A$100,$A6)</f>
        <v>792962.77374000009</v>
      </c>
      <c r="AI6" s="33">
        <f>SUMIFS('DATA 2'!AI$68:AI$100,'DATA 2'!$A$68:$A$100,$A6)</f>
        <v>810892.90392000007</v>
      </c>
      <c r="AJ6" s="33">
        <f>SUMIFS('DATA 2'!AJ$68:AJ$100,'DATA 2'!$A$68:$A$100,$A6)</f>
        <v>829116.64630000002</v>
      </c>
      <c r="AK6" s="33">
        <f>SUMIFS('DATA 2'!AK$68:AK$100,'DATA 2'!$A$68:$A$100,$A6)</f>
        <v>847711.59659999993</v>
      </c>
      <c r="AL6" s="33">
        <f>SUMIFS('DATA 2'!AL$68:AL$100,'DATA 2'!$A$68:$A$100,$A6)</f>
        <v>866709.34719</v>
      </c>
      <c r="AM6" s="33">
        <f>SUMIFS('DATA 2'!AM$68:AM$100,'DATA 2'!$A$68:$A$100,$A6)</f>
        <v>886171.01615000004</v>
      </c>
      <c r="AN6" s="33">
        <f>SUMIFS('DATA 2'!AN$68:AN$100,'DATA 2'!$A$68:$A$100,$A6)</f>
        <v>906177.65129999991</v>
      </c>
    </row>
    <row r="7" spans="1:40" x14ac:dyDescent="0.25">
      <c r="A7" s="5" t="s">
        <v>239</v>
      </c>
      <c r="C7" s="33">
        <f>SUM(C8:C19)</f>
        <v>36641.298950262702</v>
      </c>
      <c r="D7" s="33">
        <f t="shared" ref="D7:AN7" si="0">SUM(D8:D19)</f>
        <v>38636.319153173092</v>
      </c>
      <c r="E7" s="33">
        <f t="shared" si="0"/>
        <v>40181.312790280004</v>
      </c>
      <c r="F7" s="33">
        <f t="shared" si="0"/>
        <v>41697.163666410001</v>
      </c>
      <c r="G7" s="33">
        <f t="shared" si="0"/>
        <v>43372.669309810008</v>
      </c>
      <c r="H7" s="33">
        <f t="shared" si="0"/>
        <v>45954.9046399</v>
      </c>
      <c r="I7" s="33">
        <f t="shared" si="0"/>
        <v>48876.096384199998</v>
      </c>
      <c r="J7" s="33">
        <f t="shared" si="0"/>
        <v>52639.410921500006</v>
      </c>
      <c r="K7" s="33">
        <f t="shared" si="0"/>
        <v>57453.953351200005</v>
      </c>
      <c r="L7" s="33">
        <f t="shared" si="0"/>
        <v>63524.357082229995</v>
      </c>
      <c r="M7" s="33">
        <f t="shared" si="0"/>
        <v>71290.665155519993</v>
      </c>
      <c r="N7" s="33">
        <f t="shared" si="0"/>
        <v>81489.89921861999</v>
      </c>
      <c r="O7" s="33">
        <f t="shared" si="0"/>
        <v>95328.641385258001</v>
      </c>
      <c r="P7" s="33">
        <f t="shared" si="0"/>
        <v>104399.10711907</v>
      </c>
      <c r="Q7" s="33">
        <f t="shared" si="0"/>
        <v>114808.04471723599</v>
      </c>
      <c r="R7" s="33">
        <f t="shared" si="0"/>
        <v>126285.10689769499</v>
      </c>
      <c r="S7" s="33">
        <f t="shared" si="0"/>
        <v>138960.78218129199</v>
      </c>
      <c r="T7" s="33">
        <f t="shared" si="0"/>
        <v>152983.6819671414</v>
      </c>
      <c r="U7" s="33">
        <f t="shared" si="0"/>
        <v>154339.90992200139</v>
      </c>
      <c r="V7" s="33">
        <f t="shared" si="0"/>
        <v>157643.86022271944</v>
      </c>
      <c r="W7" s="33">
        <f t="shared" si="0"/>
        <v>162682.38337226742</v>
      </c>
      <c r="X7" s="33">
        <f t="shared" si="0"/>
        <v>169400.35710209055</v>
      </c>
      <c r="Y7" s="33">
        <f t="shared" si="0"/>
        <v>177793.93444464923</v>
      </c>
      <c r="Z7" s="33">
        <f t="shared" si="0"/>
        <v>187905.69364604366</v>
      </c>
      <c r="AA7" s="33">
        <f t="shared" si="0"/>
        <v>199815.61769957849</v>
      </c>
      <c r="AB7" s="33">
        <f t="shared" si="0"/>
        <v>213631.99051827218</v>
      </c>
      <c r="AC7" s="33">
        <f t="shared" si="0"/>
        <v>229483.56412089823</v>
      </c>
      <c r="AD7" s="33">
        <f t="shared" si="0"/>
        <v>247512.9714486989</v>
      </c>
      <c r="AE7" s="33">
        <f t="shared" si="0"/>
        <v>257946.39758797421</v>
      </c>
      <c r="AF7" s="33">
        <f t="shared" si="0"/>
        <v>266321.45902814111</v>
      </c>
      <c r="AG7" s="33">
        <f t="shared" si="0"/>
        <v>273449.13560589054</v>
      </c>
      <c r="AH7" s="33">
        <f t="shared" si="0"/>
        <v>279734.59820039163</v>
      </c>
      <c r="AI7" s="33">
        <f t="shared" si="0"/>
        <v>285408.87487076921</v>
      </c>
      <c r="AJ7" s="33">
        <f t="shared" si="0"/>
        <v>290650.8042762996</v>
      </c>
      <c r="AK7" s="33">
        <f t="shared" si="0"/>
        <v>295635.41948204616</v>
      </c>
      <c r="AL7" s="33">
        <f t="shared" si="0"/>
        <v>300512.76510657312</v>
      </c>
      <c r="AM7" s="33">
        <f t="shared" si="0"/>
        <v>305430.23620343645</v>
      </c>
      <c r="AN7" s="33">
        <f t="shared" si="0"/>
        <v>310534.25042815262</v>
      </c>
    </row>
    <row r="8" spans="1:40" x14ac:dyDescent="0.25">
      <c r="A8" s="35" t="s">
        <v>440</v>
      </c>
      <c r="C8" s="33">
        <f>SUMIFS('DATA 2'!C$68:C$100,'DATA 2'!$A$68:$A$100,$A8)</f>
        <v>10768.83088</v>
      </c>
      <c r="D8" s="33">
        <f>SUMIFS('DATA 2'!D$68:D$100,'DATA 2'!$A$68:$A$100,$A8)</f>
        <v>11088.56446</v>
      </c>
      <c r="E8" s="33">
        <f>SUMIFS('DATA 2'!E$68:E$100,'DATA 2'!$A$68:$A$100,$A8)</f>
        <v>11336.49424</v>
      </c>
      <c r="F8" s="33">
        <f>SUMIFS('DATA 2'!F$68:F$100,'DATA 2'!$A$68:$A$100,$A8)</f>
        <v>11540.888360000001</v>
      </c>
      <c r="G8" s="33">
        <f>SUMIFS('DATA 2'!G$68:G$100,'DATA 2'!$A$68:$A$100,$A8)</f>
        <v>11672.775079999999</v>
      </c>
      <c r="H8" s="33">
        <f>SUMIFS('DATA 2'!H$68:H$100,'DATA 2'!$A$68:$A$100,$A8)</f>
        <v>12279.21406</v>
      </c>
      <c r="I8" s="33">
        <f>SUMIFS('DATA 2'!I$68:I$100,'DATA 2'!$A$68:$A$100,$A8)</f>
        <v>12772.45054</v>
      </c>
      <c r="J8" s="33">
        <f>SUMIFS('DATA 2'!J$68:J$100,'DATA 2'!$A$68:$A$100,$A8)</f>
        <v>13087.902400000001</v>
      </c>
      <c r="K8" s="33">
        <f>SUMIFS('DATA 2'!K$68:K$100,'DATA 2'!$A$68:$A$100,$A8)</f>
        <v>13268.52044</v>
      </c>
      <c r="L8" s="33">
        <f>SUMIFS('DATA 2'!L$68:L$100,'DATA 2'!$A$68:$A$100,$A8)</f>
        <v>13351.209779999999</v>
      </c>
      <c r="M8" s="33">
        <f>SUMIFS('DATA 2'!M$68:M$100,'DATA 2'!$A$68:$A$100,$A8)</f>
        <v>13341.940860000001</v>
      </c>
      <c r="N8" s="33">
        <f>SUMIFS('DATA 2'!N$68:N$100,'DATA 2'!$A$68:$A$100,$A8)</f>
        <v>13217.95485</v>
      </c>
      <c r="O8" s="33">
        <f>SUMIFS('DATA 2'!O$68:O$100,'DATA 2'!$A$68:$A$100,$A8)</f>
        <v>12934.448689999999</v>
      </c>
      <c r="P8" s="33">
        <f>SUMIFS('DATA 2'!P$68:P$100,'DATA 2'!$A$68:$A$100,$A8)</f>
        <v>13060.781300000001</v>
      </c>
      <c r="Q8" s="33">
        <f>SUMIFS('DATA 2'!Q$68:Q$100,'DATA 2'!$A$68:$A$100,$A8)</f>
        <v>13358.903759999999</v>
      </c>
      <c r="R8" s="33">
        <f>SUMIFS('DATA 2'!R$68:R$100,'DATA 2'!$A$68:$A$100,$A8)</f>
        <v>13710.386500000001</v>
      </c>
      <c r="S8" s="33">
        <f>SUMIFS('DATA 2'!S$68:S$100,'DATA 2'!$A$68:$A$100,$A8)</f>
        <v>14078.44635</v>
      </c>
      <c r="T8" s="33">
        <f>SUMIFS('DATA 2'!T$68:T$100,'DATA 2'!$A$68:$A$100,$A8)</f>
        <v>14450.94176</v>
      </c>
      <c r="U8" s="33">
        <f>SUMIFS('DATA 2'!U$68:U$100,'DATA 2'!$A$68:$A$100,$A8)</f>
        <v>14871.53937</v>
      </c>
      <c r="V8" s="33">
        <f>SUMIFS('DATA 2'!V$68:V$100,'DATA 2'!$A$68:$A$100,$A8)</f>
        <v>15392.80119</v>
      </c>
      <c r="W8" s="33">
        <f>SUMIFS('DATA 2'!W$68:W$100,'DATA 2'!$A$68:$A$100,$A8)</f>
        <v>16018.538269999999</v>
      </c>
      <c r="X8" s="33">
        <f>SUMIFS('DATA 2'!X$68:X$100,'DATA 2'!$A$68:$A$100,$A8)</f>
        <v>16734.97121</v>
      </c>
      <c r="Y8" s="33">
        <f>SUMIFS('DATA 2'!Y$68:Y$100,'DATA 2'!$A$68:$A$100,$A8)</f>
        <v>17524.274590000001</v>
      </c>
      <c r="Z8" s="33">
        <f>SUMIFS('DATA 2'!Z$68:Z$100,'DATA 2'!$A$68:$A$100,$A8)</f>
        <v>18368.122200000002</v>
      </c>
      <c r="AA8" s="33">
        <f>SUMIFS('DATA 2'!AA$68:AA$100,'DATA 2'!$A$68:$A$100,$A8)</f>
        <v>19248.430919999999</v>
      </c>
      <c r="AB8" s="33">
        <f>SUMIFS('DATA 2'!AB$68:AB$100,'DATA 2'!$A$68:$A$100,$A8)</f>
        <v>20147.31249</v>
      </c>
      <c r="AC8" s="33">
        <f>SUMIFS('DATA 2'!AC$68:AC$100,'DATA 2'!$A$68:$A$100,$A8)</f>
        <v>21046.89388</v>
      </c>
      <c r="AD8" s="33">
        <f>SUMIFS('DATA 2'!AD$68:AD$100,'DATA 2'!$A$68:$A$100,$A8)</f>
        <v>21929.210510000001</v>
      </c>
      <c r="AE8" s="33">
        <f>SUMIFS('DATA 2'!AE$68:AE$100,'DATA 2'!$A$68:$A$100,$A8)</f>
        <v>23333.795320000001</v>
      </c>
      <c r="AF8" s="33">
        <f>SUMIFS('DATA 2'!AF$68:AF$100,'DATA 2'!$A$68:$A$100,$A8)</f>
        <v>24820.606500000002</v>
      </c>
      <c r="AG8" s="33">
        <f>SUMIFS('DATA 2'!AG$68:AG$100,'DATA 2'!$A$68:$A$100,$A8)</f>
        <v>26276.42715</v>
      </c>
      <c r="AH8" s="33">
        <f>SUMIFS('DATA 2'!AH$68:AH$100,'DATA 2'!$A$68:$A$100,$A8)</f>
        <v>27687.997879999999</v>
      </c>
      <c r="AI8" s="33">
        <f>SUMIFS('DATA 2'!AI$68:AI$100,'DATA 2'!$A$68:$A$100,$A8)</f>
        <v>29060.867770000001</v>
      </c>
      <c r="AJ8" s="33">
        <f>SUMIFS('DATA 2'!AJ$68:AJ$100,'DATA 2'!$A$68:$A$100,$A8)</f>
        <v>30400.364099999999</v>
      </c>
      <c r="AK8" s="33">
        <f>SUMIFS('DATA 2'!AK$68:AK$100,'DATA 2'!$A$68:$A$100,$A8)</f>
        <v>31709.948950000002</v>
      </c>
      <c r="AL8" s="33">
        <f>SUMIFS('DATA 2'!AL$68:AL$100,'DATA 2'!$A$68:$A$100,$A8)</f>
        <v>32989.830379999999</v>
      </c>
      <c r="AM8" s="33">
        <f>SUMIFS('DATA 2'!AM$68:AM$100,'DATA 2'!$A$68:$A$100,$A8)</f>
        <v>34238.620569999999</v>
      </c>
      <c r="AN8" s="33">
        <f>SUMIFS('DATA 2'!AN$68:AN$100,'DATA 2'!$A$68:$A$100,$A8)</f>
        <v>35454.272680000002</v>
      </c>
    </row>
    <row r="9" spans="1:40" x14ac:dyDescent="0.25">
      <c r="A9" s="35" t="s">
        <v>441</v>
      </c>
      <c r="C9" s="33">
        <f>SUMIFS('DATA 2'!C$68:C$100,'DATA 2'!$A$68:$A$100,$A9)</f>
        <v>752.27429700000005</v>
      </c>
      <c r="D9" s="33">
        <f>SUMIFS('DATA 2'!D$68:D$100,'DATA 2'!$A$68:$A$100,$A9)</f>
        <v>1014.355387</v>
      </c>
      <c r="E9" s="33">
        <f>SUMIFS('DATA 2'!E$68:E$100,'DATA 2'!$A$68:$A$100,$A9)</f>
        <v>1354.8430860000001</v>
      </c>
      <c r="F9" s="33">
        <f>SUMIFS('DATA 2'!F$68:F$100,'DATA 2'!$A$68:$A$100,$A9)</f>
        <v>1810.9392359999999</v>
      </c>
      <c r="G9" s="33">
        <f>SUMIFS('DATA 2'!G$68:G$100,'DATA 2'!$A$68:$A$100,$A9)</f>
        <v>2411.710176</v>
      </c>
      <c r="H9" s="33">
        <f>SUMIFS('DATA 2'!H$68:H$100,'DATA 2'!$A$68:$A$100,$A9)</f>
        <v>3222.8831260000002</v>
      </c>
      <c r="I9" s="33">
        <f>SUMIFS('DATA 2'!I$68:I$100,'DATA 2'!$A$68:$A$100,$A9)</f>
        <v>4174.6021300000002</v>
      </c>
      <c r="J9" s="33">
        <f>SUMIFS('DATA 2'!J$68:J$100,'DATA 2'!$A$68:$A$100,$A9)</f>
        <v>5335.8842260000001</v>
      </c>
      <c r="K9" s="33">
        <f>SUMIFS('DATA 2'!K$68:K$100,'DATA 2'!$A$68:$A$100,$A9)</f>
        <v>6848.4262360000002</v>
      </c>
      <c r="L9" s="33">
        <f>SUMIFS('DATA 2'!L$68:L$100,'DATA 2'!$A$68:$A$100,$A9)</f>
        <v>8750.1542829999999</v>
      </c>
      <c r="M9" s="33">
        <f>SUMIFS('DATA 2'!M$68:M$100,'DATA 2'!$A$68:$A$100,$A9)</f>
        <v>11115.9998</v>
      </c>
      <c r="N9" s="33">
        <f>SUMIFS('DATA 2'!N$68:N$100,'DATA 2'!$A$68:$A$100,$A9)</f>
        <v>13995.78895</v>
      </c>
      <c r="O9" s="33">
        <f>SUMIFS('DATA 2'!O$68:O$100,'DATA 2'!$A$68:$A$100,$A9)</f>
        <v>17381.414229999998</v>
      </c>
      <c r="P9" s="33">
        <f>SUMIFS('DATA 2'!P$68:P$100,'DATA 2'!$A$68:$A$100,$A9)</f>
        <v>20811.089520000001</v>
      </c>
      <c r="Q9" s="33">
        <f>SUMIFS('DATA 2'!Q$68:Q$100,'DATA 2'!$A$68:$A$100,$A9)</f>
        <v>24922.038059999999</v>
      </c>
      <c r="R9" s="33">
        <f>SUMIFS('DATA 2'!R$68:R$100,'DATA 2'!$A$68:$A$100,$A9)</f>
        <v>29716.42195</v>
      </c>
      <c r="S9" s="33">
        <f>SUMIFS('DATA 2'!S$68:S$100,'DATA 2'!$A$68:$A$100,$A9)</f>
        <v>35285.480940000001</v>
      </c>
      <c r="T9" s="33">
        <f>SUMIFS('DATA 2'!T$68:T$100,'DATA 2'!$A$68:$A$100,$A9)</f>
        <v>41726.717729999997</v>
      </c>
      <c r="U9" s="33">
        <f>SUMIFS('DATA 2'!U$68:U$100,'DATA 2'!$A$68:$A$100,$A9)</f>
        <v>44463.038780000003</v>
      </c>
      <c r="V9" s="33">
        <f>SUMIFS('DATA 2'!V$68:V$100,'DATA 2'!$A$68:$A$100,$A9)</f>
        <v>47609.668400000002</v>
      </c>
      <c r="W9" s="33">
        <f>SUMIFS('DATA 2'!W$68:W$100,'DATA 2'!$A$68:$A$100,$A9)</f>
        <v>51082.400079999999</v>
      </c>
      <c r="X9" s="33">
        <f>SUMIFS('DATA 2'!X$68:X$100,'DATA 2'!$A$68:$A$100,$A9)</f>
        <v>54831.238120000002</v>
      </c>
      <c r="Y9" s="33">
        <f>SUMIFS('DATA 2'!Y$68:Y$100,'DATA 2'!$A$68:$A$100,$A9)</f>
        <v>58803.18174</v>
      </c>
      <c r="Z9" s="33">
        <f>SUMIFS('DATA 2'!Z$68:Z$100,'DATA 2'!$A$68:$A$100,$A9)</f>
        <v>62942.98098</v>
      </c>
      <c r="AA9" s="33">
        <f>SUMIFS('DATA 2'!AA$68:AA$100,'DATA 2'!$A$68:$A$100,$A9)</f>
        <v>67193.389150000003</v>
      </c>
      <c r="AB9" s="33">
        <f>SUMIFS('DATA 2'!AB$68:AB$100,'DATA 2'!$A$68:$A$100,$A9)</f>
        <v>71495.262799999997</v>
      </c>
      <c r="AC9" s="33">
        <f>SUMIFS('DATA 2'!AC$68:AC$100,'DATA 2'!$A$68:$A$100,$A9)</f>
        <v>75787.842640000003</v>
      </c>
      <c r="AD9" s="33">
        <f>SUMIFS('DATA 2'!AD$68:AD$100,'DATA 2'!$A$68:$A$100,$A9)</f>
        <v>80009.28602</v>
      </c>
      <c r="AE9" s="33">
        <f>SUMIFS('DATA 2'!AE$68:AE$100,'DATA 2'!$A$68:$A$100,$A9)</f>
        <v>83503.69657</v>
      </c>
      <c r="AF9" s="33">
        <f>SUMIFS('DATA 2'!AF$68:AF$100,'DATA 2'!$A$68:$A$100,$A9)</f>
        <v>86105.554980000001</v>
      </c>
      <c r="AG9" s="33">
        <f>SUMIFS('DATA 2'!AG$68:AG$100,'DATA 2'!$A$68:$A$100,$A9)</f>
        <v>88067.246889999995</v>
      </c>
      <c r="AH9" s="33">
        <f>SUMIFS('DATA 2'!AH$68:AH$100,'DATA 2'!$A$68:$A$100,$A9)</f>
        <v>89550.678870000003</v>
      </c>
      <c r="AI9" s="33">
        <f>SUMIFS('DATA 2'!AI$68:AI$100,'DATA 2'!$A$68:$A$100,$A9)</f>
        <v>90644.477159999995</v>
      </c>
      <c r="AJ9" s="33">
        <f>SUMIFS('DATA 2'!AJ$68:AJ$100,'DATA 2'!$A$68:$A$100,$A9)</f>
        <v>91404.659180000002</v>
      </c>
      <c r="AK9" s="33">
        <f>SUMIFS('DATA 2'!AK$68:AK$100,'DATA 2'!$A$68:$A$100,$A9)</f>
        <v>91876.714290000004</v>
      </c>
      <c r="AL9" s="33">
        <f>SUMIFS('DATA 2'!AL$68:AL$100,'DATA 2'!$A$68:$A$100,$A9)</f>
        <v>92092.59577</v>
      </c>
      <c r="AM9" s="33">
        <f>SUMIFS('DATA 2'!AM$68:AM$100,'DATA 2'!$A$68:$A$100,$A9)</f>
        <v>92080.578640000007</v>
      </c>
      <c r="AN9" s="33">
        <f>SUMIFS('DATA 2'!AN$68:AN$100,'DATA 2'!$A$68:$A$100,$A9)</f>
        <v>91866.66734</v>
      </c>
    </row>
    <row r="10" spans="1:40" x14ac:dyDescent="0.25">
      <c r="A10" s="35" t="s">
        <v>442</v>
      </c>
      <c r="C10" s="33">
        <f>SUMIFS('DATA 2'!C$68:C$100,'DATA 2'!$A$68:$A$100,$A10)</f>
        <v>638.72549089999995</v>
      </c>
      <c r="D10" s="33">
        <f>SUMIFS('DATA 2'!D$68:D$100,'DATA 2'!$A$68:$A$100,$A10)</f>
        <v>641.84433449999995</v>
      </c>
      <c r="E10" s="33">
        <f>SUMIFS('DATA 2'!E$68:E$100,'DATA 2'!$A$68:$A$100,$A10)</f>
        <v>632.89279239999996</v>
      </c>
      <c r="F10" s="33">
        <f>SUMIFS('DATA 2'!F$68:F$100,'DATA 2'!$A$68:$A$100,$A10)</f>
        <v>617.4114806</v>
      </c>
      <c r="G10" s="33">
        <f>SUMIFS('DATA 2'!G$68:G$100,'DATA 2'!$A$68:$A$100,$A10)</f>
        <v>595.61081669999999</v>
      </c>
      <c r="H10" s="33">
        <f>SUMIFS('DATA 2'!H$68:H$100,'DATA 2'!$A$68:$A$100,$A10)</f>
        <v>652.33467110000004</v>
      </c>
      <c r="I10" s="33">
        <f>SUMIFS('DATA 2'!I$68:I$100,'DATA 2'!$A$68:$A$100,$A10)</f>
        <v>728.24638170000003</v>
      </c>
      <c r="J10" s="33">
        <f>SUMIFS('DATA 2'!J$68:J$100,'DATA 2'!$A$68:$A$100,$A10)</f>
        <v>809.82685479999998</v>
      </c>
      <c r="K10" s="33">
        <f>SUMIFS('DATA 2'!K$68:K$100,'DATA 2'!$A$68:$A$100,$A10)</f>
        <v>895.56204290000005</v>
      </c>
      <c r="L10" s="33">
        <f>SUMIFS('DATA 2'!L$68:L$100,'DATA 2'!$A$68:$A$100,$A10)</f>
        <v>986.13969629999997</v>
      </c>
      <c r="M10" s="33">
        <f>SUMIFS('DATA 2'!M$68:M$100,'DATA 2'!$A$68:$A$100,$A10)</f>
        <v>1081.08179</v>
      </c>
      <c r="N10" s="33">
        <f>SUMIFS('DATA 2'!N$68:N$100,'DATA 2'!$A$68:$A$100,$A10)</f>
        <v>1177.4540489999999</v>
      </c>
      <c r="O10" s="33">
        <f>SUMIFS('DATA 2'!O$68:O$100,'DATA 2'!$A$68:$A$100,$A10)</f>
        <v>1269.0454010000001</v>
      </c>
      <c r="P10" s="33">
        <f>SUMIFS('DATA 2'!P$68:P$100,'DATA 2'!$A$68:$A$100,$A10)</f>
        <v>1299.454972</v>
      </c>
      <c r="Q10" s="33">
        <f>SUMIFS('DATA 2'!Q$68:Q$100,'DATA 2'!$A$68:$A$100,$A10)</f>
        <v>1308.4193090000001</v>
      </c>
      <c r="R10" s="33">
        <f>SUMIFS('DATA 2'!R$68:R$100,'DATA 2'!$A$68:$A$100,$A10)</f>
        <v>1306.292684</v>
      </c>
      <c r="S10" s="33">
        <f>SUMIFS('DATA 2'!S$68:S$100,'DATA 2'!$A$68:$A$100,$A10)</f>
        <v>1296.3718610000001</v>
      </c>
      <c r="T10" s="33">
        <f>SUMIFS('DATA 2'!T$68:T$100,'DATA 2'!$A$68:$A$100,$A10)</f>
        <v>1279.8361239999999</v>
      </c>
      <c r="U10" s="33">
        <f>SUMIFS('DATA 2'!U$68:U$100,'DATA 2'!$A$68:$A$100,$A10)</f>
        <v>1282.253698</v>
      </c>
      <c r="V10" s="33">
        <f>SUMIFS('DATA 2'!V$68:V$100,'DATA 2'!$A$68:$A$100,$A10)</f>
        <v>1297.9859180000001</v>
      </c>
      <c r="W10" s="33">
        <f>SUMIFS('DATA 2'!W$68:W$100,'DATA 2'!$A$68:$A$100,$A10)</f>
        <v>1322.5572259999999</v>
      </c>
      <c r="X10" s="33">
        <f>SUMIFS('DATA 2'!X$68:X$100,'DATA 2'!$A$68:$A$100,$A10)</f>
        <v>1353.0964819999999</v>
      </c>
      <c r="Y10" s="33">
        <f>SUMIFS('DATA 2'!Y$68:Y$100,'DATA 2'!$A$68:$A$100,$A10)</f>
        <v>1387.4207489999999</v>
      </c>
      <c r="Z10" s="33">
        <f>SUMIFS('DATA 2'!Z$68:Z$100,'DATA 2'!$A$68:$A$100,$A10)</f>
        <v>1423.7117740000001</v>
      </c>
      <c r="AA10" s="33">
        <f>SUMIFS('DATA 2'!AA$68:AA$100,'DATA 2'!$A$68:$A$100,$A10)</f>
        <v>1460.386364</v>
      </c>
      <c r="AB10" s="33">
        <f>SUMIFS('DATA 2'!AB$68:AB$100,'DATA 2'!$A$68:$A$100,$A10)</f>
        <v>1496.0315840000001</v>
      </c>
      <c r="AC10" s="33">
        <f>SUMIFS('DATA 2'!AC$68:AC$100,'DATA 2'!$A$68:$A$100,$A10)</f>
        <v>1529.3696150000001</v>
      </c>
      <c r="AD10" s="33">
        <f>SUMIFS('DATA 2'!AD$68:AD$100,'DATA 2'!$A$68:$A$100,$A10)</f>
        <v>1559.240528</v>
      </c>
      <c r="AE10" s="33">
        <f>SUMIFS('DATA 2'!AE$68:AE$100,'DATA 2'!$A$68:$A$100,$A10)</f>
        <v>1621.91464</v>
      </c>
      <c r="AF10" s="33">
        <f>SUMIFS('DATA 2'!AF$68:AF$100,'DATA 2'!$A$68:$A$100,$A10)</f>
        <v>1686.8193679999999</v>
      </c>
      <c r="AG10" s="33">
        <f>SUMIFS('DATA 2'!AG$68:AG$100,'DATA 2'!$A$68:$A$100,$A10)</f>
        <v>1746.5867639999999</v>
      </c>
      <c r="AH10" s="33">
        <f>SUMIFS('DATA 2'!AH$68:AH$100,'DATA 2'!$A$68:$A$100,$A10)</f>
        <v>1800.8366619999999</v>
      </c>
      <c r="AI10" s="33">
        <f>SUMIFS('DATA 2'!AI$68:AI$100,'DATA 2'!$A$68:$A$100,$A10)</f>
        <v>1850.388839</v>
      </c>
      <c r="AJ10" s="33">
        <f>SUMIFS('DATA 2'!AJ$68:AJ$100,'DATA 2'!$A$68:$A$100,$A10)</f>
        <v>1895.9847540000001</v>
      </c>
      <c r="AK10" s="33">
        <f>SUMIFS('DATA 2'!AK$68:AK$100,'DATA 2'!$A$68:$A$100,$A10)</f>
        <v>1938.2027439999999</v>
      </c>
      <c r="AL10" s="33">
        <f>SUMIFS('DATA 2'!AL$68:AL$100,'DATA 2'!$A$68:$A$100,$A10)</f>
        <v>1977.393198</v>
      </c>
      <c r="AM10" s="33">
        <f>SUMIFS('DATA 2'!AM$68:AM$100,'DATA 2'!$A$68:$A$100,$A10)</f>
        <v>2013.7962319999999</v>
      </c>
      <c r="AN10" s="33">
        <f>SUMIFS('DATA 2'!AN$68:AN$100,'DATA 2'!$A$68:$A$100,$A10)</f>
        <v>2047.6040840000001</v>
      </c>
    </row>
    <row r="11" spans="1:40" x14ac:dyDescent="0.25">
      <c r="A11" s="35" t="s">
        <v>125</v>
      </c>
      <c r="C11" s="33">
        <f>SUMIFS('DATA 2'!C$68:C$100,'DATA 2'!$A$68:$A$100,$A11)</f>
        <v>4.3678165160000004</v>
      </c>
      <c r="D11" s="33">
        <f>SUMIFS('DATA 2'!D$68:D$100,'DATA 2'!$A$68:$A$100,$A11)</f>
        <v>9.3732387670000001</v>
      </c>
      <c r="E11" s="33">
        <f>SUMIFS('DATA 2'!E$68:E$100,'DATA 2'!$A$68:$A$100,$A11)</f>
        <v>20.093128050000001</v>
      </c>
      <c r="F11" s="33">
        <f>SUMIFS('DATA 2'!F$68:F$100,'DATA 2'!$A$68:$A$100,$A11)</f>
        <v>43.451157860000002</v>
      </c>
      <c r="G11" s="33">
        <f>SUMIFS('DATA 2'!G$68:G$100,'DATA 2'!$A$68:$A$100,$A11)</f>
        <v>94.304766110000003</v>
      </c>
      <c r="H11" s="33">
        <f>SUMIFS('DATA 2'!H$68:H$100,'DATA 2'!$A$68:$A$100,$A11)</f>
        <v>190.29932890000001</v>
      </c>
      <c r="I11" s="33">
        <f>SUMIFS('DATA 2'!I$68:I$100,'DATA 2'!$A$68:$A$100,$A11)</f>
        <v>373.61126789999997</v>
      </c>
      <c r="J11" s="33">
        <f>SUMIFS('DATA 2'!J$68:J$100,'DATA 2'!$A$68:$A$100,$A11)</f>
        <v>724.11901539999997</v>
      </c>
      <c r="K11" s="33">
        <f>SUMIFS('DATA 2'!K$68:K$100,'DATA 2'!$A$68:$A$100,$A11)</f>
        <v>1392.4356969999999</v>
      </c>
      <c r="L11" s="33">
        <f>SUMIFS('DATA 2'!L$68:L$100,'DATA 2'!$A$68:$A$100,$A11)</f>
        <v>2659.6496459999998</v>
      </c>
      <c r="M11" s="33">
        <f>SUMIFS('DATA 2'!M$68:M$100,'DATA 2'!$A$68:$A$100,$A11)</f>
        <v>5039.328442</v>
      </c>
      <c r="N11" s="33">
        <f>SUMIFS('DATA 2'!N$68:N$100,'DATA 2'!$A$68:$A$100,$A11)</f>
        <v>9442.5982679999997</v>
      </c>
      <c r="O11" s="33">
        <f>SUMIFS('DATA 2'!O$68:O$100,'DATA 2'!$A$68:$A$100,$A11)</f>
        <v>17419.650860000002</v>
      </c>
      <c r="P11" s="33">
        <f>SUMIFS('DATA 2'!P$68:P$100,'DATA 2'!$A$68:$A$100,$A11)</f>
        <v>18360.091130000001</v>
      </c>
      <c r="Q11" s="33">
        <f>SUMIFS('DATA 2'!Q$68:Q$100,'DATA 2'!$A$68:$A$100,$A11)</f>
        <v>19159.126909999999</v>
      </c>
      <c r="R11" s="33">
        <f>SUMIFS('DATA 2'!R$68:R$100,'DATA 2'!$A$68:$A$100,$A11)</f>
        <v>19766.03515</v>
      </c>
      <c r="S11" s="33">
        <f>SUMIFS('DATA 2'!S$68:S$100,'DATA 2'!$A$68:$A$100,$A11)</f>
        <v>20199.139230000001</v>
      </c>
      <c r="T11" s="33">
        <f>SUMIFS('DATA 2'!T$68:T$100,'DATA 2'!$A$68:$A$100,$A11)</f>
        <v>20471.109629999999</v>
      </c>
      <c r="U11" s="33">
        <f>SUMIFS('DATA 2'!U$68:U$100,'DATA 2'!$A$68:$A$100,$A11)</f>
        <v>23876.062249999999</v>
      </c>
      <c r="V11" s="33">
        <f>SUMIFS('DATA 2'!V$68:V$100,'DATA 2'!$A$68:$A$100,$A11)</f>
        <v>28081.454129999998</v>
      </c>
      <c r="W11" s="33">
        <f>SUMIFS('DATA 2'!W$68:W$100,'DATA 2'!$A$68:$A$100,$A11)</f>
        <v>33191.462149999999</v>
      </c>
      <c r="X11" s="33">
        <f>SUMIFS('DATA 2'!X$68:X$100,'DATA 2'!$A$68:$A$100,$A11)</f>
        <v>39344.151559999998</v>
      </c>
      <c r="Y11" s="33">
        <f>SUMIFS('DATA 2'!Y$68:Y$100,'DATA 2'!$A$68:$A$100,$A11)</f>
        <v>46692.851280000003</v>
      </c>
      <c r="Z11" s="33">
        <f>SUMIFS('DATA 2'!Z$68:Z$100,'DATA 2'!$A$68:$A$100,$A11)</f>
        <v>55406.06538</v>
      </c>
      <c r="AA11" s="33">
        <f>SUMIFS('DATA 2'!AA$68:AA$100,'DATA 2'!$A$68:$A$100,$A11)</f>
        <v>65666.727970000007</v>
      </c>
      <c r="AB11" s="33">
        <f>SUMIFS('DATA 2'!AB$68:AB$100,'DATA 2'!$A$68:$A$100,$A11)</f>
        <v>77670.751929999999</v>
      </c>
      <c r="AC11" s="33">
        <f>SUMIFS('DATA 2'!AC$68:AC$100,'DATA 2'!$A$68:$A$100,$A11)</f>
        <v>91624.962230000005</v>
      </c>
      <c r="AD11" s="33">
        <f>SUMIFS('DATA 2'!AD$68:AD$100,'DATA 2'!$A$68:$A$100,$A11)</f>
        <v>107744.4283</v>
      </c>
      <c r="AE11" s="33">
        <f>SUMIFS('DATA 2'!AE$68:AE$100,'DATA 2'!$A$68:$A$100,$A11)</f>
        <v>110915.1026</v>
      </c>
      <c r="AF11" s="33">
        <f>SUMIFS('DATA 2'!AF$68:AF$100,'DATA 2'!$A$68:$A$100,$A11)</f>
        <v>112551.4498</v>
      </c>
      <c r="AG11" s="33">
        <f>SUMIFS('DATA 2'!AG$68:AG$100,'DATA 2'!$A$68:$A$100,$A11)</f>
        <v>113068.3765</v>
      </c>
      <c r="AH11" s="33">
        <f>SUMIFS('DATA 2'!AH$68:AH$100,'DATA 2'!$A$68:$A$100,$A11)</f>
        <v>112746.2727</v>
      </c>
      <c r="AI11" s="33">
        <f>SUMIFS('DATA 2'!AI$68:AI$100,'DATA 2'!$A$68:$A$100,$A11)</f>
        <v>111758.38649999999</v>
      </c>
      <c r="AJ11" s="33">
        <f>SUMIFS('DATA 2'!AJ$68:AJ$100,'DATA 2'!$A$68:$A$100,$A11)</f>
        <v>110227.46920000001</v>
      </c>
      <c r="AK11" s="33">
        <f>SUMIFS('DATA 2'!AK$68:AK$100,'DATA 2'!$A$68:$A$100,$A11)</f>
        <v>108255.4564</v>
      </c>
      <c r="AL11" s="33">
        <f>SUMIFS('DATA 2'!AL$68:AL$100,'DATA 2'!$A$68:$A$100,$A11)</f>
        <v>105921.5549</v>
      </c>
      <c r="AM11" s="33">
        <f>SUMIFS('DATA 2'!AM$68:AM$100,'DATA 2'!$A$68:$A$100,$A11)</f>
        <v>103295.00079999999</v>
      </c>
      <c r="AN11" s="33">
        <f>SUMIFS('DATA 2'!AN$68:AN$100,'DATA 2'!$A$68:$A$100,$A11)</f>
        <v>100437.1715</v>
      </c>
    </row>
    <row r="12" spans="1:40" x14ac:dyDescent="0.25">
      <c r="A12" s="35" t="s">
        <v>443</v>
      </c>
      <c r="C12" s="33">
        <f>SUMIFS('DATA 2'!C$68:C$100,'DATA 2'!$A$68:$A$100,$A12)</f>
        <v>288.43088970000002</v>
      </c>
      <c r="D12" s="33">
        <f>SUMIFS('DATA 2'!D$68:D$100,'DATA 2'!$A$68:$A$100,$A12)</f>
        <v>354.63422589999999</v>
      </c>
      <c r="E12" s="33">
        <f>SUMIFS('DATA 2'!E$68:E$100,'DATA 2'!$A$68:$A$100,$A12)</f>
        <v>458.86756530000002</v>
      </c>
      <c r="F12" s="33">
        <f>SUMIFS('DATA 2'!F$68:F$100,'DATA 2'!$A$68:$A$100,$A12)</f>
        <v>604.41870749999998</v>
      </c>
      <c r="G12" s="33">
        <f>SUMIFS('DATA 2'!G$68:G$100,'DATA 2'!$A$68:$A$100,$A12)</f>
        <v>800.32620069999996</v>
      </c>
      <c r="H12" s="33">
        <f>SUMIFS('DATA 2'!H$68:H$100,'DATA 2'!$A$68:$A$100,$A12)</f>
        <v>975.87001669999995</v>
      </c>
      <c r="I12" s="33">
        <f>SUMIFS('DATA 2'!I$68:I$100,'DATA 2'!$A$68:$A$100,$A12)</f>
        <v>1130.4974090000001</v>
      </c>
      <c r="J12" s="33">
        <f>SUMIFS('DATA 2'!J$68:J$100,'DATA 2'!$A$68:$A$100,$A12)</f>
        <v>1273.505772</v>
      </c>
      <c r="K12" s="33">
        <f>SUMIFS('DATA 2'!K$68:K$100,'DATA 2'!$A$68:$A$100,$A12)</f>
        <v>1411.9519640000001</v>
      </c>
      <c r="L12" s="33">
        <f>SUMIFS('DATA 2'!L$68:L$100,'DATA 2'!$A$68:$A$100,$A12)</f>
        <v>1548.9715209999999</v>
      </c>
      <c r="M12" s="33">
        <f>SUMIFS('DATA 2'!M$68:M$100,'DATA 2'!$A$68:$A$100,$A12)</f>
        <v>1683.256928</v>
      </c>
      <c r="N12" s="33">
        <f>SUMIFS('DATA 2'!N$68:N$100,'DATA 2'!$A$68:$A$100,$A12)</f>
        <v>1808.9013179999999</v>
      </c>
      <c r="O12" s="33">
        <f>SUMIFS('DATA 2'!O$68:O$100,'DATA 2'!$A$68:$A$100,$A12)</f>
        <v>1915.2060719999999</v>
      </c>
      <c r="P12" s="33">
        <f>SUMIFS('DATA 2'!P$68:P$100,'DATA 2'!$A$68:$A$100,$A12)</f>
        <v>1966.5456300000001</v>
      </c>
      <c r="Q12" s="33">
        <f>SUMIFS('DATA 2'!Q$68:Q$100,'DATA 2'!$A$68:$A$100,$A12)</f>
        <v>1996.0133659999999</v>
      </c>
      <c r="R12" s="33">
        <f>SUMIFS('DATA 2'!R$68:R$100,'DATA 2'!$A$68:$A$100,$A12)</f>
        <v>2009.071418</v>
      </c>
      <c r="S12" s="33">
        <f>SUMIFS('DATA 2'!S$68:S$100,'DATA 2'!$A$68:$A$100,$A12)</f>
        <v>2007.5891389999999</v>
      </c>
      <c r="T12" s="33">
        <f>SUMIFS('DATA 2'!T$68:T$100,'DATA 2'!$A$68:$A$100,$A12)</f>
        <v>1992.543457</v>
      </c>
      <c r="U12" s="33">
        <f>SUMIFS('DATA 2'!U$68:U$100,'DATA 2'!$A$68:$A$100,$A12)</f>
        <v>2002.341985</v>
      </c>
      <c r="V12" s="33">
        <f>SUMIFS('DATA 2'!V$68:V$100,'DATA 2'!$A$68:$A$100,$A12)</f>
        <v>2029.5713929999999</v>
      </c>
      <c r="W12" s="33">
        <f>SUMIFS('DATA 2'!W$68:W$100,'DATA 2'!$A$68:$A$100,$A12)</f>
        <v>2067.706893</v>
      </c>
      <c r="X12" s="33">
        <f>SUMIFS('DATA 2'!X$68:X$100,'DATA 2'!$A$68:$A$100,$A12)</f>
        <v>2112.3777209999998</v>
      </c>
      <c r="Y12" s="33">
        <f>SUMIFS('DATA 2'!Y$68:Y$100,'DATA 2'!$A$68:$A$100,$A12)</f>
        <v>2160.1729249999999</v>
      </c>
      <c r="Z12" s="33">
        <f>SUMIFS('DATA 2'!Z$68:Z$100,'DATA 2'!$A$68:$A$100,$A12)</f>
        <v>2208.230869</v>
      </c>
      <c r="AA12" s="33">
        <f>SUMIFS('DATA 2'!AA$68:AA$100,'DATA 2'!$A$68:$A$100,$A12)</f>
        <v>2254.0839259999998</v>
      </c>
      <c r="AB12" s="33">
        <f>SUMIFS('DATA 2'!AB$68:AB$100,'DATA 2'!$A$68:$A$100,$A12)</f>
        <v>2295.5846069999998</v>
      </c>
      <c r="AC12" s="33">
        <f>SUMIFS('DATA 2'!AC$68:AC$100,'DATA 2'!$A$68:$A$100,$A12)</f>
        <v>2330.8673290000002</v>
      </c>
      <c r="AD12" s="33">
        <f>SUMIFS('DATA 2'!AD$68:AD$100,'DATA 2'!$A$68:$A$100,$A12)</f>
        <v>2358.330618</v>
      </c>
      <c r="AE12" s="33">
        <f>SUMIFS('DATA 2'!AE$68:AE$100,'DATA 2'!$A$68:$A$100,$A12)</f>
        <v>1479.1338249999999</v>
      </c>
      <c r="AF12" s="33">
        <f>SUMIFS('DATA 2'!AF$68:AF$100,'DATA 2'!$A$68:$A$100,$A12)</f>
        <v>771.60893410000006</v>
      </c>
      <c r="AG12" s="33">
        <f>SUMIFS('DATA 2'!AG$68:AG$100,'DATA 2'!$A$68:$A$100,$A12)</f>
        <v>370.5669145</v>
      </c>
      <c r="AH12" s="33">
        <f>SUMIFS('DATA 2'!AH$68:AH$100,'DATA 2'!$A$68:$A$100,$A12)</f>
        <v>169.28013580000001</v>
      </c>
      <c r="AI12" s="33">
        <f>SUMIFS('DATA 2'!AI$68:AI$100,'DATA 2'!$A$68:$A$100,$A12)</f>
        <v>74.415008819999997</v>
      </c>
      <c r="AJ12" s="33">
        <f>SUMIFS('DATA 2'!AJ$68:AJ$100,'DATA 2'!$A$68:$A$100,$A12)</f>
        <v>31.665488580000002</v>
      </c>
      <c r="AK12" s="33">
        <f>SUMIFS('DATA 2'!AK$68:AK$100,'DATA 2'!$A$68:$A$100,$A12)</f>
        <v>13.12102031</v>
      </c>
      <c r="AL12" s="33">
        <f>SUMIFS('DATA 2'!AL$68:AL$100,'DATA 2'!$A$68:$A$100,$A12)</f>
        <v>5.3446516370000001</v>
      </c>
      <c r="AM12" s="33">
        <f>SUMIFS('DATA 2'!AM$68:AM$100,'DATA 2'!$A$68:$A$100,$A12)</f>
        <v>2.176017286</v>
      </c>
      <c r="AN12" s="33">
        <f>SUMIFS('DATA 2'!AN$68:AN$100,'DATA 2'!$A$68:$A$100,$A12)</f>
        <v>0.90967609169999997</v>
      </c>
    </row>
    <row r="13" spans="1:40" x14ac:dyDescent="0.25">
      <c r="A13" s="35" t="s">
        <v>444</v>
      </c>
      <c r="C13" s="33">
        <f>SUMIFS('DATA 2'!C$68:C$100,'DATA 2'!$A$68:$A$100,$A13)</f>
        <v>514.10128280000004</v>
      </c>
      <c r="D13" s="33">
        <f>SUMIFS('DATA 2'!D$68:D$100,'DATA 2'!$A$68:$A$100,$A13)</f>
        <v>549.34272580000004</v>
      </c>
      <c r="E13" s="33">
        <f>SUMIFS('DATA 2'!E$68:E$100,'DATA 2'!$A$68:$A$100,$A13)</f>
        <v>588.21044310000002</v>
      </c>
      <c r="F13" s="33">
        <f>SUMIFS('DATA 2'!F$68:F$100,'DATA 2'!$A$68:$A$100,$A13)</f>
        <v>628.29789940000001</v>
      </c>
      <c r="G13" s="33">
        <f>SUMIFS('DATA 2'!G$68:G$100,'DATA 2'!$A$68:$A$100,$A13)</f>
        <v>666.81860289999997</v>
      </c>
      <c r="H13" s="33">
        <f>SUMIFS('DATA 2'!H$68:H$100,'DATA 2'!$A$68:$A$100,$A13)</f>
        <v>715.00613989999999</v>
      </c>
      <c r="I13" s="33">
        <f>SUMIFS('DATA 2'!I$68:I$100,'DATA 2'!$A$68:$A$100,$A13)</f>
        <v>750.6357213</v>
      </c>
      <c r="J13" s="33">
        <f>SUMIFS('DATA 2'!J$68:J$100,'DATA 2'!$A$68:$A$100,$A13)</f>
        <v>773.44480399999998</v>
      </c>
      <c r="K13" s="33">
        <f>SUMIFS('DATA 2'!K$68:K$100,'DATA 2'!$A$68:$A$100,$A13)</f>
        <v>786.86598319999996</v>
      </c>
      <c r="L13" s="33">
        <f>SUMIFS('DATA 2'!L$68:L$100,'DATA 2'!$A$68:$A$100,$A13)</f>
        <v>793.23061059999998</v>
      </c>
      <c r="M13" s="33">
        <f>SUMIFS('DATA 2'!M$68:M$100,'DATA 2'!$A$68:$A$100,$A13)</f>
        <v>792.85758069999997</v>
      </c>
      <c r="N13" s="33">
        <f>SUMIFS('DATA 2'!N$68:N$100,'DATA 2'!$A$68:$A$100,$A13)</f>
        <v>784.36169740000003</v>
      </c>
      <c r="O13" s="33">
        <f>SUMIFS('DATA 2'!O$68:O$100,'DATA 2'!$A$68:$A$100,$A13)</f>
        <v>765.13248920000001</v>
      </c>
      <c r="P13" s="33">
        <f>SUMIFS('DATA 2'!P$68:P$100,'DATA 2'!$A$68:$A$100,$A13)</f>
        <v>746.4698009</v>
      </c>
      <c r="Q13" s="33">
        <f>SUMIFS('DATA 2'!Q$68:Q$100,'DATA 2'!$A$68:$A$100,$A13)</f>
        <v>728.40851529999998</v>
      </c>
      <c r="R13" s="33">
        <f>SUMIFS('DATA 2'!R$68:R$100,'DATA 2'!$A$68:$A$100,$A13)</f>
        <v>708.65819180000005</v>
      </c>
      <c r="S13" s="33">
        <f>SUMIFS('DATA 2'!S$68:S$100,'DATA 2'!$A$68:$A$100,$A13)</f>
        <v>686.72196469999994</v>
      </c>
      <c r="T13" s="33">
        <f>SUMIFS('DATA 2'!T$68:T$100,'DATA 2'!$A$68:$A$100,$A13)</f>
        <v>662.65950290000001</v>
      </c>
      <c r="U13" s="33">
        <f>SUMIFS('DATA 2'!U$68:U$100,'DATA 2'!$A$68:$A$100,$A13)</f>
        <v>610.70856670000001</v>
      </c>
      <c r="V13" s="33">
        <f>SUMIFS('DATA 2'!V$68:V$100,'DATA 2'!$A$68:$A$100,$A13)</f>
        <v>556.26073940000003</v>
      </c>
      <c r="W13" s="33">
        <f>SUMIFS('DATA 2'!W$68:W$100,'DATA 2'!$A$68:$A$100,$A13)</f>
        <v>505.40903200000002</v>
      </c>
      <c r="X13" s="33">
        <f>SUMIFS('DATA 2'!X$68:X$100,'DATA 2'!$A$68:$A$100,$A13)</f>
        <v>458.7555729</v>
      </c>
      <c r="Y13" s="33">
        <f>SUMIFS('DATA 2'!Y$68:Y$100,'DATA 2'!$A$68:$A$100,$A13)</f>
        <v>415.76265169999999</v>
      </c>
      <c r="Z13" s="33">
        <f>SUMIFS('DATA 2'!Z$68:Z$100,'DATA 2'!$A$68:$A$100,$A13)</f>
        <v>375.84388369999999</v>
      </c>
      <c r="AA13" s="33">
        <f>SUMIFS('DATA 2'!AA$68:AA$100,'DATA 2'!$A$68:$A$100,$A13)</f>
        <v>338.5787661</v>
      </c>
      <c r="AB13" s="33">
        <f>SUMIFS('DATA 2'!AB$68:AB$100,'DATA 2'!$A$68:$A$100,$A13)</f>
        <v>303.70941679999999</v>
      </c>
      <c r="AC13" s="33">
        <f>SUMIFS('DATA 2'!AC$68:AC$100,'DATA 2'!$A$68:$A$100,$A13)</f>
        <v>271.0954883</v>
      </c>
      <c r="AD13" s="33">
        <f>SUMIFS('DATA 2'!AD$68:AD$100,'DATA 2'!$A$68:$A$100,$A13)</f>
        <v>240.67066500000001</v>
      </c>
      <c r="AE13" s="33">
        <f>SUMIFS('DATA 2'!AE$68:AE$100,'DATA 2'!$A$68:$A$100,$A13)</f>
        <v>201.9687121</v>
      </c>
      <c r="AF13" s="33">
        <f>SUMIFS('DATA 2'!AF$68:AF$100,'DATA 2'!$A$68:$A$100,$A13)</f>
        <v>164.48291560000001</v>
      </c>
      <c r="AG13" s="33">
        <f>SUMIFS('DATA 2'!AG$68:AG$100,'DATA 2'!$A$68:$A$100,$A13)</f>
        <v>131.4890327</v>
      </c>
      <c r="AH13" s="33">
        <f>SUMIFS('DATA 2'!AH$68:AH$100,'DATA 2'!$A$68:$A$100,$A13)</f>
        <v>103.6956024</v>
      </c>
      <c r="AI13" s="33">
        <f>SUMIFS('DATA 2'!AI$68:AI$100,'DATA 2'!$A$68:$A$100,$A13)</f>
        <v>80.862209199999995</v>
      </c>
      <c r="AJ13" s="33">
        <f>SUMIFS('DATA 2'!AJ$68:AJ$100,'DATA 2'!$A$68:$A$100,$A13)</f>
        <v>62.426159169999998</v>
      </c>
      <c r="AK13" s="33">
        <f>SUMIFS('DATA 2'!AK$68:AK$100,'DATA 2'!$A$68:$A$100,$A13)</f>
        <v>47.747069760000002</v>
      </c>
      <c r="AL13" s="33">
        <f>SUMIFS('DATA 2'!AL$68:AL$100,'DATA 2'!$A$68:$A$100,$A13)</f>
        <v>36.199225769999998</v>
      </c>
      <c r="AM13" s="33">
        <f>SUMIFS('DATA 2'!AM$68:AM$100,'DATA 2'!$A$68:$A$100,$A13)</f>
        <v>27.213990169999999</v>
      </c>
      <c r="AN13" s="33">
        <f>SUMIFS('DATA 2'!AN$68:AN$100,'DATA 2'!$A$68:$A$100,$A13)</f>
        <v>20.29444217</v>
      </c>
    </row>
    <row r="14" spans="1:40" x14ac:dyDescent="0.25">
      <c r="A14" s="35" t="s">
        <v>445</v>
      </c>
      <c r="C14" s="33">
        <f>SUMIFS('DATA 2'!C$68:C$100,'DATA 2'!$A$68:$A$100,$A14)</f>
        <v>0.22515454670000001</v>
      </c>
      <c r="D14" s="33">
        <f>SUMIFS('DATA 2'!D$68:D$100,'DATA 2'!$A$68:$A$100,$A14)</f>
        <v>0.81245110610000004</v>
      </c>
      <c r="E14" s="33">
        <f>SUMIFS('DATA 2'!E$68:E$100,'DATA 2'!$A$68:$A$100,$A14)</f>
        <v>4.60814053</v>
      </c>
      <c r="F14" s="33">
        <f>SUMIFS('DATA 2'!F$68:F$100,'DATA 2'!$A$68:$A$100,$A14)</f>
        <v>31.132744550000002</v>
      </c>
      <c r="G14" s="33">
        <f>SUMIFS('DATA 2'!G$68:G$100,'DATA 2'!$A$68:$A$100,$A14)</f>
        <v>221.9214245</v>
      </c>
      <c r="H14" s="33">
        <f>SUMIFS('DATA 2'!H$68:H$100,'DATA 2'!$A$68:$A$100,$A14)</f>
        <v>512.99200940000003</v>
      </c>
      <c r="I14" s="33">
        <f>SUMIFS('DATA 2'!I$68:I$100,'DATA 2'!$A$68:$A$100,$A14)</f>
        <v>787.11526619999995</v>
      </c>
      <c r="J14" s="33">
        <f>SUMIFS('DATA 2'!J$68:J$100,'DATA 2'!$A$68:$A$100,$A14)</f>
        <v>1039.095368</v>
      </c>
      <c r="K14" s="33">
        <f>SUMIFS('DATA 2'!K$68:K$100,'DATA 2'!$A$68:$A$100,$A14)</f>
        <v>1287.5885720000001</v>
      </c>
      <c r="L14" s="33">
        <f>SUMIFS('DATA 2'!L$68:L$100,'DATA 2'!$A$68:$A$100,$A14)</f>
        <v>1544.0763059999999</v>
      </c>
      <c r="M14" s="33">
        <f>SUMIFS('DATA 2'!M$68:M$100,'DATA 2'!$A$68:$A$100,$A14)</f>
        <v>1810.9494990000001</v>
      </c>
      <c r="N14" s="33">
        <f>SUMIFS('DATA 2'!N$68:N$100,'DATA 2'!$A$68:$A$100,$A14)</f>
        <v>2082.542187</v>
      </c>
      <c r="O14" s="33">
        <f>SUMIFS('DATA 2'!O$68:O$100,'DATA 2'!$A$68:$A$100,$A14)</f>
        <v>2344.890903</v>
      </c>
      <c r="P14" s="33">
        <f>SUMIFS('DATA 2'!P$68:P$100,'DATA 2'!$A$68:$A$100,$A14)</f>
        <v>2453.2640839999999</v>
      </c>
      <c r="Q14" s="33">
        <f>SUMIFS('DATA 2'!Q$68:Q$100,'DATA 2'!$A$68:$A$100,$A14)</f>
        <v>2493.7217019999998</v>
      </c>
      <c r="R14" s="33">
        <f>SUMIFS('DATA 2'!R$68:R$100,'DATA 2'!$A$68:$A$100,$A14)</f>
        <v>2493.9559429999999</v>
      </c>
      <c r="S14" s="33">
        <f>SUMIFS('DATA 2'!S$68:S$100,'DATA 2'!$A$68:$A$100,$A14)</f>
        <v>2464.9728620000001</v>
      </c>
      <c r="T14" s="33">
        <f>SUMIFS('DATA 2'!T$68:T$100,'DATA 2'!$A$68:$A$100,$A14)</f>
        <v>2412.446081</v>
      </c>
      <c r="U14" s="33">
        <f>SUMIFS('DATA 2'!U$68:U$100,'DATA 2'!$A$68:$A$100,$A14)</f>
        <v>2265.829909</v>
      </c>
      <c r="V14" s="33">
        <f>SUMIFS('DATA 2'!V$68:V$100,'DATA 2'!$A$68:$A$100,$A14)</f>
        <v>2102.7919849999998</v>
      </c>
      <c r="W14" s="33">
        <f>SUMIFS('DATA 2'!W$68:W$100,'DATA 2'!$A$68:$A$100,$A14)</f>
        <v>1943.580436</v>
      </c>
      <c r="X14" s="33">
        <f>SUMIFS('DATA 2'!X$68:X$100,'DATA 2'!$A$68:$A$100,$A14)</f>
        <v>1791.6457270000001</v>
      </c>
      <c r="Y14" s="33">
        <f>SUMIFS('DATA 2'!Y$68:Y$100,'DATA 2'!$A$68:$A$100,$A14)</f>
        <v>1646.5896130000001</v>
      </c>
      <c r="Z14" s="33">
        <f>SUMIFS('DATA 2'!Z$68:Z$100,'DATA 2'!$A$68:$A$100,$A14)</f>
        <v>1507.597796</v>
      </c>
      <c r="AA14" s="33">
        <f>SUMIFS('DATA 2'!AA$68:AA$100,'DATA 2'!$A$68:$A$100,$A14)</f>
        <v>1374.1989860000001</v>
      </c>
      <c r="AB14" s="33">
        <f>SUMIFS('DATA 2'!AB$68:AB$100,'DATA 2'!$A$68:$A$100,$A14)</f>
        <v>1246.3111650000001</v>
      </c>
      <c r="AC14" s="33">
        <f>SUMIFS('DATA 2'!AC$68:AC$100,'DATA 2'!$A$68:$A$100,$A14)</f>
        <v>1124.1287319999999</v>
      </c>
      <c r="AD14" s="33">
        <f>SUMIFS('DATA 2'!AD$68:AD$100,'DATA 2'!$A$68:$A$100,$A14)</f>
        <v>1007.999064</v>
      </c>
      <c r="AE14" s="33">
        <f>SUMIFS('DATA 2'!AE$68:AE$100,'DATA 2'!$A$68:$A$100,$A14)</f>
        <v>949.73530249999999</v>
      </c>
      <c r="AF14" s="33">
        <f>SUMIFS('DATA 2'!AF$68:AF$100,'DATA 2'!$A$68:$A$100,$A14)</f>
        <v>902.98878879999995</v>
      </c>
      <c r="AG14" s="33">
        <f>SUMIFS('DATA 2'!AG$68:AG$100,'DATA 2'!$A$68:$A$100,$A14)</f>
        <v>856.96195599999999</v>
      </c>
      <c r="AH14" s="33">
        <f>SUMIFS('DATA 2'!AH$68:AH$100,'DATA 2'!$A$68:$A$100,$A14)</f>
        <v>810.38027299999999</v>
      </c>
      <c r="AI14" s="33">
        <f>SUMIFS('DATA 2'!AI$68:AI$100,'DATA 2'!$A$68:$A$100,$A14)</f>
        <v>763.81363510000006</v>
      </c>
      <c r="AJ14" s="33">
        <f>SUMIFS('DATA 2'!AJ$68:AJ$100,'DATA 2'!$A$68:$A$100,$A14)</f>
        <v>717.95564779999995</v>
      </c>
      <c r="AK14" s="33">
        <f>SUMIFS('DATA 2'!AK$68:AK$100,'DATA 2'!$A$68:$A$100,$A14)</f>
        <v>673.35146929999996</v>
      </c>
      <c r="AL14" s="33">
        <f>SUMIFS('DATA 2'!AL$68:AL$100,'DATA 2'!$A$68:$A$100,$A14)</f>
        <v>630.35042639999995</v>
      </c>
      <c r="AM14" s="33">
        <f>SUMIFS('DATA 2'!AM$68:AM$100,'DATA 2'!$A$68:$A$100,$A14)</f>
        <v>589.17405299999996</v>
      </c>
      <c r="AN14" s="33">
        <f>SUMIFS('DATA 2'!AN$68:AN$100,'DATA 2'!$A$68:$A$100,$A14)</f>
        <v>549.95829119999996</v>
      </c>
    </row>
    <row r="15" spans="1:40" x14ac:dyDescent="0.25">
      <c r="A15" s="35" t="s">
        <v>446</v>
      </c>
      <c r="C15" s="33">
        <f>SUMIFS('DATA 2'!C$68:C$100,'DATA 2'!$A$68:$A$100,$A15)</f>
        <v>2605.7253879999998</v>
      </c>
      <c r="D15" s="33">
        <f>SUMIFS('DATA 2'!D$68:D$100,'DATA 2'!$A$68:$A$100,$A15)</f>
        <v>2589.4648809999999</v>
      </c>
      <c r="E15" s="33">
        <f>SUMIFS('DATA 2'!E$68:E$100,'DATA 2'!$A$68:$A$100,$A15)</f>
        <v>2515.5954750000001</v>
      </c>
      <c r="F15" s="33">
        <f>SUMIFS('DATA 2'!F$68:F$100,'DATA 2'!$A$68:$A$100,$A15)</f>
        <v>2414.0812449999999</v>
      </c>
      <c r="G15" s="33">
        <f>SUMIFS('DATA 2'!G$68:G$100,'DATA 2'!$A$68:$A$100,$A15)</f>
        <v>2288.4402329999998</v>
      </c>
      <c r="H15" s="33">
        <f>SUMIFS('DATA 2'!H$68:H$100,'DATA 2'!$A$68:$A$100,$A15)</f>
        <v>2316.3316180000002</v>
      </c>
      <c r="I15" s="33">
        <f>SUMIFS('DATA 2'!I$68:I$100,'DATA 2'!$A$68:$A$100,$A15)</f>
        <v>2333.6301119999998</v>
      </c>
      <c r="J15" s="33">
        <f>SUMIFS('DATA 2'!J$68:J$100,'DATA 2'!$A$68:$A$100,$A15)</f>
        <v>2316.235126</v>
      </c>
      <c r="K15" s="33">
        <f>SUMIFS('DATA 2'!K$68:K$100,'DATA 2'!$A$68:$A$100,$A15)</f>
        <v>2270.3123869999999</v>
      </c>
      <c r="L15" s="33">
        <f>SUMIFS('DATA 2'!L$68:L$100,'DATA 2'!$A$68:$A$100,$A15)</f>
        <v>2203.4182300000002</v>
      </c>
      <c r="M15" s="33">
        <f>SUMIFS('DATA 2'!M$68:M$100,'DATA 2'!$A$68:$A$100,$A15)</f>
        <v>2118.436373</v>
      </c>
      <c r="N15" s="33">
        <f>SUMIFS('DATA 2'!N$68:N$100,'DATA 2'!$A$68:$A$100,$A15)</f>
        <v>2014.1075049999999</v>
      </c>
      <c r="O15" s="33">
        <f>SUMIFS('DATA 2'!O$68:O$100,'DATA 2'!$A$68:$A$100,$A15)</f>
        <v>1886.6795850000001</v>
      </c>
      <c r="P15" s="33">
        <f>SUMIFS('DATA 2'!P$68:P$100,'DATA 2'!$A$68:$A$100,$A15)</f>
        <v>1797.613382</v>
      </c>
      <c r="Q15" s="33">
        <f>SUMIFS('DATA 2'!Q$68:Q$100,'DATA 2'!$A$68:$A$100,$A15)</f>
        <v>1723.0087450000001</v>
      </c>
      <c r="R15" s="33">
        <f>SUMIFS('DATA 2'!R$68:R$100,'DATA 2'!$A$68:$A$100,$A15)</f>
        <v>1649.967913</v>
      </c>
      <c r="S15" s="33">
        <f>SUMIFS('DATA 2'!S$68:S$100,'DATA 2'!$A$68:$A$100,$A15)</f>
        <v>1575.278341</v>
      </c>
      <c r="T15" s="33">
        <f>SUMIFS('DATA 2'!T$68:T$100,'DATA 2'!$A$68:$A$100,$A15)</f>
        <v>1498.522927</v>
      </c>
      <c r="U15" s="33">
        <f>SUMIFS('DATA 2'!U$68:U$100,'DATA 2'!$A$68:$A$100,$A15)</f>
        <v>1448.352079</v>
      </c>
      <c r="V15" s="33">
        <f>SUMIFS('DATA 2'!V$68:V$100,'DATA 2'!$A$68:$A$100,$A15)</f>
        <v>1415.8454879999999</v>
      </c>
      <c r="W15" s="33">
        <f>SUMIFS('DATA 2'!W$68:W$100,'DATA 2'!$A$68:$A$100,$A15)</f>
        <v>1394.599739</v>
      </c>
      <c r="X15" s="33">
        <f>SUMIFS('DATA 2'!X$68:X$100,'DATA 2'!$A$68:$A$100,$A15)</f>
        <v>1380.7005389999999</v>
      </c>
      <c r="Y15" s="33">
        <f>SUMIFS('DATA 2'!Y$68:Y$100,'DATA 2'!$A$68:$A$100,$A15)</f>
        <v>1371.4135719999999</v>
      </c>
      <c r="Z15" s="33">
        <f>SUMIFS('DATA 2'!Z$68:Z$100,'DATA 2'!$A$68:$A$100,$A15)</f>
        <v>1364.6923879999999</v>
      </c>
      <c r="AA15" s="33">
        <f>SUMIFS('DATA 2'!AA$68:AA$100,'DATA 2'!$A$68:$A$100,$A15)</f>
        <v>1358.954328</v>
      </c>
      <c r="AB15" s="33">
        <f>SUMIFS('DATA 2'!AB$68:AB$100,'DATA 2'!$A$68:$A$100,$A15)</f>
        <v>1352.9520749999999</v>
      </c>
      <c r="AC15" s="33">
        <f>SUMIFS('DATA 2'!AC$68:AC$100,'DATA 2'!$A$68:$A$100,$A15)</f>
        <v>1345.691323</v>
      </c>
      <c r="AD15" s="33">
        <f>SUMIFS('DATA 2'!AD$68:AD$100,'DATA 2'!$A$68:$A$100,$A15)</f>
        <v>1336.376152</v>
      </c>
      <c r="AE15" s="33">
        <f>SUMIFS('DATA 2'!AE$68:AE$100,'DATA 2'!$A$68:$A$100,$A15)</f>
        <v>1356.684931</v>
      </c>
      <c r="AF15" s="33">
        <f>SUMIFS('DATA 2'!AF$68:AF$100,'DATA 2'!$A$68:$A$100,$A15)</f>
        <v>1379.1138100000001</v>
      </c>
      <c r="AG15" s="33">
        <f>SUMIFS('DATA 2'!AG$68:AG$100,'DATA 2'!$A$68:$A$100,$A15)</f>
        <v>1397.6202969999999</v>
      </c>
      <c r="AH15" s="33">
        <f>SUMIFS('DATA 2'!AH$68:AH$100,'DATA 2'!$A$68:$A$100,$A15)</f>
        <v>1412.269947</v>
      </c>
      <c r="AI15" s="33">
        <f>SUMIFS('DATA 2'!AI$68:AI$100,'DATA 2'!$A$68:$A$100,$A15)</f>
        <v>1424.061434</v>
      </c>
      <c r="AJ15" s="33">
        <f>SUMIFS('DATA 2'!AJ$68:AJ$100,'DATA 2'!$A$68:$A$100,$A15)</f>
        <v>1433.84726</v>
      </c>
      <c r="AK15" s="33">
        <f>SUMIFS('DATA 2'!AK$68:AK$100,'DATA 2'!$A$68:$A$100,$A15)</f>
        <v>1442.2812799999999</v>
      </c>
      <c r="AL15" s="33">
        <f>SUMIFS('DATA 2'!AL$68:AL$100,'DATA 2'!$A$68:$A$100,$A15)</f>
        <v>1449.789115</v>
      </c>
      <c r="AM15" s="33">
        <f>SUMIFS('DATA 2'!AM$68:AM$100,'DATA 2'!$A$68:$A$100,$A15)</f>
        <v>1456.6743039999999</v>
      </c>
      <c r="AN15" s="33">
        <f>SUMIFS('DATA 2'!AN$68:AN$100,'DATA 2'!$A$68:$A$100,$A15)</f>
        <v>1463.17417</v>
      </c>
    </row>
    <row r="16" spans="1:40" x14ac:dyDescent="0.25">
      <c r="A16" s="35" t="s">
        <v>449</v>
      </c>
      <c r="C16" s="33">
        <f>SUMIFS('DATA 2'!C$68:C$100,'DATA 2'!$A$68:$A$100,$A16)</f>
        <v>2831.6670730000001</v>
      </c>
      <c r="D16" s="33">
        <f>SUMIFS('DATA 2'!D$68:D$100,'DATA 2'!$A$68:$A$100,$A16)</f>
        <v>2829.5696200000002</v>
      </c>
      <c r="E16" s="33">
        <f>SUMIFS('DATA 2'!E$68:E$100,'DATA 2'!$A$68:$A$100,$A16)</f>
        <v>2751.4061510000001</v>
      </c>
      <c r="F16" s="33">
        <f>SUMIFS('DATA 2'!F$68:F$100,'DATA 2'!$A$68:$A$100,$A16)</f>
        <v>2632.3154890000001</v>
      </c>
      <c r="G16" s="33">
        <f>SUMIFS('DATA 2'!G$68:G$100,'DATA 2'!$A$68:$A$100,$A16)</f>
        <v>2484.1980659999999</v>
      </c>
      <c r="H16" s="33">
        <f>SUMIFS('DATA 2'!H$68:H$100,'DATA 2'!$A$68:$A$100,$A16)</f>
        <v>2503.1113989999999</v>
      </c>
      <c r="I16" s="33">
        <f>SUMIFS('DATA 2'!I$68:I$100,'DATA 2'!$A$68:$A$100,$A16)</f>
        <v>2516.3014069999999</v>
      </c>
      <c r="J16" s="33">
        <f>SUMIFS('DATA 2'!J$68:J$100,'DATA 2'!$A$68:$A$100,$A16)</f>
        <v>2499.2219669999999</v>
      </c>
      <c r="K16" s="33">
        <f>SUMIFS('DATA 2'!K$68:K$100,'DATA 2'!$A$68:$A$100,$A16)</f>
        <v>2457.4811199999999</v>
      </c>
      <c r="L16" s="33">
        <f>SUMIFS('DATA 2'!L$68:L$100,'DATA 2'!$A$68:$A$100,$A16)</f>
        <v>2397.9613669999999</v>
      </c>
      <c r="M16" s="33">
        <f>SUMIFS('DATA 2'!M$68:M$100,'DATA 2'!$A$68:$A$100,$A16)</f>
        <v>2322.5878170000001</v>
      </c>
      <c r="N16" s="33">
        <f>SUMIFS('DATA 2'!N$68:N$100,'DATA 2'!$A$68:$A$100,$A16)</f>
        <v>2228.7306570000001</v>
      </c>
      <c r="O16" s="33">
        <f>SUMIFS('DATA 2'!O$68:O$100,'DATA 2'!$A$68:$A$100,$A16)</f>
        <v>2110.823077</v>
      </c>
      <c r="P16" s="33">
        <f>SUMIFS('DATA 2'!P$68:P$100,'DATA 2'!$A$68:$A$100,$A16)</f>
        <v>1966.1035569999999</v>
      </c>
      <c r="Q16" s="33">
        <f>SUMIFS('DATA 2'!Q$68:Q$100,'DATA 2'!$A$68:$A$100,$A16)</f>
        <v>1820.04955</v>
      </c>
      <c r="R16" s="33">
        <f>SUMIFS('DATA 2'!R$68:R$100,'DATA 2'!$A$68:$A$100,$A16)</f>
        <v>1674.867596</v>
      </c>
      <c r="S16" s="33">
        <f>SUMIFS('DATA 2'!S$68:S$100,'DATA 2'!$A$68:$A$100,$A16)</f>
        <v>1532.2630879999999</v>
      </c>
      <c r="T16" s="33">
        <f>SUMIFS('DATA 2'!T$68:T$100,'DATA 2'!$A$68:$A$100,$A16)</f>
        <v>1393.6991310000001</v>
      </c>
      <c r="U16" s="33">
        <f>SUMIFS('DATA 2'!U$68:U$100,'DATA 2'!$A$68:$A$100,$A16)</f>
        <v>1299.877432</v>
      </c>
      <c r="V16" s="33">
        <f>SUMIFS('DATA 2'!V$68:V$100,'DATA 2'!$A$68:$A$100,$A16)</f>
        <v>1229.1090300000001</v>
      </c>
      <c r="W16" s="33">
        <f>SUMIFS('DATA 2'!W$68:W$100,'DATA 2'!$A$68:$A$100,$A16)</f>
        <v>1171.1171979999999</v>
      </c>
      <c r="X16" s="33">
        <f>SUMIFS('DATA 2'!X$68:X$100,'DATA 2'!$A$68:$A$100,$A16)</f>
        <v>1120.8934870000001</v>
      </c>
      <c r="Y16" s="33">
        <f>SUMIFS('DATA 2'!Y$68:Y$100,'DATA 2'!$A$68:$A$100,$A16)</f>
        <v>1075.4873110000001</v>
      </c>
      <c r="Z16" s="33">
        <f>SUMIFS('DATA 2'!Z$68:Z$100,'DATA 2'!$A$68:$A$100,$A16)</f>
        <v>1032.9649730000001</v>
      </c>
      <c r="AA16" s="33">
        <f>SUMIFS('DATA 2'!AA$68:AA$100,'DATA 2'!$A$68:$A$100,$A16)</f>
        <v>992.00643769999999</v>
      </c>
      <c r="AB16" s="33">
        <f>SUMIFS('DATA 2'!AB$68:AB$100,'DATA 2'!$A$68:$A$100,$A16)</f>
        <v>951.70735690000004</v>
      </c>
      <c r="AC16" s="33">
        <f>SUMIFS('DATA 2'!AC$68:AC$100,'DATA 2'!$A$68:$A$100,$A16)</f>
        <v>911.46259320000001</v>
      </c>
      <c r="AD16" s="33">
        <f>SUMIFS('DATA 2'!AD$68:AD$100,'DATA 2'!$A$68:$A$100,$A16)</f>
        <v>870.89006919999997</v>
      </c>
      <c r="AE16" s="33">
        <f>SUMIFS('DATA 2'!AE$68:AE$100,'DATA 2'!$A$68:$A$100,$A16)</f>
        <v>679.78902779999999</v>
      </c>
      <c r="AF16" s="33">
        <f>SUMIFS('DATA 2'!AF$68:AF$100,'DATA 2'!$A$68:$A$100,$A16)</f>
        <v>488.6337451</v>
      </c>
      <c r="AG16" s="33">
        <f>SUMIFS('DATA 2'!AG$68:AG$100,'DATA 2'!$A$68:$A$100,$A16)</f>
        <v>337.57730090000001</v>
      </c>
      <c r="AH16" s="33">
        <f>SUMIFS('DATA 2'!AH$68:AH$100,'DATA 2'!$A$68:$A$100,$A16)</f>
        <v>227.45644050000001</v>
      </c>
      <c r="AI16" s="33">
        <f>SUMIFS('DATA 2'!AI$68:AI$100,'DATA 2'!$A$68:$A$100,$A16)</f>
        <v>150.29738270000001</v>
      </c>
      <c r="AJ16" s="33">
        <f>SUMIFS('DATA 2'!AJ$68:AJ$100,'DATA 2'!$A$68:$A$100,$A16)</f>
        <v>97.64148625</v>
      </c>
      <c r="AK16" s="33">
        <f>SUMIFS('DATA 2'!AK$68:AK$100,'DATA 2'!$A$68:$A$100,$A16)</f>
        <v>62.469851259999999</v>
      </c>
      <c r="AL16" s="33">
        <f>SUMIFS('DATA 2'!AL$68:AL$100,'DATA 2'!$A$68:$A$100,$A16)</f>
        <v>39.41879282</v>
      </c>
      <c r="AM16" s="33">
        <f>SUMIFS('DATA 2'!AM$68:AM$100,'DATA 2'!$A$68:$A$100,$A16)</f>
        <v>24.573046349999998</v>
      </c>
      <c r="AN16" s="33">
        <f>SUMIFS('DATA 2'!AN$68:AN$100,'DATA 2'!$A$68:$A$100,$A16)</f>
        <v>15.16508846</v>
      </c>
    </row>
    <row r="17" spans="1:44" x14ac:dyDescent="0.25">
      <c r="A17" s="35" t="s">
        <v>450</v>
      </c>
      <c r="C17" s="33">
        <f>SUMIFS('DATA 2'!C$68:C$100,'DATA 2'!$A$68:$A$100,$A17)</f>
        <v>11781.592780000001</v>
      </c>
      <c r="D17" s="33">
        <f>SUMIFS('DATA 2'!D$68:D$100,'DATA 2'!$A$68:$A$100,$A17)</f>
        <v>13172.98697</v>
      </c>
      <c r="E17" s="33">
        <f>SUMIFS('DATA 2'!E$68:E$100,'DATA 2'!$A$68:$A$100,$A17)</f>
        <v>14381.987590000001</v>
      </c>
      <c r="F17" s="33">
        <f>SUMIFS('DATA 2'!F$68:F$100,'DATA 2'!$A$68:$A$100,$A17)</f>
        <v>15552.8848</v>
      </c>
      <c r="G17" s="33">
        <f>SUMIFS('DATA 2'!G$68:G$100,'DATA 2'!$A$68:$A$100,$A17)</f>
        <v>16662.899010000001</v>
      </c>
      <c r="H17" s="33">
        <f>SUMIFS('DATA 2'!H$68:H$100,'DATA 2'!$A$68:$A$100,$A17)</f>
        <v>19238.225569999999</v>
      </c>
      <c r="I17" s="33">
        <f>SUMIFS('DATA 2'!I$68:I$100,'DATA 2'!$A$68:$A$100,$A17)</f>
        <v>21585.5556</v>
      </c>
      <c r="J17" s="33">
        <f>SUMIFS('DATA 2'!J$68:J$100,'DATA 2'!$A$68:$A$100,$A17)</f>
        <v>23952.187300000001</v>
      </c>
      <c r="K17" s="33">
        <f>SUMIFS('DATA 2'!K$68:K$100,'DATA 2'!$A$68:$A$100,$A17)</f>
        <v>26447.314460000001</v>
      </c>
      <c r="L17" s="33">
        <f>SUMIFS('DATA 2'!L$68:L$100,'DATA 2'!$A$68:$A$100,$A17)</f>
        <v>29109.12097</v>
      </c>
      <c r="M17" s="33">
        <f>SUMIFS('DATA 2'!M$68:M$100,'DATA 2'!$A$68:$A$100,$A17)</f>
        <v>31899.657999999999</v>
      </c>
      <c r="N17" s="33">
        <f>SUMIFS('DATA 2'!N$68:N$100,'DATA 2'!$A$68:$A$100,$A17)</f>
        <v>34697.323700000001</v>
      </c>
      <c r="O17" s="33">
        <f>SUMIFS('DATA 2'!O$68:O$100,'DATA 2'!$A$68:$A$100,$A17)</f>
        <v>37282.038670000002</v>
      </c>
      <c r="P17" s="33">
        <f>SUMIFS('DATA 2'!P$68:P$100,'DATA 2'!$A$68:$A$100,$A17)</f>
        <v>41924.801820000001</v>
      </c>
      <c r="Q17" s="33">
        <f>SUMIFS('DATA 2'!Q$68:Q$100,'DATA 2'!$A$68:$A$100,$A17)</f>
        <v>47288.801240000001</v>
      </c>
      <c r="R17" s="33">
        <f>SUMIFS('DATA 2'!R$68:R$100,'DATA 2'!$A$68:$A$100,$A17)</f>
        <v>53242.161099999998</v>
      </c>
      <c r="S17" s="33">
        <f>SUMIFS('DATA 2'!S$68:S$100,'DATA 2'!$A$68:$A$100,$A17)</f>
        <v>59828.921040000001</v>
      </c>
      <c r="T17" s="33">
        <f>SUMIFS('DATA 2'!T$68:T$100,'DATA 2'!$A$68:$A$100,$A17)</f>
        <v>67090.907380000004</v>
      </c>
      <c r="U17" s="33">
        <f>SUMIFS('DATA 2'!U$68:U$100,'DATA 2'!$A$68:$A$100,$A17)</f>
        <v>62216.235289999997</v>
      </c>
      <c r="V17" s="33">
        <f>SUMIFS('DATA 2'!V$68:V$100,'DATA 2'!$A$68:$A$100,$A17)</f>
        <v>57925.077420000001</v>
      </c>
      <c r="W17" s="33">
        <f>SUMIFS('DATA 2'!W$68:W$100,'DATA 2'!$A$68:$A$100,$A17)</f>
        <v>53981.969859999997</v>
      </c>
      <c r="X17" s="33">
        <f>SUMIFS('DATA 2'!X$68:X$100,'DATA 2'!$A$68:$A$100,$A17)</f>
        <v>50269.659229999997</v>
      </c>
      <c r="Y17" s="33">
        <f>SUMIFS('DATA 2'!Y$68:Y$100,'DATA 2'!$A$68:$A$100,$A17)</f>
        <v>46714.032879999999</v>
      </c>
      <c r="Z17" s="33">
        <f>SUMIFS('DATA 2'!Z$68:Z$100,'DATA 2'!$A$68:$A$100,$A17)</f>
        <v>43272.814709999999</v>
      </c>
      <c r="AA17" s="33">
        <f>SUMIFS('DATA 2'!AA$68:AA$100,'DATA 2'!$A$68:$A$100,$A17)</f>
        <v>39926.237009999997</v>
      </c>
      <c r="AB17" s="33">
        <f>SUMIFS('DATA 2'!AB$68:AB$100,'DATA 2'!$A$68:$A$100,$A17)</f>
        <v>36669.760170000001</v>
      </c>
      <c r="AC17" s="33">
        <f>SUMIFS('DATA 2'!AC$68:AC$100,'DATA 2'!$A$68:$A$100,$A17)</f>
        <v>33508.636290000002</v>
      </c>
      <c r="AD17" s="33">
        <f>SUMIFS('DATA 2'!AD$68:AD$100,'DATA 2'!$A$68:$A$100,$A17)</f>
        <v>30453.89718</v>
      </c>
      <c r="AE17" s="33">
        <f>SUMIFS('DATA 2'!AE$68:AE$100,'DATA 2'!$A$68:$A$100,$A17)</f>
        <v>33901.898020000001</v>
      </c>
      <c r="AF17" s="33">
        <f>SUMIFS('DATA 2'!AF$68:AF$100,'DATA 2'!$A$68:$A$100,$A17)</f>
        <v>37447.486230000002</v>
      </c>
      <c r="AG17" s="33">
        <f>SUMIFS('DATA 2'!AG$68:AG$100,'DATA 2'!$A$68:$A$100,$A17)</f>
        <v>41193.531210000001</v>
      </c>
      <c r="AH17" s="33">
        <f>SUMIFS('DATA 2'!AH$68:AH$100,'DATA 2'!$A$68:$A$100,$A17)</f>
        <v>45222.93331</v>
      </c>
      <c r="AI17" s="33">
        <f>SUMIFS('DATA 2'!AI$68:AI$100,'DATA 2'!$A$68:$A$100,$A17)</f>
        <v>49598.453009999997</v>
      </c>
      <c r="AJ17" s="33">
        <f>SUMIFS('DATA 2'!AJ$68:AJ$100,'DATA 2'!$A$68:$A$100,$A17)</f>
        <v>54375.870210000001</v>
      </c>
      <c r="AK17" s="33">
        <f>SUMIFS('DATA 2'!AK$68:AK$100,'DATA 2'!$A$68:$A$100,$A17)</f>
        <v>59613.121229999997</v>
      </c>
      <c r="AL17" s="33">
        <f>SUMIFS('DATA 2'!AL$68:AL$100,'DATA 2'!$A$68:$A$100,$A17)</f>
        <v>65367.181570000001</v>
      </c>
      <c r="AM17" s="33">
        <f>SUMIFS('DATA 2'!AM$68:AM$100,'DATA 2'!$A$68:$A$100,$A17)</f>
        <v>71699.199949999995</v>
      </c>
      <c r="AN17" s="33">
        <f>SUMIFS('DATA 2'!AN$68:AN$100,'DATA 2'!$A$68:$A$100,$A17)</f>
        <v>78675.660999999905</v>
      </c>
    </row>
    <row r="18" spans="1:44" x14ac:dyDescent="0.25">
      <c r="A18" s="35" t="s">
        <v>447</v>
      </c>
      <c r="C18" s="33">
        <f>SUMIFS('DATA 2'!C$68:C$100,'DATA 2'!$A$68:$A$100,$A18)</f>
        <v>474.12527679999999</v>
      </c>
      <c r="D18" s="33">
        <f>SUMIFS('DATA 2'!D$68:D$100,'DATA 2'!$A$68:$A$100,$A18)</f>
        <v>529.97338009999999</v>
      </c>
      <c r="E18" s="33">
        <f>SUMIFS('DATA 2'!E$68:E$100,'DATA 2'!$A$68:$A$100,$A18)</f>
        <v>602.48507189999998</v>
      </c>
      <c r="F18" s="33">
        <f>SUMIFS('DATA 2'!F$68:F$100,'DATA 2'!$A$68:$A$100,$A18)</f>
        <v>687.60712249999995</v>
      </c>
      <c r="G18" s="33">
        <f>SUMIFS('DATA 2'!G$68:G$100,'DATA 2'!$A$68:$A$100,$A18)</f>
        <v>782.9401269</v>
      </c>
      <c r="H18" s="33">
        <f>SUMIFS('DATA 2'!H$68:H$100,'DATA 2'!$A$68:$A$100,$A18)</f>
        <v>616.45100790000004</v>
      </c>
      <c r="I18" s="33">
        <f>SUMIFS('DATA 2'!I$68:I$100,'DATA 2'!$A$68:$A$100,$A18)</f>
        <v>413.65602109999998</v>
      </c>
      <c r="J18" s="33">
        <f>SUMIFS('DATA 2'!J$68:J$100,'DATA 2'!$A$68:$A$100,$A18)</f>
        <v>257.1469136</v>
      </c>
      <c r="K18" s="33">
        <f>SUMIFS('DATA 2'!K$68:K$100,'DATA 2'!$A$68:$A$100,$A18)</f>
        <v>152.70221280000001</v>
      </c>
      <c r="L18" s="33">
        <f>SUMIFS('DATA 2'!L$68:L$100,'DATA 2'!$A$68:$A$100,$A18)</f>
        <v>87.617964499999999</v>
      </c>
      <c r="M18" s="33">
        <f>SUMIFS('DATA 2'!M$68:M$100,'DATA 2'!$A$68:$A$100,$A18)</f>
        <v>48.746701790000003</v>
      </c>
      <c r="N18" s="33">
        <f>SUMIFS('DATA 2'!N$68:N$100,'DATA 2'!$A$68:$A$100,$A18)</f>
        <v>26.293368059999999</v>
      </c>
      <c r="O18" s="33">
        <f>SUMIFS('DATA 2'!O$68:O$100,'DATA 2'!$A$68:$A$100,$A18)</f>
        <v>13.72381564</v>
      </c>
      <c r="P18" s="33">
        <f>SUMIFS('DATA 2'!P$68:P$100,'DATA 2'!$A$68:$A$100,$A18)</f>
        <v>9.4759018810000004</v>
      </c>
      <c r="Q18" s="33">
        <f>SUMIFS('DATA 2'!Q$68:Q$100,'DATA 2'!$A$68:$A$100,$A18)</f>
        <v>7.1617108360000001</v>
      </c>
      <c r="R18" s="33">
        <f>SUMIFS('DATA 2'!R$68:R$100,'DATA 2'!$A$68:$A$100,$A18)</f>
        <v>5.5440902410000001</v>
      </c>
      <c r="S18" s="33">
        <f>SUMIFS('DATA 2'!S$68:S$100,'DATA 2'!$A$68:$A$100,$A18)</f>
        <v>4.3094584170000001</v>
      </c>
      <c r="T18" s="33">
        <f>SUMIFS('DATA 2'!T$68:T$100,'DATA 2'!$A$68:$A$100,$A18)</f>
        <v>3.3436664309999999</v>
      </c>
      <c r="U18" s="33">
        <f>SUMIFS('DATA 2'!U$68:U$100,'DATA 2'!$A$68:$A$100,$A18)</f>
        <v>2.9538468199999999</v>
      </c>
      <c r="V18" s="33">
        <f>SUMIFS('DATA 2'!V$68:V$100,'DATA 2'!$A$68:$A$100,$A18)</f>
        <v>2.7514176930000001</v>
      </c>
      <c r="W18" s="33">
        <f>SUMIFS('DATA 2'!W$68:W$100,'DATA 2'!$A$68:$A$100,$A18)</f>
        <v>2.628194251</v>
      </c>
      <c r="X18" s="33">
        <f>SUMIFS('DATA 2'!X$68:X$100,'DATA 2'!$A$68:$A$100,$A18)</f>
        <v>2.5498247159999998</v>
      </c>
      <c r="Y18" s="33">
        <f>SUMIFS('DATA 2'!Y$68:Y$100,'DATA 2'!$A$68:$A$100,$A18)</f>
        <v>2.5026567630000001</v>
      </c>
      <c r="Z18" s="33">
        <f>SUMIFS('DATA 2'!Z$68:Z$100,'DATA 2'!$A$68:$A$100,$A18)</f>
        <v>2.4799406799999999</v>
      </c>
      <c r="AA18" s="33">
        <f>SUMIFS('DATA 2'!AA$68:AA$100,'DATA 2'!$A$68:$A$100,$A18)</f>
        <v>2.4777609809999999</v>
      </c>
      <c r="AB18" s="33">
        <f>SUMIFS('DATA 2'!AB$68:AB$100,'DATA 2'!$A$68:$A$100,$A18)</f>
        <v>2.4936535219999998</v>
      </c>
      <c r="AC18" s="33">
        <f>SUMIFS('DATA 2'!AC$68:AC$100,'DATA 2'!$A$68:$A$100,$A18)</f>
        <v>2.5260424060000002</v>
      </c>
      <c r="AD18" s="33">
        <f>SUMIFS('DATA 2'!AD$68:AD$100,'DATA 2'!$A$68:$A$100,$A18)</f>
        <v>2.5739623900000002</v>
      </c>
      <c r="AE18" s="33">
        <f>SUMIFS('DATA 2'!AE$68:AE$100,'DATA 2'!$A$68:$A$100,$A18)</f>
        <v>2.6247069440000002</v>
      </c>
      <c r="AF18" s="33">
        <f>SUMIFS('DATA 2'!AF$68:AF$100,'DATA 2'!$A$68:$A$100,$A18)</f>
        <v>2.671301658</v>
      </c>
      <c r="AG18" s="33">
        <f>SUMIFS('DATA 2'!AG$68:AG$100,'DATA 2'!$A$68:$A$100,$A18)</f>
        <v>2.7178489290000001</v>
      </c>
      <c r="AH18" s="33">
        <f>SUMIFS('DATA 2'!AH$68:AH$100,'DATA 2'!$A$68:$A$100,$A18)</f>
        <v>2.7696810909999998</v>
      </c>
      <c r="AI18" s="33">
        <f>SUMIFS('DATA 2'!AI$68:AI$100,'DATA 2'!$A$68:$A$100,$A18)</f>
        <v>2.8307804339999998</v>
      </c>
      <c r="AJ18" s="33">
        <f>SUMIFS('DATA 2'!AJ$68:AJ$100,'DATA 2'!$A$68:$A$100,$A18)</f>
        <v>2.9040297759999998</v>
      </c>
      <c r="AK18" s="33">
        <f>SUMIFS('DATA 2'!AK$68:AK$100,'DATA 2'!$A$68:$A$100,$A18)</f>
        <v>2.9918694559999999</v>
      </c>
      <c r="AL18" s="33">
        <f>SUMIFS('DATA 2'!AL$68:AL$100,'DATA 2'!$A$68:$A$100,$A18)</f>
        <v>3.0964920920000001</v>
      </c>
      <c r="AM18" s="33">
        <f>SUMIFS('DATA 2'!AM$68:AM$100,'DATA 2'!$A$68:$A$100,$A18)</f>
        <v>3.2201655520000001</v>
      </c>
      <c r="AN18" s="33">
        <f>SUMIFS('DATA 2'!AN$68:AN$100,'DATA 2'!$A$68:$A$100,$A18)</f>
        <v>3.365420404</v>
      </c>
    </row>
    <row r="19" spans="1:44" x14ac:dyDescent="0.25">
      <c r="A19" s="35" t="s">
        <v>448</v>
      </c>
      <c r="C19" s="33">
        <f>SUMIFS('DATA 2'!C$68:C$100,'DATA 2'!$A$68:$A$100,$A19)</f>
        <v>5981.2326210000001</v>
      </c>
      <c r="D19" s="33">
        <f>SUMIFS('DATA 2'!D$68:D$100,'DATA 2'!$A$68:$A$100,$A19)</f>
        <v>5855.3974790000002</v>
      </c>
      <c r="E19" s="33">
        <f>SUMIFS('DATA 2'!E$68:E$100,'DATA 2'!$A$68:$A$100,$A19)</f>
        <v>5533.8291069999996</v>
      </c>
      <c r="F19" s="33">
        <f>SUMIFS('DATA 2'!F$68:F$100,'DATA 2'!$A$68:$A$100,$A19)</f>
        <v>5133.7354240000004</v>
      </c>
      <c r="G19" s="33">
        <f>SUMIFS('DATA 2'!G$68:G$100,'DATA 2'!$A$68:$A$100,$A19)</f>
        <v>4690.7248069999996</v>
      </c>
      <c r="H19" s="33">
        <f>SUMIFS('DATA 2'!H$68:H$100,'DATA 2'!$A$68:$A$100,$A19)</f>
        <v>2732.1856929999999</v>
      </c>
      <c r="I19" s="33">
        <f>SUMIFS('DATA 2'!I$68:I$100,'DATA 2'!$A$68:$A$100,$A19)</f>
        <v>1309.7945279999999</v>
      </c>
      <c r="J19" s="33">
        <f>SUMIFS('DATA 2'!J$68:J$100,'DATA 2'!$A$68:$A$100,$A19)</f>
        <v>570.84117470000001</v>
      </c>
      <c r="K19" s="33">
        <f>SUMIFS('DATA 2'!K$68:K$100,'DATA 2'!$A$68:$A$100,$A19)</f>
        <v>234.79223630000001</v>
      </c>
      <c r="L19" s="33">
        <f>SUMIFS('DATA 2'!L$68:L$100,'DATA 2'!$A$68:$A$100,$A19)</f>
        <v>92.806707829999894</v>
      </c>
      <c r="M19" s="33">
        <f>SUMIFS('DATA 2'!M$68:M$100,'DATA 2'!$A$68:$A$100,$A19)</f>
        <v>35.821364029999998</v>
      </c>
      <c r="N19" s="33">
        <f>SUMIFS('DATA 2'!N$68:N$100,'DATA 2'!$A$68:$A$100,$A19)</f>
        <v>13.84266916</v>
      </c>
      <c r="O19" s="33">
        <f>SUMIFS('DATA 2'!O$68:O$100,'DATA 2'!$A$68:$A$100,$A19)</f>
        <v>5.5875924179999998</v>
      </c>
      <c r="P19" s="33">
        <f>SUMIFS('DATA 2'!P$68:P$100,'DATA 2'!$A$68:$A$100,$A19)</f>
        <v>3.4160212890000001</v>
      </c>
      <c r="Q19" s="33">
        <f>SUMIFS('DATA 2'!Q$68:Q$100,'DATA 2'!$A$68:$A$100,$A19)</f>
        <v>2.3918491</v>
      </c>
      <c r="R19" s="33">
        <f>SUMIFS('DATA 2'!R$68:R$100,'DATA 2'!$A$68:$A$100,$A19)</f>
        <v>1.744361654</v>
      </c>
      <c r="S19" s="33">
        <f>SUMIFS('DATA 2'!S$68:S$100,'DATA 2'!$A$68:$A$100,$A19)</f>
        <v>1.287907175</v>
      </c>
      <c r="T19" s="33">
        <f>SUMIFS('DATA 2'!T$68:T$100,'DATA 2'!$A$68:$A$100,$A19)</f>
        <v>0.9545778104</v>
      </c>
      <c r="U19" s="33">
        <f>SUMIFS('DATA 2'!U$68:U$100,'DATA 2'!$A$68:$A$100,$A19)</f>
        <v>0.71671548139999997</v>
      </c>
      <c r="V19" s="33">
        <f>SUMIFS('DATA 2'!V$68:V$100,'DATA 2'!$A$68:$A$100,$A19)</f>
        <v>0.54311162639999999</v>
      </c>
      <c r="W19" s="33">
        <f>SUMIFS('DATA 2'!W$68:W$100,'DATA 2'!$A$68:$A$100,$A19)</f>
        <v>0.41429401640000002</v>
      </c>
      <c r="X19" s="33">
        <f>SUMIFS('DATA 2'!X$68:X$100,'DATA 2'!$A$68:$A$100,$A19)</f>
        <v>0.31762847459999999</v>
      </c>
      <c r="Y19" s="33">
        <f>SUMIFS('DATA 2'!Y$68:Y$100,'DATA 2'!$A$68:$A$100,$A19)</f>
        <v>0.2444761862</v>
      </c>
      <c r="Z19" s="33">
        <f>SUMIFS('DATA 2'!Z$68:Z$100,'DATA 2'!$A$68:$A$100,$A19)</f>
        <v>0.18875166369999999</v>
      </c>
      <c r="AA19" s="33">
        <f>SUMIFS('DATA 2'!AA$68:AA$100,'DATA 2'!$A$68:$A$100,$A19)</f>
        <v>0.1460807975</v>
      </c>
      <c r="AB19" s="33">
        <f>SUMIFS('DATA 2'!AB$68:AB$100,'DATA 2'!$A$68:$A$100,$A19)</f>
        <v>0.1132700502</v>
      </c>
      <c r="AC19" s="33">
        <f>SUMIFS('DATA 2'!AC$68:AC$100,'DATA 2'!$A$68:$A$100,$A19)</f>
        <v>8.7957992200000001E-2</v>
      </c>
      <c r="AD19" s="33">
        <f>SUMIFS('DATA 2'!AD$68:AD$100,'DATA 2'!$A$68:$A$100,$A19)</f>
        <v>6.83801089E-2</v>
      </c>
      <c r="AE19" s="33">
        <f>SUMIFS('DATA 2'!AE$68:AE$100,'DATA 2'!$A$68:$A$100,$A19)</f>
        <v>5.3932630199999998E-2</v>
      </c>
      <c r="AF19" s="33">
        <f>SUMIFS('DATA 2'!AF$68:AF$100,'DATA 2'!$A$68:$A$100,$A19)</f>
        <v>4.2654883099999999E-2</v>
      </c>
      <c r="AG19" s="33">
        <f>SUMIFS('DATA 2'!AG$68:AG$100,'DATA 2'!$A$68:$A$100,$A19)</f>
        <v>3.3741861499999998E-2</v>
      </c>
      <c r="AH19" s="33">
        <f>SUMIFS('DATA 2'!AH$68:AH$100,'DATA 2'!$A$68:$A$100,$A19)</f>
        <v>2.66986006E-2</v>
      </c>
      <c r="AI19" s="33">
        <f>SUMIFS('DATA 2'!AI$68:AI$100,'DATA 2'!$A$68:$A$100,$A19)</f>
        <v>2.1141515199999999E-2</v>
      </c>
      <c r="AJ19" s="33">
        <f>SUMIFS('DATA 2'!AJ$68:AJ$100,'DATA 2'!$A$68:$A$100,$A19)</f>
        <v>1.6760723599999999E-2</v>
      </c>
      <c r="AK19" s="33">
        <f>SUMIFS('DATA 2'!AK$68:AK$100,'DATA 2'!$A$68:$A$100,$A19)</f>
        <v>1.33079602E-2</v>
      </c>
      <c r="AL19" s="33">
        <f>SUMIFS('DATA 2'!AL$68:AL$100,'DATA 2'!$A$68:$A$100,$A19)</f>
        <v>1.0584854100000001E-2</v>
      </c>
      <c r="AM19" s="33">
        <f>SUMIFS('DATA 2'!AM$68:AM$100,'DATA 2'!$A$68:$A$100,$A19)</f>
        <v>8.4350784800000002E-3</v>
      </c>
      <c r="AN19" s="33">
        <f>SUMIFS('DATA 2'!AN$68:AN$100,'DATA 2'!$A$68:$A$100,$A19)</f>
        <v>6.73582695E-3</v>
      </c>
    </row>
    <row r="20" spans="1:44" x14ac:dyDescent="0.25">
      <c r="A20" s="35" t="s">
        <v>458</v>
      </c>
      <c r="C20" s="33">
        <f>SUM(C2:C7)</f>
        <v>3459303.5254912633</v>
      </c>
      <c r="D20" s="33">
        <f t="shared" ref="D20:AN20" si="1">SUM(D2:D7)</f>
        <v>3560650.1230862825</v>
      </c>
      <c r="E20" s="33">
        <f t="shared" si="1"/>
        <v>3662036.64223431</v>
      </c>
      <c r="F20" s="33">
        <f t="shared" si="1"/>
        <v>3764622.0187528701</v>
      </c>
      <c r="G20" s="33">
        <f t="shared" si="1"/>
        <v>3869892.3213220099</v>
      </c>
      <c r="H20" s="33">
        <f t="shared" si="1"/>
        <v>3979452.6644066102</v>
      </c>
      <c r="I20" s="33">
        <f t="shared" si="1"/>
        <v>4092225.2167004496</v>
      </c>
      <c r="J20" s="33">
        <f t="shared" si="1"/>
        <v>4208523.5965406494</v>
      </c>
      <c r="K20" s="33">
        <f t="shared" si="1"/>
        <v>4326858.0203738501</v>
      </c>
      <c r="L20" s="33">
        <f t="shared" si="1"/>
        <v>4448418.4096966796</v>
      </c>
      <c r="M20" s="33">
        <f t="shared" si="1"/>
        <v>4574838.8905522898</v>
      </c>
      <c r="N20" s="33">
        <f t="shared" si="1"/>
        <v>4707398.2767860098</v>
      </c>
      <c r="O20" s="33">
        <f t="shared" si="1"/>
        <v>4847452.8734839372</v>
      </c>
      <c r="P20" s="33">
        <f t="shared" si="1"/>
        <v>4986606.0480542798</v>
      </c>
      <c r="Q20" s="33">
        <f t="shared" si="1"/>
        <v>5132428.5643440969</v>
      </c>
      <c r="R20" s="33">
        <f t="shared" si="1"/>
        <v>5283451.6815005755</v>
      </c>
      <c r="S20" s="33">
        <f t="shared" si="1"/>
        <v>5439269.6465855222</v>
      </c>
      <c r="T20" s="33">
        <f t="shared" si="1"/>
        <v>5599886.2521059308</v>
      </c>
      <c r="U20" s="33">
        <f t="shared" si="1"/>
        <v>5749365.7826189203</v>
      </c>
      <c r="V20" s="33">
        <f t="shared" si="1"/>
        <v>5903117.442605719</v>
      </c>
      <c r="W20" s="33">
        <f t="shared" si="1"/>
        <v>6061033.6893888582</v>
      </c>
      <c r="X20" s="33">
        <f t="shared" si="1"/>
        <v>6223187.6819011811</v>
      </c>
      <c r="Y20" s="33">
        <f t="shared" si="1"/>
        <v>6389691.0869752783</v>
      </c>
      <c r="Z20" s="33">
        <f t="shared" si="1"/>
        <v>6560672.7166561233</v>
      </c>
      <c r="AA20" s="33">
        <f t="shared" si="1"/>
        <v>6736277.6801702892</v>
      </c>
      <c r="AB20" s="33">
        <f t="shared" si="1"/>
        <v>6916669.475268662</v>
      </c>
      <c r="AC20" s="33">
        <f t="shared" si="1"/>
        <v>7102035.5016047079</v>
      </c>
      <c r="AD20" s="33">
        <f t="shared" si="1"/>
        <v>7292592.3947840286</v>
      </c>
      <c r="AE20" s="33">
        <f t="shared" si="1"/>
        <v>7477985.582999575</v>
      </c>
      <c r="AF20" s="33">
        <f t="shared" si="1"/>
        <v>7665160.5659934916</v>
      </c>
      <c r="AG20" s="33">
        <f t="shared" si="1"/>
        <v>7854058.7856606301</v>
      </c>
      <c r="AH20" s="33">
        <f t="shared" si="1"/>
        <v>8044744.7783315433</v>
      </c>
      <c r="AI20" s="33">
        <f t="shared" si="1"/>
        <v>8237552.2844304498</v>
      </c>
      <c r="AJ20" s="33">
        <f t="shared" si="1"/>
        <v>8433018.4411967099</v>
      </c>
      <c r="AK20" s="33">
        <f t="shared" si="1"/>
        <v>8632136.2416045461</v>
      </c>
      <c r="AL20" s="33">
        <f t="shared" si="1"/>
        <v>8835573.6817840226</v>
      </c>
      <c r="AM20" s="33">
        <f t="shared" si="1"/>
        <v>9044272.6252825465</v>
      </c>
      <c r="AN20" s="33">
        <f t="shared" si="1"/>
        <v>9259386.0246866439</v>
      </c>
    </row>
    <row r="21" spans="1:44" x14ac:dyDescent="0.25">
      <c r="A21" s="36" t="s">
        <v>453</v>
      </c>
      <c r="C21" s="33">
        <f>SUM(C8:C14)</f>
        <v>12966.9558114627</v>
      </c>
      <c r="D21" s="33">
        <f t="shared" ref="D21:AN21" si="2">SUM(D8:D14)</f>
        <v>13658.926823073098</v>
      </c>
      <c r="E21" s="33">
        <f t="shared" si="2"/>
        <v>14396.009395380002</v>
      </c>
      <c r="F21" s="33">
        <f t="shared" si="2"/>
        <v>15276.539585909999</v>
      </c>
      <c r="G21" s="33">
        <f t="shared" si="2"/>
        <v>16463.467066910001</v>
      </c>
      <c r="H21" s="33">
        <f t="shared" si="2"/>
        <v>18548.599352000001</v>
      </c>
      <c r="I21" s="33">
        <f t="shared" si="2"/>
        <v>20717.158716099999</v>
      </c>
      <c r="J21" s="33">
        <f t="shared" si="2"/>
        <v>23043.7784402</v>
      </c>
      <c r="K21" s="33">
        <f t="shared" si="2"/>
        <v>25891.350935100003</v>
      </c>
      <c r="L21" s="33">
        <f t="shared" si="2"/>
        <v>29633.431842899998</v>
      </c>
      <c r="M21" s="33">
        <f t="shared" si="2"/>
        <v>34865.414899700001</v>
      </c>
      <c r="N21" s="33">
        <f t="shared" si="2"/>
        <v>42509.601319399997</v>
      </c>
      <c r="O21" s="33">
        <f t="shared" si="2"/>
        <v>54029.788645200002</v>
      </c>
      <c r="P21" s="33">
        <f t="shared" si="2"/>
        <v>58697.696436900005</v>
      </c>
      <c r="Q21" s="33">
        <f t="shared" si="2"/>
        <v>63966.631622299996</v>
      </c>
      <c r="R21" s="33">
        <f t="shared" si="2"/>
        <v>69710.821836799994</v>
      </c>
      <c r="S21" s="33">
        <f t="shared" si="2"/>
        <v>76018.7223467</v>
      </c>
      <c r="T21" s="33">
        <f t="shared" si="2"/>
        <v>82996.254284900017</v>
      </c>
      <c r="U21" s="33">
        <f t="shared" si="2"/>
        <v>89371.77455870001</v>
      </c>
      <c r="V21" s="33">
        <f t="shared" si="2"/>
        <v>97070.5337554</v>
      </c>
      <c r="W21" s="33">
        <f t="shared" si="2"/>
        <v>106131.65408699999</v>
      </c>
      <c r="X21" s="33">
        <f t="shared" si="2"/>
        <v>116626.23639289998</v>
      </c>
      <c r="Y21" s="33">
        <f t="shared" si="2"/>
        <v>128630.25354870001</v>
      </c>
      <c r="Z21" s="33">
        <f t="shared" si="2"/>
        <v>142232.55288269997</v>
      </c>
      <c r="AA21" s="33">
        <f t="shared" si="2"/>
        <v>157535.79608209999</v>
      </c>
      <c r="AB21" s="33">
        <f t="shared" si="2"/>
        <v>174654.96399279998</v>
      </c>
      <c r="AC21" s="33">
        <f t="shared" si="2"/>
        <v>193715.15991430002</v>
      </c>
      <c r="AD21" s="33">
        <f t="shared" si="2"/>
        <v>214849.16570500002</v>
      </c>
      <c r="AE21" s="33">
        <f t="shared" si="2"/>
        <v>222005.34696960001</v>
      </c>
      <c r="AF21" s="33">
        <f t="shared" si="2"/>
        <v>227003.5112865</v>
      </c>
      <c r="AG21" s="33">
        <f t="shared" si="2"/>
        <v>230517.6552072</v>
      </c>
      <c r="AH21" s="33">
        <f t="shared" si="2"/>
        <v>232869.1421232</v>
      </c>
      <c r="AI21" s="33">
        <f t="shared" si="2"/>
        <v>234233.21112212</v>
      </c>
      <c r="AJ21" s="33">
        <f t="shared" si="2"/>
        <v>234740.52452954999</v>
      </c>
      <c r="AK21" s="33">
        <f t="shared" si="2"/>
        <v>234514.54194336999</v>
      </c>
      <c r="AL21" s="33">
        <f t="shared" si="2"/>
        <v>233653.26855180698</v>
      </c>
      <c r="AM21" s="33">
        <f t="shared" si="2"/>
        <v>232246.560302456</v>
      </c>
      <c r="AN21" s="33">
        <f t="shared" si="2"/>
        <v>230376.87801346171</v>
      </c>
    </row>
    <row r="22" spans="1:44" x14ac:dyDescent="0.25">
      <c r="A22" s="36" t="s">
        <v>446</v>
      </c>
      <c r="C22" s="33">
        <f>C15</f>
        <v>2605.7253879999998</v>
      </c>
      <c r="D22" s="33">
        <f t="shared" ref="D22:AN22" si="3">D15</f>
        <v>2589.4648809999999</v>
      </c>
      <c r="E22" s="33">
        <f t="shared" si="3"/>
        <v>2515.5954750000001</v>
      </c>
      <c r="F22" s="33">
        <f t="shared" si="3"/>
        <v>2414.0812449999999</v>
      </c>
      <c r="G22" s="33">
        <f t="shared" si="3"/>
        <v>2288.4402329999998</v>
      </c>
      <c r="H22" s="33">
        <f t="shared" si="3"/>
        <v>2316.3316180000002</v>
      </c>
      <c r="I22" s="33">
        <f t="shared" si="3"/>
        <v>2333.6301119999998</v>
      </c>
      <c r="J22" s="33">
        <f t="shared" si="3"/>
        <v>2316.235126</v>
      </c>
      <c r="K22" s="33">
        <f t="shared" si="3"/>
        <v>2270.3123869999999</v>
      </c>
      <c r="L22" s="33">
        <f t="shared" si="3"/>
        <v>2203.4182300000002</v>
      </c>
      <c r="M22" s="33">
        <f t="shared" si="3"/>
        <v>2118.436373</v>
      </c>
      <c r="N22" s="33">
        <f t="shared" si="3"/>
        <v>2014.1075049999999</v>
      </c>
      <c r="O22" s="33">
        <f t="shared" si="3"/>
        <v>1886.6795850000001</v>
      </c>
      <c r="P22" s="33">
        <f t="shared" si="3"/>
        <v>1797.613382</v>
      </c>
      <c r="Q22" s="33">
        <f t="shared" si="3"/>
        <v>1723.0087450000001</v>
      </c>
      <c r="R22" s="33">
        <f t="shared" si="3"/>
        <v>1649.967913</v>
      </c>
      <c r="S22" s="33">
        <f t="shared" si="3"/>
        <v>1575.278341</v>
      </c>
      <c r="T22" s="33">
        <f t="shared" si="3"/>
        <v>1498.522927</v>
      </c>
      <c r="U22" s="33">
        <f t="shared" si="3"/>
        <v>1448.352079</v>
      </c>
      <c r="V22" s="33">
        <f t="shared" si="3"/>
        <v>1415.8454879999999</v>
      </c>
      <c r="W22" s="33">
        <f t="shared" si="3"/>
        <v>1394.599739</v>
      </c>
      <c r="X22" s="33">
        <f t="shared" si="3"/>
        <v>1380.7005389999999</v>
      </c>
      <c r="Y22" s="33">
        <f t="shared" si="3"/>
        <v>1371.4135719999999</v>
      </c>
      <c r="Z22" s="33">
        <f t="shared" si="3"/>
        <v>1364.6923879999999</v>
      </c>
      <c r="AA22" s="33">
        <f t="shared" si="3"/>
        <v>1358.954328</v>
      </c>
      <c r="AB22" s="33">
        <f t="shared" si="3"/>
        <v>1352.9520749999999</v>
      </c>
      <c r="AC22" s="33">
        <f t="shared" si="3"/>
        <v>1345.691323</v>
      </c>
      <c r="AD22" s="33">
        <f t="shared" si="3"/>
        <v>1336.376152</v>
      </c>
      <c r="AE22" s="33">
        <f t="shared" si="3"/>
        <v>1356.684931</v>
      </c>
      <c r="AF22" s="33">
        <f t="shared" si="3"/>
        <v>1379.1138100000001</v>
      </c>
      <c r="AG22" s="33">
        <f t="shared" si="3"/>
        <v>1397.6202969999999</v>
      </c>
      <c r="AH22" s="33">
        <f t="shared" si="3"/>
        <v>1412.269947</v>
      </c>
      <c r="AI22" s="33">
        <f t="shared" si="3"/>
        <v>1424.061434</v>
      </c>
      <c r="AJ22" s="33">
        <f t="shared" si="3"/>
        <v>1433.84726</v>
      </c>
      <c r="AK22" s="33">
        <f t="shared" si="3"/>
        <v>1442.2812799999999</v>
      </c>
      <c r="AL22" s="33">
        <f t="shared" si="3"/>
        <v>1449.789115</v>
      </c>
      <c r="AM22" s="33">
        <f t="shared" si="3"/>
        <v>1456.6743039999999</v>
      </c>
      <c r="AN22" s="33">
        <f t="shared" si="3"/>
        <v>1463.17417</v>
      </c>
    </row>
    <row r="23" spans="1:44" x14ac:dyDescent="0.25">
      <c r="A23" s="36" t="s">
        <v>241</v>
      </c>
      <c r="C23" s="33">
        <f>SUM(C16:C19)</f>
        <v>21068.6177508</v>
      </c>
      <c r="D23" s="33">
        <f t="shared" ref="D23:AN23" si="4">SUM(D16:D19)</f>
        <v>22387.9274491</v>
      </c>
      <c r="E23" s="33">
        <f t="shared" si="4"/>
        <v>23269.7079199</v>
      </c>
      <c r="F23" s="33">
        <f t="shared" si="4"/>
        <v>24006.542835500004</v>
      </c>
      <c r="G23" s="33">
        <f t="shared" si="4"/>
        <v>24620.762009900001</v>
      </c>
      <c r="H23" s="33">
        <f t="shared" si="4"/>
        <v>25089.973669899999</v>
      </c>
      <c r="I23" s="33">
        <f t="shared" si="4"/>
        <v>25825.307556099997</v>
      </c>
      <c r="J23" s="33">
        <f t="shared" si="4"/>
        <v>27279.397355300003</v>
      </c>
      <c r="K23" s="33">
        <f t="shared" si="4"/>
        <v>29292.290029100001</v>
      </c>
      <c r="L23" s="33">
        <f t="shared" si="4"/>
        <v>31687.507009330002</v>
      </c>
      <c r="M23" s="33">
        <f t="shared" si="4"/>
        <v>34306.813882820003</v>
      </c>
      <c r="N23" s="33">
        <f t="shared" si="4"/>
        <v>36966.190394220008</v>
      </c>
      <c r="O23" s="33">
        <f t="shared" si="4"/>
        <v>39412.173155058001</v>
      </c>
      <c r="P23" s="33">
        <f t="shared" si="4"/>
        <v>43903.797300170001</v>
      </c>
      <c r="Q23" s="33">
        <f t="shared" si="4"/>
        <v>49118.404349936005</v>
      </c>
      <c r="R23" s="33">
        <f t="shared" si="4"/>
        <v>54924.317147894988</v>
      </c>
      <c r="S23" s="33">
        <f t="shared" si="4"/>
        <v>61366.781493592003</v>
      </c>
      <c r="T23" s="33">
        <f t="shared" si="4"/>
        <v>68488.904755241398</v>
      </c>
      <c r="U23" s="33">
        <f t="shared" si="4"/>
        <v>63519.783284301397</v>
      </c>
      <c r="V23" s="33">
        <f t="shared" si="4"/>
        <v>59157.4809793194</v>
      </c>
      <c r="W23" s="33">
        <f t="shared" si="4"/>
        <v>55156.129546267402</v>
      </c>
      <c r="X23" s="33">
        <f t="shared" si="4"/>
        <v>51393.420170190599</v>
      </c>
      <c r="Y23" s="33">
        <f t="shared" si="4"/>
        <v>47792.267323949192</v>
      </c>
      <c r="Z23" s="33">
        <f t="shared" si="4"/>
        <v>44308.448375343702</v>
      </c>
      <c r="AA23" s="33">
        <f t="shared" si="4"/>
        <v>40920.867289478498</v>
      </c>
      <c r="AB23" s="33">
        <f t="shared" si="4"/>
        <v>37624.074450472195</v>
      </c>
      <c r="AC23" s="33">
        <f t="shared" si="4"/>
        <v>34422.7128835982</v>
      </c>
      <c r="AD23" s="33">
        <f t="shared" si="4"/>
        <v>31327.429591698899</v>
      </c>
      <c r="AE23" s="33">
        <f t="shared" si="4"/>
        <v>34584.3656873742</v>
      </c>
      <c r="AF23" s="33">
        <f t="shared" si="4"/>
        <v>37938.833931641107</v>
      </c>
      <c r="AG23" s="33">
        <f t="shared" si="4"/>
        <v>41533.860101690501</v>
      </c>
      <c r="AH23" s="33">
        <f t="shared" si="4"/>
        <v>45453.1861301916</v>
      </c>
      <c r="AI23" s="33">
        <f t="shared" si="4"/>
        <v>49751.602314649201</v>
      </c>
      <c r="AJ23" s="33">
        <f t="shared" si="4"/>
        <v>54476.432486749603</v>
      </c>
      <c r="AK23" s="33">
        <f t="shared" si="4"/>
        <v>59678.596258676196</v>
      </c>
      <c r="AL23" s="33">
        <f t="shared" si="4"/>
        <v>65409.707439766098</v>
      </c>
      <c r="AM23" s="33">
        <f t="shared" si="4"/>
        <v>71727.001596980466</v>
      </c>
      <c r="AN23" s="33">
        <f t="shared" si="4"/>
        <v>78694.198244690851</v>
      </c>
    </row>
    <row r="24" spans="1:44" x14ac:dyDescent="0.25">
      <c r="A24" s="35"/>
    </row>
    <row r="25" spans="1:44" ht="18.75" x14ac:dyDescent="0.3">
      <c r="A25" s="32" t="s">
        <v>456</v>
      </c>
    </row>
    <row r="26" spans="1:44" x14ac:dyDescent="0.25">
      <c r="A26" s="5" t="s">
        <v>234</v>
      </c>
      <c r="C26" s="33">
        <f>SUMIFS('DATA 2'!C$101:C$133,'DATA 2'!$A$101:$A$133,$A26)</f>
        <v>48872.667990000002</v>
      </c>
      <c r="D26" s="33">
        <f>SUMIFS('DATA 2'!D$101:D$133,'DATA 2'!$A$101:$A$133,$A26)</f>
        <v>50309.59196174</v>
      </c>
      <c r="E26" s="33">
        <f>SUMIFS('DATA 2'!E$101:E$133,'DATA 2'!$A$101:$A$133,$A26)</f>
        <v>51787.28227299</v>
      </c>
      <c r="F26" s="33">
        <f>SUMIFS('DATA 2'!F$101:F$133,'DATA 2'!$A$101:$A$133,$A26)</f>
        <v>53298.497694850004</v>
      </c>
      <c r="G26" s="33">
        <f>SUMIFS('DATA 2'!G$101:G$133,'DATA 2'!$A$101:$A$133,$A26)</f>
        <v>54828.764309029997</v>
      </c>
      <c r="H26" s="33">
        <f>SUMIFS('DATA 2'!H$101:H$133,'DATA 2'!$A$101:$A$133,$A26)</f>
        <v>56374.860239910005</v>
      </c>
      <c r="I26" s="33">
        <f>SUMIFS('DATA 2'!I$101:I$133,'DATA 2'!$A$101:$A$133,$A26)</f>
        <v>57937.937057720002</v>
      </c>
      <c r="J26" s="33">
        <f>SUMIFS('DATA 2'!J$101:J$133,'DATA 2'!$A$101:$A$133,$A26)</f>
        <v>59523.101019990005</v>
      </c>
      <c r="K26" s="33">
        <f>SUMIFS('DATA 2'!K$101:K$133,'DATA 2'!$A$101:$A$133,$A26)</f>
        <v>61127.43639037</v>
      </c>
      <c r="L26" s="33">
        <f>SUMIFS('DATA 2'!L$101:L$133,'DATA 2'!$A$101:$A$133,$A26)</f>
        <v>62756.420857900004</v>
      </c>
      <c r="M26" s="33">
        <f>SUMIFS('DATA 2'!M$101:M$133,'DATA 2'!$A$101:$A$133,$A26)</f>
        <v>64415.865349</v>
      </c>
      <c r="N26" s="33">
        <f>SUMIFS('DATA 2'!N$101:N$133,'DATA 2'!$A$101:$A$133,$A26)</f>
        <v>66111.285205310007</v>
      </c>
      <c r="O26" s="33">
        <f>SUMIFS('DATA 2'!O$101:O$133,'DATA 2'!$A$101:$A$133,$A26)</f>
        <v>67848.906448740003</v>
      </c>
      <c r="P26" s="33">
        <f>SUMIFS('DATA 2'!P$101:P$133,'DATA 2'!$A$101:$A$133,$A26)</f>
        <v>69635.482908959995</v>
      </c>
      <c r="Q26" s="33">
        <f>SUMIFS('DATA 2'!Q$101:Q$133,'DATA 2'!$A$101:$A$133,$A26)</f>
        <v>71477.584081039997</v>
      </c>
      <c r="R26" s="33">
        <f>SUMIFS('DATA 2'!R$101:R$133,'DATA 2'!$A$101:$A$133,$A26)</f>
        <v>73373.014944259907</v>
      </c>
      <c r="S26" s="33">
        <f>SUMIFS('DATA 2'!S$101:S$133,'DATA 2'!$A$101:$A$133,$A26)</f>
        <v>75320.517086280001</v>
      </c>
      <c r="T26" s="33">
        <f>SUMIFS('DATA 2'!T$101:T$133,'DATA 2'!$A$101:$A$133,$A26)</f>
        <v>77319.267867400005</v>
      </c>
      <c r="U26" s="33">
        <f>SUMIFS('DATA 2'!U$101:U$133,'DATA 2'!$A$101:$A$133,$A26)</f>
        <v>79355.420227800001</v>
      </c>
      <c r="V26" s="33">
        <f>SUMIFS('DATA 2'!V$101:V$133,'DATA 2'!$A$101:$A$133,$A26)</f>
        <v>81434.751536540003</v>
      </c>
      <c r="W26" s="33">
        <f>SUMIFS('DATA 2'!W$101:W$133,'DATA 2'!$A$101:$A$133,$A26)</f>
        <v>83554.638030700007</v>
      </c>
      <c r="X26" s="33">
        <f>SUMIFS('DATA 2'!X$101:X$133,'DATA 2'!$A$101:$A$133,$A26)</f>
        <v>85713.246557959996</v>
      </c>
      <c r="Y26" s="33">
        <f>SUMIFS('DATA 2'!Y$101:Y$133,'DATA 2'!$A$101:$A$133,$A26)</f>
        <v>87910.144793369996</v>
      </c>
      <c r="Z26" s="33">
        <f>SUMIFS('DATA 2'!Z$101:Z$133,'DATA 2'!$A$101:$A$133,$A26)</f>
        <v>90145.816385369995</v>
      </c>
      <c r="AA26" s="33">
        <f>SUMIFS('DATA 2'!AA$101:AA$133,'DATA 2'!$A$101:$A$133,$A26)</f>
        <v>92421.179485640008</v>
      </c>
      <c r="AB26" s="33">
        <f>SUMIFS('DATA 2'!AB$101:AB$133,'DATA 2'!$A$101:$A$133,$A26)</f>
        <v>94737.260964879999</v>
      </c>
      <c r="AC26" s="33">
        <f>SUMIFS('DATA 2'!AC$101:AC$133,'DATA 2'!$A$101:$A$133,$A26)</f>
        <v>97095.042290950005</v>
      </c>
      <c r="AD26" s="33">
        <f>SUMIFS('DATA 2'!AD$101:AD$133,'DATA 2'!$A$101:$A$133,$A26)</f>
        <v>99495.429108140001</v>
      </c>
      <c r="AE26" s="33">
        <f>SUMIFS('DATA 2'!AE$101:AE$133,'DATA 2'!$A$101:$A$133,$A26)</f>
        <v>101944.28576664001</v>
      </c>
      <c r="AF26" s="33">
        <f>SUMIFS('DATA 2'!AF$101:AF$133,'DATA 2'!$A$101:$A$133,$A26)</f>
        <v>104451.62946493</v>
      </c>
      <c r="AG26" s="33">
        <f>SUMIFS('DATA 2'!AG$101:AG$133,'DATA 2'!$A$101:$A$133,$A26)</f>
        <v>107014.69238363001</v>
      </c>
      <c r="AH26" s="33">
        <f>SUMIFS('DATA 2'!AH$101:AH$133,'DATA 2'!$A$101:$A$133,$A26)</f>
        <v>109630.71070185001</v>
      </c>
      <c r="AI26" s="33">
        <f>SUMIFS('DATA 2'!AI$101:AI$133,'DATA 2'!$A$101:$A$133,$A26)</f>
        <v>112297.79243217001</v>
      </c>
      <c r="AJ26" s="33">
        <f>SUMIFS('DATA 2'!AJ$101:AJ$133,'DATA 2'!$A$101:$A$133,$A26)</f>
        <v>115015.07172039</v>
      </c>
      <c r="AK26" s="33">
        <f>SUMIFS('DATA 2'!AK$101:AK$133,'DATA 2'!$A$101:$A$133,$A26)</f>
        <v>117784.41861725</v>
      </c>
      <c r="AL26" s="33">
        <f>SUMIFS('DATA 2'!AL$101:AL$133,'DATA 2'!$A$101:$A$133,$A26)</f>
        <v>120607.06752464001</v>
      </c>
      <c r="AM26" s="33">
        <f>SUMIFS('DATA 2'!AM$101:AM$133,'DATA 2'!$A$101:$A$133,$A26)</f>
        <v>123486.01491366001</v>
      </c>
      <c r="AN26" s="33">
        <f>SUMIFS('DATA 2'!AN$101:AN$133,'DATA 2'!$A$101:$A$133,$A26)</f>
        <v>126425.82121425</v>
      </c>
    </row>
    <row r="27" spans="1:44" x14ac:dyDescent="0.25">
      <c r="A27" s="5" t="s">
        <v>233</v>
      </c>
      <c r="C27" s="33">
        <f>SUMIFS('DATA 2'!C$101:C$133,'DATA 2'!$A$101:$A$133,$A27)</f>
        <v>788945.764111</v>
      </c>
      <c r="D27" s="33">
        <f>SUMIFS('DATA 2'!D$101:D$133,'DATA 2'!$A$101:$A$133,$A27)</f>
        <v>811852.67446000001</v>
      </c>
      <c r="E27" s="33">
        <f>SUMIFS('DATA 2'!E$101:E$133,'DATA 2'!$A$101:$A$133,$A27)</f>
        <v>834841.33187600004</v>
      </c>
      <c r="F27" s="33">
        <f>SUMIFS('DATA 2'!F$101:F$133,'DATA 2'!$A$101:$A$133,$A27)</f>
        <v>857879.74484699999</v>
      </c>
      <c r="G27" s="33">
        <f>SUMIFS('DATA 2'!G$101:G$133,'DATA 2'!$A$101:$A$133,$A27)</f>
        <v>881401.16136699985</v>
      </c>
      <c r="H27" s="33">
        <f>SUMIFS('DATA 2'!H$101:H$133,'DATA 2'!$A$101:$A$133,$A27)</f>
        <v>905802.39386700001</v>
      </c>
      <c r="I27" s="33">
        <f>SUMIFS('DATA 2'!I$101:I$133,'DATA 2'!$A$101:$A$133,$A27)</f>
        <v>931125.91629799991</v>
      </c>
      <c r="J27" s="33">
        <f>SUMIFS('DATA 2'!J$101:J$133,'DATA 2'!$A$101:$A$133,$A27)</f>
        <v>957372.07958000002</v>
      </c>
      <c r="K27" s="33">
        <f>SUMIFS('DATA 2'!K$101:K$133,'DATA 2'!$A$101:$A$133,$A27)</f>
        <v>984137.06879099994</v>
      </c>
      <c r="L27" s="33">
        <f>SUMIFS('DATA 2'!L$101:L$133,'DATA 2'!$A$101:$A$133,$A27)</f>
        <v>1011621.8680390001</v>
      </c>
      <c r="M27" s="33">
        <f>SUMIFS('DATA 2'!M$101:M$133,'DATA 2'!$A$101:$A$133,$A27)</f>
        <v>1040074.8945899999</v>
      </c>
      <c r="N27" s="33">
        <f>SUMIFS('DATA 2'!N$101:N$133,'DATA 2'!$A$101:$A$133,$A27)</f>
        <v>1069628.1932900001</v>
      </c>
      <c r="O27" s="33">
        <f>SUMIFS('DATA 2'!O$101:O$133,'DATA 2'!$A$101:$A$133,$A27)</f>
        <v>1100343.9583000001</v>
      </c>
      <c r="P27" s="33">
        <f>SUMIFS('DATA 2'!P$101:P$133,'DATA 2'!$A$101:$A$133,$A27)</f>
        <v>1131983.7439799998</v>
      </c>
      <c r="Q27" s="33">
        <f>SUMIFS('DATA 2'!Q$101:Q$133,'DATA 2'!$A$101:$A$133,$A27)</f>
        <v>1164794.0346599999</v>
      </c>
      <c r="R27" s="33">
        <f>SUMIFS('DATA 2'!R$101:R$133,'DATA 2'!$A$101:$A$133,$A27)</f>
        <v>1198605.2502099997</v>
      </c>
      <c r="S27" s="33">
        <f>SUMIFS('DATA 2'!S$101:S$133,'DATA 2'!$A$101:$A$133,$A27)</f>
        <v>1233358.7514199999</v>
      </c>
      <c r="T27" s="33">
        <f>SUMIFS('DATA 2'!T$101:T$133,'DATA 2'!$A$101:$A$133,$A27)</f>
        <v>1269078.25162</v>
      </c>
      <c r="U27" s="33">
        <f>SUMIFS('DATA 2'!U$101:U$133,'DATA 2'!$A$101:$A$133,$A27)</f>
        <v>1304668.1611799998</v>
      </c>
      <c r="V27" s="33">
        <f>SUMIFS('DATA 2'!V$101:V$133,'DATA 2'!$A$101:$A$133,$A27)</f>
        <v>1340477.3233400001</v>
      </c>
      <c r="W27" s="33">
        <f>SUMIFS('DATA 2'!W$101:W$133,'DATA 2'!$A$101:$A$133,$A27)</f>
        <v>1376638.9247699999</v>
      </c>
      <c r="X27" s="33">
        <f>SUMIFS('DATA 2'!X$101:X$133,'DATA 2'!$A$101:$A$133,$A27)</f>
        <v>1413254.6255899998</v>
      </c>
      <c r="Y27" s="33">
        <f>SUMIFS('DATA 2'!Y$101:Y$133,'DATA 2'!$A$101:$A$133,$A27)</f>
        <v>1450393.3407000001</v>
      </c>
      <c r="Z27" s="33">
        <f>SUMIFS('DATA 2'!Z$101:Z$133,'DATA 2'!$A$101:$A$133,$A27)</f>
        <v>1488096.3797299999</v>
      </c>
      <c r="AA27" s="33">
        <f>SUMIFS('DATA 2'!AA$101:AA$133,'DATA 2'!$A$101:$A$133,$A27)</f>
        <v>1526386.8669499999</v>
      </c>
      <c r="AB27" s="33">
        <f>SUMIFS('DATA 2'!AB$101:AB$133,'DATA 2'!$A$101:$A$133,$A27)</f>
        <v>1565277.2924899999</v>
      </c>
      <c r="AC27" s="33">
        <f>SUMIFS('DATA 2'!AC$101:AC$133,'DATA 2'!$A$101:$A$133,$A27)</f>
        <v>1604775.6175199999</v>
      </c>
      <c r="AD27" s="33">
        <f>SUMIFS('DATA 2'!AD$101:AD$133,'DATA 2'!$A$101:$A$133,$A27)</f>
        <v>1644889.62928</v>
      </c>
      <c r="AE27" s="33">
        <f>SUMIFS('DATA 2'!AE$101:AE$133,'DATA 2'!$A$101:$A$133,$A27)</f>
        <v>1685127.4400599999</v>
      </c>
      <c r="AF27" s="33">
        <f>SUMIFS('DATA 2'!AF$101:AF$133,'DATA 2'!$A$101:$A$133,$A27)</f>
        <v>1725836.77639</v>
      </c>
      <c r="AG27" s="33">
        <f>SUMIFS('DATA 2'!AG$101:AG$133,'DATA 2'!$A$101:$A$133,$A27)</f>
        <v>1766883.4900199999</v>
      </c>
      <c r="AH27" s="33">
        <f>SUMIFS('DATA 2'!AH$101:AH$133,'DATA 2'!$A$101:$A$133,$A27)</f>
        <v>1808228.0450099998</v>
      </c>
      <c r="AI27" s="33">
        <f>SUMIFS('DATA 2'!AI$101:AI$133,'DATA 2'!$A$101:$A$133,$A27)</f>
        <v>1849925.0801599999</v>
      </c>
      <c r="AJ27" s="33">
        <f>SUMIFS('DATA 2'!AJ$101:AJ$133,'DATA 2'!$A$101:$A$133,$A27)</f>
        <v>1892083.2350499998</v>
      </c>
      <c r="AK27" s="33">
        <f>SUMIFS('DATA 2'!AK$101:AK$133,'DATA 2'!$A$101:$A$133,$A27)</f>
        <v>1934920.7389499999</v>
      </c>
      <c r="AL27" s="33">
        <f>SUMIFS('DATA 2'!AL$101:AL$133,'DATA 2'!$A$101:$A$133,$A27)</f>
        <v>1978560.1030600001</v>
      </c>
      <c r="AM27" s="33">
        <f>SUMIFS('DATA 2'!AM$101:AM$133,'DATA 2'!$A$101:$A$133,$A27)</f>
        <v>2023193.75043</v>
      </c>
      <c r="AN27" s="33">
        <f>SUMIFS('DATA 2'!AN$101:AN$133,'DATA 2'!$A$101:$A$133,$A27)</f>
        <v>2069071.6135199999</v>
      </c>
    </row>
    <row r="28" spans="1:44" x14ac:dyDescent="0.25">
      <c r="A28" s="5" t="s">
        <v>235</v>
      </c>
      <c r="C28" s="33">
        <f>SUMIFS('DATA 2'!C$101:C$133,'DATA 2'!$A$101:$A$133,$A28)</f>
        <v>170296.54790999999</v>
      </c>
      <c r="D28" s="33">
        <f>SUMIFS('DATA 2'!D$101:D$133,'DATA 2'!$A$101:$A$133,$A28)</f>
        <v>175529.96774799997</v>
      </c>
      <c r="E28" s="33">
        <f>SUMIFS('DATA 2'!E$101:E$133,'DATA 2'!$A$101:$A$133,$A28)</f>
        <v>180850.1826991</v>
      </c>
      <c r="F28" s="33">
        <f>SUMIFS('DATA 2'!F$101:F$133,'DATA 2'!$A$101:$A$133,$A28)</f>
        <v>186230.58968849998</v>
      </c>
      <c r="G28" s="33">
        <f>SUMIFS('DATA 2'!G$101:G$133,'DATA 2'!$A$101:$A$133,$A28)</f>
        <v>191831.04307949991</v>
      </c>
      <c r="H28" s="33">
        <f>SUMIFS('DATA 2'!H$101:H$133,'DATA 2'!$A$101:$A$133,$A28)</f>
        <v>197592.4087463</v>
      </c>
      <c r="I28" s="33">
        <f>SUMIFS('DATA 2'!I$101:I$133,'DATA 2'!$A$101:$A$133,$A28)</f>
        <v>203474.08415570002</v>
      </c>
      <c r="J28" s="33">
        <f>SUMIFS('DATA 2'!J$101:J$133,'DATA 2'!$A$101:$A$133,$A28)</f>
        <v>209482.23101840002</v>
      </c>
      <c r="K28" s="33">
        <f>SUMIFS('DATA 2'!K$101:K$133,'DATA 2'!$A$101:$A$133,$A28)</f>
        <v>215612.202896</v>
      </c>
      <c r="L28" s="33">
        <f>SUMIFS('DATA 2'!L$101:L$133,'DATA 2'!$A$101:$A$133,$A28)</f>
        <v>221950.77887889999</v>
      </c>
      <c r="M28" s="33">
        <f>SUMIFS('DATA 2'!M$101:M$133,'DATA 2'!$A$101:$A$133,$A28)</f>
        <v>228586.66702449997</v>
      </c>
      <c r="N28" s="33">
        <f>SUMIFS('DATA 2'!N$101:N$133,'DATA 2'!$A$101:$A$133,$A28)</f>
        <v>235588.51066500001</v>
      </c>
      <c r="O28" s="33">
        <f>SUMIFS('DATA 2'!O$101:O$133,'DATA 2'!$A$101:$A$133,$A28)</f>
        <v>243016.2341972999</v>
      </c>
      <c r="P28" s="33">
        <f>SUMIFS('DATA 2'!P$101:P$133,'DATA 2'!$A$101:$A$133,$A28)</f>
        <v>250661.9285978</v>
      </c>
      <c r="Q28" s="33">
        <f>SUMIFS('DATA 2'!Q$101:Q$133,'DATA 2'!$A$101:$A$133,$A28)</f>
        <v>258568.8040097999</v>
      </c>
      <c r="R28" s="33">
        <f>SUMIFS('DATA 2'!R$101:R$133,'DATA 2'!$A$101:$A$133,$A28)</f>
        <v>266720.09123529989</v>
      </c>
      <c r="S28" s="33">
        <f>SUMIFS('DATA 2'!S$101:S$133,'DATA 2'!$A$101:$A$133,$A28)</f>
        <v>275119.52779909997</v>
      </c>
      <c r="T28" s="33">
        <f>SUMIFS('DATA 2'!T$101:T$133,'DATA 2'!$A$101:$A$133,$A28)</f>
        <v>283778.41578600003</v>
      </c>
      <c r="U28" s="33">
        <f>SUMIFS('DATA 2'!U$101:U$133,'DATA 2'!$A$101:$A$133,$A28)</f>
        <v>292680.307967</v>
      </c>
      <c r="V28" s="33">
        <f>SUMIFS('DATA 2'!V$101:V$133,'DATA 2'!$A$101:$A$133,$A28)</f>
        <v>301827.03003100003</v>
      </c>
      <c r="W28" s="33">
        <f>SUMIFS('DATA 2'!W$101:W$133,'DATA 2'!$A$101:$A$133,$A28)</f>
        <v>311200.38924399996</v>
      </c>
      <c r="X28" s="33">
        <f>SUMIFS('DATA 2'!X$101:X$133,'DATA 2'!$A$101:$A$133,$A28)</f>
        <v>320794.43076100003</v>
      </c>
      <c r="Y28" s="33">
        <f>SUMIFS('DATA 2'!Y$101:Y$133,'DATA 2'!$A$101:$A$133,$A28)</f>
        <v>330612.00696600002</v>
      </c>
      <c r="Z28" s="33">
        <f>SUMIFS('DATA 2'!Z$101:Z$133,'DATA 2'!$A$101:$A$133,$A28)</f>
        <v>340660.55018699996</v>
      </c>
      <c r="AA28" s="33">
        <f>SUMIFS('DATA 2'!AA$101:AA$133,'DATA 2'!$A$101:$A$133,$A28)</f>
        <v>350949.30868299998</v>
      </c>
      <c r="AB28" s="33">
        <f>SUMIFS('DATA 2'!AB$101:AB$133,'DATA 2'!$A$101:$A$133,$A28)</f>
        <v>361487.76154600002</v>
      </c>
      <c r="AC28" s="33">
        <f>SUMIFS('DATA 2'!AC$101:AC$133,'DATA 2'!$A$101:$A$133,$A28)</f>
        <v>372284.94781899994</v>
      </c>
      <c r="AD28" s="33">
        <f>SUMIFS('DATA 2'!AD$101:AD$133,'DATA 2'!$A$101:$A$133,$A28)</f>
        <v>383349.39189699996</v>
      </c>
      <c r="AE28" s="33">
        <f>SUMIFS('DATA 2'!AE$101:AE$133,'DATA 2'!$A$101:$A$133,$A28)</f>
        <v>394392.61430699995</v>
      </c>
      <c r="AF28" s="33">
        <f>SUMIFS('DATA 2'!AF$101:AF$133,'DATA 2'!$A$101:$A$133,$A28)</f>
        <v>405504.06299200002</v>
      </c>
      <c r="AG28" s="33">
        <f>SUMIFS('DATA 2'!AG$101:AG$133,'DATA 2'!$A$101:$A$133,$A28)</f>
        <v>416698.70084500004</v>
      </c>
      <c r="AH28" s="33">
        <f>SUMIFS('DATA 2'!AH$101:AH$133,'DATA 2'!$A$101:$A$133,$A28)</f>
        <v>427991.44037200004</v>
      </c>
      <c r="AI28" s="33">
        <f>SUMIFS('DATA 2'!AI$101:AI$133,'DATA 2'!$A$101:$A$133,$A28)</f>
        <v>439394.27939600003</v>
      </c>
      <c r="AJ28" s="33">
        <f>SUMIFS('DATA 2'!AJ$101:AJ$133,'DATA 2'!$A$101:$A$133,$A28)</f>
        <v>450917.12922599999</v>
      </c>
      <c r="AK28" s="33">
        <f>SUMIFS('DATA 2'!AK$101:AK$133,'DATA 2'!$A$101:$A$133,$A28)</f>
        <v>462577.61696499999</v>
      </c>
      <c r="AL28" s="33">
        <f>SUMIFS('DATA 2'!AL$101:AL$133,'DATA 2'!$A$101:$A$133,$A28)</f>
        <v>474389.62622799998</v>
      </c>
      <c r="AM28" s="33">
        <f>SUMIFS('DATA 2'!AM$101:AM$133,'DATA 2'!$A$101:$A$133,$A28)</f>
        <v>486374.29112100007</v>
      </c>
      <c r="AN28" s="33">
        <f>SUMIFS('DATA 2'!AN$101:AN$133,'DATA 2'!$A$101:$A$133,$A28)</f>
        <v>498560.47642999998</v>
      </c>
    </row>
    <row r="29" spans="1:44" x14ac:dyDescent="0.25">
      <c r="A29" s="5" t="s">
        <v>236</v>
      </c>
      <c r="C29" s="33">
        <f>SUMIFS('DATA 2'!C$101:C$133,'DATA 2'!$A$101:$A$133,$A29)</f>
        <v>2039518.4880000001</v>
      </c>
      <c r="D29" s="33">
        <f>SUMIFS('DATA 2'!D$101:D$133,'DATA 2'!$A$101:$A$133,$A29)</f>
        <v>2099074.0010000002</v>
      </c>
      <c r="E29" s="33">
        <f>SUMIFS('DATA 2'!E$101:E$133,'DATA 2'!$A$101:$A$133,$A29)</f>
        <v>2159418.5630999999</v>
      </c>
      <c r="F29" s="33">
        <f>SUMIFS('DATA 2'!F$101:F$133,'DATA 2'!$A$101:$A$133,$A29)</f>
        <v>2220385.7903</v>
      </c>
      <c r="G29" s="33">
        <f>SUMIFS('DATA 2'!G$101:G$133,'DATA 2'!$A$101:$A$133,$A29)</f>
        <v>2282251.5153999999</v>
      </c>
      <c r="H29" s="33">
        <f>SUMIFS('DATA 2'!H$101:H$133,'DATA 2'!$A$101:$A$133,$A29)</f>
        <v>2345477.3621</v>
      </c>
      <c r="I29" s="33">
        <f>SUMIFS('DATA 2'!I$101:I$133,'DATA 2'!$A$101:$A$133,$A29)</f>
        <v>2410242.4451000001</v>
      </c>
      <c r="J29" s="33">
        <f>SUMIFS('DATA 2'!J$101:J$133,'DATA 2'!$A$101:$A$133,$A29)</f>
        <v>2476677.1865000003</v>
      </c>
      <c r="K29" s="33">
        <f>SUMIFS('DATA 2'!K$101:K$133,'DATA 2'!$A$101:$A$133,$A29)</f>
        <v>2544010.0823000004</v>
      </c>
      <c r="L29" s="33">
        <f>SUMIFS('DATA 2'!L$101:L$133,'DATA 2'!$A$101:$A$133,$A29)</f>
        <v>2612727.46</v>
      </c>
      <c r="M29" s="33">
        <f>SUMIFS('DATA 2'!M$101:M$133,'DATA 2'!$A$101:$A$133,$A29)</f>
        <v>2683394.8323999997</v>
      </c>
      <c r="N29" s="33">
        <f>SUMIFS('DATA 2'!N$101:N$133,'DATA 2'!$A$101:$A$133,$A29)</f>
        <v>2756318.8971000002</v>
      </c>
      <c r="O29" s="33">
        <f>SUMIFS('DATA 2'!O$101:O$133,'DATA 2'!$A$101:$A$133,$A29)</f>
        <v>2831655.2779999999</v>
      </c>
      <c r="P29" s="33">
        <f>SUMIFS('DATA 2'!P$101:P$133,'DATA 2'!$A$101:$A$133,$A29)</f>
        <v>2909610.6381000001</v>
      </c>
      <c r="Q29" s="33">
        <f>SUMIFS('DATA 2'!Q$101:Q$133,'DATA 2'!$A$101:$A$133,$A29)</f>
        <v>2990660.2356000002</v>
      </c>
      <c r="R29" s="33">
        <f>SUMIFS('DATA 2'!R$101:R$133,'DATA 2'!$A$101:$A$133,$A29)</f>
        <v>3074344.1503999997</v>
      </c>
      <c r="S29" s="33">
        <f>SUMIFS('DATA 2'!S$101:S$133,'DATA 2'!$A$101:$A$133,$A29)</f>
        <v>3160476.5490000001</v>
      </c>
      <c r="T29" s="33">
        <f>SUMIFS('DATA 2'!T$101:T$133,'DATA 2'!$A$101:$A$133,$A29)</f>
        <v>3249046.4183</v>
      </c>
      <c r="U29" s="33">
        <f>SUMIFS('DATA 2'!U$101:U$133,'DATA 2'!$A$101:$A$133,$A29)</f>
        <v>3339242.4428000003</v>
      </c>
      <c r="V29" s="33">
        <f>SUMIFS('DATA 2'!V$101:V$133,'DATA 2'!$A$101:$A$133,$A29)</f>
        <v>3431133.4248000002</v>
      </c>
      <c r="W29" s="33">
        <f>SUMIFS('DATA 2'!W$101:W$133,'DATA 2'!$A$101:$A$133,$A29)</f>
        <v>3524638.0539000002</v>
      </c>
      <c r="X29" s="33">
        <f>SUMIFS('DATA 2'!X$101:X$133,'DATA 2'!$A$101:$A$133,$A29)</f>
        <v>3619798.9862000002</v>
      </c>
      <c r="Y29" s="33">
        <f>SUMIFS('DATA 2'!Y$101:Y$133,'DATA 2'!$A$101:$A$133,$A29)</f>
        <v>3716697.8787000002</v>
      </c>
      <c r="Z29" s="33">
        <f>SUMIFS('DATA 2'!Z$101:Z$133,'DATA 2'!$A$101:$A$133,$A29)</f>
        <v>3815416.7784000002</v>
      </c>
      <c r="AA29" s="33">
        <f>SUMIFS('DATA 2'!AA$101:AA$133,'DATA 2'!$A$101:$A$133,$A29)</f>
        <v>3916028.0203</v>
      </c>
      <c r="AB29" s="33">
        <f>SUMIFS('DATA 2'!AB$101:AB$133,'DATA 2'!$A$101:$A$133,$A29)</f>
        <v>4018593.0539999995</v>
      </c>
      <c r="AC29" s="33">
        <f>SUMIFS('DATA 2'!AC$101:AC$133,'DATA 2'!$A$101:$A$133,$A29)</f>
        <v>4123166.5944999997</v>
      </c>
      <c r="AD29" s="33">
        <f>SUMIFS('DATA 2'!AD$101:AD$133,'DATA 2'!$A$101:$A$133,$A29)</f>
        <v>4229802.5060999999</v>
      </c>
      <c r="AE29" s="33">
        <f>SUMIFS('DATA 2'!AE$101:AE$133,'DATA 2'!$A$101:$A$133,$A29)</f>
        <v>4338781.0374999996</v>
      </c>
      <c r="AF29" s="33">
        <f>SUMIFS('DATA 2'!AF$101:AF$133,'DATA 2'!$A$101:$A$133,$A29)</f>
        <v>4450539.9251999995</v>
      </c>
      <c r="AG29" s="33">
        <f>SUMIFS('DATA 2'!AG$101:AG$133,'DATA 2'!$A$101:$A$133,$A29)</f>
        <v>4564596.0581999999</v>
      </c>
      <c r="AH29" s="33">
        <f>SUMIFS('DATA 2'!AH$101:AH$133,'DATA 2'!$A$101:$A$133,$A29)</f>
        <v>4680750.5205999995</v>
      </c>
      <c r="AI29" s="33">
        <f>SUMIFS('DATA 2'!AI$101:AI$133,'DATA 2'!$A$101:$A$133,$A29)</f>
        <v>4799039.1886999998</v>
      </c>
      <c r="AJ29" s="33">
        <f>SUMIFS('DATA 2'!AJ$101:AJ$133,'DATA 2'!$A$101:$A$133,$A29)</f>
        <v>4919635.3244000003</v>
      </c>
      <c r="AK29" s="33">
        <f>SUMIFS('DATA 2'!AK$101:AK$133,'DATA 2'!$A$101:$A$133,$A29)</f>
        <v>5042968.4619999994</v>
      </c>
      <c r="AL29" s="33">
        <f>SUMIFS('DATA 2'!AL$101:AL$133,'DATA 2'!$A$101:$A$133,$A29)</f>
        <v>5169291.2336999997</v>
      </c>
      <c r="AM29" s="33">
        <f>SUMIFS('DATA 2'!AM$101:AM$133,'DATA 2'!$A$101:$A$133,$A29)</f>
        <v>5299011.8677000003</v>
      </c>
      <c r="AN29" s="33">
        <f>SUMIFS('DATA 2'!AN$101:AN$133,'DATA 2'!$A$101:$A$133,$A29)</f>
        <v>5432662.6620000005</v>
      </c>
    </row>
    <row r="30" spans="1:44" x14ac:dyDescent="0.25">
      <c r="A30" s="34" t="s">
        <v>237</v>
      </c>
      <c r="C30" s="33">
        <f>SUMIFS('DATA 2'!C$101:C$133,'DATA 2'!$A$101:$A$133,$A30)</f>
        <v>375028.75852999999</v>
      </c>
      <c r="D30" s="33">
        <f>SUMIFS('DATA 2'!D$101:D$133,'DATA 2'!$A$101:$A$133,$A30)</f>
        <v>385247.77127999999</v>
      </c>
      <c r="E30" s="33">
        <f>SUMIFS('DATA 2'!E$101:E$133,'DATA 2'!$A$101:$A$133,$A30)</f>
        <v>394957.19398000004</v>
      </c>
      <c r="F30" s="33">
        <f>SUMIFS('DATA 2'!F$101:F$133,'DATA 2'!$A$101:$A$133,$A30)</f>
        <v>405125.27673000004</v>
      </c>
      <c r="G30" s="33">
        <f>SUMIFS('DATA 2'!G$101:G$133,'DATA 2'!$A$101:$A$133,$A30)</f>
        <v>416192.26743000001</v>
      </c>
      <c r="H30" s="33">
        <f>SUMIFS('DATA 2'!H$101:H$133,'DATA 2'!$A$101:$A$133,$A30)</f>
        <v>427639.87820000004</v>
      </c>
      <c r="I30" s="33">
        <f>SUMIFS('DATA 2'!I$101:I$133,'DATA 2'!$A$101:$A$133,$A30)</f>
        <v>439050.50540000002</v>
      </c>
      <c r="J30" s="33">
        <f>SUMIFS('DATA 2'!J$101:J$133,'DATA 2'!$A$101:$A$133,$A30)</f>
        <v>450338.96797000006</v>
      </c>
      <c r="K30" s="33">
        <f>SUMIFS('DATA 2'!K$101:K$133,'DATA 2'!$A$101:$A$133,$A30)</f>
        <v>461101.66223000002</v>
      </c>
      <c r="L30" s="33">
        <f>SUMIFS('DATA 2'!L$101:L$133,'DATA 2'!$A$101:$A$133,$A30)</f>
        <v>471582.29024</v>
      </c>
      <c r="M30" s="33">
        <f>SUMIFS('DATA 2'!M$101:M$133,'DATA 2'!$A$101:$A$133,$A30)</f>
        <v>482095.62074000004</v>
      </c>
      <c r="N30" s="33">
        <f>SUMIFS('DATA 2'!N$101:N$133,'DATA 2'!$A$101:$A$133,$A30)</f>
        <v>492704.11077999999</v>
      </c>
      <c r="O30" s="33">
        <f>SUMIFS('DATA 2'!O$101:O$133,'DATA 2'!$A$101:$A$133,$A30)</f>
        <v>503338.62948</v>
      </c>
      <c r="P30" s="33">
        <f>SUMIFS('DATA 2'!P$101:P$133,'DATA 2'!$A$101:$A$133,$A30)</f>
        <v>514132.43896999996</v>
      </c>
      <c r="Q30" s="33">
        <f>SUMIFS('DATA 2'!Q$101:Q$133,'DATA 2'!$A$101:$A$133,$A30)</f>
        <v>525785.01187000005</v>
      </c>
      <c r="R30" s="33">
        <f>SUMIFS('DATA 2'!R$101:R$133,'DATA 2'!$A$101:$A$133,$A30)</f>
        <v>537829.9315699999</v>
      </c>
      <c r="S30" s="33">
        <f>SUMIFS('DATA 2'!S$101:S$133,'DATA 2'!$A$101:$A$133,$A30)</f>
        <v>550062.39046000002</v>
      </c>
      <c r="T30" s="33">
        <f>SUMIFS('DATA 2'!T$101:T$133,'DATA 2'!$A$101:$A$133,$A30)</f>
        <v>562421.17555000004</v>
      </c>
      <c r="U30" s="33">
        <f>SUMIFS('DATA 2'!U$101:U$133,'DATA 2'!$A$101:$A$133,$A30)</f>
        <v>574903.21451000008</v>
      </c>
      <c r="V30" s="33">
        <f>SUMIFS('DATA 2'!V$101:V$133,'DATA 2'!$A$101:$A$133,$A30)</f>
        <v>587754.94235000003</v>
      </c>
      <c r="W30" s="33">
        <f>SUMIFS('DATA 2'!W$101:W$133,'DATA 2'!$A$101:$A$133,$A30)</f>
        <v>600893.19189999998</v>
      </c>
      <c r="X30" s="33">
        <f>SUMIFS('DATA 2'!X$101:X$133,'DATA 2'!$A$101:$A$133,$A30)</f>
        <v>614277.59336000006</v>
      </c>
      <c r="Y30" s="33">
        <f>SUMIFS('DATA 2'!Y$101:Y$133,'DATA 2'!$A$101:$A$133,$A30)</f>
        <v>627891.30666999996</v>
      </c>
      <c r="Z30" s="33">
        <f>SUMIFS('DATA 2'!Z$101:Z$133,'DATA 2'!$A$101:$A$133,$A30)</f>
        <v>641725.09459999995</v>
      </c>
      <c r="AA30" s="33">
        <f>SUMIFS('DATA 2'!AA$101:AA$133,'DATA 2'!$A$101:$A$133,$A30)</f>
        <v>655772.96863999998</v>
      </c>
      <c r="AB30" s="33">
        <f>SUMIFS('DATA 2'!AB$101:AB$133,'DATA 2'!$A$101:$A$133,$A30)</f>
        <v>670031.38649000006</v>
      </c>
      <c r="AC30" s="33">
        <f>SUMIFS('DATA 2'!AC$101:AC$133,'DATA 2'!$A$101:$A$133,$A30)</f>
        <v>684499.66732000001</v>
      </c>
      <c r="AD30" s="33">
        <f>SUMIFS('DATA 2'!AD$101:AD$133,'DATA 2'!$A$101:$A$133,$A30)</f>
        <v>699180.41196000006</v>
      </c>
      <c r="AE30" s="33">
        <f>SUMIFS('DATA 2'!AE$101:AE$133,'DATA 2'!$A$101:$A$133,$A30)</f>
        <v>713601.03551000007</v>
      </c>
      <c r="AF30" s="33">
        <f>SUMIFS('DATA 2'!AF$101:AF$133,'DATA 2'!$A$101:$A$133,$A30)</f>
        <v>728638.61815999995</v>
      </c>
      <c r="AG30" s="33">
        <f>SUMIFS('DATA 2'!AG$101:AG$133,'DATA 2'!$A$101:$A$133,$A30)</f>
        <v>744005.02949999995</v>
      </c>
      <c r="AH30" s="33">
        <f>SUMIFS('DATA 2'!AH$101:AH$133,'DATA 2'!$A$101:$A$133,$A30)</f>
        <v>759567.49326000002</v>
      </c>
      <c r="AI30" s="33">
        <f>SUMIFS('DATA 2'!AI$101:AI$133,'DATA 2'!$A$101:$A$133,$A30)</f>
        <v>775308.57383999997</v>
      </c>
      <c r="AJ30" s="33">
        <f>SUMIFS('DATA 2'!AJ$101:AJ$133,'DATA 2'!$A$101:$A$133,$A30)</f>
        <v>791253.93440999999</v>
      </c>
      <c r="AK30" s="33">
        <f>SUMIFS('DATA 2'!AK$101:AK$133,'DATA 2'!$A$101:$A$133,$A30)</f>
        <v>807478.08094999997</v>
      </c>
      <c r="AL30" s="33">
        <f>SUMIFS('DATA 2'!AL$101:AL$133,'DATA 2'!$A$101:$A$133,$A30)</f>
        <v>824002.33611999999</v>
      </c>
      <c r="AM30" s="33">
        <f>SUMIFS('DATA 2'!AM$101:AM$133,'DATA 2'!$A$101:$A$133,$A30)</f>
        <v>840869.82221999997</v>
      </c>
      <c r="AN30" s="33">
        <f>SUMIFS('DATA 2'!AN$101:AN$133,'DATA 2'!$A$101:$A$133,$A30)</f>
        <v>858135.77871999994</v>
      </c>
    </row>
    <row r="31" spans="1:44" x14ac:dyDescent="0.25">
      <c r="A31" s="5" t="s">
        <v>239</v>
      </c>
      <c r="C31" s="33">
        <f>SUM(C32:C43)</f>
        <v>36641.298950262702</v>
      </c>
      <c r="D31" s="33">
        <f t="shared" ref="D31:AN31" si="5">SUM(D32:D43)</f>
        <v>38658.118185346306</v>
      </c>
      <c r="E31" s="33">
        <f t="shared" si="5"/>
        <v>40239.564245023998</v>
      </c>
      <c r="F31" s="33">
        <f t="shared" si="5"/>
        <v>41813.780644290004</v>
      </c>
      <c r="G31" s="33">
        <f t="shared" si="5"/>
        <v>43579.362329059993</v>
      </c>
      <c r="H31" s="33">
        <f t="shared" si="5"/>
        <v>47129.022936400004</v>
      </c>
      <c r="I31" s="33">
        <f t="shared" si="5"/>
        <v>51068.708003300009</v>
      </c>
      <c r="J31" s="33">
        <f t="shared" si="5"/>
        <v>56007.713221400001</v>
      </c>
      <c r="K31" s="33">
        <f t="shared" si="5"/>
        <v>62232.340330500003</v>
      </c>
      <c r="L31" s="33">
        <f t="shared" si="5"/>
        <v>70179.551690210021</v>
      </c>
      <c r="M31" s="33">
        <f t="shared" si="5"/>
        <v>80569.779237749986</v>
      </c>
      <c r="N31" s="33">
        <f t="shared" si="5"/>
        <v>94553.614592950005</v>
      </c>
      <c r="O31" s="33">
        <f t="shared" si="5"/>
        <v>113902.29163173601</v>
      </c>
      <c r="P31" s="33">
        <f t="shared" si="5"/>
        <v>131385.86129129503</v>
      </c>
      <c r="Q31" s="33">
        <f t="shared" si="5"/>
        <v>152420.80407041698</v>
      </c>
      <c r="R31" s="33">
        <f t="shared" si="5"/>
        <v>176613.97300527699</v>
      </c>
      <c r="S31" s="33">
        <f t="shared" si="5"/>
        <v>204163.85079981902</v>
      </c>
      <c r="T31" s="33">
        <f t="shared" si="5"/>
        <v>235283.56115474948</v>
      </c>
      <c r="U31" s="33">
        <f t="shared" si="5"/>
        <v>247315.54204229376</v>
      </c>
      <c r="V31" s="33">
        <f t="shared" si="5"/>
        <v>262667.24848884274</v>
      </c>
      <c r="W31" s="33">
        <f t="shared" si="5"/>
        <v>280636.60979855829</v>
      </c>
      <c r="X31" s="33">
        <f t="shared" si="5"/>
        <v>300991.61908410821</v>
      </c>
      <c r="Y31" s="33">
        <f t="shared" si="5"/>
        <v>323507.40728416352</v>
      </c>
      <c r="Z31" s="33">
        <f t="shared" si="5"/>
        <v>347971.06075999344</v>
      </c>
      <c r="AA31" s="33">
        <f t="shared" si="5"/>
        <v>374179.67485614674</v>
      </c>
      <c r="AB31" s="33">
        <f t="shared" si="5"/>
        <v>401937.54268734262</v>
      </c>
      <c r="AC31" s="33">
        <f t="shared" si="5"/>
        <v>431054.71873497736</v>
      </c>
      <c r="AD31" s="33">
        <f t="shared" si="5"/>
        <v>461347.00745837705</v>
      </c>
      <c r="AE31" s="33">
        <f t="shared" si="5"/>
        <v>479544.99595913989</v>
      </c>
      <c r="AF31" s="33">
        <f t="shared" si="5"/>
        <v>498964.76514897525</v>
      </c>
      <c r="AG31" s="33">
        <f t="shared" si="5"/>
        <v>518094.68501189788</v>
      </c>
      <c r="AH31" s="33">
        <f t="shared" si="5"/>
        <v>536528.1889572849</v>
      </c>
      <c r="AI31" s="33">
        <f t="shared" si="5"/>
        <v>553850.8059018082</v>
      </c>
      <c r="AJ31" s="33">
        <f t="shared" si="5"/>
        <v>569634.24789739633</v>
      </c>
      <c r="AK31" s="33">
        <f t="shared" si="5"/>
        <v>583462.35885026527</v>
      </c>
      <c r="AL31" s="33">
        <f t="shared" si="5"/>
        <v>594897.43705244293</v>
      </c>
      <c r="AM31" s="33">
        <f t="shared" si="5"/>
        <v>603571.9323383366</v>
      </c>
      <c r="AN31" s="33">
        <f t="shared" si="5"/>
        <v>609234.28063798661</v>
      </c>
      <c r="AO31" s="33"/>
      <c r="AP31" s="33"/>
      <c r="AQ31" s="33"/>
      <c r="AR31" s="33"/>
    </row>
    <row r="32" spans="1:44" x14ac:dyDescent="0.25">
      <c r="A32" s="35" t="s">
        <v>440</v>
      </c>
      <c r="C32" s="33">
        <f>SUMIFS('DATA 2'!C$101:C$133,'DATA 2'!$A$101:$A$133,$A32)</f>
        <v>10768.83088</v>
      </c>
      <c r="D32" s="33">
        <f>SUMIFS('DATA 2'!D$101:D$133,'DATA 2'!$A$101:$A$133,$A32)</f>
        <v>11088.44284</v>
      </c>
      <c r="E32" s="33">
        <f>SUMIFS('DATA 2'!E$101:E$133,'DATA 2'!$A$101:$A$133,$A32)</f>
        <v>11335.790569999999</v>
      </c>
      <c r="F32" s="33">
        <f>SUMIFS('DATA 2'!F$101:F$133,'DATA 2'!$A$101:$A$133,$A32)</f>
        <v>11538.66336</v>
      </c>
      <c r="G32" s="33">
        <f>SUMIFS('DATA 2'!G$101:G$133,'DATA 2'!$A$101:$A$133,$A32)</f>
        <v>11667.44441</v>
      </c>
      <c r="H32" s="33">
        <f>SUMIFS('DATA 2'!H$101:H$133,'DATA 2'!$A$101:$A$133,$A32)</f>
        <v>12522.8783</v>
      </c>
      <c r="I32" s="33">
        <f>SUMIFS('DATA 2'!I$101:I$133,'DATA 2'!$A$101:$A$133,$A32)</f>
        <v>13271.511329999999</v>
      </c>
      <c r="J32" s="33">
        <f>SUMIFS('DATA 2'!J$101:J$133,'DATA 2'!$A$101:$A$133,$A32)</f>
        <v>13752.426149999999</v>
      </c>
      <c r="K32" s="33">
        <f>SUMIFS('DATA 2'!K$101:K$133,'DATA 2'!$A$101:$A$133,$A32)</f>
        <v>13986.23157</v>
      </c>
      <c r="L32" s="33">
        <f>SUMIFS('DATA 2'!L$101:L$133,'DATA 2'!$A$101:$A$133,$A32)</f>
        <v>14010.239740000001</v>
      </c>
      <c r="M32" s="33">
        <f>SUMIFS('DATA 2'!M$101:M$133,'DATA 2'!$A$101:$A$133,$A32)</f>
        <v>13828.93196</v>
      </c>
      <c r="N32" s="33">
        <f>SUMIFS('DATA 2'!N$101:N$133,'DATA 2'!$A$101:$A$133,$A32)</f>
        <v>13408.377409999999</v>
      </c>
      <c r="O32" s="33">
        <f>SUMIFS('DATA 2'!O$101:O$133,'DATA 2'!$A$101:$A$133,$A32)</f>
        <v>12688.21531</v>
      </c>
      <c r="P32" s="33">
        <f>SUMIFS('DATA 2'!P$101:P$133,'DATA 2'!$A$101:$A$133,$A32)</f>
        <v>12902.776889999999</v>
      </c>
      <c r="Q32" s="33">
        <f>SUMIFS('DATA 2'!Q$101:Q$133,'DATA 2'!$A$101:$A$133,$A32)</f>
        <v>13414.351559999999</v>
      </c>
      <c r="R32" s="33">
        <f>SUMIFS('DATA 2'!R$101:R$133,'DATA 2'!$A$101:$A$133,$A32)</f>
        <v>13971.64055</v>
      </c>
      <c r="S32" s="33">
        <f>SUMIFS('DATA 2'!S$101:S$133,'DATA 2'!$A$101:$A$133,$A32)</f>
        <v>14483.27535</v>
      </c>
      <c r="T32" s="33">
        <f>SUMIFS('DATA 2'!T$101:T$133,'DATA 2'!$A$101:$A$133,$A32)</f>
        <v>14907.15776</v>
      </c>
      <c r="U32" s="33">
        <f>SUMIFS('DATA 2'!U$101:U$133,'DATA 2'!$A$101:$A$133,$A32)</f>
        <v>15299.59441</v>
      </c>
      <c r="V32" s="33">
        <f>SUMIFS('DATA 2'!V$101:V$133,'DATA 2'!$A$101:$A$133,$A32)</f>
        <v>15750.71948</v>
      </c>
      <c r="W32" s="33">
        <f>SUMIFS('DATA 2'!W$101:W$133,'DATA 2'!$A$101:$A$133,$A32)</f>
        <v>16259.860849999999</v>
      </c>
      <c r="X32" s="33">
        <f>SUMIFS('DATA 2'!X$101:X$133,'DATA 2'!$A$101:$A$133,$A32)</f>
        <v>16809.28485</v>
      </c>
      <c r="Y32" s="33">
        <f>SUMIFS('DATA 2'!Y$101:Y$133,'DATA 2'!$A$101:$A$133,$A32)</f>
        <v>17378.80904</v>
      </c>
      <c r="Z32" s="33">
        <f>SUMIFS('DATA 2'!Z$101:Z$133,'DATA 2'!$A$101:$A$133,$A32)</f>
        <v>17949.63595</v>
      </c>
      <c r="AA32" s="33">
        <f>SUMIFS('DATA 2'!AA$101:AA$133,'DATA 2'!$A$101:$A$133,$A32)</f>
        <v>18505.310649999999</v>
      </c>
      <c r="AB32" s="33">
        <f>SUMIFS('DATA 2'!AB$101:AB$133,'DATA 2'!$A$101:$A$133,$A32)</f>
        <v>19031.776750000001</v>
      </c>
      <c r="AC32" s="33">
        <f>SUMIFS('DATA 2'!AC$101:AC$133,'DATA 2'!$A$101:$A$133,$A32)</f>
        <v>19517.20192</v>
      </c>
      <c r="AD32" s="33">
        <f>SUMIFS('DATA 2'!AD$101:AD$133,'DATA 2'!$A$101:$A$133,$A32)</f>
        <v>19951.780869999999</v>
      </c>
      <c r="AE32" s="33">
        <f>SUMIFS('DATA 2'!AE$101:AE$133,'DATA 2'!$A$101:$A$133,$A32)</f>
        <v>20749.163369999998</v>
      </c>
      <c r="AF32" s="33">
        <f>SUMIFS('DATA 2'!AF$101:AF$133,'DATA 2'!$A$101:$A$133,$A32)</f>
        <v>21724.011630000001</v>
      </c>
      <c r="AG32" s="33">
        <f>SUMIFS('DATA 2'!AG$101:AG$133,'DATA 2'!$A$101:$A$133,$A32)</f>
        <v>22770.380590000001</v>
      </c>
      <c r="AH32" s="33">
        <f>SUMIFS('DATA 2'!AH$101:AH$133,'DATA 2'!$A$101:$A$133,$A32)</f>
        <v>23838.338530000001</v>
      </c>
      <c r="AI32" s="33">
        <f>SUMIFS('DATA 2'!AI$101:AI$133,'DATA 2'!$A$101:$A$133,$A32)</f>
        <v>24892.431929999999</v>
      </c>
      <c r="AJ32" s="33">
        <f>SUMIFS('DATA 2'!AJ$101:AJ$133,'DATA 2'!$A$101:$A$133,$A32)</f>
        <v>25897.95838</v>
      </c>
      <c r="AK32" s="33">
        <f>SUMIFS('DATA 2'!AK$101:AK$133,'DATA 2'!$A$101:$A$133,$A32)</f>
        <v>26817.059580000001</v>
      </c>
      <c r="AL32" s="33">
        <f>SUMIFS('DATA 2'!AL$101:AL$133,'DATA 2'!$A$101:$A$133,$A32)</f>
        <v>27605.774860000001</v>
      </c>
      <c r="AM32" s="33">
        <f>SUMIFS('DATA 2'!AM$101:AM$133,'DATA 2'!$A$101:$A$133,$A32)</f>
        <v>28215.49941</v>
      </c>
      <c r="AN32" s="33">
        <f>SUMIFS('DATA 2'!AN$101:AN$133,'DATA 2'!$A$101:$A$133,$A32)</f>
        <v>28594.71168</v>
      </c>
    </row>
    <row r="33" spans="1:40" x14ac:dyDescent="0.25">
      <c r="A33" s="35" t="s">
        <v>441</v>
      </c>
      <c r="C33" s="33">
        <f>SUMIFS('DATA 2'!C$101:C$133,'DATA 2'!$A$101:$A$133,$A33)</f>
        <v>752.27429700000005</v>
      </c>
      <c r="D33" s="33">
        <f>SUMIFS('DATA 2'!D$101:D$133,'DATA 2'!$A$101:$A$133,$A33)</f>
        <v>1036.632685</v>
      </c>
      <c r="E33" s="33">
        <f>SUMIFS('DATA 2'!E$101:E$133,'DATA 2'!$A$101:$A$133,$A33)</f>
        <v>1415.8220570000001</v>
      </c>
      <c r="F33" s="33">
        <f>SUMIFS('DATA 2'!F$101:F$133,'DATA 2'!$A$101:$A$133,$A33)</f>
        <v>1936.0825629999999</v>
      </c>
      <c r="G33" s="33">
        <f>SUMIFS('DATA 2'!G$101:G$133,'DATA 2'!$A$101:$A$133,$A33)</f>
        <v>2638.831334</v>
      </c>
      <c r="H33" s="33">
        <f>SUMIFS('DATA 2'!H$101:H$133,'DATA 2'!$A$101:$A$133,$A33)</f>
        <v>3851.5987970000001</v>
      </c>
      <c r="I33" s="33">
        <f>SUMIFS('DATA 2'!I$101:I$133,'DATA 2'!$A$101:$A$133,$A33)</f>
        <v>5390.7123330000004</v>
      </c>
      <c r="J33" s="33">
        <f>SUMIFS('DATA 2'!J$101:J$133,'DATA 2'!$A$101:$A$133,$A33)</f>
        <v>7376.4583490000005</v>
      </c>
      <c r="K33" s="33">
        <f>SUMIFS('DATA 2'!K$101:K$133,'DATA 2'!$A$101:$A$133,$A33)</f>
        <v>9950.2104610000006</v>
      </c>
      <c r="L33" s="33">
        <f>SUMIFS('DATA 2'!L$101:L$133,'DATA 2'!$A$101:$A$133,$A33)</f>
        <v>13265.223679999999</v>
      </c>
      <c r="M33" s="33">
        <f>SUMIFS('DATA 2'!M$101:M$133,'DATA 2'!$A$101:$A$133,$A33)</f>
        <v>17449.2886</v>
      </c>
      <c r="N33" s="33">
        <f>SUMIFS('DATA 2'!N$101:N$133,'DATA 2'!$A$101:$A$133,$A33)</f>
        <v>22535.282080000001</v>
      </c>
      <c r="O33" s="33">
        <f>SUMIFS('DATA 2'!O$101:O$133,'DATA 2'!$A$101:$A$133,$A33)</f>
        <v>28350.32271</v>
      </c>
      <c r="P33" s="33">
        <f>SUMIFS('DATA 2'!P$101:P$133,'DATA 2'!$A$101:$A$133,$A33)</f>
        <v>37192.493820000003</v>
      </c>
      <c r="Q33" s="33">
        <f>SUMIFS('DATA 2'!Q$101:Q$133,'DATA 2'!$A$101:$A$133,$A33)</f>
        <v>48516.861380000002</v>
      </c>
      <c r="R33" s="33">
        <f>SUMIFS('DATA 2'!R$101:R$133,'DATA 2'!$A$101:$A$133,$A33)</f>
        <v>62612.239719999998</v>
      </c>
      <c r="S33" s="33">
        <f>SUMIFS('DATA 2'!S$101:S$133,'DATA 2'!$A$101:$A$133,$A33)</f>
        <v>79904.13377</v>
      </c>
      <c r="T33" s="33">
        <f>SUMIFS('DATA 2'!T$101:T$133,'DATA 2'!$A$101:$A$133,$A33)</f>
        <v>100802.8763</v>
      </c>
      <c r="U33" s="33">
        <f>SUMIFS('DATA 2'!U$101:U$133,'DATA 2'!$A$101:$A$133,$A33)</f>
        <v>111334.3211</v>
      </c>
      <c r="V33" s="33">
        <f>SUMIFS('DATA 2'!V$101:V$133,'DATA 2'!$A$101:$A$133,$A33)</f>
        <v>123348.9605</v>
      </c>
      <c r="W33" s="33">
        <f>SUMIFS('DATA 2'!W$101:W$133,'DATA 2'!$A$101:$A$133,$A33)</f>
        <v>136565.9424</v>
      </c>
      <c r="X33" s="33">
        <f>SUMIFS('DATA 2'!X$101:X$133,'DATA 2'!$A$101:$A$133,$A33)</f>
        <v>150913.77350000001</v>
      </c>
      <c r="Y33" s="33">
        <f>SUMIFS('DATA 2'!Y$101:Y$133,'DATA 2'!$A$101:$A$133,$A33)</f>
        <v>166307.00539999999</v>
      </c>
      <c r="Z33" s="33">
        <f>SUMIFS('DATA 2'!Z$101:Z$133,'DATA 2'!$A$101:$A$133,$A33)</f>
        <v>182652.84390000001</v>
      </c>
      <c r="AA33" s="33">
        <f>SUMIFS('DATA 2'!AA$101:AA$133,'DATA 2'!$A$101:$A$133,$A33)</f>
        <v>199854.83470000001</v>
      </c>
      <c r="AB33" s="33">
        <f>SUMIFS('DATA 2'!AB$101:AB$133,'DATA 2'!$A$101:$A$133,$A33)</f>
        <v>217814.9952</v>
      </c>
      <c r="AC33" s="33">
        <f>SUMIFS('DATA 2'!AC$101:AC$133,'DATA 2'!$A$101:$A$133,$A33)</f>
        <v>236435.4664</v>
      </c>
      <c r="AD33" s="33">
        <f>SUMIFS('DATA 2'!AD$101:AD$133,'DATA 2'!$A$101:$A$133,$A33)</f>
        <v>255619.98149999999</v>
      </c>
      <c r="AE33" s="33">
        <f>SUMIFS('DATA 2'!AE$101:AE$133,'DATA 2'!$A$101:$A$133,$A33)</f>
        <v>262229.19819999998</v>
      </c>
      <c r="AF33" s="33">
        <f>SUMIFS('DATA 2'!AF$101:AF$133,'DATA 2'!$A$101:$A$133,$A33)</f>
        <v>268839.43209999998</v>
      </c>
      <c r="AG33" s="33">
        <f>SUMIFS('DATA 2'!AG$101:AG$133,'DATA 2'!$A$101:$A$133,$A33)</f>
        <v>274642.56890000001</v>
      </c>
      <c r="AH33" s="33">
        <f>SUMIFS('DATA 2'!AH$101:AH$133,'DATA 2'!$A$101:$A$133,$A33)</f>
        <v>279425.85639999999</v>
      </c>
      <c r="AI33" s="33">
        <f>SUMIFS('DATA 2'!AI$101:AI$133,'DATA 2'!$A$101:$A$133,$A33)</f>
        <v>282958.08510000003</v>
      </c>
      <c r="AJ33" s="33">
        <f>SUMIFS('DATA 2'!AJ$101:AJ$133,'DATA 2'!$A$101:$A$133,$A33)</f>
        <v>284996.27630000003</v>
      </c>
      <c r="AK33" s="33">
        <f>SUMIFS('DATA 2'!AK$101:AK$133,'DATA 2'!$A$101:$A$133,$A33)</f>
        <v>285298.9743</v>
      </c>
      <c r="AL33" s="33">
        <f>SUMIFS('DATA 2'!AL$101:AL$133,'DATA 2'!$A$101:$A$133,$A33)</f>
        <v>283604.90360000002</v>
      </c>
      <c r="AM33" s="33">
        <f>SUMIFS('DATA 2'!AM$101:AM$133,'DATA 2'!$A$101:$A$133,$A33)</f>
        <v>279673.97580000001</v>
      </c>
      <c r="AN33" s="33">
        <f>SUMIFS('DATA 2'!AN$101:AN$133,'DATA 2'!$A$101:$A$133,$A33)</f>
        <v>273301.50559999997</v>
      </c>
    </row>
    <row r="34" spans="1:40" x14ac:dyDescent="0.25">
      <c r="A34" s="35" t="s">
        <v>442</v>
      </c>
      <c r="C34" s="33">
        <f>SUMIFS('DATA 2'!C$101:C$133,'DATA 2'!$A$101:$A$133,$A34)</f>
        <v>638.72549089999995</v>
      </c>
      <c r="D34" s="33">
        <f>SUMIFS('DATA 2'!D$101:D$133,'DATA 2'!$A$101:$A$133,$A34)</f>
        <v>641.83730649999995</v>
      </c>
      <c r="E34" s="33">
        <f>SUMIFS('DATA 2'!E$101:E$133,'DATA 2'!$A$101:$A$133,$A34)</f>
        <v>632.85357599999998</v>
      </c>
      <c r="F34" s="33">
        <f>SUMIFS('DATA 2'!F$101:F$133,'DATA 2'!$A$101:$A$133,$A34)</f>
        <v>617.29265889999999</v>
      </c>
      <c r="G34" s="33">
        <f>SUMIFS('DATA 2'!G$101:G$133,'DATA 2'!$A$101:$A$133,$A34)</f>
        <v>595.33931489999998</v>
      </c>
      <c r="H34" s="33">
        <f>SUMIFS('DATA 2'!H$101:H$133,'DATA 2'!$A$101:$A$133,$A34)</f>
        <v>665.28365169999995</v>
      </c>
      <c r="I34" s="33">
        <f>SUMIFS('DATA 2'!I$101:I$133,'DATA 2'!$A$101:$A$133,$A34)</f>
        <v>756.712445</v>
      </c>
      <c r="J34" s="33">
        <f>SUMIFS('DATA 2'!J$101:J$133,'DATA 2'!$A$101:$A$133,$A34)</f>
        <v>850.95678640000006</v>
      </c>
      <c r="K34" s="33">
        <f>SUMIFS('DATA 2'!K$101:K$133,'DATA 2'!$A$101:$A$133,$A34)</f>
        <v>943.99574959999995</v>
      </c>
      <c r="L34" s="33">
        <f>SUMIFS('DATA 2'!L$101:L$133,'DATA 2'!$A$101:$A$133,$A34)</f>
        <v>1034.7511529999999</v>
      </c>
      <c r="M34" s="33">
        <f>SUMIFS('DATA 2'!M$101:M$133,'DATA 2'!$A$101:$A$133,$A34)</f>
        <v>1120.3731849999999</v>
      </c>
      <c r="N34" s="33">
        <f>SUMIFS('DATA 2'!N$101:N$133,'DATA 2'!$A$101:$A$133,$A34)</f>
        <v>1194.1034480000001</v>
      </c>
      <c r="O34" s="33">
        <f>SUMIFS('DATA 2'!O$101:O$133,'DATA 2'!$A$101:$A$133,$A34)</f>
        <v>1244.4190390000001</v>
      </c>
      <c r="P34" s="33">
        <f>SUMIFS('DATA 2'!P$101:P$133,'DATA 2'!$A$101:$A$133,$A34)</f>
        <v>1257.8399810000001</v>
      </c>
      <c r="Q34" s="33">
        <f>SUMIFS('DATA 2'!Q$101:Q$133,'DATA 2'!$A$101:$A$133,$A34)</f>
        <v>1252.6709659999999</v>
      </c>
      <c r="R34" s="33">
        <f>SUMIFS('DATA 2'!R$101:R$133,'DATA 2'!$A$101:$A$133,$A34)</f>
        <v>1231.2270329999999</v>
      </c>
      <c r="S34" s="33">
        <f>SUMIFS('DATA 2'!S$101:S$133,'DATA 2'!$A$101:$A$133,$A34)</f>
        <v>1194.5035809999999</v>
      </c>
      <c r="T34" s="33">
        <f>SUMIFS('DATA 2'!T$101:T$133,'DATA 2'!$A$101:$A$133,$A34)</f>
        <v>1143.5942110000001</v>
      </c>
      <c r="U34" s="33">
        <f>SUMIFS('DATA 2'!U$101:U$133,'DATA 2'!$A$101:$A$133,$A34)</f>
        <v>1112.3014539999999</v>
      </c>
      <c r="V34" s="33">
        <f>SUMIFS('DATA 2'!V$101:V$133,'DATA 2'!$A$101:$A$133,$A34)</f>
        <v>1092.066918</v>
      </c>
      <c r="W34" s="33">
        <f>SUMIFS('DATA 2'!W$101:W$133,'DATA 2'!$A$101:$A$133,$A34)</f>
        <v>1076.6236939999999</v>
      </c>
      <c r="X34" s="33">
        <f>SUMIFS('DATA 2'!X$101:X$133,'DATA 2'!$A$101:$A$133,$A34)</f>
        <v>1062.8302639999999</v>
      </c>
      <c r="Y34" s="33">
        <f>SUMIFS('DATA 2'!Y$101:Y$133,'DATA 2'!$A$101:$A$133,$A34)</f>
        <v>1048.8344750000001</v>
      </c>
      <c r="Z34" s="33">
        <f>SUMIFS('DATA 2'!Z$101:Z$133,'DATA 2'!$A$101:$A$133,$A34)</f>
        <v>1033.4566130000001</v>
      </c>
      <c r="AA34" s="33">
        <f>SUMIFS('DATA 2'!AA$101:AA$133,'DATA 2'!$A$101:$A$133,$A34)</f>
        <v>1015.952997</v>
      </c>
      <c r="AB34" s="33">
        <f>SUMIFS('DATA 2'!AB$101:AB$133,'DATA 2'!$A$101:$A$133,$A34)</f>
        <v>995.89505740000004</v>
      </c>
      <c r="AC34" s="33">
        <f>SUMIFS('DATA 2'!AC$101:AC$133,'DATA 2'!$A$101:$A$133,$A34)</f>
        <v>973.0912333</v>
      </c>
      <c r="AD34" s="33">
        <f>SUMIFS('DATA 2'!AD$101:AD$133,'DATA 2'!$A$101:$A$133,$A34)</f>
        <v>947.52956719999997</v>
      </c>
      <c r="AE34" s="33">
        <f>SUMIFS('DATA 2'!AE$101:AE$133,'DATA 2'!$A$101:$A$133,$A34)</f>
        <v>932.87744880000002</v>
      </c>
      <c r="AF34" s="33">
        <f>SUMIFS('DATA 2'!AF$101:AF$133,'DATA 2'!$A$101:$A$133,$A34)</f>
        <v>922.92249870000001</v>
      </c>
      <c r="AG34" s="33">
        <f>SUMIFS('DATA 2'!AG$101:AG$133,'DATA 2'!$A$101:$A$133,$A34)</f>
        <v>913.58936949999998</v>
      </c>
      <c r="AH34" s="33">
        <f>SUMIFS('DATA 2'!AH$101:AH$133,'DATA 2'!$A$101:$A$133,$A34)</f>
        <v>903.14659210000002</v>
      </c>
      <c r="AI34" s="33">
        <f>SUMIFS('DATA 2'!AI$101:AI$133,'DATA 2'!$A$101:$A$133,$A34)</f>
        <v>890.5872147</v>
      </c>
      <c r="AJ34" s="33">
        <f>SUMIFS('DATA 2'!AJ$101:AJ$133,'DATA 2'!$A$101:$A$133,$A34)</f>
        <v>875.12957719999997</v>
      </c>
      <c r="AK34" s="33">
        <f>SUMIFS('DATA 2'!AK$101:AK$133,'DATA 2'!$A$101:$A$133,$A34)</f>
        <v>856.09391630000005</v>
      </c>
      <c r="AL34" s="33">
        <f>SUMIFS('DATA 2'!AL$101:AL$133,'DATA 2'!$A$101:$A$133,$A34)</f>
        <v>832.81867550000004</v>
      </c>
      <c r="AM34" s="33">
        <f>SUMIFS('DATA 2'!AM$101:AM$133,'DATA 2'!$A$101:$A$133,$A34)</f>
        <v>804.71924320000005</v>
      </c>
      <c r="AN34" s="33">
        <f>SUMIFS('DATA 2'!AN$101:AN$133,'DATA 2'!$A$101:$A$133,$A34)</f>
        <v>771.3322455</v>
      </c>
    </row>
    <row r="35" spans="1:40" x14ac:dyDescent="0.25">
      <c r="A35" s="35" t="s">
        <v>125</v>
      </c>
      <c r="C35" s="33">
        <f>SUMIFS('DATA 2'!C$101:C$133,'DATA 2'!$A$101:$A$133,$A35)</f>
        <v>4.3678165160000004</v>
      </c>
      <c r="D35" s="33">
        <f>SUMIFS('DATA 2'!D$101:D$133,'DATA 2'!$A$101:$A$133,$A35)</f>
        <v>9.3730887420000002</v>
      </c>
      <c r="E35" s="33">
        <f>SUMIFS('DATA 2'!E$101:E$133,'DATA 2'!$A$101:$A$133,$A35)</f>
        <v>20.091443869999999</v>
      </c>
      <c r="F35" s="33">
        <f>SUMIFS('DATA 2'!F$101:F$133,'DATA 2'!$A$101:$A$133,$A35)</f>
        <v>43.440419910000003</v>
      </c>
      <c r="G35" s="33">
        <f>SUMIFS('DATA 2'!G$101:G$133,'DATA 2'!$A$101:$A$133,$A35)</f>
        <v>94.251843460000003</v>
      </c>
      <c r="H35" s="33">
        <f>SUMIFS('DATA 2'!H$101:H$133,'DATA 2'!$A$101:$A$133,$A35)</f>
        <v>207.93742779999999</v>
      </c>
      <c r="I35" s="33">
        <f>SUMIFS('DATA 2'!I$101:I$133,'DATA 2'!$A$101:$A$133,$A35)</f>
        <v>441.27515890000001</v>
      </c>
      <c r="J35" s="33">
        <f>SUMIFS('DATA 2'!J$101:J$133,'DATA 2'!$A$101:$A$133,$A35)</f>
        <v>915.21929999999998</v>
      </c>
      <c r="K35" s="33">
        <f>SUMIFS('DATA 2'!K$101:K$133,'DATA 2'!$A$101:$A$133,$A35)</f>
        <v>1867.6020599999999</v>
      </c>
      <c r="L35" s="33">
        <f>SUMIFS('DATA 2'!L$101:L$133,'DATA 2'!$A$101:$A$133,$A35)</f>
        <v>3757.8707250000002</v>
      </c>
      <c r="M35" s="33">
        <f>SUMIFS('DATA 2'!M$101:M$133,'DATA 2'!$A$101:$A$133,$A35)</f>
        <v>7444.5417960000004</v>
      </c>
      <c r="N35" s="33">
        <f>SUMIFS('DATA 2'!N$101:N$133,'DATA 2'!$A$101:$A$133,$A35)</f>
        <v>14453.625400000001</v>
      </c>
      <c r="O35" s="33">
        <f>SUMIFS('DATA 2'!O$101:O$133,'DATA 2'!$A$101:$A$133,$A35)</f>
        <v>27298.76886</v>
      </c>
      <c r="P35" s="33">
        <f>SUMIFS('DATA 2'!P$101:P$133,'DATA 2'!$A$101:$A$133,$A35)</f>
        <v>33739.973259999999</v>
      </c>
      <c r="Q35" s="33">
        <f>SUMIFS('DATA 2'!Q$101:Q$133,'DATA 2'!$A$101:$A$133,$A35)</f>
        <v>41108.102330000002</v>
      </c>
      <c r="R35" s="33">
        <f>SUMIFS('DATA 2'!R$101:R$133,'DATA 2'!$A$101:$A$133,$A35)</f>
        <v>49266.888500000001</v>
      </c>
      <c r="S35" s="33">
        <f>SUMIFS('DATA 2'!S$101:S$133,'DATA 2'!$A$101:$A$133,$A35)</f>
        <v>58156.284910000002</v>
      </c>
      <c r="T35" s="33">
        <f>SUMIFS('DATA 2'!T$101:T$133,'DATA 2'!$A$101:$A$133,$A35)</f>
        <v>67669.105320000002</v>
      </c>
      <c r="U35" s="33">
        <f>SUMIFS('DATA 2'!U$101:U$133,'DATA 2'!$A$101:$A$133,$A35)</f>
        <v>74556.845929999996</v>
      </c>
      <c r="V35" s="33">
        <f>SUMIFS('DATA 2'!V$101:V$133,'DATA 2'!$A$101:$A$133,$A35)</f>
        <v>82441.517070000002</v>
      </c>
      <c r="W35" s="33">
        <f>SUMIFS('DATA 2'!W$101:W$133,'DATA 2'!$A$101:$A$133,$A35)</f>
        <v>91131.773100000006</v>
      </c>
      <c r="X35" s="33">
        <f>SUMIFS('DATA 2'!X$101:X$133,'DATA 2'!$A$101:$A$133,$A35)</f>
        <v>100579.0295</v>
      </c>
      <c r="Y35" s="33">
        <f>SUMIFS('DATA 2'!Y$101:Y$133,'DATA 2'!$A$101:$A$133,$A35)</f>
        <v>110727.1795</v>
      </c>
      <c r="Z35" s="33">
        <f>SUMIFS('DATA 2'!Z$101:Z$133,'DATA 2'!$A$101:$A$133,$A35)</f>
        <v>121516.65919999999</v>
      </c>
      <c r="AA35" s="33">
        <f>SUMIFS('DATA 2'!AA$101:AA$133,'DATA 2'!$A$101:$A$133,$A35)</f>
        <v>132886.57870000001</v>
      </c>
      <c r="AB35" s="33">
        <f>SUMIFS('DATA 2'!AB$101:AB$133,'DATA 2'!$A$101:$A$133,$A35)</f>
        <v>144775.85680000001</v>
      </c>
      <c r="AC35" s="33">
        <f>SUMIFS('DATA 2'!AC$101:AC$133,'DATA 2'!$A$101:$A$133,$A35)</f>
        <v>157124.0674</v>
      </c>
      <c r="AD35" s="33">
        <f>SUMIFS('DATA 2'!AD$101:AD$133,'DATA 2'!$A$101:$A$133,$A35)</f>
        <v>169872.20060000001</v>
      </c>
      <c r="AE35" s="33">
        <f>SUMIFS('DATA 2'!AE$101:AE$133,'DATA 2'!$A$101:$A$133,$A35)</f>
        <v>180777.25880000001</v>
      </c>
      <c r="AF35" s="33">
        <f>SUMIFS('DATA 2'!AF$101:AF$133,'DATA 2'!$A$101:$A$133,$A35)</f>
        <v>192479.15659999999</v>
      </c>
      <c r="AG35" s="33">
        <f>SUMIFS('DATA 2'!AG$101:AG$133,'DATA 2'!$A$101:$A$133,$A35)</f>
        <v>204417.23300000001</v>
      </c>
      <c r="AH35" s="33">
        <f>SUMIFS('DATA 2'!AH$101:AH$133,'DATA 2'!$A$101:$A$133,$A35)</f>
        <v>216400.3651</v>
      </c>
      <c r="AI35" s="33">
        <f>SUMIFS('DATA 2'!AI$101:AI$133,'DATA 2'!$A$101:$A$133,$A35)</f>
        <v>228191.20129999999</v>
      </c>
      <c r="AJ35" s="33">
        <f>SUMIFS('DATA 2'!AJ$101:AJ$133,'DATA 2'!$A$101:$A$133,$A35)</f>
        <v>239503.7548</v>
      </c>
      <c r="AK35" s="33">
        <f>SUMIFS('DATA 2'!AK$101:AK$133,'DATA 2'!$A$101:$A$133,$A35)</f>
        <v>250007.41380000001</v>
      </c>
      <c r="AL35" s="33">
        <f>SUMIFS('DATA 2'!AL$101:AL$133,'DATA 2'!$A$101:$A$133,$A35)</f>
        <v>259302.1537</v>
      </c>
      <c r="AM35" s="33">
        <f>SUMIFS('DATA 2'!AM$101:AM$133,'DATA 2'!$A$101:$A$133,$A35)</f>
        <v>266947.0024</v>
      </c>
      <c r="AN35" s="33">
        <f>SUMIFS('DATA 2'!AN$101:AN$133,'DATA 2'!$A$101:$A$133,$A35)</f>
        <v>272471.1508</v>
      </c>
    </row>
    <row r="36" spans="1:40" x14ac:dyDescent="0.25">
      <c r="A36" s="35" t="s">
        <v>443</v>
      </c>
      <c r="C36" s="33">
        <f>SUMIFS('DATA 2'!C$101:C$133,'DATA 2'!$A$101:$A$133,$A36)</f>
        <v>288.43088970000002</v>
      </c>
      <c r="D36" s="33">
        <f>SUMIFS('DATA 2'!D$101:D$133,'DATA 2'!$A$101:$A$133,$A36)</f>
        <v>354.63032470000002</v>
      </c>
      <c r="E36" s="33">
        <f>SUMIFS('DATA 2'!E$101:E$133,'DATA 2'!$A$101:$A$133,$A36)</f>
        <v>458.83907549999998</v>
      </c>
      <c r="F36" s="33">
        <f>SUMIFS('DATA 2'!F$101:F$133,'DATA 2'!$A$101:$A$133,$A36)</f>
        <v>604.30233429999998</v>
      </c>
      <c r="G36" s="33">
        <f>SUMIFS('DATA 2'!G$101:G$133,'DATA 2'!$A$101:$A$133,$A36)</f>
        <v>799.96169940000004</v>
      </c>
      <c r="H36" s="33">
        <f>SUMIFS('DATA 2'!H$101:H$133,'DATA 2'!$A$101:$A$133,$A36)</f>
        <v>995.27434860000005</v>
      </c>
      <c r="I36" s="33">
        <f>SUMIFS('DATA 2'!I$101:I$133,'DATA 2'!$A$101:$A$133,$A36)</f>
        <v>1174.7005690000001</v>
      </c>
      <c r="J36" s="33">
        <f>SUMIFS('DATA 2'!J$101:J$133,'DATA 2'!$A$101:$A$133,$A36)</f>
        <v>1338.008055</v>
      </c>
      <c r="K36" s="33">
        <f>SUMIFS('DATA 2'!K$101:K$133,'DATA 2'!$A$101:$A$133,$A36)</f>
        <v>1487.6813380000001</v>
      </c>
      <c r="L36" s="33">
        <f>SUMIFS('DATA 2'!L$101:L$133,'DATA 2'!$A$101:$A$133,$A36)</f>
        <v>1623.938412</v>
      </c>
      <c r="M36" s="33">
        <f>SUMIFS('DATA 2'!M$101:M$133,'DATA 2'!$A$101:$A$133,$A36)</f>
        <v>1742.013708</v>
      </c>
      <c r="N36" s="33">
        <f>SUMIFS('DATA 2'!N$101:N$133,'DATA 2'!$A$101:$A$133,$A36)</f>
        <v>1830.8636039999999</v>
      </c>
      <c r="O36" s="33">
        <f>SUMIFS('DATA 2'!O$101:O$133,'DATA 2'!$A$101:$A$133,$A36)</f>
        <v>1873.2651390000001</v>
      </c>
      <c r="P36" s="33">
        <f>SUMIFS('DATA 2'!P$101:P$133,'DATA 2'!$A$101:$A$133,$A36)</f>
        <v>1992.7429979999999</v>
      </c>
      <c r="Q36" s="33">
        <f>SUMIFS('DATA 2'!Q$101:Q$133,'DATA 2'!$A$101:$A$133,$A36)</f>
        <v>2137.6871030000002</v>
      </c>
      <c r="R36" s="33">
        <f>SUMIFS('DATA 2'!R$101:R$133,'DATA 2'!$A$101:$A$133,$A36)</f>
        <v>2280.553093</v>
      </c>
      <c r="S36" s="33">
        <f>SUMIFS('DATA 2'!S$101:S$133,'DATA 2'!$A$101:$A$133,$A36)</f>
        <v>2408.4428160000002</v>
      </c>
      <c r="T36" s="33">
        <f>SUMIFS('DATA 2'!T$101:T$133,'DATA 2'!$A$101:$A$133,$A36)</f>
        <v>2513.542042</v>
      </c>
      <c r="U36" s="33">
        <f>SUMIFS('DATA 2'!U$101:U$133,'DATA 2'!$A$101:$A$133,$A36)</f>
        <v>2551.5666820000001</v>
      </c>
      <c r="V36" s="33">
        <f>SUMIFS('DATA 2'!V$101:V$133,'DATA 2'!$A$101:$A$133,$A36)</f>
        <v>2574.4182759999999</v>
      </c>
      <c r="W36" s="33">
        <f>SUMIFS('DATA 2'!W$101:W$133,'DATA 2'!$A$101:$A$133,$A36)</f>
        <v>2592.5300010000001</v>
      </c>
      <c r="X36" s="33">
        <f>SUMIFS('DATA 2'!X$101:X$133,'DATA 2'!$A$101:$A$133,$A36)</f>
        <v>2606.2359980000001</v>
      </c>
      <c r="Y36" s="33">
        <f>SUMIFS('DATA 2'!Y$101:Y$133,'DATA 2'!$A$101:$A$133,$A36)</f>
        <v>2613.5435229999998</v>
      </c>
      <c r="Z36" s="33">
        <f>SUMIFS('DATA 2'!Z$101:Z$133,'DATA 2'!$A$101:$A$133,$A36)</f>
        <v>2612.3796849999999</v>
      </c>
      <c r="AA36" s="33">
        <f>SUMIFS('DATA 2'!AA$101:AA$133,'DATA 2'!$A$101:$A$133,$A36)</f>
        <v>2601.1983169999999</v>
      </c>
      <c r="AB36" s="33">
        <f>SUMIFS('DATA 2'!AB$101:AB$133,'DATA 2'!$A$101:$A$133,$A36)</f>
        <v>2579.078446</v>
      </c>
      <c r="AC36" s="33">
        <f>SUMIFS('DATA 2'!AC$101:AC$133,'DATA 2'!$A$101:$A$133,$A36)</f>
        <v>2545.6724330000002</v>
      </c>
      <c r="AD36" s="33">
        <f>SUMIFS('DATA 2'!AD$101:AD$133,'DATA 2'!$A$101:$A$133,$A36)</f>
        <v>2501.1153199999999</v>
      </c>
      <c r="AE36" s="33">
        <f>SUMIFS('DATA 2'!AE$101:AE$133,'DATA 2'!$A$101:$A$133,$A36)</f>
        <v>2438.480352</v>
      </c>
      <c r="AF36" s="33">
        <f>SUMIFS('DATA 2'!AF$101:AF$133,'DATA 2'!$A$101:$A$133,$A36)</f>
        <v>2371.0270220000002</v>
      </c>
      <c r="AG36" s="33">
        <f>SUMIFS('DATA 2'!AG$101:AG$133,'DATA 2'!$A$101:$A$133,$A36)</f>
        <v>2298.1257049999999</v>
      </c>
      <c r="AH36" s="33">
        <f>SUMIFS('DATA 2'!AH$101:AH$133,'DATA 2'!$A$101:$A$133,$A36)</f>
        <v>2218.9255330000001</v>
      </c>
      <c r="AI36" s="33">
        <f>SUMIFS('DATA 2'!AI$101:AI$133,'DATA 2'!$A$101:$A$133,$A36)</f>
        <v>2132.7119349999998</v>
      </c>
      <c r="AJ36" s="33">
        <f>SUMIFS('DATA 2'!AJ$101:AJ$133,'DATA 2'!$A$101:$A$133,$A36)</f>
        <v>2038.9426960000001</v>
      </c>
      <c r="AK36" s="33">
        <f>SUMIFS('DATA 2'!AK$101:AK$133,'DATA 2'!$A$101:$A$133,$A36)</f>
        <v>1937.3112189999999</v>
      </c>
      <c r="AL36" s="33">
        <f>SUMIFS('DATA 2'!AL$101:AL$133,'DATA 2'!$A$101:$A$133,$A36)</f>
        <v>1827.646692</v>
      </c>
      <c r="AM36" s="33">
        <f>SUMIFS('DATA 2'!AM$101:AM$133,'DATA 2'!$A$101:$A$133,$A36)</f>
        <v>1710.0634480000001</v>
      </c>
      <c r="AN36" s="33">
        <f>SUMIFS('DATA 2'!AN$101:AN$133,'DATA 2'!$A$101:$A$133,$A36)</f>
        <v>1585.027769</v>
      </c>
    </row>
    <row r="37" spans="1:40" x14ac:dyDescent="0.25">
      <c r="A37" s="35" t="s">
        <v>444</v>
      </c>
      <c r="C37" s="33">
        <f>SUMIFS('DATA 2'!C$101:C$133,'DATA 2'!$A$101:$A$133,$A37)</f>
        <v>514.10128280000004</v>
      </c>
      <c r="D37" s="33">
        <f>SUMIFS('DATA 2'!D$101:D$133,'DATA 2'!$A$101:$A$133,$A37)</f>
        <v>549.33662089999996</v>
      </c>
      <c r="E37" s="33">
        <f>SUMIFS('DATA 2'!E$101:E$133,'DATA 2'!$A$101:$A$133,$A37)</f>
        <v>588.17366010000001</v>
      </c>
      <c r="F37" s="33">
        <f>SUMIFS('DATA 2'!F$101:F$133,'DATA 2'!$A$101:$A$133,$A37)</f>
        <v>628.17615279999995</v>
      </c>
      <c r="G37" s="33">
        <f>SUMIFS('DATA 2'!G$101:G$133,'DATA 2'!$A$101:$A$133,$A37)</f>
        <v>666.5129574</v>
      </c>
      <c r="H37" s="33">
        <f>SUMIFS('DATA 2'!H$101:H$133,'DATA 2'!$A$101:$A$133,$A37)</f>
        <v>735.15367979999996</v>
      </c>
      <c r="I37" s="33">
        <f>SUMIFS('DATA 2'!I$101:I$133,'DATA 2'!$A$101:$A$133,$A37)</f>
        <v>795.13850739999998</v>
      </c>
      <c r="J37" s="33">
        <f>SUMIFS('DATA 2'!J$101:J$133,'DATA 2'!$A$101:$A$133,$A37)</f>
        <v>838.829522</v>
      </c>
      <c r="K37" s="33">
        <f>SUMIFS('DATA 2'!K$101:K$133,'DATA 2'!$A$101:$A$133,$A37)</f>
        <v>867.31612889999997</v>
      </c>
      <c r="L37" s="33">
        <f>SUMIFS('DATA 2'!L$101:L$133,'DATA 2'!$A$101:$A$133,$A37)</f>
        <v>882.27133100000003</v>
      </c>
      <c r="M37" s="33">
        <f>SUMIFS('DATA 2'!M$101:M$133,'DATA 2'!$A$101:$A$133,$A37)</f>
        <v>883.301151</v>
      </c>
      <c r="N37" s="33">
        <f>SUMIFS('DATA 2'!N$101:N$133,'DATA 2'!$A$101:$A$133,$A37)</f>
        <v>867.58918589999996</v>
      </c>
      <c r="O37" s="33">
        <f>SUMIFS('DATA 2'!O$101:O$133,'DATA 2'!$A$101:$A$133,$A37)</f>
        <v>830.59558560000005</v>
      </c>
      <c r="P37" s="33">
        <f>SUMIFS('DATA 2'!P$101:P$133,'DATA 2'!$A$101:$A$133,$A37)</f>
        <v>802.94461320000005</v>
      </c>
      <c r="Q37" s="33">
        <f>SUMIFS('DATA 2'!Q$101:Q$133,'DATA 2'!$A$101:$A$133,$A37)</f>
        <v>774.8580485</v>
      </c>
      <c r="R37" s="33">
        <f>SUMIFS('DATA 2'!R$101:R$133,'DATA 2'!$A$101:$A$133,$A37)</f>
        <v>740.94525329999999</v>
      </c>
      <c r="S37" s="33">
        <f>SUMIFS('DATA 2'!S$101:S$133,'DATA 2'!$A$101:$A$133,$A37)</f>
        <v>700.23756830000002</v>
      </c>
      <c r="T37" s="33">
        <f>SUMIFS('DATA 2'!T$101:T$133,'DATA 2'!$A$101:$A$133,$A37)</f>
        <v>653.31611889999999</v>
      </c>
      <c r="U37" s="33">
        <f>SUMIFS('DATA 2'!U$101:U$133,'DATA 2'!$A$101:$A$133,$A37)</f>
        <v>598.55735770000001</v>
      </c>
      <c r="V37" s="33">
        <f>SUMIFS('DATA 2'!V$101:V$133,'DATA 2'!$A$101:$A$133,$A37)</f>
        <v>546.71052239999995</v>
      </c>
      <c r="W37" s="33">
        <f>SUMIFS('DATA 2'!W$101:W$133,'DATA 2'!$A$101:$A$133,$A37)</f>
        <v>498.8091268</v>
      </c>
      <c r="X37" s="33">
        <f>SUMIFS('DATA 2'!X$101:X$133,'DATA 2'!$A$101:$A$133,$A37)</f>
        <v>454.35425939999999</v>
      </c>
      <c r="Y37" s="33">
        <f>SUMIFS('DATA 2'!Y$101:Y$133,'DATA 2'!$A$101:$A$133,$A37)</f>
        <v>412.76279199999999</v>
      </c>
      <c r="Z37" s="33">
        <f>SUMIFS('DATA 2'!Z$101:Z$133,'DATA 2'!$A$101:$A$133,$A37)</f>
        <v>373.64421119999997</v>
      </c>
      <c r="AA37" s="33">
        <f>SUMIFS('DATA 2'!AA$101:AA$133,'DATA 2'!$A$101:$A$133,$A37)</f>
        <v>336.79660630000001</v>
      </c>
      <c r="AB37" s="33">
        <f>SUMIFS('DATA 2'!AB$101:AB$133,'DATA 2'!$A$101:$A$133,$A37)</f>
        <v>302.14659560000001</v>
      </c>
      <c r="AC37" s="33">
        <f>SUMIFS('DATA 2'!AC$101:AC$133,'DATA 2'!$A$101:$A$133,$A37)</f>
        <v>269.6921198</v>
      </c>
      <c r="AD37" s="33">
        <f>SUMIFS('DATA 2'!AD$101:AD$133,'DATA 2'!$A$101:$A$133,$A37)</f>
        <v>239.460003</v>
      </c>
      <c r="AE37" s="33">
        <f>SUMIFS('DATA 2'!AE$101:AE$133,'DATA 2'!$A$101:$A$133,$A37)</f>
        <v>246.04716060000001</v>
      </c>
      <c r="AF37" s="33">
        <f>SUMIFS('DATA 2'!AF$101:AF$133,'DATA 2'!$A$101:$A$133,$A37)</f>
        <v>266.79516619999998</v>
      </c>
      <c r="AG37" s="33">
        <f>SUMIFS('DATA 2'!AG$101:AG$133,'DATA 2'!$A$101:$A$133,$A37)</f>
        <v>295.34686249999999</v>
      </c>
      <c r="AH37" s="33">
        <f>SUMIFS('DATA 2'!AH$101:AH$133,'DATA 2'!$A$101:$A$133,$A37)</f>
        <v>330.2655039</v>
      </c>
      <c r="AI37" s="33">
        <f>SUMIFS('DATA 2'!AI$101:AI$133,'DATA 2'!$A$101:$A$133,$A37)</f>
        <v>371.59925220000002</v>
      </c>
      <c r="AJ37" s="33">
        <f>SUMIFS('DATA 2'!AJ$101:AJ$133,'DATA 2'!$A$101:$A$133,$A37)</f>
        <v>419.87805650000001</v>
      </c>
      <c r="AK37" s="33">
        <f>SUMIFS('DATA 2'!AK$101:AK$133,'DATA 2'!$A$101:$A$133,$A37)</f>
        <v>475.76890320000001</v>
      </c>
      <c r="AL37" s="33">
        <f>SUMIFS('DATA 2'!AL$101:AL$133,'DATA 2'!$A$101:$A$133,$A37)</f>
        <v>539.87107130000004</v>
      </c>
      <c r="AM37" s="33">
        <f>SUMIFS('DATA 2'!AM$101:AM$133,'DATA 2'!$A$101:$A$133,$A37)</f>
        <v>612.58609980000006</v>
      </c>
      <c r="AN37" s="33">
        <f>SUMIFS('DATA 2'!AN$101:AN$133,'DATA 2'!$A$101:$A$133,$A37)</f>
        <v>693.96149209999999</v>
      </c>
    </row>
    <row r="38" spans="1:40" x14ac:dyDescent="0.25">
      <c r="A38" s="35" t="s">
        <v>445</v>
      </c>
      <c r="C38" s="33">
        <f>SUMIFS('DATA 2'!C$101:C$133,'DATA 2'!$A$101:$A$133,$A38)</f>
        <v>0.22515454670000001</v>
      </c>
      <c r="D38" s="33">
        <f>SUMIFS('DATA 2'!D$101:D$133,'DATA 2'!$A$101:$A$133,$A38)</f>
        <v>0.81244220430000003</v>
      </c>
      <c r="E38" s="33">
        <f>SUMIFS('DATA 2'!E$101:E$133,'DATA 2'!$A$101:$A$133,$A38)</f>
        <v>4.6078554540000001</v>
      </c>
      <c r="F38" s="33">
        <f>SUMIFS('DATA 2'!F$101:F$133,'DATA 2'!$A$101:$A$133,$A38)</f>
        <v>31.126800880000001</v>
      </c>
      <c r="G38" s="33">
        <f>SUMIFS('DATA 2'!G$101:G$133,'DATA 2'!$A$101:$A$133,$A38)</f>
        <v>221.82234109999999</v>
      </c>
      <c r="H38" s="33">
        <f>SUMIFS('DATA 2'!H$101:H$133,'DATA 2'!$A$101:$A$133,$A38)</f>
        <v>523.20515550000005</v>
      </c>
      <c r="I38" s="33">
        <f>SUMIFS('DATA 2'!I$101:I$133,'DATA 2'!$A$101:$A$133,$A38)</f>
        <v>817.44570780000004</v>
      </c>
      <c r="J38" s="33">
        <f>SUMIFS('DATA 2'!J$101:J$133,'DATA 2'!$A$101:$A$133,$A38)</f>
        <v>1090.003215</v>
      </c>
      <c r="K38" s="33">
        <f>SUMIFS('DATA 2'!K$101:K$133,'DATA 2'!$A$101:$A$133,$A38)</f>
        <v>1352.797699</v>
      </c>
      <c r="L38" s="33">
        <f>SUMIFS('DATA 2'!L$101:L$133,'DATA 2'!$A$101:$A$133,$A38)</f>
        <v>1612.134675</v>
      </c>
      <c r="M38" s="33">
        <f>SUMIFS('DATA 2'!M$101:M$133,'DATA 2'!$A$101:$A$133,$A38)</f>
        <v>1864.295075</v>
      </c>
      <c r="N38" s="33">
        <f>SUMIFS('DATA 2'!N$101:N$133,'DATA 2'!$A$101:$A$133,$A38)</f>
        <v>2094.8753820000002</v>
      </c>
      <c r="O38" s="33">
        <f>SUMIFS('DATA 2'!O$101:O$133,'DATA 2'!$A$101:$A$133,$A38)</f>
        <v>2278.2800400000001</v>
      </c>
      <c r="P38" s="33">
        <f>SUMIFS('DATA 2'!P$101:P$133,'DATA 2'!$A$101:$A$133,$A38)</f>
        <v>2356.0625610000002</v>
      </c>
      <c r="Q38" s="33">
        <f>SUMIFS('DATA 2'!Q$101:Q$133,'DATA 2'!$A$101:$A$133,$A38)</f>
        <v>2374.5793229999999</v>
      </c>
      <c r="R38" s="33">
        <f>SUMIFS('DATA 2'!R$101:R$133,'DATA 2'!$A$101:$A$133,$A38)</f>
        <v>2345.1479159999999</v>
      </c>
      <c r="S38" s="33">
        <f>SUMIFS('DATA 2'!S$101:S$133,'DATA 2'!$A$101:$A$133,$A38)</f>
        <v>2273.9067289999998</v>
      </c>
      <c r="T38" s="33">
        <f>SUMIFS('DATA 2'!T$101:T$133,'DATA 2'!$A$101:$A$133,$A38)</f>
        <v>2166.458991</v>
      </c>
      <c r="U38" s="33">
        <f>SUMIFS('DATA 2'!U$101:U$133,'DATA 2'!$A$101:$A$133,$A38)</f>
        <v>1979.7470860000001</v>
      </c>
      <c r="V38" s="33">
        <f>SUMIFS('DATA 2'!V$101:V$133,'DATA 2'!$A$101:$A$133,$A38)</f>
        <v>1785.1994090000001</v>
      </c>
      <c r="W38" s="33">
        <f>SUMIFS('DATA 2'!W$101:W$133,'DATA 2'!$A$101:$A$133,$A38)</f>
        <v>1599.27899</v>
      </c>
      <c r="X38" s="33">
        <f>SUMIFS('DATA 2'!X$101:X$133,'DATA 2'!$A$101:$A$133,$A38)</f>
        <v>1425.083376</v>
      </c>
      <c r="Y38" s="33">
        <f>SUMIFS('DATA 2'!Y$101:Y$133,'DATA 2'!$A$101:$A$133,$A38)</f>
        <v>1262.7962210000001</v>
      </c>
      <c r="Z38" s="33">
        <f>SUMIFS('DATA 2'!Z$101:Z$133,'DATA 2'!$A$101:$A$133,$A38)</f>
        <v>1112.24027</v>
      </c>
      <c r="AA38" s="33">
        <f>SUMIFS('DATA 2'!AA$101:AA$133,'DATA 2'!$A$101:$A$133,$A38)</f>
        <v>973.34472089999997</v>
      </c>
      <c r="AB38" s="33">
        <f>SUMIFS('DATA 2'!AB$101:AB$133,'DATA 2'!$A$101:$A$133,$A38)</f>
        <v>846.11057240000002</v>
      </c>
      <c r="AC38" s="33">
        <f>SUMIFS('DATA 2'!AC$101:AC$133,'DATA 2'!$A$101:$A$133,$A38)</f>
        <v>730.50323790000004</v>
      </c>
      <c r="AD38" s="33">
        <f>SUMIFS('DATA 2'!AD$101:AD$133,'DATA 2'!$A$101:$A$133,$A38)</f>
        <v>626.3740679</v>
      </c>
      <c r="AE38" s="33">
        <f>SUMIFS('DATA 2'!AE$101:AE$133,'DATA 2'!$A$101:$A$133,$A38)</f>
        <v>561.49243950000005</v>
      </c>
      <c r="AF38" s="33">
        <f>SUMIFS('DATA 2'!AF$101:AF$133,'DATA 2'!$A$101:$A$133,$A38)</f>
        <v>511.10740029999999</v>
      </c>
      <c r="AG38" s="33">
        <f>SUMIFS('DATA 2'!AG$101:AG$133,'DATA 2'!$A$101:$A$133,$A38)</f>
        <v>466.8373843</v>
      </c>
      <c r="AH38" s="33">
        <f>SUMIFS('DATA 2'!AH$101:AH$133,'DATA 2'!$A$101:$A$133,$A38)</f>
        <v>426.09281609999999</v>
      </c>
      <c r="AI38" s="33">
        <f>SUMIFS('DATA 2'!AI$101:AI$133,'DATA 2'!$A$101:$A$133,$A38)</f>
        <v>387.91674319999998</v>
      </c>
      <c r="AJ38" s="33">
        <f>SUMIFS('DATA 2'!AJ$101:AJ$133,'DATA 2'!$A$101:$A$133,$A38)</f>
        <v>351.85427299999998</v>
      </c>
      <c r="AK38" s="33">
        <f>SUMIFS('DATA 2'!AK$101:AK$133,'DATA 2'!$A$101:$A$133,$A38)</f>
        <v>317.64305009999998</v>
      </c>
      <c r="AL38" s="33">
        <f>SUMIFS('DATA 2'!AL$101:AL$133,'DATA 2'!$A$101:$A$133,$A38)</f>
        <v>285.09937409999998</v>
      </c>
      <c r="AM38" s="33">
        <f>SUMIFS('DATA 2'!AM$101:AM$133,'DATA 2'!$A$101:$A$133,$A38)</f>
        <v>254.10942829999999</v>
      </c>
      <c r="AN38" s="33">
        <f>SUMIFS('DATA 2'!AN$101:AN$133,'DATA 2'!$A$101:$A$133,$A38)</f>
        <v>224.62095479999999</v>
      </c>
    </row>
    <row r="39" spans="1:40" x14ac:dyDescent="0.25">
      <c r="A39" s="35" t="s">
        <v>446</v>
      </c>
      <c r="C39" s="33">
        <f>SUMIFS('DATA 2'!C$101:C$133,'DATA 2'!$A$101:$A$133,$A39)</f>
        <v>2605.7253879999998</v>
      </c>
      <c r="D39" s="33">
        <f>SUMIFS('DATA 2'!D$101:D$133,'DATA 2'!$A$101:$A$133,$A39)</f>
        <v>2589.4366100000002</v>
      </c>
      <c r="E39" s="33">
        <f>SUMIFS('DATA 2'!E$101:E$133,'DATA 2'!$A$101:$A$133,$A39)</f>
        <v>2515.4397680000002</v>
      </c>
      <c r="F39" s="33">
        <f>SUMIFS('DATA 2'!F$101:F$133,'DATA 2'!$A$101:$A$133,$A39)</f>
        <v>2413.6167770000002</v>
      </c>
      <c r="G39" s="33">
        <f>SUMIFS('DATA 2'!G$101:G$133,'DATA 2'!$A$101:$A$133,$A39)</f>
        <v>2287.3968060000002</v>
      </c>
      <c r="H39" s="33">
        <f>SUMIFS('DATA 2'!H$101:H$133,'DATA 2'!$A$101:$A$133,$A39)</f>
        <v>2362.2953349999998</v>
      </c>
      <c r="I39" s="33">
        <f>SUMIFS('DATA 2'!I$101:I$133,'DATA 2'!$A$101:$A$133,$A39)</f>
        <v>2424.826219</v>
      </c>
      <c r="J39" s="33">
        <f>SUMIFS('DATA 2'!J$101:J$133,'DATA 2'!$A$101:$A$133,$A39)</f>
        <v>2437.6104759999998</v>
      </c>
      <c r="K39" s="33">
        <f>SUMIFS('DATA 2'!K$101:K$133,'DATA 2'!$A$101:$A$133,$A39)</f>
        <v>2404.2234119999998</v>
      </c>
      <c r="L39" s="33">
        <f>SUMIFS('DATA 2'!L$101:L$133,'DATA 2'!$A$101:$A$133,$A39)</f>
        <v>2333.6717629999998</v>
      </c>
      <c r="M39" s="33">
        <f>SUMIFS('DATA 2'!M$101:M$133,'DATA 2'!$A$101:$A$133,$A39)</f>
        <v>2229.8533109999998</v>
      </c>
      <c r="N39" s="33">
        <f>SUMIFS('DATA 2'!N$101:N$133,'DATA 2'!$A$101:$A$133,$A39)</f>
        <v>2090.846888</v>
      </c>
      <c r="O39" s="33">
        <f>SUMIFS('DATA 2'!O$101:O$133,'DATA 2'!$A$101:$A$133,$A39)</f>
        <v>1911.4927170000001</v>
      </c>
      <c r="P39" s="33">
        <f>SUMIFS('DATA 2'!P$101:P$133,'DATA 2'!$A$101:$A$133,$A39)</f>
        <v>1824.550252</v>
      </c>
      <c r="Q39" s="33">
        <f>SUMIFS('DATA 2'!Q$101:Q$133,'DATA 2'!$A$101:$A$133,$A39)</f>
        <v>1762.249722</v>
      </c>
      <c r="R39" s="33">
        <f>SUMIFS('DATA 2'!R$101:R$133,'DATA 2'!$A$101:$A$133,$A39)</f>
        <v>1698.26289</v>
      </c>
      <c r="S39" s="33">
        <f>SUMIFS('DATA 2'!S$101:S$133,'DATA 2'!$A$101:$A$133,$A39)</f>
        <v>1625.369608</v>
      </c>
      <c r="T39" s="33">
        <f>SUMIFS('DATA 2'!T$101:T$133,'DATA 2'!$A$101:$A$133,$A39)</f>
        <v>1542.216048</v>
      </c>
      <c r="U39" s="33">
        <f>SUMIFS('DATA 2'!U$101:U$133,'DATA 2'!$A$101:$A$133,$A39)</f>
        <v>1496.233365</v>
      </c>
      <c r="V39" s="33">
        <f>SUMIFS('DATA 2'!V$101:V$133,'DATA 2'!$A$101:$A$133,$A39)</f>
        <v>1472.40318</v>
      </c>
      <c r="W39" s="33">
        <f>SUMIFS('DATA 2'!W$101:W$133,'DATA 2'!$A$101:$A$133,$A39)</f>
        <v>1461.1640150000001</v>
      </c>
      <c r="X39" s="33">
        <f>SUMIFS('DATA 2'!X$101:X$133,'DATA 2'!$A$101:$A$133,$A39)</f>
        <v>1457.906367</v>
      </c>
      <c r="Y39" s="33">
        <f>SUMIFS('DATA 2'!Y$101:Y$133,'DATA 2'!$A$101:$A$133,$A39)</f>
        <v>1459.9524510000001</v>
      </c>
      <c r="Z39" s="33">
        <f>SUMIFS('DATA 2'!Z$101:Z$133,'DATA 2'!$A$101:$A$133,$A39)</f>
        <v>1465.5495639999999</v>
      </c>
      <c r="AA39" s="33">
        <f>SUMIFS('DATA 2'!AA$101:AA$133,'DATA 2'!$A$101:$A$133,$A39)</f>
        <v>1473.4892560000001</v>
      </c>
      <c r="AB39" s="33">
        <f>SUMIFS('DATA 2'!AB$101:AB$133,'DATA 2'!$A$101:$A$133,$A39)</f>
        <v>1482.9235200000001</v>
      </c>
      <c r="AC39" s="33">
        <f>SUMIFS('DATA 2'!AC$101:AC$133,'DATA 2'!$A$101:$A$133,$A39)</f>
        <v>1493.256858</v>
      </c>
      <c r="AD39" s="33">
        <f>SUMIFS('DATA 2'!AD$101:AD$133,'DATA 2'!$A$101:$A$133,$A39)</f>
        <v>1504.075304</v>
      </c>
      <c r="AE39" s="33">
        <f>SUMIFS('DATA 2'!AE$101:AE$133,'DATA 2'!$A$101:$A$133,$A39)</f>
        <v>1783.0357690000001</v>
      </c>
      <c r="AF39" s="33">
        <f>SUMIFS('DATA 2'!AF$101:AF$133,'DATA 2'!$A$101:$A$133,$A39)</f>
        <v>2252.2877250000001</v>
      </c>
      <c r="AG39" s="33">
        <f>SUMIFS('DATA 2'!AG$101:AG$133,'DATA 2'!$A$101:$A$133,$A39)</f>
        <v>2925.4681460000002</v>
      </c>
      <c r="AH39" s="33">
        <f>SUMIFS('DATA 2'!AH$101:AH$133,'DATA 2'!$A$101:$A$133,$A39)</f>
        <v>3862.5225300000002</v>
      </c>
      <c r="AI39" s="33">
        <f>SUMIFS('DATA 2'!AI$101:AI$133,'DATA 2'!$A$101:$A$133,$A39)</f>
        <v>5161.2586270000002</v>
      </c>
      <c r="AJ39" s="33">
        <f>SUMIFS('DATA 2'!AJ$101:AJ$133,'DATA 2'!$A$101:$A$133,$A39)</f>
        <v>6963.52657</v>
      </c>
      <c r="AK39" s="33">
        <f>SUMIFS('DATA 2'!AK$101:AK$133,'DATA 2'!$A$101:$A$133,$A39)</f>
        <v>9468.2708540000003</v>
      </c>
      <c r="AL39" s="33">
        <f>SUMIFS('DATA 2'!AL$101:AL$133,'DATA 2'!$A$101:$A$133,$A39)</f>
        <v>12948.20867</v>
      </c>
      <c r="AM39" s="33">
        <f>SUMIFS('DATA 2'!AM$101:AM$133,'DATA 2'!$A$101:$A$133,$A39)</f>
        <v>17769.41892</v>
      </c>
      <c r="AN39" s="33">
        <f>SUMIFS('DATA 2'!AN$101:AN$133,'DATA 2'!$A$101:$A$133,$A39)</f>
        <v>24409.979729999999</v>
      </c>
    </row>
    <row r="40" spans="1:40" x14ac:dyDescent="0.25">
      <c r="A40" s="35" t="s">
        <v>449</v>
      </c>
      <c r="C40" s="33">
        <f>SUMIFS('DATA 2'!C$101:C$133,'DATA 2'!$A$101:$A$133,$A40)</f>
        <v>2831.6670730000001</v>
      </c>
      <c r="D40" s="33">
        <f>SUMIFS('DATA 2'!D$101:D$133,'DATA 2'!$A$101:$A$133,$A40)</f>
        <v>2829.5380879999998</v>
      </c>
      <c r="E40" s="33">
        <f>SUMIFS('DATA 2'!E$101:E$133,'DATA 2'!$A$101:$A$133,$A40)</f>
        <v>2751.233702</v>
      </c>
      <c r="F40" s="33">
        <f>SUMIFS('DATA 2'!F$101:F$133,'DATA 2'!$A$101:$A$133,$A40)</f>
        <v>2631.8044500000001</v>
      </c>
      <c r="G40" s="33">
        <f>SUMIFS('DATA 2'!G$101:G$133,'DATA 2'!$A$101:$A$133,$A40)</f>
        <v>2483.0572980000002</v>
      </c>
      <c r="H40" s="33">
        <f>SUMIFS('DATA 2'!H$101:H$133,'DATA 2'!$A$101:$A$133,$A40)</f>
        <v>1970.9422239999999</v>
      </c>
      <c r="I40" s="33">
        <f>SUMIFS('DATA 2'!I$101:I$133,'DATA 2'!$A$101:$A$133,$A40)</f>
        <v>1416.1857649999999</v>
      </c>
      <c r="J40" s="33">
        <f>SUMIFS('DATA 2'!J$101:J$133,'DATA 2'!$A$101:$A$133,$A40)</f>
        <v>957.58267809999995</v>
      </c>
      <c r="K40" s="33">
        <f>SUMIFS('DATA 2'!K$101:K$133,'DATA 2'!$A$101:$A$133,$A40)</f>
        <v>620.39631350000002</v>
      </c>
      <c r="L40" s="33">
        <f>SUMIFS('DATA 2'!L$101:L$133,'DATA 2'!$A$101:$A$133,$A40)</f>
        <v>388.15960510000002</v>
      </c>
      <c r="M40" s="33">
        <f>SUMIFS('DATA 2'!M$101:M$133,'DATA 2'!$A$101:$A$133,$A40)</f>
        <v>234.95118049999999</v>
      </c>
      <c r="N40" s="33">
        <f>SUMIFS('DATA 2'!N$101:N$133,'DATA 2'!$A$101:$A$133,$A40)</f>
        <v>137.25744660000001</v>
      </c>
      <c r="O40" s="33">
        <f>SUMIFS('DATA 2'!O$101:O$133,'DATA 2'!$A$101:$A$133,$A40)</f>
        <v>76.966508700000006</v>
      </c>
      <c r="P40" s="33">
        <f>SUMIFS('DATA 2'!P$101:P$133,'DATA 2'!$A$101:$A$133,$A40)</f>
        <v>52.342818729999998</v>
      </c>
      <c r="Q40" s="33">
        <f>SUMIFS('DATA 2'!Q$101:Q$133,'DATA 2'!$A$101:$A$133,$A40)</f>
        <v>37.6222371</v>
      </c>
      <c r="R40" s="33">
        <f>SUMIFS('DATA 2'!R$101:R$133,'DATA 2'!$A$101:$A$133,$A40)</f>
        <v>27.20449528</v>
      </c>
      <c r="S40" s="33">
        <f>SUMIFS('DATA 2'!S$101:S$133,'DATA 2'!$A$101:$A$133,$A40)</f>
        <v>19.495693849999999</v>
      </c>
      <c r="T40" s="33">
        <f>SUMIFS('DATA 2'!T$101:T$133,'DATA 2'!$A$101:$A$133,$A40)</f>
        <v>13.783728809999999</v>
      </c>
      <c r="U40" s="33">
        <f>SUMIFS('DATA 2'!U$101:U$133,'DATA 2'!$A$101:$A$133,$A40)</f>
        <v>8.9258209910000001</v>
      </c>
      <c r="V40" s="33">
        <f>SUMIFS('DATA 2'!V$101:V$133,'DATA 2'!$A$101:$A$133,$A40)</f>
        <v>5.6209468219999996</v>
      </c>
      <c r="W40" s="33">
        <f>SUMIFS('DATA 2'!W$101:W$133,'DATA 2'!$A$101:$A$133,$A40)</f>
        <v>3.5056604349999998</v>
      </c>
      <c r="X40" s="33">
        <f>SUMIFS('DATA 2'!X$101:X$133,'DATA 2'!$A$101:$A$133,$A40)</f>
        <v>2.178265879</v>
      </c>
      <c r="Y40" s="33">
        <f>SUMIFS('DATA 2'!Y$101:Y$133,'DATA 2'!$A$101:$A$133,$A40)</f>
        <v>1.3524183569999999</v>
      </c>
      <c r="Z40" s="33">
        <f>SUMIFS('DATA 2'!Z$101:Z$133,'DATA 2'!$A$101:$A$133,$A40)</f>
        <v>0.84123789429999996</v>
      </c>
      <c r="AA40" s="33">
        <f>SUMIFS('DATA 2'!AA$101:AA$133,'DATA 2'!$A$101:$A$133,$A40)</f>
        <v>0.52583383380000004</v>
      </c>
      <c r="AB40" s="33">
        <f>SUMIFS('DATA 2'!AB$101:AB$133,'DATA 2'!$A$101:$A$133,$A40)</f>
        <v>0.33141861820000001</v>
      </c>
      <c r="AC40" s="33">
        <f>SUMIFS('DATA 2'!AC$101:AC$133,'DATA 2'!$A$101:$A$133,$A40)</f>
        <v>0.2113573141</v>
      </c>
      <c r="AD40" s="33">
        <f>SUMIFS('DATA 2'!AD$101:AD$133,'DATA 2'!$A$101:$A$133,$A40)</f>
        <v>0.13681714719999999</v>
      </c>
      <c r="AE40" s="33">
        <f>SUMIFS('DATA 2'!AE$101:AE$133,'DATA 2'!$A$101:$A$133,$A40)</f>
        <v>0.100542426</v>
      </c>
      <c r="AF40" s="33">
        <f>SUMIFS('DATA 2'!AF$101:AF$133,'DATA 2'!$A$101:$A$133,$A40)</f>
        <v>7.7190518299999997E-2</v>
      </c>
      <c r="AG40" s="33">
        <f>SUMIFS('DATA 2'!AG$101:AG$133,'DATA 2'!$A$101:$A$133,$A40)</f>
        <v>6.0156814199999999E-2</v>
      </c>
      <c r="AH40" s="33">
        <f>SUMIFS('DATA 2'!AH$101:AH$133,'DATA 2'!$A$101:$A$133,$A40)</f>
        <v>4.7165490099999999E-2</v>
      </c>
      <c r="AI40" s="33">
        <f>SUMIFS('DATA 2'!AI$101:AI$133,'DATA 2'!$A$101:$A$133,$A40)</f>
        <v>3.7091947299999997E-2</v>
      </c>
      <c r="AJ40" s="33">
        <f>SUMIFS('DATA 2'!AJ$101:AJ$133,'DATA 2'!$A$101:$A$133,$A40)</f>
        <v>2.9221884699999999E-2</v>
      </c>
      <c r="AK40" s="33">
        <f>SUMIFS('DATA 2'!AK$101:AK$133,'DATA 2'!$A$101:$A$133,$A40)</f>
        <v>2.3045858400000001E-2</v>
      </c>
      <c r="AL40" s="33">
        <f>SUMIFS('DATA 2'!AL$101:AL$133,'DATA 2'!$A$101:$A$133,$A40)</f>
        <v>1.8181493600000001E-2</v>
      </c>
      <c r="AM40" s="33">
        <f>SUMIFS('DATA 2'!AM$101:AM$133,'DATA 2'!$A$101:$A$133,$A40)</f>
        <v>1.4338879299999999E-2</v>
      </c>
      <c r="AN40" s="33">
        <f>SUMIFS('DATA 2'!AN$101:AN$133,'DATA 2'!$A$101:$A$133,$A40)</f>
        <v>1.12962294E-2</v>
      </c>
    </row>
    <row r="41" spans="1:40" x14ac:dyDescent="0.25">
      <c r="A41" s="35" t="s">
        <v>450</v>
      </c>
      <c r="C41" s="33">
        <f>SUMIFS('DATA 2'!C$101:C$133,'DATA 2'!$A$101:$A$133,$A41)</f>
        <v>11781.592780000001</v>
      </c>
      <c r="D41" s="33">
        <f>SUMIFS('DATA 2'!D$101:D$133,'DATA 2'!$A$101:$A$133,$A41)</f>
        <v>13172.77763</v>
      </c>
      <c r="E41" s="33">
        <f>SUMIFS('DATA 2'!E$101:E$133,'DATA 2'!$A$101:$A$133,$A41)</f>
        <v>14380.779560000001</v>
      </c>
      <c r="F41" s="33">
        <f>SUMIFS('DATA 2'!F$101:F$133,'DATA 2'!$A$101:$A$133,$A41)</f>
        <v>15549.054169999999</v>
      </c>
      <c r="G41" s="33">
        <f>SUMIFS('DATA 2'!G$101:G$133,'DATA 2'!$A$101:$A$133,$A41)</f>
        <v>16653.575430000001</v>
      </c>
      <c r="H41" s="33">
        <f>SUMIFS('DATA 2'!H$101:H$133,'DATA 2'!$A$101:$A$133,$A41)</f>
        <v>19879.62818</v>
      </c>
      <c r="I41" s="33">
        <f>SUMIFS('DATA 2'!I$101:I$133,'DATA 2'!$A$101:$A$133,$A41)</f>
        <v>22789.770540000001</v>
      </c>
      <c r="J41" s="33">
        <f>SUMIFS('DATA 2'!J$101:J$133,'DATA 2'!$A$101:$A$133,$A41)</f>
        <v>25580.910049999999</v>
      </c>
      <c r="K41" s="33">
        <f>SUMIFS('DATA 2'!K$101:K$133,'DATA 2'!$A$101:$A$133,$A41)</f>
        <v>28343.668180000001</v>
      </c>
      <c r="L41" s="33">
        <f>SUMIFS('DATA 2'!L$101:L$133,'DATA 2'!$A$101:$A$133,$A41)</f>
        <v>31082.112130000001</v>
      </c>
      <c r="M41" s="33">
        <f>SUMIFS('DATA 2'!M$101:M$133,'DATA 2'!$A$101:$A$133,$A41)</f>
        <v>33684.646139999997</v>
      </c>
      <c r="N41" s="33">
        <f>SUMIFS('DATA 2'!N$101:N$133,'DATA 2'!$A$101:$A$133,$A41)</f>
        <v>35900.076630000003</v>
      </c>
      <c r="O41" s="33">
        <f>SUMIFS('DATA 2'!O$101:O$133,'DATA 2'!$A$101:$A$133,$A41)</f>
        <v>37330.954030000001</v>
      </c>
      <c r="P41" s="33">
        <f>SUMIFS('DATA 2'!P$101:P$133,'DATA 2'!$A$101:$A$133,$A41)</f>
        <v>39251.592259999998</v>
      </c>
      <c r="Q41" s="33">
        <f>SUMIFS('DATA 2'!Q$101:Q$133,'DATA 2'!$A$101:$A$133,$A41)</f>
        <v>41032.622179999998</v>
      </c>
      <c r="R41" s="33">
        <f>SUMIFS('DATA 2'!R$101:R$133,'DATA 2'!$A$101:$A$133,$A41)</f>
        <v>42432.946660000001</v>
      </c>
      <c r="S41" s="33">
        <f>SUMIFS('DATA 2'!S$101:S$133,'DATA 2'!$A$101:$A$133,$A41)</f>
        <v>43392.998390000001</v>
      </c>
      <c r="T41" s="33">
        <f>SUMIFS('DATA 2'!T$101:T$133,'DATA 2'!$A$101:$A$133,$A41)</f>
        <v>43867.625970000001</v>
      </c>
      <c r="U41" s="33">
        <f>SUMIFS('DATA 2'!U$101:U$133,'DATA 2'!$A$101:$A$133,$A41)</f>
        <v>38374.200989999998</v>
      </c>
      <c r="V41" s="33">
        <f>SUMIFS('DATA 2'!V$101:V$133,'DATA 2'!$A$101:$A$133,$A41)</f>
        <v>33646.775329999997</v>
      </c>
      <c r="W41" s="33">
        <f>SUMIFS('DATA 2'!W$101:W$133,'DATA 2'!$A$101:$A$133,$A41)</f>
        <v>29444.540580000001</v>
      </c>
      <c r="X41" s="33">
        <f>SUMIFS('DATA 2'!X$101:X$133,'DATA 2'!$A$101:$A$133,$A41)</f>
        <v>25678.567760000002</v>
      </c>
      <c r="Y41" s="33">
        <f>SUMIFS('DATA 2'!Y$101:Y$133,'DATA 2'!$A$101:$A$133,$A41)</f>
        <v>22292.955480000001</v>
      </c>
      <c r="Z41" s="33">
        <f>SUMIFS('DATA 2'!Z$101:Z$133,'DATA 2'!$A$101:$A$133,$A41)</f>
        <v>19251.717939999999</v>
      </c>
      <c r="AA41" s="33">
        <f>SUMIFS('DATA 2'!AA$101:AA$133,'DATA 2'!$A$101:$A$133,$A41)</f>
        <v>16529.647499999999</v>
      </c>
      <c r="AB41" s="33">
        <f>SUMIFS('DATA 2'!AB$101:AB$133,'DATA 2'!$A$101:$A$133,$A41)</f>
        <v>14106.50771</v>
      </c>
      <c r="AC41" s="33">
        <f>SUMIFS('DATA 2'!AC$101:AC$133,'DATA 2'!$A$101:$A$133,$A41)</f>
        <v>11963.6924</v>
      </c>
      <c r="AD41" s="33">
        <f>SUMIFS('DATA 2'!AD$101:AD$133,'DATA 2'!$A$101:$A$133,$A41)</f>
        <v>10082.5324</v>
      </c>
      <c r="AE41" s="33">
        <f>SUMIFS('DATA 2'!AE$101:AE$133,'DATA 2'!$A$101:$A$133,$A41)</f>
        <v>9825.5672500000001</v>
      </c>
      <c r="AF41" s="33">
        <f>SUMIFS('DATA 2'!AF$101:AF$133,'DATA 2'!$A$101:$A$133,$A41)</f>
        <v>9596.2090769999995</v>
      </c>
      <c r="AG41" s="33">
        <f>SUMIFS('DATA 2'!AG$101:AG$133,'DATA 2'!$A$101:$A$133,$A41)</f>
        <v>9363.3613260000002</v>
      </c>
      <c r="AH41" s="33">
        <f>SUMIFS('DATA 2'!AH$101:AH$133,'DATA 2'!$A$101:$A$133,$A41)</f>
        <v>9120.9310920000007</v>
      </c>
      <c r="AI41" s="33">
        <f>SUMIFS('DATA 2'!AI$101:AI$133,'DATA 2'!$A$101:$A$133,$A41)</f>
        <v>8863.2873510000009</v>
      </c>
      <c r="AJ41" s="33">
        <f>SUMIFS('DATA 2'!AJ$101:AJ$133,'DATA 2'!$A$101:$A$133,$A41)</f>
        <v>8585.2112770000003</v>
      </c>
      <c r="AK41" s="33">
        <f>SUMIFS('DATA 2'!AK$101:AK$133,'DATA 2'!$A$101:$A$133,$A41)</f>
        <v>8282.1121519999997</v>
      </c>
      <c r="AL41" s="33">
        <f>SUMIFS('DATA 2'!AL$101:AL$133,'DATA 2'!$A$101:$A$133,$A41)</f>
        <v>7949.2510410000004</v>
      </c>
      <c r="AM41" s="33">
        <f>SUMIFS('DATA 2'!AM$101:AM$133,'DATA 2'!$A$101:$A$133,$A41)</f>
        <v>7582.8492200000001</v>
      </c>
      <c r="AN41" s="33">
        <f>SUMIFS('DATA 2'!AN$101:AN$133,'DATA 2'!$A$101:$A$133,$A41)</f>
        <v>7180.2848880000001</v>
      </c>
    </row>
    <row r="42" spans="1:40" x14ac:dyDescent="0.25">
      <c r="A42" s="35" t="s">
        <v>447</v>
      </c>
      <c r="C42" s="33">
        <f>SUMIFS('DATA 2'!C$101:C$133,'DATA 2'!$A$101:$A$133,$A42)</f>
        <v>474.12527679999999</v>
      </c>
      <c r="D42" s="33">
        <f>SUMIFS('DATA 2'!D$101:D$133,'DATA 2'!$A$101:$A$133,$A42)</f>
        <v>529.96755629999996</v>
      </c>
      <c r="E42" s="33">
        <f>SUMIFS('DATA 2'!E$101:E$133,'DATA 2'!$A$101:$A$133,$A42)</f>
        <v>602.44765810000001</v>
      </c>
      <c r="F42" s="33">
        <f>SUMIFS('DATA 2'!F$101:F$133,'DATA 2'!$A$101:$A$133,$A42)</f>
        <v>687.47461750000002</v>
      </c>
      <c r="G42" s="33">
        <f>SUMIFS('DATA 2'!G$101:G$133,'DATA 2'!$A$101:$A$133,$A42)</f>
        <v>782.58299880000004</v>
      </c>
      <c r="H42" s="33">
        <f>SUMIFS('DATA 2'!H$101:H$133,'DATA 2'!$A$101:$A$133,$A42)</f>
        <v>628.65072899999996</v>
      </c>
      <c r="I42" s="33">
        <f>SUMIFS('DATA 2'!I$101:I$133,'DATA 2'!$A$101:$A$133,$A42)</f>
        <v>429.75758519999999</v>
      </c>
      <c r="J42" s="33">
        <f>SUMIFS('DATA 2'!J$101:J$133,'DATA 2'!$A$101:$A$133,$A42)</f>
        <v>270.13897989999998</v>
      </c>
      <c r="K42" s="33">
        <f>SUMIFS('DATA 2'!K$101:K$133,'DATA 2'!$A$101:$A$133,$A42)</f>
        <v>160.91195970000001</v>
      </c>
      <c r="L42" s="33">
        <f>SUMIFS('DATA 2'!L$101:L$133,'DATA 2'!$A$101:$A$133,$A42)</f>
        <v>91.911353449999893</v>
      </c>
      <c r="M42" s="33">
        <f>SUMIFS('DATA 2'!M$101:M$133,'DATA 2'!$A$101:$A$133,$A42)</f>
        <v>50.510769830000001</v>
      </c>
      <c r="N42" s="33">
        <f>SUMIFS('DATA 2'!N$101:N$133,'DATA 2'!$A$101:$A$133,$A42)</f>
        <v>26.67005786</v>
      </c>
      <c r="O42" s="33">
        <f>SUMIFS('DATA 2'!O$101:O$133,'DATA 2'!$A$101:$A$133,$A42)</f>
        <v>13.471451220000001</v>
      </c>
      <c r="P42" s="33">
        <f>SUMIFS('DATA 2'!P$101:P$133,'DATA 2'!$A$101:$A$133,$A42)</f>
        <v>9.1773207509999999</v>
      </c>
      <c r="Q42" s="33">
        <f>SUMIFS('DATA 2'!Q$101:Q$133,'DATA 2'!$A$101:$A$133,$A42)</f>
        <v>6.8537536130000003</v>
      </c>
      <c r="R42" s="33">
        <f>SUMIFS('DATA 2'!R$101:R$133,'DATA 2'!$A$101:$A$133,$A42)</f>
        <v>5.2180012700000002</v>
      </c>
      <c r="S42" s="33">
        <f>SUMIFS('DATA 2'!S$101:S$133,'DATA 2'!$A$101:$A$133,$A42)</f>
        <v>3.96139361</v>
      </c>
      <c r="T42" s="33">
        <f>SUMIFS('DATA 2'!T$101:T$133,'DATA 2'!$A$101:$A$133,$A42)</f>
        <v>2.9784668929999998</v>
      </c>
      <c r="U42" s="33">
        <f>SUMIFS('DATA 2'!U$101:U$133,'DATA 2'!$A$101:$A$133,$A42)</f>
        <v>2.5754862350000001</v>
      </c>
      <c r="V42" s="33">
        <f>SUMIFS('DATA 2'!V$101:V$133,'DATA 2'!$A$101:$A$133,$A42)</f>
        <v>2.3532237989999998</v>
      </c>
      <c r="W42" s="33">
        <f>SUMIFS('DATA 2'!W$101:W$133,'DATA 2'!$A$101:$A$133,$A42)</f>
        <v>2.2020332909999998</v>
      </c>
      <c r="X42" s="33">
        <f>SUMIFS('DATA 2'!X$101:X$133,'DATA 2'!$A$101:$A$133,$A42)</f>
        <v>2.0881545410000002</v>
      </c>
      <c r="Y42" s="33">
        <f>SUMIFS('DATA 2'!Y$101:Y$133,'DATA 2'!$A$101:$A$133,$A42)</f>
        <v>1.998596491</v>
      </c>
      <c r="Z42" s="33">
        <f>SUMIFS('DATA 2'!Z$101:Z$133,'DATA 2'!$A$101:$A$133,$A42)</f>
        <v>1.927082062</v>
      </c>
      <c r="AA42" s="33">
        <f>SUMIFS('DATA 2'!AA$101:AA$133,'DATA 2'!$A$101:$A$133,$A42)</f>
        <v>1.8699811289999999</v>
      </c>
      <c r="AB42" s="33">
        <f>SUMIFS('DATA 2'!AB$101:AB$133,'DATA 2'!$A$101:$A$133,$A42)</f>
        <v>1.8249581640000001</v>
      </c>
      <c r="AC42" s="33">
        <f>SUMIFS('DATA 2'!AC$101:AC$133,'DATA 2'!$A$101:$A$133,$A42)</f>
        <v>1.7904352880000001</v>
      </c>
      <c r="AD42" s="33">
        <f>SUMIFS('DATA 2'!AD$101:AD$133,'DATA 2'!$A$101:$A$133,$A42)</f>
        <v>1.7653343290000001</v>
      </c>
      <c r="AE42" s="33">
        <f>SUMIFS('DATA 2'!AE$101:AE$133,'DATA 2'!$A$101:$A$133,$A42)</f>
        <v>1.7316180130000001</v>
      </c>
      <c r="AF42" s="33">
        <f>SUMIFS('DATA 2'!AF$101:AF$133,'DATA 2'!$A$101:$A$133,$A42)</f>
        <v>1.705302734</v>
      </c>
      <c r="AG42" s="33">
        <f>SUMIFS('DATA 2'!AG$101:AG$133,'DATA 2'!$A$101:$A$133,$A42)</f>
        <v>1.6874910299999999</v>
      </c>
      <c r="AH42" s="33">
        <f>SUMIFS('DATA 2'!AH$101:AH$133,'DATA 2'!$A$101:$A$133,$A42)</f>
        <v>1.6773088039999999</v>
      </c>
      <c r="AI42" s="33">
        <f>SUMIFS('DATA 2'!AI$101:AI$133,'DATA 2'!$A$101:$A$133,$A42)</f>
        <v>1.6733987539999999</v>
      </c>
      <c r="AJ42" s="33">
        <f>SUMIFS('DATA 2'!AJ$101:AJ$133,'DATA 2'!$A$101:$A$133,$A42)</f>
        <v>1.674241249</v>
      </c>
      <c r="AK42" s="33">
        <f>SUMIFS('DATA 2'!AK$101:AK$133,'DATA 2'!$A$101:$A$133,$A42)</f>
        <v>1.6782251340000001</v>
      </c>
      <c r="AL42" s="33">
        <f>SUMIFS('DATA 2'!AL$101:AL$133,'DATA 2'!$A$101:$A$133,$A42)</f>
        <v>1.683497974</v>
      </c>
      <c r="AM42" s="33">
        <f>SUMIFS('DATA 2'!AM$101:AM$133,'DATA 2'!$A$101:$A$133,$A42)</f>
        <v>1.688001823</v>
      </c>
      <c r="AN42" s="33">
        <f>SUMIFS('DATA 2'!AN$101:AN$133,'DATA 2'!$A$101:$A$133,$A42)</f>
        <v>1.689459405</v>
      </c>
    </row>
    <row r="43" spans="1:40" x14ac:dyDescent="0.25">
      <c r="A43" s="35" t="s">
        <v>448</v>
      </c>
      <c r="C43" s="33">
        <f>SUMIFS('DATA 2'!C$101:C$133,'DATA 2'!$A$101:$A$133,$A43)</f>
        <v>5981.2326210000001</v>
      </c>
      <c r="D43" s="33">
        <f>SUMIFS('DATA 2'!D$101:D$133,'DATA 2'!$A$101:$A$133,$A43)</f>
        <v>5855.332993</v>
      </c>
      <c r="E43" s="33">
        <f>SUMIFS('DATA 2'!E$101:E$133,'DATA 2'!$A$101:$A$133,$A43)</f>
        <v>5533.4853190000003</v>
      </c>
      <c r="F43" s="33">
        <f>SUMIFS('DATA 2'!F$101:F$133,'DATA 2'!$A$101:$A$133,$A43)</f>
        <v>5132.7463399999997</v>
      </c>
      <c r="G43" s="33">
        <f>SUMIFS('DATA 2'!G$101:G$133,'DATA 2'!$A$101:$A$133,$A43)</f>
        <v>4688.5858959999996</v>
      </c>
      <c r="H43" s="33">
        <f>SUMIFS('DATA 2'!H$101:H$133,'DATA 2'!$A$101:$A$133,$A43)</f>
        <v>2786.1751079999999</v>
      </c>
      <c r="I43" s="33">
        <f>SUMIFS('DATA 2'!I$101:I$133,'DATA 2'!$A$101:$A$133,$A43)</f>
        <v>1360.6718430000001</v>
      </c>
      <c r="J43" s="33">
        <f>SUMIFS('DATA 2'!J$101:J$133,'DATA 2'!$A$101:$A$133,$A43)</f>
        <v>599.56966</v>
      </c>
      <c r="K43" s="33">
        <f>SUMIFS('DATA 2'!K$101:K$133,'DATA 2'!$A$101:$A$133,$A43)</f>
        <v>247.3054588</v>
      </c>
      <c r="L43" s="33">
        <f>SUMIFS('DATA 2'!L$101:L$133,'DATA 2'!$A$101:$A$133,$A43)</f>
        <v>97.267122659999998</v>
      </c>
      <c r="M43" s="33">
        <f>SUMIFS('DATA 2'!M$101:M$133,'DATA 2'!$A$101:$A$133,$A43)</f>
        <v>37.07236142</v>
      </c>
      <c r="N43" s="33">
        <f>SUMIFS('DATA 2'!N$101:N$133,'DATA 2'!$A$101:$A$133,$A43)</f>
        <v>14.047060589999999</v>
      </c>
      <c r="O43" s="33">
        <f>SUMIFS('DATA 2'!O$101:O$133,'DATA 2'!$A$101:$A$133,$A43)</f>
        <v>5.5402412160000001</v>
      </c>
      <c r="P43" s="33">
        <f>SUMIFS('DATA 2'!P$101:P$133,'DATA 2'!$A$101:$A$133,$A43)</f>
        <v>3.3645166139999998</v>
      </c>
      <c r="Q43" s="33">
        <f>SUMIFS('DATA 2'!Q$101:Q$133,'DATA 2'!$A$101:$A$133,$A43)</f>
        <v>2.3454672040000002</v>
      </c>
      <c r="R43" s="33">
        <f>SUMIFS('DATA 2'!R$101:R$133,'DATA 2'!$A$101:$A$133,$A43)</f>
        <v>1.698893427</v>
      </c>
      <c r="S43" s="33">
        <f>SUMIFS('DATA 2'!S$101:S$133,'DATA 2'!$A$101:$A$133,$A43)</f>
        <v>1.240990059</v>
      </c>
      <c r="T43" s="33">
        <f>SUMIFS('DATA 2'!T$101:T$133,'DATA 2'!$A$101:$A$133,$A43)</f>
        <v>0.90619814649999997</v>
      </c>
      <c r="U43" s="33">
        <f>SUMIFS('DATA 2'!U$101:U$133,'DATA 2'!$A$101:$A$133,$A43)</f>
        <v>0.67236036779999997</v>
      </c>
      <c r="V43" s="33">
        <f>SUMIFS('DATA 2'!V$101:V$133,'DATA 2'!$A$101:$A$133,$A43)</f>
        <v>0.50363282180000002</v>
      </c>
      <c r="W43" s="33">
        <f>SUMIFS('DATA 2'!W$101:W$133,'DATA 2'!$A$101:$A$133,$A43)</f>
        <v>0.37934803230000003</v>
      </c>
      <c r="X43" s="33">
        <f>SUMIFS('DATA 2'!X$101:X$133,'DATA 2'!$A$101:$A$133,$A43)</f>
        <v>0.28678928819999999</v>
      </c>
      <c r="Y43" s="33">
        <f>SUMIFS('DATA 2'!Y$101:Y$133,'DATA 2'!$A$101:$A$133,$A43)</f>
        <v>0.21738731550000001</v>
      </c>
      <c r="Z43" s="33">
        <f>SUMIFS('DATA 2'!Z$101:Z$133,'DATA 2'!$A$101:$A$133,$A43)</f>
        <v>0.16510683709999999</v>
      </c>
      <c r="AA43" s="33">
        <f>SUMIFS('DATA 2'!AA$101:AA$133,'DATA 2'!$A$101:$A$133,$A43)</f>
        <v>0.12559398390000001</v>
      </c>
      <c r="AB43" s="33">
        <f>SUMIFS('DATA 2'!AB$101:AB$133,'DATA 2'!$A$101:$A$133,$A43)</f>
        <v>9.5659160399999998E-2</v>
      </c>
      <c r="AC43" s="33">
        <f>SUMIFS('DATA 2'!AC$101:AC$133,'DATA 2'!$A$101:$A$133,$A43)</f>
        <v>7.2940375299999999E-2</v>
      </c>
      <c r="AD43" s="33">
        <f>SUMIFS('DATA 2'!AD$101:AD$133,'DATA 2'!$A$101:$A$133,$A43)</f>
        <v>5.5674800900000002E-2</v>
      </c>
      <c r="AE43" s="33">
        <f>SUMIFS('DATA 2'!AE$101:AE$133,'DATA 2'!$A$101:$A$133,$A43)</f>
        <v>4.3008800799999997E-2</v>
      </c>
      <c r="AF43" s="33">
        <f>SUMIFS('DATA 2'!AF$101:AF$133,'DATA 2'!$A$101:$A$133,$A43)</f>
        <v>3.3436523000000003E-2</v>
      </c>
      <c r="AG43" s="33">
        <f>SUMIFS('DATA 2'!AG$101:AG$133,'DATA 2'!$A$101:$A$133,$A43)</f>
        <v>2.6080753599999999E-2</v>
      </c>
      <c r="AH43" s="33">
        <f>SUMIFS('DATA 2'!AH$101:AH$133,'DATA 2'!$A$101:$A$133,$A43)</f>
        <v>2.0385890899999998E-2</v>
      </c>
      <c r="AI43" s="33">
        <f>SUMIFS('DATA 2'!AI$101:AI$133,'DATA 2'!$A$101:$A$133,$A43)</f>
        <v>1.5958006800000001E-2</v>
      </c>
      <c r="AJ43" s="33">
        <f>SUMIFS('DATA 2'!AJ$101:AJ$133,'DATA 2'!$A$101:$A$133,$A43)</f>
        <v>1.25045626E-2</v>
      </c>
      <c r="AK43" s="33">
        <f>SUMIFS('DATA 2'!AK$101:AK$133,'DATA 2'!$A$101:$A$133,$A43)</f>
        <v>9.8046729499999905E-3</v>
      </c>
      <c r="AL43" s="33">
        <f>SUMIFS('DATA 2'!AL$101:AL$133,'DATA 2'!$A$101:$A$133,$A43)</f>
        <v>7.6890754200000001E-3</v>
      </c>
      <c r="AM43" s="33">
        <f>SUMIFS('DATA 2'!AM$101:AM$133,'DATA 2'!$A$101:$A$133,$A43)</f>
        <v>6.0283343999999999E-3</v>
      </c>
      <c r="AN43" s="33">
        <f>SUMIFS('DATA 2'!AN$101:AN$133,'DATA 2'!$A$101:$A$133,$A43)</f>
        <v>4.7229520800000004E-3</v>
      </c>
    </row>
    <row r="44" spans="1:40" x14ac:dyDescent="0.25">
      <c r="A44" s="35" t="s">
        <v>458</v>
      </c>
      <c r="C44" s="33">
        <f>SUM(C26:C31)</f>
        <v>3459303.5254912633</v>
      </c>
      <c r="D44" s="33">
        <f t="shared" ref="D44:AN44" si="6">SUM(D26:D31)</f>
        <v>3560672.1246350869</v>
      </c>
      <c r="E44" s="33">
        <f t="shared" si="6"/>
        <v>3662094.118173114</v>
      </c>
      <c r="F44" s="33">
        <f t="shared" si="6"/>
        <v>3764733.6799046402</v>
      </c>
      <c r="G44" s="33">
        <f t="shared" si="6"/>
        <v>3870084.1139145899</v>
      </c>
      <c r="H44" s="33">
        <f t="shared" si="6"/>
        <v>3980015.92608961</v>
      </c>
      <c r="I44" s="33">
        <f t="shared" si="6"/>
        <v>4092899.5960147204</v>
      </c>
      <c r="J44" s="33">
        <f t="shared" si="6"/>
        <v>4209401.2793097906</v>
      </c>
      <c r="K44" s="33">
        <f t="shared" si="6"/>
        <v>4328220.7929378701</v>
      </c>
      <c r="L44" s="33">
        <f t="shared" si="6"/>
        <v>4450818.3697060095</v>
      </c>
      <c r="M44" s="33">
        <f t="shared" si="6"/>
        <v>4579137.6593412496</v>
      </c>
      <c r="N44" s="33">
        <f t="shared" si="6"/>
        <v>4714904.6116332598</v>
      </c>
      <c r="O44" s="33">
        <f t="shared" si="6"/>
        <v>4860105.298057775</v>
      </c>
      <c r="P44" s="33">
        <f t="shared" si="6"/>
        <v>5007410.0938480543</v>
      </c>
      <c r="Q44" s="33">
        <f t="shared" si="6"/>
        <v>5163706.4742912576</v>
      </c>
      <c r="R44" s="33">
        <f t="shared" si="6"/>
        <v>5327486.4113648366</v>
      </c>
      <c r="S44" s="33">
        <f t="shared" si="6"/>
        <v>5498501.5865651993</v>
      </c>
      <c r="T44" s="33">
        <f t="shared" si="6"/>
        <v>5676927.0902781496</v>
      </c>
      <c r="U44" s="33">
        <f t="shared" si="6"/>
        <v>5838165.0887270942</v>
      </c>
      <c r="V44" s="33">
        <f t="shared" si="6"/>
        <v>6005294.7205463825</v>
      </c>
      <c r="W44" s="33">
        <f t="shared" si="6"/>
        <v>6177561.807643258</v>
      </c>
      <c r="X44" s="33">
        <f t="shared" si="6"/>
        <v>6354830.5015530689</v>
      </c>
      <c r="Y44" s="33">
        <f t="shared" si="6"/>
        <v>6537012.0851135338</v>
      </c>
      <c r="Z44" s="33">
        <f t="shared" si="6"/>
        <v>6724015.6800623629</v>
      </c>
      <c r="AA44" s="33">
        <f t="shared" si="6"/>
        <v>6915738.0189147862</v>
      </c>
      <c r="AB44" s="33">
        <f t="shared" si="6"/>
        <v>7112064.298178223</v>
      </c>
      <c r="AC44" s="33">
        <f t="shared" si="6"/>
        <v>7312876.5881849267</v>
      </c>
      <c r="AD44" s="33">
        <f t="shared" si="6"/>
        <v>7518064.3758035162</v>
      </c>
      <c r="AE44" s="33">
        <f t="shared" si="6"/>
        <v>7713391.4091027789</v>
      </c>
      <c r="AF44" s="33">
        <f t="shared" si="6"/>
        <v>7913935.7773559047</v>
      </c>
      <c r="AG44" s="33">
        <f t="shared" si="6"/>
        <v>8117292.6559605282</v>
      </c>
      <c r="AH44" s="33">
        <f t="shared" si="6"/>
        <v>8322696.3989011347</v>
      </c>
      <c r="AI44" s="33">
        <f t="shared" si="6"/>
        <v>8529815.7204299774</v>
      </c>
      <c r="AJ44" s="33">
        <f t="shared" si="6"/>
        <v>8738538.9427037872</v>
      </c>
      <c r="AK44" s="33">
        <f t="shared" si="6"/>
        <v>8949191.6763325147</v>
      </c>
      <c r="AL44" s="33">
        <f t="shared" si="6"/>
        <v>9161747.803685084</v>
      </c>
      <c r="AM44" s="33">
        <f t="shared" si="6"/>
        <v>9376507.6787229963</v>
      </c>
      <c r="AN44" s="33">
        <f t="shared" si="6"/>
        <v>9594090.6325222384</v>
      </c>
    </row>
    <row r="45" spans="1:40" x14ac:dyDescent="0.25">
      <c r="A45" s="36" t="s">
        <v>453</v>
      </c>
      <c r="C45" s="33">
        <f>SUM(C32:C38)</f>
        <v>12966.9558114627</v>
      </c>
      <c r="D45" s="33">
        <f t="shared" ref="D45:AN45" si="7">SUM(D32:D38)</f>
        <v>13681.0653080463</v>
      </c>
      <c r="E45" s="33">
        <f t="shared" si="7"/>
        <v>14456.178237923998</v>
      </c>
      <c r="F45" s="33">
        <f t="shared" si="7"/>
        <v>15399.084289790002</v>
      </c>
      <c r="G45" s="33">
        <f t="shared" si="7"/>
        <v>16684.163900260002</v>
      </c>
      <c r="H45" s="33">
        <f t="shared" si="7"/>
        <v>19501.331360400003</v>
      </c>
      <c r="I45" s="33">
        <f t="shared" si="7"/>
        <v>22647.496051100003</v>
      </c>
      <c r="J45" s="33">
        <f t="shared" si="7"/>
        <v>26161.901377399998</v>
      </c>
      <c r="K45" s="33">
        <f t="shared" si="7"/>
        <v>30455.835006499994</v>
      </c>
      <c r="L45" s="33">
        <f t="shared" si="7"/>
        <v>36186.429716000006</v>
      </c>
      <c r="M45" s="33">
        <f t="shared" si="7"/>
        <v>44332.745475000003</v>
      </c>
      <c r="N45" s="33">
        <f t="shared" si="7"/>
        <v>56384.716509899998</v>
      </c>
      <c r="O45" s="33">
        <f t="shared" si="7"/>
        <v>74563.86668359999</v>
      </c>
      <c r="P45" s="33">
        <f t="shared" si="7"/>
        <v>90244.834123200009</v>
      </c>
      <c r="Q45" s="33">
        <f t="shared" si="7"/>
        <v>109579.1107105</v>
      </c>
      <c r="R45" s="33">
        <f t="shared" si="7"/>
        <v>132448.6420653</v>
      </c>
      <c r="S45" s="33">
        <f t="shared" si="7"/>
        <v>159120.7847243</v>
      </c>
      <c r="T45" s="33">
        <f t="shared" si="7"/>
        <v>189856.0507429</v>
      </c>
      <c r="U45" s="33">
        <f t="shared" si="7"/>
        <v>207432.93401969998</v>
      </c>
      <c r="V45" s="33">
        <f t="shared" si="7"/>
        <v>227539.59217540003</v>
      </c>
      <c r="W45" s="33">
        <f t="shared" si="7"/>
        <v>249724.81816180001</v>
      </c>
      <c r="X45" s="33">
        <f t="shared" si="7"/>
        <v>273850.5917474</v>
      </c>
      <c r="Y45" s="33">
        <f t="shared" si="7"/>
        <v>299750.93095100002</v>
      </c>
      <c r="Z45" s="33">
        <f t="shared" si="7"/>
        <v>327250.85982920002</v>
      </c>
      <c r="AA45" s="33">
        <f t="shared" si="7"/>
        <v>356174.01669120003</v>
      </c>
      <c r="AB45" s="33">
        <f t="shared" si="7"/>
        <v>386345.8594214</v>
      </c>
      <c r="AC45" s="33">
        <f t="shared" si="7"/>
        <v>417595.69474399998</v>
      </c>
      <c r="AD45" s="33">
        <f t="shared" si="7"/>
        <v>449758.44192809996</v>
      </c>
      <c r="AE45" s="33">
        <f t="shared" si="7"/>
        <v>467934.51777090004</v>
      </c>
      <c r="AF45" s="33">
        <f t="shared" si="7"/>
        <v>487114.45241719997</v>
      </c>
      <c r="AG45" s="33">
        <f t="shared" si="7"/>
        <v>505804.08181130007</v>
      </c>
      <c r="AH45" s="33">
        <f t="shared" si="7"/>
        <v>523542.99047509994</v>
      </c>
      <c r="AI45" s="33">
        <f t="shared" si="7"/>
        <v>539824.53347510006</v>
      </c>
      <c r="AJ45" s="33">
        <f t="shared" si="7"/>
        <v>554083.79408270004</v>
      </c>
      <c r="AK45" s="33">
        <f t="shared" si="7"/>
        <v>565710.2647686</v>
      </c>
      <c r="AL45" s="33">
        <f t="shared" si="7"/>
        <v>573998.26797289995</v>
      </c>
      <c r="AM45" s="33">
        <f t="shared" si="7"/>
        <v>578217.95582929999</v>
      </c>
      <c r="AN45" s="33">
        <f t="shared" si="7"/>
        <v>577642.3105414001</v>
      </c>
    </row>
    <row r="46" spans="1:40" x14ac:dyDescent="0.25">
      <c r="A46" s="36" t="s">
        <v>446</v>
      </c>
      <c r="C46" s="33">
        <f>C39</f>
        <v>2605.7253879999998</v>
      </c>
      <c r="D46" s="33">
        <f t="shared" ref="D46:AN46" si="8">D39</f>
        <v>2589.4366100000002</v>
      </c>
      <c r="E46" s="33">
        <f t="shared" si="8"/>
        <v>2515.4397680000002</v>
      </c>
      <c r="F46" s="33">
        <f t="shared" si="8"/>
        <v>2413.6167770000002</v>
      </c>
      <c r="G46" s="33">
        <f t="shared" si="8"/>
        <v>2287.3968060000002</v>
      </c>
      <c r="H46" s="33">
        <f t="shared" si="8"/>
        <v>2362.2953349999998</v>
      </c>
      <c r="I46" s="33">
        <f t="shared" si="8"/>
        <v>2424.826219</v>
      </c>
      <c r="J46" s="33">
        <f t="shared" si="8"/>
        <v>2437.6104759999998</v>
      </c>
      <c r="K46" s="33">
        <f t="shared" si="8"/>
        <v>2404.2234119999998</v>
      </c>
      <c r="L46" s="33">
        <f t="shared" si="8"/>
        <v>2333.6717629999998</v>
      </c>
      <c r="M46" s="33">
        <f t="shared" si="8"/>
        <v>2229.8533109999998</v>
      </c>
      <c r="N46" s="33">
        <f t="shared" si="8"/>
        <v>2090.846888</v>
      </c>
      <c r="O46" s="33">
        <f t="shared" si="8"/>
        <v>1911.4927170000001</v>
      </c>
      <c r="P46" s="33">
        <f t="shared" si="8"/>
        <v>1824.550252</v>
      </c>
      <c r="Q46" s="33">
        <f t="shared" si="8"/>
        <v>1762.249722</v>
      </c>
      <c r="R46" s="33">
        <f t="shared" si="8"/>
        <v>1698.26289</v>
      </c>
      <c r="S46" s="33">
        <f t="shared" si="8"/>
        <v>1625.369608</v>
      </c>
      <c r="T46" s="33">
        <f t="shared" si="8"/>
        <v>1542.216048</v>
      </c>
      <c r="U46" s="33">
        <f t="shared" si="8"/>
        <v>1496.233365</v>
      </c>
      <c r="V46" s="33">
        <f t="shared" si="8"/>
        <v>1472.40318</v>
      </c>
      <c r="W46" s="33">
        <f t="shared" si="8"/>
        <v>1461.1640150000001</v>
      </c>
      <c r="X46" s="33">
        <f t="shared" si="8"/>
        <v>1457.906367</v>
      </c>
      <c r="Y46" s="33">
        <f t="shared" si="8"/>
        <v>1459.9524510000001</v>
      </c>
      <c r="Z46" s="33">
        <f t="shared" si="8"/>
        <v>1465.5495639999999</v>
      </c>
      <c r="AA46" s="33">
        <f t="shared" si="8"/>
        <v>1473.4892560000001</v>
      </c>
      <c r="AB46" s="33">
        <f t="shared" si="8"/>
        <v>1482.9235200000001</v>
      </c>
      <c r="AC46" s="33">
        <f t="shared" si="8"/>
        <v>1493.256858</v>
      </c>
      <c r="AD46" s="33">
        <f t="shared" si="8"/>
        <v>1504.075304</v>
      </c>
      <c r="AE46" s="33">
        <f t="shared" si="8"/>
        <v>1783.0357690000001</v>
      </c>
      <c r="AF46" s="33">
        <f t="shared" si="8"/>
        <v>2252.2877250000001</v>
      </c>
      <c r="AG46" s="33">
        <f t="shared" si="8"/>
        <v>2925.4681460000002</v>
      </c>
      <c r="AH46" s="33">
        <f t="shared" si="8"/>
        <v>3862.5225300000002</v>
      </c>
      <c r="AI46" s="33">
        <f t="shared" si="8"/>
        <v>5161.2586270000002</v>
      </c>
      <c r="AJ46" s="33">
        <f t="shared" si="8"/>
        <v>6963.52657</v>
      </c>
      <c r="AK46" s="33">
        <f t="shared" si="8"/>
        <v>9468.2708540000003</v>
      </c>
      <c r="AL46" s="33">
        <f t="shared" si="8"/>
        <v>12948.20867</v>
      </c>
      <c r="AM46" s="33">
        <f t="shared" si="8"/>
        <v>17769.41892</v>
      </c>
      <c r="AN46" s="33">
        <f t="shared" si="8"/>
        <v>24409.979729999999</v>
      </c>
    </row>
    <row r="47" spans="1:40" x14ac:dyDescent="0.25">
      <c r="A47" s="36" t="s">
        <v>241</v>
      </c>
      <c r="C47" s="33">
        <f>SUM(C40:C43)</f>
        <v>21068.6177508</v>
      </c>
      <c r="D47" s="33">
        <f t="shared" ref="D47:AN47" si="9">SUM(D40:D43)</f>
        <v>22387.6162673</v>
      </c>
      <c r="E47" s="33">
        <f t="shared" si="9"/>
        <v>23267.946239100002</v>
      </c>
      <c r="F47" s="33">
        <f t="shared" si="9"/>
        <v>24001.079577500001</v>
      </c>
      <c r="G47" s="33">
        <f t="shared" si="9"/>
        <v>24607.801622800001</v>
      </c>
      <c r="H47" s="33">
        <f t="shared" si="9"/>
        <v>25265.396240999999</v>
      </c>
      <c r="I47" s="33">
        <f t="shared" si="9"/>
        <v>25996.385733200001</v>
      </c>
      <c r="J47" s="33">
        <f t="shared" si="9"/>
        <v>27408.201367999998</v>
      </c>
      <c r="K47" s="33">
        <f t="shared" si="9"/>
        <v>29372.281912000002</v>
      </c>
      <c r="L47" s="33">
        <f t="shared" si="9"/>
        <v>31659.450211210002</v>
      </c>
      <c r="M47" s="33">
        <f t="shared" si="9"/>
        <v>34007.180451749999</v>
      </c>
      <c r="N47" s="33">
        <f t="shared" si="9"/>
        <v>36078.05119505</v>
      </c>
      <c r="O47" s="33">
        <f t="shared" si="9"/>
        <v>37426.932231136001</v>
      </c>
      <c r="P47" s="33">
        <f t="shared" si="9"/>
        <v>39316.476916094995</v>
      </c>
      <c r="Q47" s="33">
        <f t="shared" si="9"/>
        <v>41079.443637917</v>
      </c>
      <c r="R47" s="33">
        <f t="shared" si="9"/>
        <v>42467.068049976995</v>
      </c>
      <c r="S47" s="33">
        <f t="shared" si="9"/>
        <v>43417.696467519003</v>
      </c>
      <c r="T47" s="33">
        <f t="shared" si="9"/>
        <v>43885.294363849498</v>
      </c>
      <c r="U47" s="33">
        <f t="shared" si="9"/>
        <v>38386.374657593791</v>
      </c>
      <c r="V47" s="33">
        <f t="shared" si="9"/>
        <v>33655.253133442791</v>
      </c>
      <c r="W47" s="33">
        <f t="shared" si="9"/>
        <v>29450.6276217583</v>
      </c>
      <c r="X47" s="33">
        <f t="shared" si="9"/>
        <v>25683.120969708201</v>
      </c>
      <c r="Y47" s="33">
        <f t="shared" si="9"/>
        <v>22296.523882163503</v>
      </c>
      <c r="Z47" s="33">
        <f t="shared" si="9"/>
        <v>19254.651366793398</v>
      </c>
      <c r="AA47" s="33">
        <f t="shared" si="9"/>
        <v>16532.168908946696</v>
      </c>
      <c r="AB47" s="33">
        <f t="shared" si="9"/>
        <v>14108.7597459426</v>
      </c>
      <c r="AC47" s="33">
        <f t="shared" si="9"/>
        <v>11965.767132977398</v>
      </c>
      <c r="AD47" s="33">
        <f t="shared" si="9"/>
        <v>10084.490226277101</v>
      </c>
      <c r="AE47" s="33">
        <f t="shared" si="9"/>
        <v>9827.4424192398001</v>
      </c>
      <c r="AF47" s="33">
        <f t="shared" si="9"/>
        <v>9598.0250067752986</v>
      </c>
      <c r="AG47" s="33">
        <f t="shared" si="9"/>
        <v>9365.1350545977984</v>
      </c>
      <c r="AH47" s="33">
        <f t="shared" si="9"/>
        <v>9122.6759521850017</v>
      </c>
      <c r="AI47" s="33">
        <f t="shared" si="9"/>
        <v>8865.0137997081001</v>
      </c>
      <c r="AJ47" s="33">
        <f t="shared" si="9"/>
        <v>8586.9272446963005</v>
      </c>
      <c r="AK47" s="33">
        <f t="shared" si="9"/>
        <v>8283.8232276653489</v>
      </c>
      <c r="AL47" s="33">
        <f t="shared" si="9"/>
        <v>7950.9604095430204</v>
      </c>
      <c r="AM47" s="33">
        <f t="shared" si="9"/>
        <v>7584.5575890367008</v>
      </c>
      <c r="AN47" s="33">
        <f t="shared" si="9"/>
        <v>7181.9903665864795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7" sqref="H27"/>
    </sheetView>
  </sheetViews>
  <sheetFormatPr baseColWidth="10" defaultRowHeight="15" x14ac:dyDescent="0.25"/>
  <cols>
    <col min="1" max="1" width="40.28515625" bestFit="1" customWidth="1"/>
    <col min="2" max="2" width="66.42578125" style="13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5" t="s">
        <v>426</v>
      </c>
      <c r="B2" s="21"/>
      <c r="C2" s="6"/>
      <c r="D2" s="6"/>
      <c r="E2" s="6"/>
      <c r="F2" s="6"/>
      <c r="G2" s="6"/>
      <c r="H2" s="6"/>
    </row>
    <row r="3" spans="1:8" x14ac:dyDescent="0.25">
      <c r="A3" s="16"/>
      <c r="B3" s="25"/>
      <c r="C3" s="28">
        <v>2018</v>
      </c>
      <c r="D3" s="28">
        <v>2020</v>
      </c>
      <c r="E3" s="28">
        <v>2025</v>
      </c>
      <c r="F3" s="28">
        <v>2030</v>
      </c>
      <c r="G3" s="28">
        <v>2040</v>
      </c>
      <c r="H3" s="28">
        <v>2050</v>
      </c>
    </row>
    <row r="4" spans="1:8" ht="18.75" customHeight="1" x14ac:dyDescent="0.25">
      <c r="A4" s="26" t="s">
        <v>429</v>
      </c>
      <c r="B4" t="s">
        <v>0</v>
      </c>
      <c r="C4" s="29">
        <f>VLOOKUP($B4,DATA!$A$1:$AM$533,C$1,FALSE)</f>
        <v>1.1493373937732001E-2</v>
      </c>
      <c r="D4" s="29">
        <f>VLOOKUP($B4,DATA!$A$1:$AM$533,D$1,FALSE)</f>
        <v>2.33970161913843E-2</v>
      </c>
      <c r="E4" s="29">
        <f>VLOOKUP($B4,DATA!$A$1:$AM$533,E$1,FALSE)</f>
        <v>4.6641236594369098E-2</v>
      </c>
      <c r="F4" s="29">
        <f>VLOOKUP($B4,DATA!$A$1:$AM$533,F$1,FALSE)</f>
        <v>0.213267256373983</v>
      </c>
      <c r="G4" s="29">
        <f>VLOOKUP($B4,DATA!$A$1:$AM$533,G$1,FALSE)</f>
        <v>0.18387990830039899</v>
      </c>
      <c r="H4" s="29">
        <f>VLOOKUP($B4,DATA!$A$1:$AM$533,H$1,FALSE)</f>
        <v>2.2055588546732102E-2</v>
      </c>
    </row>
    <row r="5" spans="1:8" ht="18.75" customHeight="1" x14ac:dyDescent="0.25">
      <c r="A5" s="26" t="s">
        <v>430</v>
      </c>
      <c r="B5" t="s">
        <v>2</v>
      </c>
      <c r="C5" s="29">
        <f>VLOOKUP($B5,DATA!$A$1:$AM$533,C$1,FALSE)</f>
        <v>-3.5102477668913501E-3</v>
      </c>
      <c r="D5" s="29">
        <f>VLOOKUP($B5,DATA!$A$1:$AM$533,D$1,FALSE)</f>
        <v>-1.72916362692121E-2</v>
      </c>
      <c r="E5" s="29">
        <f>VLOOKUP($B5,DATA!$A$1:$AM$533,E$1,FALSE)</f>
        <v>-3.5020941312924297E-2</v>
      </c>
      <c r="F5" s="29">
        <f>VLOOKUP($B5,DATA!$A$1:$AM$533,F$1,FALSE)</f>
        <v>1.2440928908863299E-2</v>
      </c>
      <c r="G5" s="29">
        <f>VLOOKUP($B5,DATA!$A$1:$AM$533,G$1,FALSE)</f>
        <v>1.88870707014787E-2</v>
      </c>
      <c r="H5" s="29">
        <f>VLOOKUP($B5,DATA!$A$1:$AM$533,H$1,FALSE)</f>
        <v>0.254985090746706</v>
      </c>
    </row>
    <row r="6" spans="1:8" ht="18.75" customHeight="1" x14ac:dyDescent="0.25">
      <c r="A6" s="26" t="s">
        <v>431</v>
      </c>
      <c r="B6" t="s">
        <v>3</v>
      </c>
      <c r="C6" s="29">
        <f>VLOOKUP($B6,DATA!$A$1:$AM$533,C$1,FALSE)</f>
        <v>1.4154258074117101E-2</v>
      </c>
      <c r="D6" s="29">
        <f>VLOOKUP($B6,DATA!$A$1:$AM$533,D$1,FALSE)</f>
        <v>2.0854867028097201E-2</v>
      </c>
      <c r="E6" s="29">
        <f>VLOOKUP($B6,DATA!$A$1:$AM$533,E$1,FALSE)</f>
        <v>0.26101182067130801</v>
      </c>
      <c r="F6" s="29">
        <f>VLOOKUP($B6,DATA!$A$1:$AM$533,F$1,FALSE)</f>
        <v>1.37575719457665</v>
      </c>
      <c r="G6" s="29">
        <f>VLOOKUP($B6,DATA!$A$1:$AM$533,G$1,FALSE)</f>
        <v>3.0917946429391798</v>
      </c>
      <c r="H6" s="29">
        <f>VLOOKUP($B6,DATA!$A$1:$AM$533,H$1,FALSE)</f>
        <v>3.6147602670015999</v>
      </c>
    </row>
    <row r="7" spans="1:8" ht="18.75" customHeight="1" x14ac:dyDescent="0.25">
      <c r="A7" s="26" t="s">
        <v>432</v>
      </c>
      <c r="B7" t="s">
        <v>5</v>
      </c>
      <c r="C7" s="29">
        <f>VLOOKUP($B7,DATA!$A$1:$AM$533,C$1,FALSE)</f>
        <v>-9.3323650495191702E-4</v>
      </c>
      <c r="D7" s="29">
        <f>VLOOKUP($B7,DATA!$A$1:$AM$533,D$1,FALSE)</f>
        <v>-7.9168346512115094E-3</v>
      </c>
      <c r="E7" s="29">
        <f>VLOOKUP($B7,DATA!$A$1:$AM$533,E$1,FALSE)</f>
        <v>-8.46100225364909E-2</v>
      </c>
      <c r="F7" s="29">
        <f>VLOOKUP($B7,DATA!$A$1:$AM$533,F$1,FALSE)</f>
        <v>-0.30766528508202601</v>
      </c>
      <c r="G7" s="29">
        <f>VLOOKUP($B7,DATA!$A$1:$AM$533,G$1,FALSE)</f>
        <v>-1.35290032603232</v>
      </c>
      <c r="H7" s="29">
        <f>VLOOKUP($B7,DATA!$A$1:$AM$533,H$1,FALSE)</f>
        <v>-2.6033125151194101</v>
      </c>
    </row>
    <row r="8" spans="1:8" ht="18.75" customHeight="1" x14ac:dyDescent="0.25">
      <c r="A8" s="26" t="s">
        <v>433</v>
      </c>
      <c r="B8" t="s">
        <v>6</v>
      </c>
      <c r="C8" s="29">
        <f>VLOOKUP($B8,DATA!$A$1:$AM$533,C$1,FALSE)</f>
        <v>-3.5023458942140498E-2</v>
      </c>
      <c r="D8" s="29">
        <f>VLOOKUP($B8,DATA!$A$1:$AM$533,D$1,FALSE)</f>
        <v>-0.103867379656452</v>
      </c>
      <c r="E8" s="29">
        <f>VLOOKUP($B8,DATA!$A$1:$AM$533,E$1,FALSE)</f>
        <v>-0.127448490074344</v>
      </c>
      <c r="F8" s="29">
        <f>VLOOKUP($B8,DATA!$A$1:$AM$533,F$1,FALSE)</f>
        <v>-9.9562465448399494E-3</v>
      </c>
      <c r="G8" s="29">
        <f>VLOOKUP($B8,DATA!$A$1:$AM$533,G$1,FALSE)</f>
        <v>0.30166722031659199</v>
      </c>
      <c r="H8" s="29">
        <f>VLOOKUP($B8,DATA!$A$1:$AM$533,H$1,FALSE)</f>
        <v>0.54813441414953701</v>
      </c>
    </row>
    <row r="9" spans="1:8" ht="18.75" customHeight="1" x14ac:dyDescent="0.25">
      <c r="A9" s="26" t="s">
        <v>434</v>
      </c>
      <c r="B9" t="s">
        <v>12</v>
      </c>
      <c r="C9" s="29">
        <f>VLOOKUP($B9,DATA!$A$1:$AM$533,C$1,FALSE)</f>
        <v>1.34985000000004E-3</v>
      </c>
      <c r="D9" s="29">
        <f>VLOOKUP($B9,DATA!$A$1:$AM$533,D$1,FALSE)</f>
        <v>6.70332000000037E-3</v>
      </c>
      <c r="E9" s="29">
        <f>VLOOKUP($B9,DATA!$A$1:$AM$533,E$1,FALSE)</f>
        <v>-3.4790090000000301E-2</v>
      </c>
      <c r="F9" s="29">
        <f>VLOOKUP($B9,DATA!$A$1:$AM$533,F$1,FALSE)</f>
        <v>-0.19282237999999899</v>
      </c>
      <c r="G9" s="29">
        <f>VLOOKUP($B9,DATA!$A$1:$AM$533,G$1,FALSE)</f>
        <v>-0.16938998999999999</v>
      </c>
      <c r="H9" s="29">
        <f>VLOOKUP($B9,DATA!$A$1:$AM$533,H$1,FALSE)</f>
        <v>-4.76351037E-2</v>
      </c>
    </row>
    <row r="10" spans="1:8" ht="18.75" customHeight="1" x14ac:dyDescent="0.25">
      <c r="A10" s="26" t="s">
        <v>435</v>
      </c>
      <c r="B10" t="s">
        <v>11</v>
      </c>
      <c r="C10" s="30">
        <f>VLOOKUP($B10,DATA!$A$1:$AM$533,C$1,FALSE)</f>
        <v>-1167.6599999964201</v>
      </c>
      <c r="D10" s="30">
        <f>VLOOKUP($B10,DATA!$A$1:$AM$533,D$1,FALSE)</f>
        <v>-6786.4499999955297</v>
      </c>
      <c r="E10" s="30">
        <f>VLOOKUP($B10,DATA!$A$1:$AM$533,E$1,FALSE)</f>
        <v>34474.490000001999</v>
      </c>
      <c r="F10" s="30">
        <f>VLOOKUP($B10,DATA!$A$1:$AM$533,F$1,FALSE)</f>
        <v>231494.76000000499</v>
      </c>
      <c r="G10" s="30">
        <f>VLOOKUP($B10,DATA!$A$1:$AM$533,G$1,FALSE)</f>
        <v>239469.97999998901</v>
      </c>
      <c r="H10" s="30">
        <f>VLOOKUP($B10,DATA!$A$1:$AM$533,H$1,FALSE)</f>
        <v>77432.490000009493</v>
      </c>
    </row>
    <row r="11" spans="1:8" ht="18.75" customHeight="1" x14ac:dyDescent="0.25">
      <c r="A11" s="26" t="s">
        <v>436</v>
      </c>
      <c r="B11" t="s">
        <v>9</v>
      </c>
      <c r="C11" s="29">
        <f>VLOOKUP($B11,DATA!$A$1:$AM$533,C$1,FALSE)</f>
        <v>-4.7457544493423303E-3</v>
      </c>
      <c r="D11" s="29">
        <f>VLOOKUP($B11,DATA!$A$1:$AM$533,D$1,FALSE)</f>
        <v>-3.3312465451473802E-2</v>
      </c>
      <c r="E11" s="29">
        <f>VLOOKUP($B11,DATA!$A$1:$AM$533,E$1,FALSE)</f>
        <v>-0.116753510702116</v>
      </c>
      <c r="F11" s="29">
        <f>VLOOKUP($B11,DATA!$A$1:$AM$533,F$1,FALSE)</f>
        <v>-0.22709318019976599</v>
      </c>
      <c r="G11" s="29">
        <f>VLOOKUP($B11,DATA!$A$1:$AM$533,G$1,FALSE)</f>
        <v>-0.30744427806789199</v>
      </c>
      <c r="H11" s="29">
        <f>VLOOKUP($B11,DATA!$A$1:$AM$533,H$1,FALSE)</f>
        <v>-7.9212656651661495E-2</v>
      </c>
    </row>
    <row r="12" spans="1:8" ht="18.75" customHeight="1" x14ac:dyDescent="0.25">
      <c r="A12" s="26" t="s">
        <v>437</v>
      </c>
      <c r="B12" t="s">
        <v>7</v>
      </c>
      <c r="C12" s="29">
        <f>VLOOKUP($B12,DATA!$A$1:$AM$533,C$1,FALSE)</f>
        <v>4.6480986644725697E-3</v>
      </c>
      <c r="D12" s="29">
        <f>VLOOKUP($B12,DATA!$A$1:$AM$533,D$1,FALSE)</f>
        <v>3.32730079319443E-2</v>
      </c>
      <c r="E12" s="29">
        <f>VLOOKUP($B12,DATA!$A$1:$AM$533,E$1,FALSE)</f>
        <v>0.235707367917004</v>
      </c>
      <c r="F12" s="29">
        <f>VLOOKUP($B12,DATA!$A$1:$AM$533,F$1,FALSE)</f>
        <v>0.82620942088460403</v>
      </c>
      <c r="G12" s="29">
        <f>VLOOKUP($B12,DATA!$A$1:$AM$533,G$1,FALSE)</f>
        <v>3.1254534832200598</v>
      </c>
      <c r="H12" s="29">
        <f>VLOOKUP($B12,DATA!$A$1:$AM$533,H$1,FALSE)</f>
        <v>5.5530593714697396</v>
      </c>
    </row>
    <row r="13" spans="1:8" ht="18.75" customHeight="1" x14ac:dyDescent="0.25">
      <c r="A13" s="26" t="s">
        <v>438</v>
      </c>
      <c r="B13" t="s">
        <v>228</v>
      </c>
      <c r="C13" s="29">
        <f>VLOOKUP($B13,DATA!$A$1:$AM$533,C$1,FALSE)</f>
        <v>-8.6299924030530592E-3</v>
      </c>
      <c r="D13" s="29">
        <f>VLOOKUP($B13,DATA!$A$1:$AM$533,D$1,FALSE)</f>
        <v>-3.9899795279779701E-2</v>
      </c>
      <c r="E13" s="29">
        <f>VLOOKUP($B13,DATA!$A$1:$AM$533,E$1,FALSE)</f>
        <v>-0.303507999272983</v>
      </c>
      <c r="F13" s="29">
        <f>VLOOKUP($B13,DATA!$A$1:$AM$533,F$1,FALSE)</f>
        <v>-1.16571597604412</v>
      </c>
      <c r="G13" s="29">
        <f>VLOOKUP($B13,DATA!$A$1:$AM$533,G$1,FALSE)</f>
        <v>-2.7960761159707102</v>
      </c>
      <c r="H13" s="29">
        <f>VLOOKUP($B13,DATA!$A$1:$AM$533,H$1,FALSE)</f>
        <v>-2.9343886304701798</v>
      </c>
    </row>
    <row r="14" spans="1:8" ht="18.75" customHeight="1" x14ac:dyDescent="0.25">
      <c r="A14" s="27" t="s">
        <v>428</v>
      </c>
      <c r="B14" t="s">
        <v>229</v>
      </c>
      <c r="C14" s="29">
        <f>VLOOKUP($B14,DATA!$A$1:$AM$533,C$1,FALSE)</f>
        <v>-1.51847999999982E-3</v>
      </c>
      <c r="D14" s="29">
        <f>VLOOKUP($B14,DATA!$A$1:$AM$533,D$1,FALSE)</f>
        <v>-8.0671599999998494E-3</v>
      </c>
      <c r="E14" s="29">
        <f>VLOOKUP($B14,DATA!$A$1:$AM$533,E$1,FALSE)</f>
        <v>-6.8009760000000197E-2</v>
      </c>
      <c r="F14" s="29">
        <f>VLOOKUP($B14,DATA!$A$1:$AM$533,F$1,FALSE)</f>
        <v>-0.18916783000000001</v>
      </c>
      <c r="G14" s="29">
        <f>VLOOKUP($B14,DATA!$A$1:$AM$533,G$1,FALSE)</f>
        <v>-0.154333419999999</v>
      </c>
      <c r="H14" s="29">
        <f>VLOOKUP($B14,DATA!$A$1:$AM$533,H$1,FALSE)</f>
        <v>-8.1304979999999999E-2</v>
      </c>
    </row>
    <row r="15" spans="1:8" ht="18.75" customHeight="1" x14ac:dyDescent="0.25">
      <c r="A15" s="27" t="s">
        <v>439</v>
      </c>
      <c r="B15" t="s">
        <v>14</v>
      </c>
      <c r="C15" s="29">
        <f>VLOOKUP($B15,DATA!$A$1:$AM$533,C$1,FALSE)</f>
        <v>-1.36986624614915</v>
      </c>
      <c r="D15" s="29">
        <f>VLOOKUP($B15,DATA!$A$1:$AM$533,D$1,FALSE)</f>
        <v>-3.60669308034127</v>
      </c>
      <c r="E15" s="29">
        <f>VLOOKUP($B15,DATA!$A$1:$AM$533,E$1,FALSE)</f>
        <v>-5.9074536666154902</v>
      </c>
      <c r="F15" s="29">
        <f>VLOOKUP($B15,DATA!$A$1:$AM$533,F$1,FALSE)</f>
        <v>-8.1003256656331395</v>
      </c>
      <c r="G15" s="29">
        <f>VLOOKUP($B15,DATA!$A$1:$AM$533,G$1,FALSE)</f>
        <v>-9.5259646481661093</v>
      </c>
      <c r="H15" s="29">
        <f>VLOOKUP($B15,DATA!$A$1:$AM$533,H$1,FALSE)</f>
        <v>-10.529159218213101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7"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22" t="s">
        <v>230</v>
      </c>
      <c r="C1" s="6"/>
      <c r="D1" s="6"/>
      <c r="E1" s="6"/>
      <c r="F1" s="6"/>
      <c r="G1" s="6"/>
      <c r="H1" s="6"/>
      <c r="I1" s="6"/>
      <c r="J1" s="6"/>
      <c r="K1" s="15" t="s">
        <v>231</v>
      </c>
      <c r="L1" s="6"/>
      <c r="M1" s="6"/>
      <c r="N1" s="6"/>
      <c r="O1" s="6"/>
      <c r="P1" s="6"/>
      <c r="Q1" s="6"/>
      <c r="R1" s="6"/>
      <c r="S1" s="6"/>
      <c r="T1" s="6"/>
      <c r="U1" s="15" t="s">
        <v>461</v>
      </c>
      <c r="V1" s="6"/>
      <c r="W1" s="6"/>
      <c r="X1" s="6"/>
      <c r="Y1" s="6"/>
      <c r="Z1" s="6"/>
      <c r="AA1" s="6"/>
      <c r="AB1" s="6"/>
    </row>
    <row r="2" spans="1:28" x14ac:dyDescent="0.25">
      <c r="A2" s="44" t="s">
        <v>244</v>
      </c>
      <c r="B2" s="45"/>
      <c r="C2" s="45">
        <v>2</v>
      </c>
      <c r="D2" s="45">
        <v>7</v>
      </c>
      <c r="E2" s="45">
        <v>9</v>
      </c>
      <c r="F2" s="45">
        <v>14</v>
      </c>
      <c r="G2" s="45">
        <v>19</v>
      </c>
      <c r="H2" s="45">
        <v>29</v>
      </c>
      <c r="I2" s="45">
        <v>39</v>
      </c>
      <c r="J2" s="45"/>
      <c r="K2" s="44" t="s">
        <v>244</v>
      </c>
      <c r="L2" s="45"/>
      <c r="M2" s="45">
        <v>2</v>
      </c>
      <c r="N2" s="45">
        <v>7</v>
      </c>
      <c r="O2" s="45">
        <v>9</v>
      </c>
      <c r="P2" s="45">
        <v>14</v>
      </c>
      <c r="Q2" s="45">
        <v>19</v>
      </c>
      <c r="R2" s="45">
        <v>29</v>
      </c>
      <c r="S2" s="45">
        <v>39</v>
      </c>
      <c r="T2" s="45"/>
      <c r="U2" s="44" t="s">
        <v>245</v>
      </c>
      <c r="V2" s="45"/>
      <c r="W2" s="45"/>
      <c r="X2" s="45"/>
      <c r="Y2" s="45"/>
      <c r="Z2" s="45"/>
      <c r="AA2" s="45"/>
      <c r="AB2" s="45"/>
    </row>
    <row r="3" spans="1:28" ht="15.75" customHeight="1" x14ac:dyDescent="0.25">
      <c r="A3" s="49"/>
      <c r="B3" s="49"/>
      <c r="C3" s="50">
        <v>2013</v>
      </c>
      <c r="D3" s="50">
        <v>2018</v>
      </c>
      <c r="E3" s="50">
        <v>2020</v>
      </c>
      <c r="F3" s="50">
        <v>2025</v>
      </c>
      <c r="G3" s="50">
        <v>2030</v>
      </c>
      <c r="H3" s="50">
        <v>2040</v>
      </c>
      <c r="I3" s="50">
        <v>2050</v>
      </c>
      <c r="J3" s="45"/>
      <c r="K3" s="49"/>
      <c r="L3" s="49"/>
      <c r="M3" s="50">
        <v>2013</v>
      </c>
      <c r="N3" s="50">
        <v>2018</v>
      </c>
      <c r="O3" s="50">
        <v>2020</v>
      </c>
      <c r="P3" s="50">
        <v>2025</v>
      </c>
      <c r="Q3" s="50">
        <v>2030</v>
      </c>
      <c r="R3" s="50">
        <v>2040</v>
      </c>
      <c r="S3" s="50">
        <v>2050</v>
      </c>
      <c r="T3" s="45"/>
      <c r="U3" s="49"/>
      <c r="V3" s="50">
        <v>2018</v>
      </c>
      <c r="W3" s="50">
        <v>2020</v>
      </c>
      <c r="X3" s="50">
        <v>2025</v>
      </c>
      <c r="Y3" s="50">
        <v>2030</v>
      </c>
      <c r="Z3" s="50">
        <v>2040</v>
      </c>
      <c r="AA3" s="50">
        <v>2050</v>
      </c>
      <c r="AB3" s="53"/>
    </row>
    <row r="4" spans="1:28" ht="15.75" customHeight="1" x14ac:dyDescent="0.25">
      <c r="A4" s="40" t="s">
        <v>234</v>
      </c>
      <c r="B4" s="45" t="s">
        <v>73</v>
      </c>
      <c r="C4" s="97">
        <f>VLOOKUP($B4,DATA!$A$1:$AM$533,C$2,FALSE)</f>
        <v>158.69049799999999</v>
      </c>
      <c r="D4" s="97">
        <f>VLOOKUP($B4,DATA!$A$1:$AM$533,D$2,FALSE)</f>
        <v>180.10785480000001</v>
      </c>
      <c r="E4" s="97">
        <f>VLOOKUP($B4,DATA!$A$1:$AM$533,E$2,FALSE)</f>
        <v>186.62025929999999</v>
      </c>
      <c r="F4" s="97">
        <f>VLOOKUP($B4,DATA!$A$1:$AM$533,F$2,FALSE)</f>
        <v>199.32149889999999</v>
      </c>
      <c r="G4" s="97">
        <f>VLOOKUP($B4,DATA!$A$1:$AM$533,G$2,FALSE)</f>
        <v>215.74960400000001</v>
      </c>
      <c r="H4" s="97">
        <f>VLOOKUP($B4,DATA!$A$1:$AM$533,H$2,FALSE)</f>
        <v>272.08530730000001</v>
      </c>
      <c r="I4" s="97">
        <f>VLOOKUP($B4,DATA!$A$1:$AM$533,I$2,FALSE)</f>
        <v>359.142267</v>
      </c>
      <c r="J4" s="45"/>
      <c r="K4" s="40" t="s">
        <v>234</v>
      </c>
      <c r="L4" s="45" t="s">
        <v>78</v>
      </c>
      <c r="M4" s="97">
        <f>VLOOKUP($L4,DATA!$A$1:$AM$533,M$2,FALSE)</f>
        <v>158.69049799999999</v>
      </c>
      <c r="N4" s="97">
        <f>VLOOKUP($L4,DATA!$A$1:$AM$533,N$2,FALSE)</f>
        <v>180.05300120000001</v>
      </c>
      <c r="O4" s="97">
        <f>VLOOKUP($L4,DATA!$A$1:$AM$533,O$2,FALSE)</f>
        <v>186.34656720000001</v>
      </c>
      <c r="P4" s="97">
        <f>VLOOKUP($L4,DATA!$A$1:$AM$533,P$2,FALSE)</f>
        <v>197.92180540000001</v>
      </c>
      <c r="Q4" s="97">
        <f>VLOOKUP($L4,DATA!$A$1:$AM$533,Q$2,FALSE)</f>
        <v>212.5581933</v>
      </c>
      <c r="R4" s="97">
        <f>VLOOKUP($L4,DATA!$A$1:$AM$533,R$2,FALSE)</f>
        <v>260.20696629999998</v>
      </c>
      <c r="S4" s="97">
        <f>VLOOKUP($L4,DATA!$A$1:$AM$533,S$2,FALSE)</f>
        <v>338.02107210000003</v>
      </c>
      <c r="T4" s="45"/>
      <c r="U4" s="40" t="s">
        <v>234</v>
      </c>
      <c r="V4" s="48">
        <f t="shared" ref="V4:AA11" si="0">N4/D4-1</f>
        <v>-3.04559732061227E-4</v>
      </c>
      <c r="W4" s="48">
        <f t="shared" si="0"/>
        <v>-1.4665722844163787E-3</v>
      </c>
      <c r="X4" s="48">
        <f t="shared" si="0"/>
        <v>-7.022290659685515E-3</v>
      </c>
      <c r="Y4" s="48">
        <f t="shared" si="0"/>
        <v>-1.4792197254739792E-2</v>
      </c>
      <c r="Z4" s="48">
        <f t="shared" si="0"/>
        <v>-4.3656679288834321E-2</v>
      </c>
      <c r="AA4" s="48">
        <f t="shared" si="0"/>
        <v>-5.8810106302525478E-2</v>
      </c>
      <c r="AB4" s="48"/>
    </row>
    <row r="5" spans="1:28" ht="15.75" customHeight="1" x14ac:dyDescent="0.25">
      <c r="A5" s="40" t="s">
        <v>233</v>
      </c>
      <c r="B5" s="45" t="s">
        <v>74</v>
      </c>
      <c r="C5" s="97">
        <f>VLOOKUP($B5,DATA!$A$1:$AM$533,C$2,FALSE)</f>
        <v>1536.846857</v>
      </c>
      <c r="D5" s="97">
        <f>VLOOKUP($B5,DATA!$A$1:$AM$533,D$2,FALSE)</f>
        <v>1729.358905</v>
      </c>
      <c r="E5" s="97">
        <f>VLOOKUP($B5,DATA!$A$1:$AM$533,E$2,FALSE)</f>
        <v>1788.3646450000001</v>
      </c>
      <c r="F5" s="97">
        <f>VLOOKUP($B5,DATA!$A$1:$AM$533,F$2,FALSE)</f>
        <v>1917.9614369999999</v>
      </c>
      <c r="G5" s="97">
        <f>VLOOKUP($B5,DATA!$A$1:$AM$533,G$2,FALSE)</f>
        <v>2078.0110239999999</v>
      </c>
      <c r="H5" s="97">
        <f>VLOOKUP($B5,DATA!$A$1:$AM$533,H$2,FALSE)</f>
        <v>2593.7125219999998</v>
      </c>
      <c r="I5" s="97">
        <f>VLOOKUP($B5,DATA!$A$1:$AM$533,I$2,FALSE)</f>
        <v>3389.4812729999999</v>
      </c>
      <c r="J5" s="45"/>
      <c r="K5" s="40" t="s">
        <v>233</v>
      </c>
      <c r="L5" s="45" t="s">
        <v>79</v>
      </c>
      <c r="M5" s="97">
        <f>VLOOKUP($L5,DATA!$A$1:$AM$533,M$2,FALSE)</f>
        <v>1536.846857</v>
      </c>
      <c r="N5" s="97">
        <f>VLOOKUP($L5,DATA!$A$1:$AM$533,N$2,FALSE)</f>
        <v>1729.114828</v>
      </c>
      <c r="O5" s="97">
        <f>VLOOKUP($L5,DATA!$A$1:$AM$533,O$2,FALSE)</f>
        <v>1782.642014</v>
      </c>
      <c r="P5" s="97">
        <f>VLOOKUP($L5,DATA!$A$1:$AM$533,P$2,FALSE)</f>
        <v>1899.221387</v>
      </c>
      <c r="Q5" s="97">
        <f>VLOOKUP($L5,DATA!$A$1:$AM$533,Q$2,FALSE)</f>
        <v>2035.5848390000001</v>
      </c>
      <c r="R5" s="97">
        <f>VLOOKUP($L5,DATA!$A$1:$AM$533,R$2,FALSE)</f>
        <v>2426.831459</v>
      </c>
      <c r="S5" s="97">
        <f>VLOOKUP($L5,DATA!$A$1:$AM$533,S$2,FALSE)</f>
        <v>3099.3597140000002</v>
      </c>
      <c r="T5" s="45"/>
      <c r="U5" s="40" t="s">
        <v>233</v>
      </c>
      <c r="V5" s="48">
        <f t="shared" si="0"/>
        <v>-1.4113727306364066E-4</v>
      </c>
      <c r="W5" s="48">
        <f t="shared" si="0"/>
        <v>-3.1999240289164455E-3</v>
      </c>
      <c r="X5" s="48">
        <f t="shared" si="0"/>
        <v>-9.7708168884315105E-3</v>
      </c>
      <c r="Y5" s="48">
        <f t="shared" si="0"/>
        <v>-2.0416727587100558E-2</v>
      </c>
      <c r="Z5" s="48">
        <f t="shared" si="0"/>
        <v>-6.4340616619808944E-2</v>
      </c>
      <c r="AA5" s="48">
        <f t="shared" si="0"/>
        <v>-8.5594678250933587E-2</v>
      </c>
      <c r="AB5" s="48"/>
    </row>
    <row r="6" spans="1:28" ht="15.75" customHeight="1" x14ac:dyDescent="0.25">
      <c r="A6" s="40" t="s">
        <v>235</v>
      </c>
      <c r="B6" s="45" t="s">
        <v>75</v>
      </c>
      <c r="C6" s="97">
        <f>VLOOKUP($B6,DATA!$A$1:$AM$533,C$2,FALSE)</f>
        <v>1250.920102</v>
      </c>
      <c r="D6" s="97">
        <f>VLOOKUP($B6,DATA!$A$1:$AM$533,D$2,FALSE)</f>
        <v>1454.2497450000001</v>
      </c>
      <c r="E6" s="97">
        <f>VLOOKUP($B6,DATA!$A$1:$AM$533,E$2,FALSE)</f>
        <v>1510.7862660000001</v>
      </c>
      <c r="F6" s="97">
        <f>VLOOKUP($B6,DATA!$A$1:$AM$533,F$2,FALSE)</f>
        <v>1554.2669129999999</v>
      </c>
      <c r="G6" s="97">
        <f>VLOOKUP($B6,DATA!$A$1:$AM$533,G$2,FALSE)</f>
        <v>1682.0089399999999</v>
      </c>
      <c r="H6" s="97">
        <f>VLOOKUP($B6,DATA!$A$1:$AM$533,H$2,FALSE)</f>
        <v>2064.777552</v>
      </c>
      <c r="I6" s="97">
        <f>VLOOKUP($B6,DATA!$A$1:$AM$533,I$2,FALSE)</f>
        <v>2796.6692010000002</v>
      </c>
      <c r="J6" s="45"/>
      <c r="K6" s="40" t="s">
        <v>235</v>
      </c>
      <c r="L6" s="45" t="s">
        <v>80</v>
      </c>
      <c r="M6" s="97">
        <f>VLOOKUP($L6,DATA!$A$1:$AM$533,M$2,FALSE)</f>
        <v>1250.920102</v>
      </c>
      <c r="N6" s="97">
        <f>VLOOKUP($L6,DATA!$A$1:$AM$533,N$2,FALSE)</f>
        <v>1454.23639</v>
      </c>
      <c r="O6" s="97">
        <f>VLOOKUP($L6,DATA!$A$1:$AM$533,O$2,FALSE)</f>
        <v>1510.8835590000001</v>
      </c>
      <c r="P6" s="97">
        <f>VLOOKUP($L6,DATA!$A$1:$AM$533,P$2,FALSE)</f>
        <v>1553.2982810000001</v>
      </c>
      <c r="Q6" s="97">
        <f>VLOOKUP($L6,DATA!$A$1:$AM$533,Q$2,FALSE)</f>
        <v>1681.3347429999999</v>
      </c>
      <c r="R6" s="97">
        <f>VLOOKUP($L6,DATA!$A$1:$AM$533,R$2,FALSE)</f>
        <v>2066.0406680000001</v>
      </c>
      <c r="S6" s="97">
        <f>VLOOKUP($L6,DATA!$A$1:$AM$533,S$2,FALSE)</f>
        <v>2800.9098220000001</v>
      </c>
      <c r="T6" s="45"/>
      <c r="U6" s="40" t="s">
        <v>235</v>
      </c>
      <c r="V6" s="48">
        <f t="shared" si="0"/>
        <v>-9.1834294940751349E-6</v>
      </c>
      <c r="W6" s="48">
        <f t="shared" si="0"/>
        <v>6.4398917430930069E-5</v>
      </c>
      <c r="X6" s="48">
        <f t="shared" si="0"/>
        <v>-6.2320827388018252E-4</v>
      </c>
      <c r="Y6" s="48">
        <f t="shared" si="0"/>
        <v>-4.0082842841493438E-4</v>
      </c>
      <c r="Z6" s="48">
        <f t="shared" si="0"/>
        <v>6.1174434930122423E-4</v>
      </c>
      <c r="AA6" s="48">
        <f t="shared" si="0"/>
        <v>1.5163112600100614E-3</v>
      </c>
      <c r="AB6" s="48"/>
    </row>
    <row r="7" spans="1:28" ht="15.75" customHeight="1" x14ac:dyDescent="0.25">
      <c r="A7" s="40" t="s">
        <v>236</v>
      </c>
      <c r="B7" s="45" t="s">
        <v>76</v>
      </c>
      <c r="C7" s="97">
        <f>VLOOKUP($B7,DATA!$A$1:$AM$533,C$2,FALSE)</f>
        <v>180.4229244</v>
      </c>
      <c r="D7" s="97">
        <f>VLOOKUP($B7,DATA!$A$1:$AM$533,D$2,FALSE)</f>
        <v>201.16038510000001</v>
      </c>
      <c r="E7" s="97">
        <f>VLOOKUP($B7,DATA!$A$1:$AM$533,E$2,FALSE)</f>
        <v>205.4864599</v>
      </c>
      <c r="F7" s="97">
        <f>VLOOKUP($B7,DATA!$A$1:$AM$533,F$2,FALSE)</f>
        <v>213.172132</v>
      </c>
      <c r="G7" s="97">
        <f>VLOOKUP($B7,DATA!$A$1:$AM$533,G$2,FALSE)</f>
        <v>221.2199257</v>
      </c>
      <c r="H7" s="97">
        <f>VLOOKUP($B7,DATA!$A$1:$AM$533,H$2,FALSE)</f>
        <v>280.55048490000001</v>
      </c>
      <c r="I7" s="97">
        <f>VLOOKUP($B7,DATA!$A$1:$AM$533,I$2,FALSE)</f>
        <v>379.52808199999998</v>
      </c>
      <c r="J7" s="45"/>
      <c r="K7" s="40" t="s">
        <v>236</v>
      </c>
      <c r="L7" s="45" t="s">
        <v>81</v>
      </c>
      <c r="M7" s="97">
        <f>VLOOKUP($L7,DATA!$A$1:$AM$533,M$2,FALSE)</f>
        <v>180.4229244</v>
      </c>
      <c r="N7" s="97">
        <f>VLOOKUP($L7,DATA!$A$1:$AM$533,N$2,FALSE)</f>
        <v>200.98392810000001</v>
      </c>
      <c r="O7" s="97">
        <f>VLOOKUP($L7,DATA!$A$1:$AM$533,O$2,FALSE)</f>
        <v>204.1673725</v>
      </c>
      <c r="P7" s="97">
        <f>VLOOKUP($L7,DATA!$A$1:$AM$533,P$2,FALSE)</f>
        <v>208.20226719999999</v>
      </c>
      <c r="Q7" s="97">
        <f>VLOOKUP($L7,DATA!$A$1:$AM$533,Q$2,FALSE)</f>
        <v>208.66669229999999</v>
      </c>
      <c r="R7" s="97">
        <f>VLOOKUP($L7,DATA!$A$1:$AM$533,R$2,FALSE)</f>
        <v>234.1112147</v>
      </c>
      <c r="S7" s="97">
        <f>VLOOKUP($L7,DATA!$A$1:$AM$533,S$2,FALSE)</f>
        <v>296.45385190000002</v>
      </c>
      <c r="T7" s="45"/>
      <c r="U7" s="40" t="s">
        <v>236</v>
      </c>
      <c r="V7" s="48">
        <f t="shared" si="0"/>
        <v>-8.7719557661558589E-4</v>
      </c>
      <c r="W7" s="48">
        <f t="shared" si="0"/>
        <v>-6.4193397494021198E-3</v>
      </c>
      <c r="X7" s="48">
        <f t="shared" si="0"/>
        <v>-2.3313857929609716E-2</v>
      </c>
      <c r="Y7" s="48">
        <f t="shared" si="0"/>
        <v>-5.6745491439246121E-2</v>
      </c>
      <c r="Z7" s="48">
        <f t="shared" si="0"/>
        <v>-0.1655291033146955</v>
      </c>
      <c r="AA7" s="48">
        <f t="shared" si="0"/>
        <v>-0.21888822998873625</v>
      </c>
      <c r="AB7" s="48"/>
    </row>
    <row r="8" spans="1:28" ht="15.75" customHeight="1" x14ac:dyDescent="0.25">
      <c r="A8" s="41" t="s">
        <v>237</v>
      </c>
      <c r="B8" s="45" t="s">
        <v>246</v>
      </c>
      <c r="C8" s="97">
        <f>VLOOKUP($B8,DATA!$A$1:$AM$533,C$2,FALSE)</f>
        <v>714.27044790000002</v>
      </c>
      <c r="D8" s="97">
        <f>VLOOKUP($B8,DATA!$A$1:$AM$533,D$2,FALSE)</f>
        <v>830.86116059999995</v>
      </c>
      <c r="E8" s="97">
        <f>VLOOKUP($B8,DATA!$A$1:$AM$533,E$2,FALSE)</f>
        <v>868.85457240000005</v>
      </c>
      <c r="F8" s="97">
        <f>VLOOKUP($B8,DATA!$A$1:$AM$533,F$2,FALSE)</f>
        <v>852.16697959999999</v>
      </c>
      <c r="G8" s="97">
        <f>VLOOKUP($B8,DATA!$A$1:$AM$533,G$2,FALSE)</f>
        <v>887.27728960000002</v>
      </c>
      <c r="H8" s="97">
        <f>VLOOKUP($B8,DATA!$A$1:$AM$533,H$2,FALSE)</f>
        <v>1028.6036529999999</v>
      </c>
      <c r="I8" s="97">
        <f>VLOOKUP($B8,DATA!$A$1:$AM$533,I$2,FALSE)</f>
        <v>1451.8499609999999</v>
      </c>
      <c r="J8" s="45"/>
      <c r="K8" s="41" t="s">
        <v>237</v>
      </c>
      <c r="L8" s="45" t="s">
        <v>248</v>
      </c>
      <c r="M8" s="97">
        <f>VLOOKUP($L8,DATA!$A$1:$AM$533,M$2,FALSE)</f>
        <v>714.27044790000002</v>
      </c>
      <c r="N8" s="97">
        <f>VLOOKUP($L8,DATA!$A$1:$AM$533,N$2,FALSE)</f>
        <v>828.7636847</v>
      </c>
      <c r="O8" s="97">
        <f>VLOOKUP($L8,DATA!$A$1:$AM$533,O$2,FALSE)</f>
        <v>862.47972579999998</v>
      </c>
      <c r="P8" s="97">
        <f>VLOOKUP($L8,DATA!$A$1:$AM$533,P$2,FALSE)</f>
        <v>839.83939710000004</v>
      </c>
      <c r="Q8" s="97">
        <f>VLOOKUP($L8,DATA!$A$1:$AM$533,Q$2,FALSE)</f>
        <v>864.78978319999999</v>
      </c>
      <c r="R8" s="97">
        <f>VLOOKUP($L8,DATA!$A$1:$AM$533,R$2,FALSE)</f>
        <v>994.28785189999996</v>
      </c>
      <c r="S8" s="97">
        <f>VLOOKUP($L8,DATA!$A$1:$AM$533,S$2,FALSE)</f>
        <v>1390.9493440000001</v>
      </c>
      <c r="T8" s="45"/>
      <c r="U8" s="41" t="s">
        <v>237</v>
      </c>
      <c r="V8" s="48">
        <f t="shared" si="0"/>
        <v>-2.5244601618943374E-3</v>
      </c>
      <c r="W8" s="48">
        <f t="shared" si="0"/>
        <v>-7.3370697496487614E-3</v>
      </c>
      <c r="X8" s="48">
        <f t="shared" si="0"/>
        <v>-1.4466158388097172E-2</v>
      </c>
      <c r="Y8" s="48">
        <f t="shared" si="0"/>
        <v>-2.5344395335687886E-2</v>
      </c>
      <c r="Z8" s="48">
        <f t="shared" si="0"/>
        <v>-3.3361539208922042E-2</v>
      </c>
      <c r="AA8" s="48">
        <f t="shared" si="0"/>
        <v>-4.1946908176415776E-2</v>
      </c>
      <c r="AB8" s="48"/>
    </row>
    <row r="9" spans="1:28" ht="15.75" customHeight="1" x14ac:dyDescent="0.25">
      <c r="A9" s="40" t="s">
        <v>239</v>
      </c>
      <c r="B9" s="45" t="s">
        <v>247</v>
      </c>
      <c r="C9" s="97">
        <f>VLOOKUP($B9,DATA!$A$1:$AM$533,C$2,FALSE)</f>
        <v>2168.3875360000002</v>
      </c>
      <c r="D9" s="97">
        <f>VLOOKUP($B9,DATA!$A$1:$AM$533,D$2,FALSE)</f>
        <v>2490.5643540000001</v>
      </c>
      <c r="E9" s="97">
        <f>VLOOKUP($B9,DATA!$A$1:$AM$533,E$2,FALSE)</f>
        <v>2577.263798</v>
      </c>
      <c r="F9" s="97">
        <f>VLOOKUP($B9,DATA!$A$1:$AM$533,F$2,FALSE)</f>
        <v>2328.8458209999999</v>
      </c>
      <c r="G9" s="97">
        <f>VLOOKUP($B9,DATA!$A$1:$AM$533,G$2,FALSE)</f>
        <v>2227.0566880000001</v>
      </c>
      <c r="H9" s="97">
        <f>VLOOKUP($B9,DATA!$A$1:$AM$533,H$2,FALSE)</f>
        <v>2211.5054749999999</v>
      </c>
      <c r="I9" s="97">
        <f>VLOOKUP($B9,DATA!$A$1:$AM$533,I$2,FALSE)</f>
        <v>2992.0708340000001</v>
      </c>
      <c r="J9" s="45"/>
      <c r="K9" s="40" t="s">
        <v>239</v>
      </c>
      <c r="L9" s="45" t="s">
        <v>249</v>
      </c>
      <c r="M9" s="97">
        <f>VLOOKUP($L9,DATA!$A$1:$AM$533,M$2,FALSE)</f>
        <v>2168.3875360000002</v>
      </c>
      <c r="N9" s="97">
        <f>VLOOKUP($L9,DATA!$A$1:$AM$533,N$2,FALSE)</f>
        <v>2464.6876029999999</v>
      </c>
      <c r="O9" s="97">
        <f>VLOOKUP($L9,DATA!$A$1:$AM$533,O$2,FALSE)</f>
        <v>2498.9990739999998</v>
      </c>
      <c r="P9" s="97">
        <f>VLOOKUP($L9,DATA!$A$1:$AM$533,P$2,FALSE)</f>
        <v>2046.3433849999999</v>
      </c>
      <c r="Q9" s="97">
        <f>VLOOKUP($L9,DATA!$A$1:$AM$533,Q$2,FALSE)</f>
        <v>1415.9488759999999</v>
      </c>
      <c r="R9" s="97">
        <f>VLOOKUP($L9,DATA!$A$1:$AM$533,R$2,FALSE)</f>
        <v>847.25939449999998</v>
      </c>
      <c r="S9" s="97">
        <f>VLOOKUP($L9,DATA!$A$1:$AM$533,S$2,FALSE)</f>
        <v>509.42012290000002</v>
      </c>
      <c r="T9" s="45"/>
      <c r="U9" s="40" t="s">
        <v>239</v>
      </c>
      <c r="V9" s="48">
        <f t="shared" si="0"/>
        <v>-1.0389914622539465E-2</v>
      </c>
      <c r="W9" s="48">
        <f t="shared" si="0"/>
        <v>-3.0367370255514725E-2</v>
      </c>
      <c r="X9" s="48">
        <f t="shared" si="0"/>
        <v>-0.12130577020280986</v>
      </c>
      <c r="Y9" s="48">
        <f t="shared" si="0"/>
        <v>-0.36420618135608063</v>
      </c>
      <c r="Z9" s="48">
        <f t="shared" si="0"/>
        <v>-0.61688568982629355</v>
      </c>
      <c r="AA9" s="48">
        <f t="shared" si="0"/>
        <v>-0.82974329447308803</v>
      </c>
      <c r="AB9" s="48"/>
    </row>
    <row r="10" spans="1:28" ht="15.75" customHeight="1" x14ac:dyDescent="0.25">
      <c r="A10" s="40" t="s">
        <v>238</v>
      </c>
      <c r="B10" s="45" t="s">
        <v>77</v>
      </c>
      <c r="C10" s="97">
        <f>VLOOKUP($B10,DATA!$A$1:$AM$533,C$2,FALSE)</f>
        <v>1498.677275</v>
      </c>
      <c r="D10" s="97">
        <f>VLOOKUP($B10,DATA!$A$1:$AM$533,D$2,FALSE)</f>
        <v>1750.4676910000001</v>
      </c>
      <c r="E10" s="97">
        <f>VLOOKUP($B10,DATA!$A$1:$AM$533,E$2,FALSE)</f>
        <v>1805.7957919999999</v>
      </c>
      <c r="F10" s="97">
        <f>VLOOKUP($B10,DATA!$A$1:$AM$533,F$2,FALSE)</f>
        <v>1917.8715259999999</v>
      </c>
      <c r="G10" s="97">
        <f>VLOOKUP($B10,DATA!$A$1:$AM$533,G$2,FALSE)</f>
        <v>2118.1306629999999</v>
      </c>
      <c r="H10" s="97">
        <f>VLOOKUP($B10,DATA!$A$1:$AM$533,H$2,FALSE)</f>
        <v>2731.203919</v>
      </c>
      <c r="I10" s="97">
        <f>VLOOKUP($B10,DATA!$A$1:$AM$533,I$2,FALSE)</f>
        <v>3677.3737160000001</v>
      </c>
      <c r="J10" s="45"/>
      <c r="K10" s="40" t="s">
        <v>238</v>
      </c>
      <c r="L10" s="45" t="s">
        <v>253</v>
      </c>
      <c r="M10" s="97">
        <f>VLOOKUP($L10,DATA!$A$1:$AM$533,M$2,FALSE)</f>
        <v>1498.677275</v>
      </c>
      <c r="N10" s="97">
        <f>VLOOKUP($L10,DATA!$A$1:$AM$533,N$2,FALSE)</f>
        <v>1750.565321</v>
      </c>
      <c r="O10" s="97">
        <f>VLOOKUP($L10,DATA!$A$1:$AM$533,O$2,FALSE)</f>
        <v>1804.8908980000001</v>
      </c>
      <c r="P10" s="97">
        <f>VLOOKUP($L10,DATA!$A$1:$AM$533,P$2,FALSE)</f>
        <v>1909.6978260000001</v>
      </c>
      <c r="Q10" s="97">
        <f>VLOOKUP($L10,DATA!$A$1:$AM$533,Q$2,FALSE)</f>
        <v>2100.5663180000001</v>
      </c>
      <c r="R10" s="97">
        <f>VLOOKUP($L10,DATA!$A$1:$AM$533,R$2,FALSE)</f>
        <v>2671.7079880000001</v>
      </c>
      <c r="S10" s="97">
        <f>VLOOKUP($L10,DATA!$A$1:$AM$533,S$2,FALSE)</f>
        <v>3588.9451479999998</v>
      </c>
      <c r="T10" s="45"/>
      <c r="U10" s="40" t="s">
        <v>238</v>
      </c>
      <c r="V10" s="48">
        <f t="shared" si="0"/>
        <v>5.5773665804892403E-5</v>
      </c>
      <c r="W10" s="48">
        <f t="shared" si="0"/>
        <v>-5.0110538744674304E-4</v>
      </c>
      <c r="X10" s="48">
        <f t="shared" si="0"/>
        <v>-4.2618600303468979E-3</v>
      </c>
      <c r="Y10" s="48">
        <f t="shared" si="0"/>
        <v>-8.2923803081735858E-3</v>
      </c>
      <c r="Z10" s="48">
        <f t="shared" si="0"/>
        <v>-2.1783774761784835E-2</v>
      </c>
      <c r="AA10" s="48">
        <f t="shared" si="0"/>
        <v>-2.404666341504913E-2</v>
      </c>
      <c r="AB10" s="48"/>
    </row>
    <row r="11" spans="1:28" x14ac:dyDescent="0.25">
      <c r="A11" s="40" t="s">
        <v>84</v>
      </c>
      <c r="B11" s="45"/>
      <c r="C11" s="43">
        <f t="shared" ref="C11:I11" si="1">SUM(C4:C8)</f>
        <v>3841.1508292999997</v>
      </c>
      <c r="D11" s="43">
        <f t="shared" si="1"/>
        <v>4395.7380505000001</v>
      </c>
      <c r="E11" s="43">
        <f t="shared" si="1"/>
        <v>4560.1122026000012</v>
      </c>
      <c r="F11" s="43">
        <f t="shared" si="1"/>
        <v>4736.8889604999995</v>
      </c>
      <c r="G11" s="43">
        <f t="shared" si="1"/>
        <v>5084.2667832999996</v>
      </c>
      <c r="H11" s="43">
        <f t="shared" si="1"/>
        <v>6239.7295191999992</v>
      </c>
      <c r="I11" s="43">
        <f t="shared" si="1"/>
        <v>8376.6707839999999</v>
      </c>
      <c r="J11" s="45"/>
      <c r="K11" s="40" t="s">
        <v>84</v>
      </c>
      <c r="L11" s="45"/>
      <c r="M11" s="43">
        <f t="shared" ref="M11:S11" si="2">SUM(M4:M8)</f>
        <v>3841.1508292999997</v>
      </c>
      <c r="N11" s="43">
        <f t="shared" si="2"/>
        <v>4393.1518319999996</v>
      </c>
      <c r="O11" s="43">
        <f t="shared" si="2"/>
        <v>4546.5192385</v>
      </c>
      <c r="P11" s="43">
        <f t="shared" si="2"/>
        <v>4698.4831377</v>
      </c>
      <c r="Q11" s="43">
        <f t="shared" si="2"/>
        <v>5002.9342508</v>
      </c>
      <c r="R11" s="43">
        <f t="shared" si="2"/>
        <v>5981.4781599000007</v>
      </c>
      <c r="S11" s="43">
        <f t="shared" si="2"/>
        <v>7925.6938040000005</v>
      </c>
      <c r="T11" s="45"/>
      <c r="U11" s="40" t="s">
        <v>84</v>
      </c>
      <c r="V11" s="56">
        <f t="shared" si="0"/>
        <v>-5.8834681918917831E-4</v>
      </c>
      <c r="W11" s="56">
        <f t="shared" si="0"/>
        <v>-2.9808398337766162E-3</v>
      </c>
      <c r="X11" s="56">
        <f t="shared" si="0"/>
        <v>-8.1078157246787796E-3</v>
      </c>
      <c r="Y11" s="56">
        <f t="shared" si="0"/>
        <v>-1.599690495533157E-2</v>
      </c>
      <c r="Z11" s="56">
        <f t="shared" si="0"/>
        <v>-4.138822981113921E-2</v>
      </c>
      <c r="AA11" s="56">
        <f t="shared" si="0"/>
        <v>-5.3837257262323801E-2</v>
      </c>
      <c r="AB11" s="56"/>
    </row>
    <row r="12" spans="1:28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4"/>
      <c r="V12" s="45"/>
      <c r="W12" s="45"/>
      <c r="X12" s="45"/>
      <c r="Y12" s="45"/>
      <c r="Z12" s="45"/>
      <c r="AA12" s="45"/>
      <c r="AB12" s="45"/>
    </row>
    <row r="13" spans="1:28" x14ac:dyDescent="0.25">
      <c r="A13" s="44" t="s">
        <v>242</v>
      </c>
      <c r="B13" s="45"/>
      <c r="C13" s="45"/>
      <c r="D13" s="45"/>
      <c r="E13" s="45"/>
      <c r="F13" s="45"/>
      <c r="G13" s="45"/>
      <c r="H13" s="45"/>
      <c r="I13" s="45"/>
      <c r="J13" s="45"/>
      <c r="K13" s="44" t="s">
        <v>242</v>
      </c>
      <c r="L13" s="45"/>
      <c r="M13" s="45">
        <v>2</v>
      </c>
      <c r="N13" s="45">
        <v>7</v>
      </c>
      <c r="O13" s="45">
        <v>9</v>
      </c>
      <c r="P13" s="45">
        <v>14</v>
      </c>
      <c r="Q13" s="45">
        <v>19</v>
      </c>
      <c r="R13" s="45">
        <v>29</v>
      </c>
      <c r="S13" s="45">
        <v>39</v>
      </c>
      <c r="T13" s="45"/>
      <c r="U13" s="44" t="s">
        <v>243</v>
      </c>
      <c r="V13" s="45"/>
      <c r="W13" s="45"/>
      <c r="X13" s="45"/>
      <c r="Y13" s="45"/>
      <c r="Z13" s="45"/>
      <c r="AA13" s="45"/>
      <c r="AB13" s="45"/>
    </row>
    <row r="14" spans="1:28" ht="15.75" customHeight="1" x14ac:dyDescent="0.25">
      <c r="A14" s="49"/>
      <c r="B14" s="49"/>
      <c r="C14" s="50">
        <v>2013</v>
      </c>
      <c r="D14" s="50">
        <v>2018</v>
      </c>
      <c r="E14" s="50">
        <v>2020</v>
      </c>
      <c r="F14" s="50">
        <v>2025</v>
      </c>
      <c r="G14" s="50">
        <v>2030</v>
      </c>
      <c r="H14" s="50">
        <v>2040</v>
      </c>
      <c r="I14" s="50">
        <v>2050</v>
      </c>
      <c r="J14" s="45"/>
      <c r="K14" s="49"/>
      <c r="L14" s="49"/>
      <c r="M14" s="50">
        <v>2013</v>
      </c>
      <c r="N14" s="50">
        <v>2018</v>
      </c>
      <c r="O14" s="50">
        <v>2020</v>
      </c>
      <c r="P14" s="50">
        <v>2025</v>
      </c>
      <c r="Q14" s="50">
        <v>2030</v>
      </c>
      <c r="R14" s="50">
        <v>2040</v>
      </c>
      <c r="S14" s="50">
        <v>2050</v>
      </c>
      <c r="T14" s="45"/>
      <c r="U14" s="49"/>
      <c r="V14" s="50">
        <v>2018</v>
      </c>
      <c r="W14" s="50">
        <v>2020</v>
      </c>
      <c r="X14" s="50">
        <v>2025</v>
      </c>
      <c r="Y14" s="50">
        <v>2030</v>
      </c>
      <c r="Z14" s="50">
        <v>2040</v>
      </c>
      <c r="AA14" s="50">
        <v>2050</v>
      </c>
      <c r="AB14" s="53"/>
    </row>
    <row r="15" spans="1:28" ht="15.75" customHeight="1" x14ac:dyDescent="0.25">
      <c r="A15" s="40" t="s">
        <v>234</v>
      </c>
      <c r="B15" s="45" t="s">
        <v>27</v>
      </c>
      <c r="C15" s="97">
        <f>VLOOKUP($B15,DATA!$A$1:$AM$533,C$2,FALSE)</f>
        <v>10285.555549999999</v>
      </c>
      <c r="D15" s="97">
        <f>VLOOKUP($B15,DATA!$A$1:$AM$533,D$2,FALSE)</f>
        <v>10819.59563</v>
      </c>
      <c r="E15" s="97">
        <f>VLOOKUP($B15,DATA!$A$1:$AM$533,E$2,FALSE)</f>
        <v>10842.461230000001</v>
      </c>
      <c r="F15" s="97">
        <f>VLOOKUP($B15,DATA!$A$1:$AM$533,F$2,FALSE)</f>
        <v>11034.056140000001</v>
      </c>
      <c r="G15" s="97">
        <f>VLOOKUP($B15,DATA!$A$1:$AM$533,G$2,FALSE)</f>
        <v>11214.158359999999</v>
      </c>
      <c r="H15" s="97">
        <f>VLOOKUP($B15,DATA!$A$1:$AM$533,H$2,FALSE)</f>
        <v>14490.205910000001</v>
      </c>
      <c r="I15" s="97">
        <f>VLOOKUP($B15,DATA!$A$1:$AM$533,I$2,FALSE)</f>
        <v>19369.96616</v>
      </c>
      <c r="J15" s="45"/>
      <c r="K15" s="40" t="s">
        <v>234</v>
      </c>
      <c r="L15" s="45" t="s">
        <v>43</v>
      </c>
      <c r="M15" s="97">
        <f>VLOOKUP($L15,DATA!$A$1:$AM$533,M$2,FALSE)</f>
        <v>10285.555549999999</v>
      </c>
      <c r="N15" s="97">
        <f>VLOOKUP($L15,DATA!$A$1:$AM$533,N$2,FALSE)</f>
        <v>10787.338680000001</v>
      </c>
      <c r="O15" s="97">
        <f>VLOOKUP($L15,DATA!$A$1:$AM$533,O$2,FALSE)</f>
        <v>10713.968419999999</v>
      </c>
      <c r="P15" s="97">
        <f>VLOOKUP($L15,DATA!$A$1:$AM$533,P$2,FALSE)</f>
        <v>10602.81532</v>
      </c>
      <c r="Q15" s="97">
        <f>VLOOKUP($L15,DATA!$A$1:$AM$533,Q$2,FALSE)</f>
        <v>10235.36096</v>
      </c>
      <c r="R15" s="97">
        <f>VLOOKUP($L15,DATA!$A$1:$AM$533,R$2,FALSE)</f>
        <v>11006.980240000001</v>
      </c>
      <c r="S15" s="97">
        <f>VLOOKUP($L15,DATA!$A$1:$AM$533,S$2,FALSE)</f>
        <v>13147.249900000001</v>
      </c>
      <c r="T15" s="45"/>
      <c r="U15" s="40" t="s">
        <v>234</v>
      </c>
      <c r="V15" s="48">
        <f t="shared" ref="V15:AA20" si="3">N15/D15-1</f>
        <v>-2.9813452464488854E-3</v>
      </c>
      <c r="W15" s="48">
        <f t="shared" si="3"/>
        <v>-1.1850889505094497E-2</v>
      </c>
      <c r="X15" s="48">
        <f t="shared" si="3"/>
        <v>-3.9082710340460625E-2</v>
      </c>
      <c r="Y15" s="48">
        <f t="shared" si="3"/>
        <v>-8.7282288030753219E-2</v>
      </c>
      <c r="Z15" s="48">
        <f t="shared" si="3"/>
        <v>-0.24038482901034219</v>
      </c>
      <c r="AA15" s="48">
        <f t="shared" si="3"/>
        <v>-0.32125591798142816</v>
      </c>
      <c r="AB15" s="48"/>
    </row>
    <row r="16" spans="1:28" ht="15.75" customHeight="1" x14ac:dyDescent="0.25">
      <c r="A16" s="40" t="s">
        <v>233</v>
      </c>
      <c r="B16" s="45" t="s">
        <v>28</v>
      </c>
      <c r="C16" s="97">
        <f>VLOOKUP($B16,DATA!$A$1:$AM$533,C$2,FALSE)</f>
        <v>147495.55559999999</v>
      </c>
      <c r="D16" s="97">
        <f>VLOOKUP($B16,DATA!$A$1:$AM$533,D$2,FALSE)</f>
        <v>155689.6563</v>
      </c>
      <c r="E16" s="97">
        <f>VLOOKUP($B16,DATA!$A$1:$AM$533,E$2,FALSE)</f>
        <v>157203.09580000001</v>
      </c>
      <c r="F16" s="97">
        <f>VLOOKUP($B16,DATA!$A$1:$AM$533,F$2,FALSE)</f>
        <v>163931.59080000001</v>
      </c>
      <c r="G16" s="97">
        <f>VLOOKUP($B16,DATA!$A$1:$AM$533,G$2,FALSE)</f>
        <v>168901.0613</v>
      </c>
      <c r="H16" s="97">
        <f>VLOOKUP($B16,DATA!$A$1:$AM$533,H$2,FALSE)</f>
        <v>217512.6887</v>
      </c>
      <c r="I16" s="97">
        <f>VLOOKUP($B16,DATA!$A$1:$AM$533,I$2,FALSE)</f>
        <v>283774.39529999997</v>
      </c>
      <c r="J16" s="45"/>
      <c r="K16" s="40" t="s">
        <v>233</v>
      </c>
      <c r="L16" s="45" t="s">
        <v>44</v>
      </c>
      <c r="M16" s="97">
        <f>VLOOKUP($L16,DATA!$A$1:$AM$533,M$2,FALSE)</f>
        <v>147495.55559999999</v>
      </c>
      <c r="N16" s="97">
        <f>VLOOKUP($L16,DATA!$A$1:$AM$533,N$2,FALSE)</f>
        <v>155363.1537</v>
      </c>
      <c r="O16" s="97">
        <f>VLOOKUP($L16,DATA!$A$1:$AM$533,O$2,FALSE)</f>
        <v>155395.44649999999</v>
      </c>
      <c r="P16" s="97">
        <f>VLOOKUP($L16,DATA!$A$1:$AM$533,P$2,FALSE)</f>
        <v>157834.0129</v>
      </c>
      <c r="Q16" s="97">
        <f>VLOOKUP($L16,DATA!$A$1:$AM$533,Q$2,FALSE)</f>
        <v>154558.1673</v>
      </c>
      <c r="R16" s="97">
        <f>VLOOKUP($L16,DATA!$A$1:$AM$533,R$2,FALSE)</f>
        <v>165530.98430000001</v>
      </c>
      <c r="S16" s="97">
        <f>VLOOKUP($L16,DATA!$A$1:$AM$533,S$2,FALSE)</f>
        <v>192719.01730000001</v>
      </c>
      <c r="T16" s="45"/>
      <c r="U16" s="40" t="s">
        <v>233</v>
      </c>
      <c r="V16" s="48">
        <f t="shared" si="3"/>
        <v>-2.0971373934492998E-3</v>
      </c>
      <c r="W16" s="48">
        <f t="shared" si="3"/>
        <v>-1.1498814898020737E-2</v>
      </c>
      <c r="X16" s="48">
        <f t="shared" si="3"/>
        <v>-3.7195868534205645E-2</v>
      </c>
      <c r="Y16" s="48">
        <f t="shared" si="3"/>
        <v>-8.4918909861225411E-2</v>
      </c>
      <c r="Z16" s="48">
        <f t="shared" si="3"/>
        <v>-0.23898240011043548</v>
      </c>
      <c r="AA16" s="48">
        <f t="shared" si="3"/>
        <v>-0.32087242368621116</v>
      </c>
      <c r="AB16" s="48"/>
    </row>
    <row r="17" spans="1:28" ht="15.75" customHeight="1" x14ac:dyDescent="0.25">
      <c r="A17" s="40" t="s">
        <v>235</v>
      </c>
      <c r="B17" s="45" t="s">
        <v>29</v>
      </c>
      <c r="C17" s="97">
        <f>VLOOKUP($B17,DATA!$A$1:$AM$533,C$2,FALSE)</f>
        <v>1235.5164030000001</v>
      </c>
      <c r="D17" s="97">
        <f>VLOOKUP($B17,DATA!$A$1:$AM$533,D$2,FALSE)</f>
        <v>1285.1155960000001</v>
      </c>
      <c r="E17" s="97">
        <f>VLOOKUP($B17,DATA!$A$1:$AM$533,E$2,FALSE)</f>
        <v>1295.4122669999999</v>
      </c>
      <c r="F17" s="97">
        <f>VLOOKUP($B17,DATA!$A$1:$AM$533,F$2,FALSE)</f>
        <v>1312.378729</v>
      </c>
      <c r="G17" s="97">
        <f>VLOOKUP($B17,DATA!$A$1:$AM$533,G$2,FALSE)</f>
        <v>1333.261788</v>
      </c>
      <c r="H17" s="97">
        <f>VLOOKUP($B17,DATA!$A$1:$AM$533,H$2,FALSE)</f>
        <v>1718.6216509999999</v>
      </c>
      <c r="I17" s="97">
        <f>VLOOKUP($B17,DATA!$A$1:$AM$533,I$2,FALSE)</f>
        <v>2320.520368</v>
      </c>
      <c r="J17" s="45"/>
      <c r="K17" s="40" t="s">
        <v>235</v>
      </c>
      <c r="L17" s="45" t="s">
        <v>45</v>
      </c>
      <c r="M17" s="97">
        <f>VLOOKUP($L17,DATA!$A$1:$AM$533,M$2,FALSE)</f>
        <v>1235.5164030000001</v>
      </c>
      <c r="N17" s="97">
        <f>VLOOKUP($L17,DATA!$A$1:$AM$533,N$2,FALSE)</f>
        <v>1280.8991530000001</v>
      </c>
      <c r="O17" s="97">
        <f>VLOOKUP($L17,DATA!$A$1:$AM$533,O$2,FALSE)</f>
        <v>1279.0256449999999</v>
      </c>
      <c r="P17" s="97">
        <f>VLOOKUP($L17,DATA!$A$1:$AM$533,P$2,FALSE)</f>
        <v>1259.241577</v>
      </c>
      <c r="Q17" s="97">
        <f>VLOOKUP($L17,DATA!$A$1:$AM$533,Q$2,FALSE)</f>
        <v>1213.3600240000001</v>
      </c>
      <c r="R17" s="97">
        <f>VLOOKUP($L17,DATA!$A$1:$AM$533,R$2,FALSE)</f>
        <v>1298.182757</v>
      </c>
      <c r="S17" s="97">
        <f>VLOOKUP($L17,DATA!$A$1:$AM$533,S$2,FALSE)</f>
        <v>1562.2637970000001</v>
      </c>
      <c r="T17" s="45"/>
      <c r="U17" s="40" t="s">
        <v>235</v>
      </c>
      <c r="V17" s="48">
        <f t="shared" si="3"/>
        <v>-3.2809834485892919E-3</v>
      </c>
      <c r="W17" s="48">
        <f t="shared" si="3"/>
        <v>-1.2649735082368219E-2</v>
      </c>
      <c r="X17" s="48">
        <f t="shared" si="3"/>
        <v>-4.0489190220637905E-2</v>
      </c>
      <c r="Y17" s="48">
        <f t="shared" si="3"/>
        <v>-8.9931148615503553E-2</v>
      </c>
      <c r="Z17" s="48">
        <f t="shared" si="3"/>
        <v>-0.24463726135148045</v>
      </c>
      <c r="AA17" s="48">
        <f t="shared" si="3"/>
        <v>-0.32676143741566155</v>
      </c>
      <c r="AB17" s="48"/>
    </row>
    <row r="18" spans="1:28" ht="15.75" customHeight="1" x14ac:dyDescent="0.25">
      <c r="A18" s="40" t="s">
        <v>236</v>
      </c>
      <c r="B18" s="45" t="s">
        <v>30</v>
      </c>
      <c r="C18" s="97">
        <f>VLOOKUP($B18,DATA!$A$1:$AM$533,C$2,FALSE)</f>
        <v>23979.722229999999</v>
      </c>
      <c r="D18" s="97">
        <f>VLOOKUP($B18,DATA!$A$1:$AM$533,D$2,FALSE)</f>
        <v>24974.717400000001</v>
      </c>
      <c r="E18" s="97">
        <f>VLOOKUP($B18,DATA!$A$1:$AM$533,E$2,FALSE)</f>
        <v>24901.56093</v>
      </c>
      <c r="F18" s="97">
        <f>VLOOKUP($B18,DATA!$A$1:$AM$533,F$2,FALSE)</f>
        <v>25012.75432</v>
      </c>
      <c r="G18" s="97">
        <f>VLOOKUP($B18,DATA!$A$1:$AM$533,G$2,FALSE)</f>
        <v>24823.943569999999</v>
      </c>
      <c r="H18" s="97">
        <f>VLOOKUP($B18,DATA!$A$1:$AM$533,H$2,FALSE)</f>
        <v>32144.00921</v>
      </c>
      <c r="I18" s="97">
        <f>VLOOKUP($B18,DATA!$A$1:$AM$533,I$2,FALSE)</f>
        <v>43848.076150000001</v>
      </c>
      <c r="J18" s="45"/>
      <c r="K18" s="40" t="s">
        <v>236</v>
      </c>
      <c r="L18" s="45" t="s">
        <v>46</v>
      </c>
      <c r="M18" s="97">
        <f>VLOOKUP($L18,DATA!$A$1:$AM$533,M$2,FALSE)</f>
        <v>23979.722229999999</v>
      </c>
      <c r="N18" s="97">
        <f>VLOOKUP($L18,DATA!$A$1:$AM$533,N$2,FALSE)</f>
        <v>24905.82617</v>
      </c>
      <c r="O18" s="97">
        <f>VLOOKUP($L18,DATA!$A$1:$AM$533,O$2,FALSE)</f>
        <v>24557.973880000001</v>
      </c>
      <c r="P18" s="97">
        <f>VLOOKUP($L18,DATA!$A$1:$AM$533,P$2,FALSE)</f>
        <v>23844.114549999998</v>
      </c>
      <c r="Q18" s="97">
        <f>VLOOKUP($L18,DATA!$A$1:$AM$533,Q$2,FALSE)</f>
        <v>22084.168610000001</v>
      </c>
      <c r="R18" s="97">
        <f>VLOOKUP($L18,DATA!$A$1:$AM$533,R$2,FALSE)</f>
        <v>22419.220600000001</v>
      </c>
      <c r="S18" s="97">
        <f>VLOOKUP($L18,DATA!$A$1:$AM$533,S$2,FALSE)</f>
        <v>26476.66347</v>
      </c>
      <c r="T18" s="45"/>
      <c r="U18" s="40" t="s">
        <v>236</v>
      </c>
      <c r="V18" s="48">
        <f t="shared" si="3"/>
        <v>-2.7584388202126497E-3</v>
      </c>
      <c r="W18" s="48">
        <f t="shared" si="3"/>
        <v>-1.3797811750269173E-2</v>
      </c>
      <c r="X18" s="48">
        <f t="shared" si="3"/>
        <v>-4.6721754631618762E-2</v>
      </c>
      <c r="Y18" s="48">
        <f t="shared" si="3"/>
        <v>-0.11036823993231459</v>
      </c>
      <c r="Z18" s="48">
        <f t="shared" si="3"/>
        <v>-0.30253813537903718</v>
      </c>
      <c r="AA18" s="48">
        <f t="shared" si="3"/>
        <v>-0.39617274474196063</v>
      </c>
      <c r="AB18" s="48"/>
    </row>
    <row r="19" spans="1:28" ht="15.75" customHeight="1" x14ac:dyDescent="0.25">
      <c r="A19" s="40" t="s">
        <v>238</v>
      </c>
      <c r="B19" s="45" t="s">
        <v>144</v>
      </c>
      <c r="C19" s="97">
        <f>VLOOKUP($B19,DATA!$A$1:$AM$533,C$2,FALSE)</f>
        <v>54215.277779999997</v>
      </c>
      <c r="D19" s="97">
        <f>VLOOKUP($B19,DATA!$A$1:$AM$533,D$2,FALSE)</f>
        <v>55615.651850000002</v>
      </c>
      <c r="E19" s="97">
        <f>VLOOKUP($B19,DATA!$A$1:$AM$533,E$2,FALSE)</f>
        <v>56061.953379999999</v>
      </c>
      <c r="F19" s="97">
        <f>VLOOKUP($B19,DATA!$A$1:$AM$533,F$2,FALSE)</f>
        <v>58130.026760000001</v>
      </c>
      <c r="G19" s="97">
        <f>VLOOKUP($B19,DATA!$A$1:$AM$533,G$2,FALSE)</f>
        <v>59820.113069999999</v>
      </c>
      <c r="H19" s="97">
        <f>VLOOKUP($B19,DATA!$A$1:$AM$533,H$2,FALSE)</f>
        <v>82996.534969999906</v>
      </c>
      <c r="I19" s="97">
        <f>VLOOKUP($B19,DATA!$A$1:$AM$533,I$2,FALSE)</f>
        <v>110419.5095</v>
      </c>
      <c r="J19" s="45"/>
      <c r="K19" s="40" t="s">
        <v>238</v>
      </c>
      <c r="L19" s="45" t="s">
        <v>145</v>
      </c>
      <c r="M19" s="97">
        <f>VLOOKUP($L19,DATA!$A$1:$AM$533,M$2,FALSE)</f>
        <v>54215.277779999997</v>
      </c>
      <c r="N19" s="97">
        <f>VLOOKUP($L19,DATA!$A$1:$AM$533,N$2,FALSE)</f>
        <v>55329.711300000003</v>
      </c>
      <c r="O19" s="97">
        <f>VLOOKUP($L19,DATA!$A$1:$AM$533,O$2,FALSE)</f>
        <v>55072.249049999999</v>
      </c>
      <c r="P19" s="97">
        <f>VLOOKUP($L19,DATA!$A$1:$AM$533,P$2,FALSE)</f>
        <v>55622.91848</v>
      </c>
      <c r="Q19" s="97">
        <f>VLOOKUP($L19,DATA!$A$1:$AM$533,Q$2,FALSE)</f>
        <v>54136.735800000002</v>
      </c>
      <c r="R19" s="97">
        <f>VLOOKUP($L19,DATA!$A$1:$AM$533,R$2,FALSE)</f>
        <v>63772.489479999997</v>
      </c>
      <c r="S19" s="97">
        <f>VLOOKUP($L19,DATA!$A$1:$AM$533,S$2,FALSE)</f>
        <v>78920.64198</v>
      </c>
      <c r="T19" s="45"/>
      <c r="U19" s="40" t="s">
        <v>238</v>
      </c>
      <c r="V19" s="48">
        <f t="shared" si="3"/>
        <v>-5.1413683106907859E-3</v>
      </c>
      <c r="W19" s="48">
        <f t="shared" si="3"/>
        <v>-1.7653761068430307E-2</v>
      </c>
      <c r="X19" s="48">
        <f t="shared" si="3"/>
        <v>-4.3129315772570287E-2</v>
      </c>
      <c r="Y19" s="48">
        <f t="shared" si="3"/>
        <v>-9.5007798854366166E-2</v>
      </c>
      <c r="Z19" s="48">
        <f t="shared" si="3"/>
        <v>-0.23162467561987587</v>
      </c>
      <c r="AA19" s="48">
        <f t="shared" si="3"/>
        <v>-0.28526541788342208</v>
      </c>
      <c r="AB19" s="48"/>
    </row>
    <row r="20" spans="1:28" x14ac:dyDescent="0.25">
      <c r="A20" s="40" t="s">
        <v>84</v>
      </c>
      <c r="B20" s="45"/>
      <c r="C20" s="43">
        <f t="shared" ref="C20:I20" si="4">SUM(C15:C19)</f>
        <v>237211.62756299996</v>
      </c>
      <c r="D20" s="43">
        <f t="shared" si="4"/>
        <v>248384.73677599998</v>
      </c>
      <c r="E20" s="43">
        <f t="shared" si="4"/>
        <v>250304.48360700003</v>
      </c>
      <c r="F20" s="43">
        <f t="shared" si="4"/>
        <v>259420.80674900001</v>
      </c>
      <c r="G20" s="43">
        <f t="shared" si="4"/>
        <v>266092.53808800003</v>
      </c>
      <c r="H20" s="43">
        <f t="shared" si="4"/>
        <v>348862.06044099992</v>
      </c>
      <c r="I20" s="43">
        <f t="shared" si="4"/>
        <v>459732.46747799998</v>
      </c>
      <c r="J20" s="98"/>
      <c r="K20" s="40" t="s">
        <v>84</v>
      </c>
      <c r="L20" s="45"/>
      <c r="M20" s="43">
        <f t="shared" ref="M20:S20" si="5">SUM(M15:M19)</f>
        <v>237211.62756299996</v>
      </c>
      <c r="N20" s="43">
        <f t="shared" si="5"/>
        <v>247666.929003</v>
      </c>
      <c r="O20" s="43">
        <f t="shared" si="5"/>
        <v>247018.66349499999</v>
      </c>
      <c r="P20" s="43">
        <f t="shared" si="5"/>
        <v>249163.102827</v>
      </c>
      <c r="Q20" s="43">
        <f t="shared" si="5"/>
        <v>242227.79269399997</v>
      </c>
      <c r="R20" s="43">
        <f t="shared" si="5"/>
        <v>264027.85737700004</v>
      </c>
      <c r="S20" s="43">
        <f t="shared" si="5"/>
        <v>312825.83644699998</v>
      </c>
      <c r="T20" s="45"/>
      <c r="U20" s="40" t="s">
        <v>84</v>
      </c>
      <c r="V20" s="56">
        <f t="shared" si="3"/>
        <v>-2.8899029075498683E-3</v>
      </c>
      <c r="W20" s="56">
        <f t="shared" si="3"/>
        <v>-1.3127292266801982E-2</v>
      </c>
      <c r="X20" s="56">
        <f t="shared" si="3"/>
        <v>-3.9540791082053661E-2</v>
      </c>
      <c r="Y20" s="56">
        <f t="shared" si="3"/>
        <v>-8.9685887343852189E-2</v>
      </c>
      <c r="Z20" s="56">
        <f t="shared" si="3"/>
        <v>-0.24317405841368978</v>
      </c>
      <c r="AA20" s="56">
        <f t="shared" si="3"/>
        <v>-0.31954808812373048</v>
      </c>
      <c r="AB20" s="56"/>
    </row>
    <row r="21" spans="1:28" x14ac:dyDescent="0.25">
      <c r="A21" s="40"/>
      <c r="B21" s="45"/>
      <c r="C21" s="43"/>
      <c r="D21" s="43"/>
      <c r="E21" s="43"/>
      <c r="F21" s="43"/>
      <c r="G21" s="43"/>
      <c r="H21" s="43"/>
      <c r="I21" s="43"/>
      <c r="J21" s="45"/>
      <c r="K21" s="40"/>
      <c r="L21" s="45"/>
      <c r="M21" s="43"/>
      <c r="N21" s="43"/>
      <c r="O21" s="43"/>
      <c r="P21" s="43"/>
      <c r="Q21" s="43"/>
      <c r="R21" s="43"/>
      <c r="S21" s="43"/>
      <c r="T21" s="45"/>
      <c r="U21" s="40"/>
      <c r="V21" s="45"/>
      <c r="W21" s="45"/>
      <c r="X21" s="45"/>
      <c r="Y21" s="45"/>
      <c r="Z21" s="45"/>
      <c r="AA21" s="45"/>
      <c r="AB21" s="45"/>
    </row>
    <row r="22" spans="1:28" x14ac:dyDescent="0.25">
      <c r="A22" s="44" t="s">
        <v>252</v>
      </c>
      <c r="B22" s="45"/>
      <c r="C22" s="45"/>
      <c r="D22" s="45"/>
      <c r="E22" s="45"/>
      <c r="F22" s="45"/>
      <c r="G22" s="45"/>
      <c r="H22" s="45"/>
      <c r="I22" s="45"/>
      <c r="J22" s="45"/>
      <c r="K22" s="44" t="s">
        <v>226</v>
      </c>
      <c r="L22" s="45"/>
      <c r="M22" s="45">
        <v>2</v>
      </c>
      <c r="N22" s="45">
        <v>7</v>
      </c>
      <c r="O22" s="45">
        <v>9</v>
      </c>
      <c r="P22" s="45">
        <v>14</v>
      </c>
      <c r="Q22" s="45">
        <v>19</v>
      </c>
      <c r="R22" s="45">
        <v>29</v>
      </c>
      <c r="S22" s="45">
        <v>39</v>
      </c>
      <c r="T22" s="45"/>
      <c r="U22" s="44" t="s">
        <v>226</v>
      </c>
      <c r="V22" s="45"/>
      <c r="W22" s="45"/>
      <c r="X22" s="45"/>
      <c r="Y22" s="45"/>
      <c r="Z22" s="45"/>
      <c r="AA22" s="45"/>
      <c r="AB22" s="45"/>
    </row>
    <row r="23" spans="1:28" ht="15.75" customHeight="1" x14ac:dyDescent="0.25">
      <c r="A23" s="49"/>
      <c r="B23" s="49"/>
      <c r="C23" s="50">
        <v>2013</v>
      </c>
      <c r="D23" s="50">
        <v>2018</v>
      </c>
      <c r="E23" s="50">
        <v>2020</v>
      </c>
      <c r="F23" s="50">
        <v>2025</v>
      </c>
      <c r="G23" s="50">
        <v>2030</v>
      </c>
      <c r="H23" s="50">
        <v>2040</v>
      </c>
      <c r="I23" s="50">
        <v>2050</v>
      </c>
      <c r="J23" s="45"/>
      <c r="K23" s="49"/>
      <c r="L23" s="49"/>
      <c r="M23" s="50">
        <v>2013</v>
      </c>
      <c r="N23" s="50">
        <v>2018</v>
      </c>
      <c r="O23" s="50">
        <v>2020</v>
      </c>
      <c r="P23" s="50">
        <v>2025</v>
      </c>
      <c r="Q23" s="50">
        <v>2030</v>
      </c>
      <c r="R23" s="50">
        <v>2040</v>
      </c>
      <c r="S23" s="50">
        <v>2050</v>
      </c>
      <c r="T23" s="45"/>
      <c r="U23" s="49"/>
      <c r="V23" s="50">
        <v>2018</v>
      </c>
      <c r="W23" s="50">
        <v>2020</v>
      </c>
      <c r="X23" s="50">
        <v>2025</v>
      </c>
      <c r="Y23" s="50">
        <v>2030</v>
      </c>
      <c r="Z23" s="50">
        <v>2040</v>
      </c>
      <c r="AA23" s="50">
        <v>2050</v>
      </c>
      <c r="AB23" s="53"/>
    </row>
    <row r="24" spans="1:28" ht="15.75" customHeight="1" x14ac:dyDescent="0.25">
      <c r="A24" s="40" t="s">
        <v>234</v>
      </c>
      <c r="B24" s="45" t="s">
        <v>88</v>
      </c>
      <c r="C24" s="97">
        <f>VLOOKUP($B24,DATA!$A$1:$AM$533,C$2,FALSE)/1000000</f>
        <v>8.8152357339999892</v>
      </c>
      <c r="D24" s="97">
        <f>VLOOKUP($B24,DATA!$A$1:$AM$533,D$2,FALSE)/1000000</f>
        <v>10.22774965</v>
      </c>
      <c r="E24" s="97">
        <f>VLOOKUP($B24,DATA!$A$1:$AM$533,E$2,FALSE)/1000000</f>
        <v>10.693653320000001</v>
      </c>
      <c r="F24" s="97">
        <f>VLOOKUP($B24,DATA!$A$1:$AM$533,F$2,FALSE)/1000000</f>
        <v>11.563953849999999</v>
      </c>
      <c r="G24" s="97">
        <f>VLOOKUP($B24,DATA!$A$1:$AM$533,G$2,FALSE)/1000000</f>
        <v>12.707286009999999</v>
      </c>
      <c r="H24" s="97">
        <f>VLOOKUP($B24,DATA!$A$1:$AM$533,H$2,FALSE)/1000000</f>
        <v>15.93464502</v>
      </c>
      <c r="I24" s="97">
        <f>VLOOKUP($B24,DATA!$A$1:$AM$533,I$2,FALSE)/1000000</f>
        <v>20.969602600000002</v>
      </c>
      <c r="J24" s="45"/>
      <c r="K24" s="40" t="s">
        <v>234</v>
      </c>
      <c r="L24" s="45" t="s">
        <v>94</v>
      </c>
      <c r="M24" s="97">
        <f>VLOOKUP($L24,DATA!$A$1:$AM$533,M$22,FALSE)/1000000</f>
        <v>8.8152357339999892</v>
      </c>
      <c r="N24" s="97">
        <f>VLOOKUP($L24,DATA!$A$1:$AM$533,N$22,FALSE)/1000000</f>
        <v>10.23218982</v>
      </c>
      <c r="O24" s="97">
        <f>VLOOKUP($L24,DATA!$A$1:$AM$533,O$22,FALSE)/1000000</f>
        <v>10.707341029999998</v>
      </c>
      <c r="P24" s="97">
        <f>VLOOKUP($L24,DATA!$A$1:$AM$533,P$22,FALSE)/1000000</f>
        <v>11.57502423</v>
      </c>
      <c r="Q24" s="97">
        <f>VLOOKUP($L24,DATA!$A$1:$AM$533,Q$22,FALSE)/1000000</f>
        <v>12.731358670000001</v>
      </c>
      <c r="R24" s="97">
        <f>VLOOKUP($L24,DATA!$A$1:$AM$533,R$22,FALSE)/1000000</f>
        <v>15.982555619999999</v>
      </c>
      <c r="S24" s="97">
        <f>VLOOKUP($L24,DATA!$A$1:$AM$533,S$22,FALSE)/1000000</f>
        <v>21.0623796</v>
      </c>
      <c r="T24" s="45"/>
      <c r="U24" s="40" t="s">
        <v>234</v>
      </c>
      <c r="V24" s="48">
        <f t="shared" ref="V24:AA31" si="6">N24/D24-1</f>
        <v>4.3412971102596565E-4</v>
      </c>
      <c r="W24" s="48">
        <f t="shared" si="6"/>
        <v>1.279984453432581E-3</v>
      </c>
      <c r="X24" s="48">
        <f t="shared" si="6"/>
        <v>9.5731789867015138E-4</v>
      </c>
      <c r="Y24" s="48">
        <f t="shared" si="6"/>
        <v>1.8943982201280463E-3</v>
      </c>
      <c r="Z24" s="48">
        <f t="shared" si="6"/>
        <v>3.0066939012363125E-3</v>
      </c>
      <c r="AA24" s="48">
        <f t="shared" si="6"/>
        <v>4.4243566160857561E-3</v>
      </c>
      <c r="AB24" s="48"/>
    </row>
    <row r="25" spans="1:28" ht="15.75" customHeight="1" x14ac:dyDescent="0.25">
      <c r="A25" s="40" t="s">
        <v>233</v>
      </c>
      <c r="B25" s="45" t="s">
        <v>89</v>
      </c>
      <c r="C25" s="97">
        <f>VLOOKUP($B25,DATA!$A$1:$AM$533,C$2,FALSE)/1000000</f>
        <v>66.019644850000006</v>
      </c>
      <c r="D25" s="97">
        <f>VLOOKUP($B25,DATA!$A$1:$AM$533,D$2,FALSE)/1000000</f>
        <v>76.866170580000002</v>
      </c>
      <c r="E25" s="97">
        <f>VLOOKUP($B25,DATA!$A$1:$AM$533,E$2,FALSE)/1000000</f>
        <v>80.313412409999998</v>
      </c>
      <c r="F25" s="97">
        <f>VLOOKUP($B25,DATA!$A$1:$AM$533,F$2,FALSE)/1000000</f>
        <v>86.916206979999998</v>
      </c>
      <c r="G25" s="97">
        <f>VLOOKUP($B25,DATA!$A$1:$AM$533,G$2,FALSE)/1000000</f>
        <v>96.053750989999998</v>
      </c>
      <c r="H25" s="97">
        <f>VLOOKUP($B25,DATA!$A$1:$AM$533,H$2,FALSE)/1000000</f>
        <v>118.3359717</v>
      </c>
      <c r="I25" s="97">
        <f>VLOOKUP($B25,DATA!$A$1:$AM$533,I$2,FALSE)/1000000</f>
        <v>154.6992539</v>
      </c>
      <c r="J25" s="45"/>
      <c r="K25" s="40" t="s">
        <v>233</v>
      </c>
      <c r="L25" s="45" t="s">
        <v>95</v>
      </c>
      <c r="M25" s="97">
        <f>VLOOKUP($L25,DATA!$A$1:$AM$533,M$22,FALSE)/1000000</f>
        <v>66.019644850000006</v>
      </c>
      <c r="N25" s="97">
        <f>VLOOKUP($L25,DATA!$A$1:$AM$533,N$22,FALSE)/1000000</f>
        <v>76.933360840000006</v>
      </c>
      <c r="O25" s="97">
        <f>VLOOKUP($L25,DATA!$A$1:$AM$533,O$22,FALSE)/1000000</f>
        <v>80.37627298999999</v>
      </c>
      <c r="P25" s="97">
        <f>VLOOKUP($L25,DATA!$A$1:$AM$533,P$22,FALSE)/1000000</f>
        <v>87.140848519999992</v>
      </c>
      <c r="Q25" s="97">
        <f>VLOOKUP($L25,DATA!$A$1:$AM$533,Q$22,FALSE)/1000000</f>
        <v>96.681353329999993</v>
      </c>
      <c r="R25" s="97">
        <f>VLOOKUP($L25,DATA!$A$1:$AM$533,R$22,FALSE)/1000000</f>
        <v>119.7543002</v>
      </c>
      <c r="S25" s="97">
        <f>VLOOKUP($L25,DATA!$A$1:$AM$533,S$22,FALSE)/1000000</f>
        <v>157.31313919999999</v>
      </c>
      <c r="T25" s="45"/>
      <c r="U25" s="40" t="s">
        <v>233</v>
      </c>
      <c r="V25" s="48">
        <f t="shared" si="6"/>
        <v>8.7412003867259891E-4</v>
      </c>
      <c r="W25" s="48">
        <f t="shared" si="6"/>
        <v>7.8269093683980273E-4</v>
      </c>
      <c r="X25" s="48">
        <f t="shared" si="6"/>
        <v>2.5845759704135052E-3</v>
      </c>
      <c r="Y25" s="48">
        <f t="shared" si="6"/>
        <v>6.5338660232574508E-3</v>
      </c>
      <c r="Z25" s="48">
        <f t="shared" si="6"/>
        <v>1.1985607416109101E-2</v>
      </c>
      <c r="AA25" s="48">
        <f t="shared" si="6"/>
        <v>1.6896560481730827E-2</v>
      </c>
      <c r="AB25" s="48"/>
    </row>
    <row r="26" spans="1:28" ht="15.75" customHeight="1" x14ac:dyDescent="0.25">
      <c r="A26" s="40" t="s">
        <v>235</v>
      </c>
      <c r="B26" s="45" t="s">
        <v>90</v>
      </c>
      <c r="C26" s="97">
        <f>VLOOKUP($B26,DATA!$A$1:$AM$533,C$2,FALSE)/1000000</f>
        <v>91.040039519999993</v>
      </c>
      <c r="D26" s="97">
        <f>VLOOKUP($B26,DATA!$A$1:$AM$533,D$2,FALSE)/1000000</f>
        <v>105.8734247</v>
      </c>
      <c r="E26" s="97">
        <f>VLOOKUP($B26,DATA!$A$1:$AM$533,E$2,FALSE)/1000000</f>
        <v>110.0034297</v>
      </c>
      <c r="F26" s="97">
        <f>VLOOKUP($B26,DATA!$A$1:$AM$533,F$2,FALSE)/1000000</f>
        <v>113.1899992</v>
      </c>
      <c r="G26" s="97">
        <f>VLOOKUP($B26,DATA!$A$1:$AM$533,G$2,FALSE)/1000000</f>
        <v>122.5227095</v>
      </c>
      <c r="H26" s="97">
        <f>VLOOKUP($B26,DATA!$A$1:$AM$533,H$2,FALSE)/1000000</f>
        <v>150.39255509999998</v>
      </c>
      <c r="I26" s="97">
        <f>VLOOKUP($B26,DATA!$A$1:$AM$533,I$2,FALSE)/1000000</f>
        <v>203.68558999999999</v>
      </c>
      <c r="J26" s="45"/>
      <c r="K26" s="40" t="s">
        <v>235</v>
      </c>
      <c r="L26" s="45" t="s">
        <v>96</v>
      </c>
      <c r="M26" s="97">
        <f>VLOOKUP($L26,DATA!$A$1:$AM$533,M$22,FALSE)/1000000</f>
        <v>91.040039519999993</v>
      </c>
      <c r="N26" s="97">
        <f>VLOOKUP($L26,DATA!$A$1:$AM$533,N$22,FALSE)/1000000</f>
        <v>105.87359459999999</v>
      </c>
      <c r="O26" s="97">
        <f>VLOOKUP($L26,DATA!$A$1:$AM$533,O$22,FALSE)/1000000</f>
        <v>110.01496970000001</v>
      </c>
      <c r="P26" s="97">
        <f>VLOOKUP($L26,DATA!$A$1:$AM$533,P$22,FALSE)/1000000</f>
        <v>113.13324340000001</v>
      </c>
      <c r="Q26" s="97">
        <f>VLOOKUP($L26,DATA!$A$1:$AM$533,Q$22,FALSE)/1000000</f>
        <v>122.50467999999999</v>
      </c>
      <c r="R26" s="97">
        <f>VLOOKUP($L26,DATA!$A$1:$AM$533,R$22,FALSE)/1000000</f>
        <v>150.5931851</v>
      </c>
      <c r="S26" s="97">
        <f>VLOOKUP($L26,DATA!$A$1:$AM$533,S$22,FALSE)/1000000</f>
        <v>204.19046489999999</v>
      </c>
      <c r="T26" s="45"/>
      <c r="U26" s="40" t="s">
        <v>235</v>
      </c>
      <c r="V26" s="48">
        <f t="shared" si="6"/>
        <v>1.6047464268531542E-6</v>
      </c>
      <c r="W26" s="48">
        <f t="shared" si="6"/>
        <v>1.0490582004107907E-4</v>
      </c>
      <c r="X26" s="48">
        <f t="shared" si="6"/>
        <v>-5.0142062373992324E-4</v>
      </c>
      <c r="Y26" s="48">
        <f t="shared" si="6"/>
        <v>-1.4715231220063796E-4</v>
      </c>
      <c r="Z26" s="48">
        <f t="shared" si="6"/>
        <v>1.334042099800925E-3</v>
      </c>
      <c r="AA26" s="48">
        <f t="shared" si="6"/>
        <v>2.4786971920791601E-3</v>
      </c>
      <c r="AB26" s="48"/>
    </row>
    <row r="27" spans="1:28" ht="15.75" customHeight="1" x14ac:dyDescent="0.25">
      <c r="A27" s="40" t="s">
        <v>236</v>
      </c>
      <c r="B27" s="45" t="s">
        <v>91</v>
      </c>
      <c r="C27" s="97">
        <f>VLOOKUP($B27,DATA!$A$1:$AM$533,C$2,FALSE)/1000000</f>
        <v>6.177550396</v>
      </c>
      <c r="D27" s="97">
        <f>VLOOKUP($B27,DATA!$A$1:$AM$533,D$2,FALSE)/1000000</f>
        <v>7.3024079450000006</v>
      </c>
      <c r="E27" s="97">
        <f>VLOOKUP($B27,DATA!$A$1:$AM$533,E$2,FALSE)/1000000</f>
        <v>7.6043200290000001</v>
      </c>
      <c r="F27" s="97">
        <f>VLOOKUP($B27,DATA!$A$1:$AM$533,F$2,FALSE)/1000000</f>
        <v>8.0840976449999999</v>
      </c>
      <c r="G27" s="97">
        <f>VLOOKUP($B27,DATA!$A$1:$AM$533,G$2,FALSE)/1000000</f>
        <v>8.6580054260000008</v>
      </c>
      <c r="H27" s="97">
        <f>VLOOKUP($B27,DATA!$A$1:$AM$533,H$2,FALSE)/1000000</f>
        <v>10.82748769</v>
      </c>
      <c r="I27" s="97">
        <f>VLOOKUP($B27,DATA!$A$1:$AM$533,I$2,FALSE)/1000000</f>
        <v>14.55706494</v>
      </c>
      <c r="J27" s="45"/>
      <c r="K27" s="40" t="s">
        <v>236</v>
      </c>
      <c r="L27" s="45" t="s">
        <v>97</v>
      </c>
      <c r="M27" s="97">
        <f>VLOOKUP($L27,DATA!$A$1:$AM$533,M$22,FALSE)/1000000</f>
        <v>6.177550396</v>
      </c>
      <c r="N27" s="97">
        <f>VLOOKUP($L27,DATA!$A$1:$AM$533,N$22,FALSE)/1000000</f>
        <v>7.3071479539999995</v>
      </c>
      <c r="O27" s="97">
        <f>VLOOKUP($L27,DATA!$A$1:$AM$533,O$22,FALSE)/1000000</f>
        <v>7.5990544460000002</v>
      </c>
      <c r="P27" s="97">
        <f>VLOOKUP($L27,DATA!$A$1:$AM$533,P$22,FALSE)/1000000</f>
        <v>8.0340260400000005</v>
      </c>
      <c r="Q27" s="97">
        <f>VLOOKUP($L27,DATA!$A$1:$AM$533,Q$22,FALSE)/1000000</f>
        <v>8.4810450710000005</v>
      </c>
      <c r="R27" s="97">
        <f>VLOOKUP($L27,DATA!$A$1:$AM$533,R$22,FALSE)/1000000</f>
        <v>10.075374119999999</v>
      </c>
      <c r="S27" s="97">
        <f>VLOOKUP($L27,DATA!$A$1:$AM$533,S$22,FALSE)/1000000</f>
        <v>13.20547047</v>
      </c>
      <c r="T27" s="45"/>
      <c r="U27" s="40" t="s">
        <v>236</v>
      </c>
      <c r="V27" s="48">
        <f t="shared" si="6"/>
        <v>6.4910219145519754E-4</v>
      </c>
      <c r="W27" s="48">
        <f t="shared" si="6"/>
        <v>-6.9244626474407323E-4</v>
      </c>
      <c r="X27" s="48">
        <f t="shared" si="6"/>
        <v>-6.193839708377169E-3</v>
      </c>
      <c r="Y27" s="48">
        <f t="shared" si="6"/>
        <v>-2.0438928632290798E-2</v>
      </c>
      <c r="Z27" s="48">
        <f t="shared" si="6"/>
        <v>-6.9463350274194591E-2</v>
      </c>
      <c r="AA27" s="48">
        <f t="shared" si="6"/>
        <v>-9.2848007175270642E-2</v>
      </c>
      <c r="AB27" s="48"/>
    </row>
    <row r="28" spans="1:28" ht="15.75" customHeight="1" x14ac:dyDescent="0.25">
      <c r="A28" s="41" t="s">
        <v>237</v>
      </c>
      <c r="B28" s="45" t="s">
        <v>136</v>
      </c>
      <c r="C28" s="97">
        <f>VLOOKUP($B28,DATA!$A$1:$AM$533,C$2,FALSE)/1000000</f>
        <v>41.882012060000001</v>
      </c>
      <c r="D28" s="97">
        <f>VLOOKUP($B28,DATA!$A$1:$AM$533,D$2,FALSE)/1000000</f>
        <v>48.738842499999997</v>
      </c>
      <c r="E28" s="97">
        <f>VLOOKUP($B28,DATA!$A$1:$AM$533,E$2,FALSE)/1000000</f>
        <v>50.981478969999998</v>
      </c>
      <c r="F28" s="97">
        <f>VLOOKUP($B28,DATA!$A$1:$AM$533,F$2,FALSE)/1000000</f>
        <v>50.007121079999997</v>
      </c>
      <c r="G28" s="97">
        <f>VLOOKUP($B28,DATA!$A$1:$AM$533,G$2,FALSE)/1000000</f>
        <v>52.129151039999996</v>
      </c>
      <c r="H28" s="97">
        <f>VLOOKUP($B28,DATA!$A$1:$AM$533,H$2,FALSE)/1000000</f>
        <v>60.525665459999999</v>
      </c>
      <c r="I28" s="97">
        <f>VLOOKUP($B28,DATA!$A$1:$AM$533,I$2,FALSE)/1000000</f>
        <v>85.37203559999999</v>
      </c>
      <c r="J28" s="45"/>
      <c r="K28" s="41" t="s">
        <v>237</v>
      </c>
      <c r="L28" s="45" t="s">
        <v>92</v>
      </c>
      <c r="M28" s="97">
        <f>VLOOKUP($L28,DATA!$A$1:$AM$533,M$22,FALSE)/1000000</f>
        <v>41.882012060000001</v>
      </c>
      <c r="N28" s="97">
        <f>VLOOKUP($L28,DATA!$A$1:$AM$533,N$22,FALSE)/1000000</f>
        <v>48.610701820000003</v>
      </c>
      <c r="O28" s="97">
        <f>VLOOKUP($L28,DATA!$A$1:$AM$533,O$22,FALSE)/1000000</f>
        <v>50.595590940000001</v>
      </c>
      <c r="P28" s="97">
        <f>VLOOKUP($L28,DATA!$A$1:$AM$533,P$22,FALSE)/1000000</f>
        <v>49.282763630000005</v>
      </c>
      <c r="Q28" s="97">
        <f>VLOOKUP($L28,DATA!$A$1:$AM$533,Q$22,FALSE)/1000000</f>
        <v>50.843643119999996</v>
      </c>
      <c r="R28" s="97">
        <f>VLOOKUP($L28,DATA!$A$1:$AM$533,R$22,FALSE)/1000000</f>
        <v>58.629963400000001</v>
      </c>
      <c r="S28" s="97">
        <f>VLOOKUP($L28,DATA!$A$1:$AM$533,S$22,FALSE)/1000000</f>
        <v>82.047061980000009</v>
      </c>
      <c r="T28" s="45"/>
      <c r="U28" s="41" t="s">
        <v>237</v>
      </c>
      <c r="V28" s="48">
        <f t="shared" si="6"/>
        <v>-2.6291285025900057E-3</v>
      </c>
      <c r="W28" s="48">
        <f t="shared" si="6"/>
        <v>-7.569180765176986E-3</v>
      </c>
      <c r="X28" s="48">
        <f t="shared" si="6"/>
        <v>-1.448508601087406E-2</v>
      </c>
      <c r="Y28" s="48">
        <f t="shared" si="6"/>
        <v>-2.4660058611228886E-2</v>
      </c>
      <c r="Z28" s="48">
        <f t="shared" si="6"/>
        <v>-3.132063143118724E-2</v>
      </c>
      <c r="AA28" s="48">
        <f t="shared" si="6"/>
        <v>-3.8946870560504498E-2</v>
      </c>
      <c r="AB28" s="48"/>
    </row>
    <row r="29" spans="1:28" ht="15.75" customHeight="1" x14ac:dyDescent="0.25">
      <c r="A29" s="40" t="s">
        <v>239</v>
      </c>
      <c r="B29" s="45" t="s">
        <v>134</v>
      </c>
      <c r="C29" s="97">
        <f>VLOOKUP($B29,DATA!$A$1:$AM$533,C$2,FALSE)/1000000</f>
        <v>125.96680590000001</v>
      </c>
      <c r="D29" s="97">
        <f>VLOOKUP($B29,DATA!$A$1:$AM$533,D$2,FALSE)/1000000</f>
        <v>120.9076979</v>
      </c>
      <c r="E29" s="97">
        <f>VLOOKUP($B29,DATA!$A$1:$AM$533,E$2,FALSE)/1000000</f>
        <v>114.6470467</v>
      </c>
      <c r="F29" s="97">
        <f>VLOOKUP($B29,DATA!$A$1:$AM$533,F$2,FALSE)/1000000</f>
        <v>99.515023470000003</v>
      </c>
      <c r="G29" s="97">
        <f>VLOOKUP($B29,DATA!$A$1:$AM$533,G$2,FALSE)/1000000</f>
        <v>89.94083191</v>
      </c>
      <c r="H29" s="97">
        <f>VLOOKUP($B29,DATA!$A$1:$AM$533,H$2,FALSE)/1000000</f>
        <v>86.544635939999992</v>
      </c>
      <c r="I29" s="97">
        <f>VLOOKUP($B29,DATA!$A$1:$AM$533,I$2,FALSE)/1000000</f>
        <v>101.99354029999999</v>
      </c>
      <c r="J29" s="48"/>
      <c r="K29" s="40" t="s">
        <v>239</v>
      </c>
      <c r="L29" s="45" t="s">
        <v>93</v>
      </c>
      <c r="M29" s="97">
        <f>VLOOKUP($L29,DATA!$A$1:$AM$533,M$22,FALSE)/1000000</f>
        <v>125.96680590000001</v>
      </c>
      <c r="N29" s="97">
        <f>VLOOKUP($L29,DATA!$A$1:$AM$533,N$22,FALSE)/1000000</f>
        <v>114.4170118</v>
      </c>
      <c r="O29" s="97">
        <f>VLOOKUP($L29,DATA!$A$1:$AM$533,O$22,FALSE)/1000000</f>
        <v>97.461878599999991</v>
      </c>
      <c r="P29" s="97">
        <f>VLOOKUP($L29,DATA!$A$1:$AM$533,P$22,FALSE)/1000000</f>
        <v>71.585231030000003</v>
      </c>
      <c r="Q29" s="97">
        <f>VLOOKUP($L29,DATA!$A$1:$AM$533,Q$22,FALSE)/1000000</f>
        <v>49.47408386</v>
      </c>
      <c r="R29" s="97">
        <f>VLOOKUP($L29,DATA!$A$1:$AM$533,R$22,FALSE)/1000000</f>
        <v>29.451426140000002</v>
      </c>
      <c r="S29" s="97">
        <f>VLOOKUP($L29,DATA!$A$1:$AM$533,S$22,FALSE)/1000000</f>
        <v>17.839737829999997</v>
      </c>
      <c r="T29" s="45"/>
      <c r="U29" s="40" t="s">
        <v>239</v>
      </c>
      <c r="V29" s="48">
        <f t="shared" si="6"/>
        <v>-5.3682984729130356E-2</v>
      </c>
      <c r="W29" s="48">
        <f t="shared" si="6"/>
        <v>-0.14989629994542208</v>
      </c>
      <c r="X29" s="48">
        <f t="shared" si="6"/>
        <v>-0.28065905494580701</v>
      </c>
      <c r="Y29" s="48">
        <f t="shared" si="6"/>
        <v>-0.4499263259038272</v>
      </c>
      <c r="Z29" s="48">
        <f t="shared" si="6"/>
        <v>-0.65969668922729996</v>
      </c>
      <c r="AA29" s="48">
        <f t="shared" si="6"/>
        <v>-0.82508953236129601</v>
      </c>
      <c r="AB29" s="48"/>
    </row>
    <row r="30" spans="1:28" ht="15.75" customHeight="1" x14ac:dyDescent="0.25">
      <c r="A30" s="40" t="s">
        <v>238</v>
      </c>
      <c r="B30" s="45" t="s">
        <v>250</v>
      </c>
      <c r="C30" s="97">
        <f>VLOOKUP($B30,DATA!$A$1:$AM$533,C$2,FALSE)/1000000</f>
        <v>85.945794759999998</v>
      </c>
      <c r="D30" s="97">
        <f>VLOOKUP($B30,DATA!$A$1:$AM$533,D$2,FALSE)/1000000</f>
        <v>102.2222179</v>
      </c>
      <c r="E30" s="97">
        <f>VLOOKUP($B30,DATA!$A$1:$AM$533,E$2,FALSE)/1000000</f>
        <v>105.7604772</v>
      </c>
      <c r="F30" s="97">
        <f>VLOOKUP($B30,DATA!$A$1:$AM$533,F$2,FALSE)/1000000</f>
        <v>112.6423855</v>
      </c>
      <c r="G30" s="97">
        <f>VLOOKUP($B30,DATA!$A$1:$AM$533,G$2,FALSE)/1000000</f>
        <v>125.4382789</v>
      </c>
      <c r="H30" s="97">
        <f>VLOOKUP($B30,DATA!$A$1:$AM$533,H$2,FALSE)/1000000</f>
        <v>160.3475688</v>
      </c>
      <c r="I30" s="97">
        <f>VLOOKUP($B30,DATA!$A$1:$AM$533,I$2,FALSE)/1000000</f>
        <v>216.22839210000001</v>
      </c>
      <c r="J30" s="45"/>
      <c r="K30" s="40" t="s">
        <v>238</v>
      </c>
      <c r="L30" s="45" t="s">
        <v>251</v>
      </c>
      <c r="M30" s="97">
        <f>VLOOKUP($L30,DATA!$A$1:$AM$533,M$22,FALSE)/1000000</f>
        <v>85.945794759999998</v>
      </c>
      <c r="N30" s="97">
        <f>VLOOKUP($L30,DATA!$A$1:$AM$533,N$22,FALSE)/1000000</f>
        <v>102.2968382</v>
      </c>
      <c r="O30" s="97">
        <f>VLOOKUP($L30,DATA!$A$1:$AM$533,O$22,FALSE)/1000000</f>
        <v>105.93644620000001</v>
      </c>
      <c r="P30" s="97">
        <f>VLOOKUP($L30,DATA!$A$1:$AM$533,P$22,FALSE)/1000000</f>
        <v>112.6985219</v>
      </c>
      <c r="Q30" s="97">
        <f>VLOOKUP($L30,DATA!$A$1:$AM$533,Q$22,FALSE)/1000000</f>
        <v>125.62874600000001</v>
      </c>
      <c r="R30" s="97">
        <f>VLOOKUP($L30,DATA!$A$1:$AM$533,R$22,FALSE)/1000000</f>
        <v>160.9888718</v>
      </c>
      <c r="S30" s="97">
        <f>VLOOKUP($L30,DATA!$A$1:$AM$533,S$22,FALSE)/1000000</f>
        <v>217.87660369999998</v>
      </c>
      <c r="T30" s="45"/>
      <c r="U30" s="40" t="s">
        <v>238</v>
      </c>
      <c r="V30" s="48">
        <f t="shared" si="6"/>
        <v>7.2998122651757313E-4</v>
      </c>
      <c r="W30" s="48">
        <f t="shared" si="6"/>
        <v>1.6638446105650129E-3</v>
      </c>
      <c r="X30" s="48">
        <f t="shared" si="6"/>
        <v>4.9835947410747927E-4</v>
      </c>
      <c r="Y30" s="48">
        <f t="shared" si="6"/>
        <v>1.5184128933389829E-3</v>
      </c>
      <c r="Z30" s="48">
        <f t="shared" si="6"/>
        <v>3.9994557123588237E-3</v>
      </c>
      <c r="AA30" s="48">
        <f t="shared" si="6"/>
        <v>7.6225493978501202E-3</v>
      </c>
      <c r="AB30" s="48"/>
    </row>
    <row r="31" spans="1:28" x14ac:dyDescent="0.25">
      <c r="A31" s="40" t="s">
        <v>84</v>
      </c>
      <c r="B31" s="45"/>
      <c r="C31" s="43">
        <f>SUM(C24:C30)</f>
        <v>425.84708322</v>
      </c>
      <c r="D31" s="43">
        <f>SUM(D24:D30)</f>
        <v>472.13851117500008</v>
      </c>
      <c r="E31" s="43">
        <f t="shared" ref="E31:I31" si="7">SUM(E24:E30)</f>
        <v>480.00381832899996</v>
      </c>
      <c r="F31" s="43">
        <f t="shared" si="7"/>
        <v>481.91878772500002</v>
      </c>
      <c r="G31" s="43">
        <f t="shared" si="7"/>
        <v>507.45001377599999</v>
      </c>
      <c r="H31" s="43">
        <f t="shared" si="7"/>
        <v>602.90852971000004</v>
      </c>
      <c r="I31" s="43">
        <f t="shared" si="7"/>
        <v>797.50547944000004</v>
      </c>
      <c r="J31" s="45"/>
      <c r="K31" s="40" t="s">
        <v>84</v>
      </c>
      <c r="L31" s="45"/>
      <c r="M31" s="43">
        <f>SUM(M24:M30)</f>
        <v>425.84708322</v>
      </c>
      <c r="N31" s="43">
        <f t="shared" ref="N31:S31" si="8">SUM(N24:N30)</f>
        <v>465.67084503399997</v>
      </c>
      <c r="O31" s="43">
        <f t="shared" si="8"/>
        <v>462.69155390599997</v>
      </c>
      <c r="P31" s="43">
        <f t="shared" si="8"/>
        <v>453.44965875000003</v>
      </c>
      <c r="Q31" s="43">
        <f t="shared" si="8"/>
        <v>466.34491005100006</v>
      </c>
      <c r="R31" s="43">
        <f t="shared" si="8"/>
        <v>545.47567637999998</v>
      </c>
      <c r="S31" s="43">
        <f t="shared" si="8"/>
        <v>713.53485767999996</v>
      </c>
      <c r="T31" s="45"/>
      <c r="U31" s="40" t="s">
        <v>84</v>
      </c>
      <c r="V31" s="56">
        <f t="shared" si="6"/>
        <v>-1.3698662549056162E-2</v>
      </c>
      <c r="W31" s="56">
        <f t="shared" si="6"/>
        <v>-3.606693064081834E-2</v>
      </c>
      <c r="X31" s="56">
        <f t="shared" si="6"/>
        <v>-5.9074536415968715E-2</v>
      </c>
      <c r="Y31" s="56">
        <f t="shared" si="6"/>
        <v>-8.1003256693465531E-2</v>
      </c>
      <c r="Z31" s="56">
        <f t="shared" si="6"/>
        <v>-9.5259646363977213E-2</v>
      </c>
      <c r="AA31" s="56">
        <f t="shared" si="6"/>
        <v>-0.10529159225208506</v>
      </c>
      <c r="AB31" s="56"/>
    </row>
    <row r="32" spans="1:28" x14ac:dyDescent="0.25">
      <c r="A32" s="4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0:20" x14ac:dyDescent="0.25">
      <c r="J33" s="6"/>
      <c r="T33" s="6"/>
    </row>
    <row r="34" spans="10:20" x14ac:dyDescent="0.25">
      <c r="J3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37" sqref="E37"/>
    </sheetView>
  </sheetViews>
  <sheetFormatPr baseColWidth="10" defaultColWidth="11.42578125" defaultRowHeight="12.75" x14ac:dyDescent="0.2"/>
  <cols>
    <col min="1" max="1" width="17.7109375" style="46" customWidth="1"/>
    <col min="2" max="9" width="11.42578125" style="46"/>
    <col min="10" max="10" width="18.85546875" style="46" customWidth="1"/>
    <col min="11" max="18" width="11.42578125" style="46"/>
    <col min="19" max="19" width="18.7109375" style="46" customWidth="1"/>
    <col min="20" max="26" width="11.42578125" style="46"/>
    <col min="27" max="27" width="18.28515625" style="46" customWidth="1"/>
    <col min="28" max="16384" width="11.42578125" style="46"/>
  </cols>
  <sheetData>
    <row r="1" spans="1:36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6" x14ac:dyDescent="0.2">
      <c r="A2" s="44" t="s">
        <v>427</v>
      </c>
      <c r="B2" s="45"/>
      <c r="C2" s="45"/>
      <c r="D2" s="45"/>
      <c r="E2" s="45"/>
      <c r="F2" s="45"/>
      <c r="G2" s="45"/>
      <c r="H2" s="45"/>
      <c r="I2" s="45"/>
      <c r="J2" s="44" t="s">
        <v>427</v>
      </c>
      <c r="K2" s="45"/>
      <c r="L2" s="45"/>
      <c r="M2" s="45"/>
      <c r="N2" s="45"/>
      <c r="O2" s="45"/>
      <c r="P2" s="45"/>
      <c r="Q2" s="45"/>
      <c r="R2" s="45"/>
      <c r="S2" s="44" t="s">
        <v>427</v>
      </c>
      <c r="T2" s="45"/>
      <c r="U2" s="45"/>
      <c r="V2" s="45"/>
      <c r="W2" s="45"/>
      <c r="X2" s="45"/>
      <c r="Y2" s="45"/>
      <c r="Z2" s="45"/>
      <c r="AA2" s="44" t="s">
        <v>427</v>
      </c>
      <c r="AB2" s="45"/>
      <c r="AC2" s="45"/>
      <c r="AD2" s="45"/>
      <c r="AE2" s="45"/>
      <c r="AF2" s="45"/>
      <c r="AG2" s="45"/>
      <c r="AH2" s="45"/>
      <c r="AI2" s="45"/>
      <c r="AJ2" s="45"/>
    </row>
    <row r="3" spans="1:36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45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  <c r="AI3" s="53"/>
    </row>
    <row r="4" spans="1:36" ht="13.5" customHeight="1" x14ac:dyDescent="0.2">
      <c r="A4" s="40" t="s">
        <v>234</v>
      </c>
      <c r="B4" s="43">
        <f>SUMIFS('DATA 2'!$C$134:$C$152,'DATA 2'!$A$134:$A$152,$A4)</f>
        <v>354446.67499999999</v>
      </c>
      <c r="C4" s="43">
        <f>SUMIFS('DATA 2'!$H$134:$H$152,'DATA 2'!$A$134:$A$152,$A4)</f>
        <v>409442.96557900001</v>
      </c>
      <c r="D4" s="43">
        <f>SUMIFS('DATA 2'!$J$134:$J$152,'DATA 2'!$A$134:$A$152,$A4)</f>
        <v>431919.62305599998</v>
      </c>
      <c r="E4" s="43">
        <f>SUMIFS('DATA 2'!$O$134:$O$152,'DATA 2'!$A$134:$A$152,$A4)</f>
        <v>491091.72954299999</v>
      </c>
      <c r="F4" s="43">
        <f>SUMIFS('DATA 2'!$T$134:$T$152,'DATA 2'!$A$134:$A$152,$A4)</f>
        <v>559873.86774500005</v>
      </c>
      <c r="G4" s="43">
        <f>SUMIFS('DATA 2'!$AD$134:$AD$152,'DATA 2'!$A$134:$A$152,$A4)</f>
        <v>730293.82741100003</v>
      </c>
      <c r="H4" s="43">
        <f>SUMIFS('DATA 2'!$AN$134:$AN$152,'DATA 2'!$A$134:$A$152,$A4)</f>
        <v>943436.17612900003</v>
      </c>
      <c r="I4" s="45"/>
      <c r="J4" s="40" t="s">
        <v>234</v>
      </c>
      <c r="K4" s="43">
        <f>SUMIFS('DATA 2'!$C$153:$C$171,'DATA 2'!$A$153:$A$171,$A4)</f>
        <v>354446.67499999999</v>
      </c>
      <c r="L4" s="43">
        <f>SUMIFS('DATA 2'!$H$153:$H$171,'DATA 2'!$A$153:$A$171,$A4)</f>
        <v>409431.130198</v>
      </c>
      <c r="M4" s="43">
        <f>SUMIFS('DATA 2'!$J$153:$J$171,'DATA 2'!$A$153:$A$171,$A4)</f>
        <v>431874.088957</v>
      </c>
      <c r="N4" s="43">
        <f>SUMIFS('DATA 2'!$O$153:$O$171,'DATA 2'!$A$153:$A$171,$A4)</f>
        <v>491097.47964600002</v>
      </c>
      <c r="O4" s="43">
        <f>SUMIFS('DATA 2'!$T$153:$T$171,'DATA 2'!$A$153:$A$171,$A4)</f>
        <v>560394.94491600001</v>
      </c>
      <c r="P4" s="43">
        <f>SUMIFS('DATA 2'!$AD$153:$AD$171,'DATA 2'!$A$153:$A$171,$A4)</f>
        <v>731804.41168800008</v>
      </c>
      <c r="Q4" s="43">
        <f>SUMIFS('DATA 2'!$AN$153:$AN$171,'DATA 2'!$A$153:$A$171,$A4)</f>
        <v>947524.41708600009</v>
      </c>
      <c r="R4" s="45"/>
      <c r="S4" s="40" t="s">
        <v>234</v>
      </c>
      <c r="T4" s="43">
        <f>L4-C4</f>
        <v>-11.835381000011694</v>
      </c>
      <c r="U4" s="43">
        <f t="shared" ref="U4:Y4" si="0">M4-D4</f>
        <v>-45.534098999982234</v>
      </c>
      <c r="V4" s="43">
        <f t="shared" si="0"/>
        <v>5.7501030000275932</v>
      </c>
      <c r="W4" s="43">
        <f t="shared" si="0"/>
        <v>521.07717099995352</v>
      </c>
      <c r="X4" s="43">
        <f t="shared" si="0"/>
        <v>1510.5842770000454</v>
      </c>
      <c r="Y4" s="43">
        <f t="shared" si="0"/>
        <v>4088.24095700006</v>
      </c>
      <c r="Z4" s="45"/>
      <c r="AA4" s="40" t="s">
        <v>234</v>
      </c>
      <c r="AB4" s="48">
        <f t="shared" ref="AB4:AG10" si="1">L4/C4-1</f>
        <v>-2.8906055287269972E-5</v>
      </c>
      <c r="AC4" s="48">
        <f t="shared" si="1"/>
        <v>-1.0542262163926175E-4</v>
      </c>
      <c r="AD4" s="48">
        <f t="shared" si="1"/>
        <v>1.1708816610278561E-5</v>
      </c>
      <c r="AE4" s="48">
        <f t="shared" si="1"/>
        <v>9.3070457654809147E-4</v>
      </c>
      <c r="AF4" s="48">
        <f t="shared" si="1"/>
        <v>2.0684609677659171E-3</v>
      </c>
      <c r="AG4" s="48">
        <f t="shared" si="1"/>
        <v>4.3333519112807029E-3</v>
      </c>
      <c r="AH4" s="48"/>
      <c r="AI4" s="48"/>
    </row>
    <row r="5" spans="1:36" ht="13.5" customHeight="1" x14ac:dyDescent="0.2">
      <c r="A5" s="40" t="s">
        <v>233</v>
      </c>
      <c r="B5" s="43">
        <f>SUMIFS('DATA 2'!$C$134:$C$152,'DATA 2'!$A$134:$A$152,$A5)</f>
        <v>5232990.3926000008</v>
      </c>
      <c r="C5" s="43">
        <f>SUMIFS('DATA 2'!$H$134:$H$152,'DATA 2'!$A$134:$A$152,$A5)</f>
        <v>6050347.9109470006</v>
      </c>
      <c r="D5" s="43">
        <f>SUMIFS('DATA 2'!$J$134:$J$152,'DATA 2'!$A$134:$A$152,$A5)</f>
        <v>6374820.4212964009</v>
      </c>
      <c r="E5" s="43">
        <f>SUMIFS('DATA 2'!$O$134:$O$152,'DATA 2'!$A$134:$A$152,$A5)</f>
        <v>7238878.7704438996</v>
      </c>
      <c r="F5" s="43">
        <f>SUMIFS('DATA 2'!$T$134:$T$152,'DATA 2'!$A$134:$A$152,$A5)</f>
        <v>8276003.1293618996</v>
      </c>
      <c r="G5" s="43">
        <f>SUMIFS('DATA 2'!$AD$134:$AD$152,'DATA 2'!$A$134:$A$152,$A5)</f>
        <v>10902819.035265101</v>
      </c>
      <c r="H5" s="43">
        <f>SUMIFS('DATA 2'!$AN$134:$AN$152,'DATA 2'!$A$134:$A$152,$A5)</f>
        <v>14276682.42602</v>
      </c>
      <c r="I5" s="45"/>
      <c r="J5" s="40" t="s">
        <v>233</v>
      </c>
      <c r="K5" s="43">
        <f>SUMIFS('DATA 2'!$C$153:$C$171,'DATA 2'!$A$153:$A$171,$A5)</f>
        <v>5232990.3926000008</v>
      </c>
      <c r="L5" s="43">
        <f>SUMIFS('DATA 2'!$H$153:$H$171,'DATA 2'!$A$153:$A$171,$A5)</f>
        <v>6049985.6814895999</v>
      </c>
      <c r="M5" s="43">
        <f>SUMIFS('DATA 2'!$J$153:$J$171,'DATA 2'!$A$153:$A$171,$A5)</f>
        <v>6373324.9087971998</v>
      </c>
      <c r="N5" s="43">
        <f>SUMIFS('DATA 2'!$O$153:$O$171,'DATA 2'!$A$153:$A$171,$A5)</f>
        <v>7236620.3926935997</v>
      </c>
      <c r="O5" s="43">
        <f>SUMIFS('DATA 2'!$T$153:$T$171,'DATA 2'!$A$153:$A$171,$A5)</f>
        <v>8279329.5478145992</v>
      </c>
      <c r="P5" s="43">
        <f>SUMIFS('DATA 2'!$AD$153:$AD$171,'DATA 2'!$A$153:$A$171,$A5)</f>
        <v>10918456.3526482</v>
      </c>
      <c r="Q5" s="43">
        <f>SUMIFS('DATA 2'!$AN$153:$AN$171,'DATA 2'!$A$153:$A$171,$A5)</f>
        <v>14348759.964852</v>
      </c>
      <c r="R5" s="45"/>
      <c r="S5" s="40" t="s">
        <v>233</v>
      </c>
      <c r="T5" s="43">
        <f t="shared" ref="T5:T10" si="2">L5-C5</f>
        <v>-362.22945740073919</v>
      </c>
      <c r="U5" s="43">
        <f t="shared" ref="U5:U10" si="3">M5-D5</f>
        <v>-1495.5124992011115</v>
      </c>
      <c r="V5" s="43">
        <f t="shared" ref="V5:V10" si="4">N5-E5</f>
        <v>-2258.377750299871</v>
      </c>
      <c r="W5" s="43">
        <f t="shared" ref="W5:W10" si="5">O5-F5</f>
        <v>3326.4184526996687</v>
      </c>
      <c r="X5" s="43">
        <f t="shared" ref="X5:X10" si="6">P5-G5</f>
        <v>15637.317383099347</v>
      </c>
      <c r="Y5" s="43">
        <f t="shared" ref="Y5:Y10" si="7">Q5-H5</f>
        <v>72077.538831999525</v>
      </c>
      <c r="Z5" s="45"/>
      <c r="AA5" s="40" t="s">
        <v>233</v>
      </c>
      <c r="AB5" s="48">
        <f t="shared" si="1"/>
        <v>-5.986919475242658E-5</v>
      </c>
      <c r="AC5" s="48">
        <f t="shared" si="1"/>
        <v>-2.3459680435944374E-4</v>
      </c>
      <c r="AD5" s="48">
        <f t="shared" si="1"/>
        <v>-3.1197894341328247E-4</v>
      </c>
      <c r="AE5" s="48">
        <f t="shared" si="1"/>
        <v>4.0193537879384955E-4</v>
      </c>
      <c r="AF5" s="48">
        <f t="shared" si="1"/>
        <v>1.4342453389826204E-3</v>
      </c>
      <c r="AG5" s="48">
        <f t="shared" si="1"/>
        <v>5.0486196079164714E-3</v>
      </c>
      <c r="AH5" s="48"/>
      <c r="AI5" s="48"/>
    </row>
    <row r="6" spans="1:36" ht="13.5" customHeight="1" x14ac:dyDescent="0.2">
      <c r="A6" s="40" t="s">
        <v>235</v>
      </c>
      <c r="B6" s="43">
        <f>SUMIFS('DATA 2'!$C$134:$C$152,'DATA 2'!$A$134:$A$152,$A6)</f>
        <v>725910.16899999988</v>
      </c>
      <c r="C6" s="43">
        <f>SUMIFS('DATA 2'!$H$134:$H$152,'DATA 2'!$A$134:$A$152,$A6)</f>
        <v>845084.61479120003</v>
      </c>
      <c r="D6" s="43">
        <f>SUMIFS('DATA 2'!$J$134:$J$152,'DATA 2'!$A$134:$A$152,$A6)</f>
        <v>889951.72334519995</v>
      </c>
      <c r="E6" s="43">
        <f>SUMIFS('DATA 2'!$O$134:$O$152,'DATA 2'!$A$134:$A$152,$A6)</f>
        <v>1001025.3757934</v>
      </c>
      <c r="F6" s="43">
        <f>SUMIFS('DATA 2'!$T$134:$T$152,'DATA 2'!$A$134:$A$152,$A6)</f>
        <v>1138235.6300442999</v>
      </c>
      <c r="G6" s="43">
        <f>SUMIFS('DATA 2'!$AD$134:$AD$152,'DATA 2'!$A$134:$A$152,$A6)</f>
        <v>1488439.8247273001</v>
      </c>
      <c r="H6" s="43">
        <f>SUMIFS('DATA 2'!$AN$134:$AN$152,'DATA 2'!$A$134:$A$152,$A6)</f>
        <v>1951551.6518462996</v>
      </c>
      <c r="I6" s="45"/>
      <c r="J6" s="40" t="s">
        <v>235</v>
      </c>
      <c r="K6" s="43">
        <f>SUMIFS('DATA 2'!$C$153:$C$171,'DATA 2'!$A$153:$A$171,$A6)</f>
        <v>725910.16899999988</v>
      </c>
      <c r="L6" s="43">
        <f>SUMIFS('DATA 2'!$H$153:$H$171,'DATA 2'!$A$153:$A$171,$A6)</f>
        <v>845123.68191490008</v>
      </c>
      <c r="M6" s="43">
        <f>SUMIFS('DATA 2'!$J$153:$J$171,'DATA 2'!$A$153:$A$171,$A6)</f>
        <v>890096.34522539994</v>
      </c>
      <c r="N6" s="43">
        <f>SUMIFS('DATA 2'!$O$153:$O$171,'DATA 2'!$A$153:$A$171,$A6)</f>
        <v>1001344.8286220999</v>
      </c>
      <c r="O6" s="43">
        <f>SUMIFS('DATA 2'!$T$153:$T$171,'DATA 2'!$A$153:$A$171,$A6)</f>
        <v>1139926.0013575999</v>
      </c>
      <c r="P6" s="43">
        <f>SUMIFS('DATA 2'!$AD$153:$AD$171,'DATA 2'!$A$153:$A$171,$A6)</f>
        <v>1494130.6650041998</v>
      </c>
      <c r="Q6" s="43">
        <f>SUMIFS('DATA 2'!$AN$153:$AN$171,'DATA 2'!$A$153:$A$171,$A6)</f>
        <v>1966041.0140165999</v>
      </c>
      <c r="R6" s="45"/>
      <c r="S6" s="40" t="s">
        <v>235</v>
      </c>
      <c r="T6" s="43">
        <f t="shared" si="2"/>
        <v>39.067123700049706</v>
      </c>
      <c r="U6" s="43">
        <f t="shared" si="3"/>
        <v>144.62188019999303</v>
      </c>
      <c r="V6" s="43">
        <f t="shared" si="4"/>
        <v>319.45282869995572</v>
      </c>
      <c r="W6" s="43">
        <f t="shared" si="5"/>
        <v>1690.3713132999837</v>
      </c>
      <c r="X6" s="43">
        <f t="shared" si="6"/>
        <v>5690.8402768997476</v>
      </c>
      <c r="Y6" s="43">
        <f t="shared" si="7"/>
        <v>14489.362170300214</v>
      </c>
      <c r="Z6" s="45"/>
      <c r="AA6" s="40" t="s">
        <v>235</v>
      </c>
      <c r="AB6" s="48">
        <f t="shared" si="1"/>
        <v>4.622865333980819E-5</v>
      </c>
      <c r="AC6" s="48">
        <f t="shared" si="1"/>
        <v>1.6250530945249864E-4</v>
      </c>
      <c r="AD6" s="48">
        <f t="shared" si="1"/>
        <v>3.1912560502944665E-4</v>
      </c>
      <c r="AE6" s="48">
        <f t="shared" si="1"/>
        <v>1.4850803020760583E-3</v>
      </c>
      <c r="AF6" s="48">
        <f t="shared" si="1"/>
        <v>3.823359320517028E-3</v>
      </c>
      <c r="AG6" s="48">
        <f t="shared" si="1"/>
        <v>7.4245342963852323E-3</v>
      </c>
      <c r="AH6" s="48"/>
      <c r="AI6" s="48"/>
    </row>
    <row r="7" spans="1:36" ht="13.5" customHeight="1" x14ac:dyDescent="0.2">
      <c r="A7" s="40" t="s">
        <v>236</v>
      </c>
      <c r="B7" s="43">
        <f>SUMIFS('DATA 2'!$C$134:$C$152,'DATA 2'!$A$134:$A$152,$A7)</f>
        <v>4156742.6929990002</v>
      </c>
      <c r="C7" s="43">
        <f>SUMIFS('DATA 2'!$H$134:$H$152,'DATA 2'!$A$134:$A$152,$A7)</f>
        <v>4806982.8334060004</v>
      </c>
      <c r="D7" s="43">
        <f>SUMIFS('DATA 2'!$J$134:$J$152,'DATA 2'!$A$134:$A$152,$A7)</f>
        <v>5070195.6667109998</v>
      </c>
      <c r="E7" s="43">
        <f>SUMIFS('DATA 2'!$O$134:$O$152,'DATA 2'!$A$134:$A$152,$A7)</f>
        <v>5768256.394541</v>
      </c>
      <c r="F7" s="43">
        <f>SUMIFS('DATA 2'!$T$134:$T$152,'DATA 2'!$A$134:$A$152,$A7)</f>
        <v>6581151.5289000003</v>
      </c>
      <c r="G7" s="43">
        <f>SUMIFS('DATA 2'!$AD$134:$AD$152,'DATA 2'!$A$134:$A$152,$A7)</f>
        <v>8573921.0840709992</v>
      </c>
      <c r="H7" s="43">
        <f>SUMIFS('DATA 2'!$AN$134:$AN$152,'DATA 2'!$A$134:$A$152,$A7)</f>
        <v>11045943.357620001</v>
      </c>
      <c r="I7" s="45"/>
      <c r="J7" s="40" t="s">
        <v>236</v>
      </c>
      <c r="K7" s="43">
        <f>SUMIFS('DATA 2'!$C$153:$C$171,'DATA 2'!$A$153:$A$171,$A7)</f>
        <v>4156742.6929990002</v>
      </c>
      <c r="L7" s="43">
        <f>SUMIFS('DATA 2'!$H$153:$H$171,'DATA 2'!$A$153:$A$171,$A7)</f>
        <v>4806752.667901</v>
      </c>
      <c r="M7" s="43">
        <f>SUMIFS('DATA 2'!$J$153:$J$171,'DATA 2'!$A$153:$A$171,$A7)</f>
        <v>5069228.3033229997</v>
      </c>
      <c r="N7" s="43">
        <f>SUMIFS('DATA 2'!$O$153:$O$171,'DATA 2'!$A$153:$A$171,$A7)</f>
        <v>5766433.4858619999</v>
      </c>
      <c r="O7" s="43">
        <f>SUMIFS('DATA 2'!$T$153:$T$171,'DATA 2'!$A$153:$A$171,$A7)</f>
        <v>6580887.1715660002</v>
      </c>
      <c r="P7" s="43">
        <f>SUMIFS('DATA 2'!$AD$153:$AD$171,'DATA 2'!$A$153:$A$171,$A7)</f>
        <v>8565966.8126420006</v>
      </c>
      <c r="Q7" s="43">
        <f>SUMIFS('DATA 2'!$AN$153:$AN$171,'DATA 2'!$A$153:$A$171,$A7)</f>
        <v>11044677.92845</v>
      </c>
      <c r="R7" s="45"/>
      <c r="S7" s="40" t="s">
        <v>236</v>
      </c>
      <c r="T7" s="43">
        <f t="shared" si="2"/>
        <v>-230.16550500039011</v>
      </c>
      <c r="U7" s="43">
        <f t="shared" si="3"/>
        <v>-967.36338800005615</v>
      </c>
      <c r="V7" s="43">
        <f t="shared" si="4"/>
        <v>-1822.908679000102</v>
      </c>
      <c r="W7" s="43">
        <f t="shared" si="5"/>
        <v>-264.35733400005847</v>
      </c>
      <c r="X7" s="43">
        <f t="shared" si="6"/>
        <v>-7954.2714289985597</v>
      </c>
      <c r="Y7" s="43">
        <f t="shared" si="7"/>
        <v>-1265.4291700012982</v>
      </c>
      <c r="Z7" s="45"/>
      <c r="AA7" s="40" t="s">
        <v>236</v>
      </c>
      <c r="AB7" s="48">
        <f t="shared" si="1"/>
        <v>-4.788149094292482E-5</v>
      </c>
      <c r="AC7" s="48">
        <f t="shared" si="1"/>
        <v>-1.9079409387523505E-4</v>
      </c>
      <c r="AD7" s="48">
        <f t="shared" si="1"/>
        <v>-3.1602421153209548E-4</v>
      </c>
      <c r="AE7" s="48">
        <f t="shared" si="1"/>
        <v>-4.0168856899724936E-5</v>
      </c>
      <c r="AF7" s="48">
        <f t="shared" si="1"/>
        <v>-9.2772855628175943E-4</v>
      </c>
      <c r="AG7" s="48">
        <f t="shared" si="1"/>
        <v>-1.1456053403791078E-4</v>
      </c>
      <c r="AH7" s="48"/>
      <c r="AI7" s="48"/>
    </row>
    <row r="8" spans="1:36" ht="13.5" customHeight="1" x14ac:dyDescent="0.2">
      <c r="A8" s="41" t="s">
        <v>425</v>
      </c>
      <c r="B8" s="43">
        <f>SUMIFS('DATA 2'!$C$134:$C$152,'DATA 2'!$A$134:$A$152,$A8)</f>
        <v>372725.1164</v>
      </c>
      <c r="C8" s="43">
        <f>SUMIFS('DATA 2'!$H$134:$H$152,'DATA 2'!$A$134:$A$152,$A8)</f>
        <v>443291.95360000001</v>
      </c>
      <c r="D8" s="43">
        <f>SUMIFS('DATA 2'!$J$134:$J$152,'DATA 2'!$A$134:$A$152,$A8)</f>
        <v>458647.16664000001</v>
      </c>
      <c r="E8" s="43">
        <f>SUMIFS('DATA 2'!$O$134:$O$152,'DATA 2'!$A$134:$A$152,$A8)</f>
        <v>488539.20588000002</v>
      </c>
      <c r="F8" s="43">
        <f>SUMIFS('DATA 2'!$T$134:$T$152,'DATA 2'!$A$134:$A$152,$A8)</f>
        <v>544051.04315000004</v>
      </c>
      <c r="G8" s="43">
        <f>SUMIFS('DATA 2'!$AD$134:$AD$152,'DATA 2'!$A$134:$A$152,$A8)</f>
        <v>695477.59207000001</v>
      </c>
      <c r="H8" s="43">
        <f>SUMIFS('DATA 2'!$AN$134:$AN$152,'DATA 2'!$A$134:$A$152,$A8)</f>
        <v>937805.16799999995</v>
      </c>
      <c r="I8" s="45"/>
      <c r="J8" s="41" t="s">
        <v>425</v>
      </c>
      <c r="K8" s="43">
        <f>SUMIFS('DATA 2'!$C$153:$C$171,'DATA 2'!$A$153:$A$171,$A8)</f>
        <v>372725.1164</v>
      </c>
      <c r="L8" s="43">
        <f>SUMIFS('DATA 2'!$H$153:$H$171,'DATA 2'!$A$153:$A$171,$A8)</f>
        <v>443614.69691</v>
      </c>
      <c r="M8" s="43">
        <f>SUMIFS('DATA 2'!$J$153:$J$171,'DATA 2'!$A$153:$A$171,$A8)</f>
        <v>459408.31654999999</v>
      </c>
      <c r="N8" s="43">
        <f>SUMIFS('DATA 2'!$O$153:$O$171,'DATA 2'!$A$153:$A$171,$A8)</f>
        <v>488782.74580999999</v>
      </c>
      <c r="O8" s="43">
        <f>SUMIFS('DATA 2'!$T$153:$T$171,'DATA 2'!$A$153:$A$171,$A8)</f>
        <v>544878.35067000007</v>
      </c>
      <c r="P8" s="43">
        <f>SUMIFS('DATA 2'!$AD$153:$AD$171,'DATA 2'!$A$153:$A$171,$A8)</f>
        <v>698255.87338</v>
      </c>
      <c r="Q8" s="43">
        <f>SUMIFS('DATA 2'!$AN$153:$AN$171,'DATA 2'!$A$153:$A$171,$A8)</f>
        <v>944947.47314999998</v>
      </c>
      <c r="R8" s="45"/>
      <c r="S8" s="41" t="s">
        <v>425</v>
      </c>
      <c r="T8" s="43">
        <f t="shared" si="2"/>
        <v>322.74330999999074</v>
      </c>
      <c r="U8" s="43">
        <f t="shared" si="3"/>
        <v>761.14990999997826</v>
      </c>
      <c r="V8" s="43">
        <f t="shared" si="4"/>
        <v>243.5399299999699</v>
      </c>
      <c r="W8" s="43">
        <f t="shared" si="5"/>
        <v>827.30752000003122</v>
      </c>
      <c r="X8" s="43">
        <f t="shared" si="6"/>
        <v>2778.2813099999912</v>
      </c>
      <c r="Y8" s="43">
        <f t="shared" si="7"/>
        <v>7142.3051500000292</v>
      </c>
      <c r="Z8" s="45"/>
      <c r="AA8" s="41" t="s">
        <v>425</v>
      </c>
      <c r="AB8" s="48">
        <f t="shared" si="1"/>
        <v>7.2806038408534945E-4</v>
      </c>
      <c r="AC8" s="48">
        <f t="shared" si="1"/>
        <v>1.6595543706856564E-3</v>
      </c>
      <c r="AD8" s="48">
        <f t="shared" si="1"/>
        <v>4.9850641886828306E-4</v>
      </c>
      <c r="AE8" s="48">
        <f t="shared" si="1"/>
        <v>1.5206432014356341E-3</v>
      </c>
      <c r="AF8" s="48">
        <f t="shared" si="1"/>
        <v>3.9947819191856748E-3</v>
      </c>
      <c r="AG8" s="48">
        <f t="shared" si="1"/>
        <v>7.6159797298109844E-3</v>
      </c>
      <c r="AH8" s="48"/>
      <c r="AI8" s="48"/>
    </row>
    <row r="9" spans="1:36" ht="13.5" customHeight="1" x14ac:dyDescent="0.2">
      <c r="A9" s="40" t="s">
        <v>424</v>
      </c>
      <c r="B9" s="43">
        <f>SUMIFS('DATA 2'!$C$134:$C$152,'DATA 2'!$A$134:$A$152,$A9)</f>
        <v>37854.733</v>
      </c>
      <c r="C9" s="43">
        <f>SUMIFS('DATA 2'!$H$134:$H$152,'DATA 2'!$A$134:$A$152,$A9)</f>
        <v>38832.516660000001</v>
      </c>
      <c r="D9" s="43">
        <f>SUMIFS('DATA 2'!$J$134:$J$152,'DATA 2'!$A$134:$A$152,$A9)</f>
        <v>39144.137750000002</v>
      </c>
      <c r="E9" s="43">
        <f>SUMIFS('DATA 2'!$O$134:$O$152,'DATA 2'!$A$134:$A$152,$A9)</f>
        <v>40588.128689999998</v>
      </c>
      <c r="F9" s="43">
        <f>SUMIFS('DATA 2'!$T$134:$T$152,'DATA 2'!$A$134:$A$152,$A9)</f>
        <v>41768.197650000002</v>
      </c>
      <c r="G9" s="43">
        <f>SUMIFS('DATA 2'!$AD$134:$AD$152,'DATA 2'!$A$134:$A$152,$A9)</f>
        <v>57950.670720000002</v>
      </c>
      <c r="H9" s="43">
        <f>SUMIFS('DATA 2'!$AN$134:$AN$152,'DATA 2'!$A$134:$A$152,$A9)</f>
        <v>77098.21441</v>
      </c>
      <c r="I9" s="45"/>
      <c r="J9" s="40" t="s">
        <v>424</v>
      </c>
      <c r="K9" s="43">
        <f>SUMIFS('DATA 2'!$C$153:$C$171,'DATA 2'!$A$153:$A$171,$A9)</f>
        <v>37854.733</v>
      </c>
      <c r="L9" s="43">
        <f>SUMIFS('DATA 2'!$H$153:$H$171,'DATA 2'!$A$153:$A$171,$A9)</f>
        <v>38632.86447</v>
      </c>
      <c r="M9" s="43">
        <f>SUMIFS('DATA 2'!$J$153:$J$171,'DATA 2'!$A$153:$A$171,$A9)</f>
        <v>38453.096599999997</v>
      </c>
      <c r="N9" s="43">
        <f>SUMIFS('DATA 2'!$O$153:$O$171,'DATA 2'!$A$153:$A$171,$A9)</f>
        <v>38837.590700000001</v>
      </c>
      <c r="O9" s="43">
        <f>SUMIFS('DATA 2'!$T$153:$T$171,'DATA 2'!$A$153:$A$171,$A9)</f>
        <v>37799.89327</v>
      </c>
      <c r="P9" s="43">
        <f>SUMIFS('DATA 2'!$AD$153:$AD$171,'DATA 2'!$A$153:$A$171,$A9)</f>
        <v>44527.865579999998</v>
      </c>
      <c r="Q9" s="43">
        <f>SUMIFS('DATA 2'!$AN$153:$AN$171,'DATA 2'!$A$153:$A$171,$A9)</f>
        <v>55104.759969999999</v>
      </c>
      <c r="R9" s="45"/>
      <c r="S9" s="40" t="s">
        <v>424</v>
      </c>
      <c r="T9" s="43">
        <f t="shared" si="2"/>
        <v>-199.6521900000007</v>
      </c>
      <c r="U9" s="43">
        <f t="shared" si="3"/>
        <v>-691.04115000000456</v>
      </c>
      <c r="V9" s="43">
        <f t="shared" si="4"/>
        <v>-1750.5379899999971</v>
      </c>
      <c r="W9" s="43">
        <f t="shared" si="5"/>
        <v>-3968.3043800000014</v>
      </c>
      <c r="X9" s="43">
        <f t="shared" si="6"/>
        <v>-13422.805140000004</v>
      </c>
      <c r="Y9" s="43">
        <f t="shared" si="7"/>
        <v>-21993.454440000001</v>
      </c>
      <c r="Z9" s="45"/>
      <c r="AA9" s="40" t="s">
        <v>424</v>
      </c>
      <c r="AB9" s="48">
        <f t="shared" si="1"/>
        <v>-5.1413662356232237E-3</v>
      </c>
      <c r="AC9" s="48">
        <f t="shared" si="1"/>
        <v>-1.7653758384293505E-2</v>
      </c>
      <c r="AD9" s="48">
        <f t="shared" si="1"/>
        <v>-4.3129310133267817E-2</v>
      </c>
      <c r="AE9" s="48">
        <f t="shared" si="1"/>
        <v>-9.5007795482408119E-2</v>
      </c>
      <c r="AF9" s="48">
        <f t="shared" si="1"/>
        <v>-0.23162467272993115</v>
      </c>
      <c r="AG9" s="48">
        <f t="shared" si="1"/>
        <v>-0.2852654190282693</v>
      </c>
      <c r="AH9" s="48"/>
      <c r="AI9" s="48"/>
    </row>
    <row r="10" spans="1:36" ht="13.5" customHeight="1" x14ac:dyDescent="0.2">
      <c r="A10" s="44" t="s">
        <v>240</v>
      </c>
      <c r="B10" s="43">
        <f>SUM(B4:B9)</f>
        <v>10880669.778998999</v>
      </c>
      <c r="C10" s="43">
        <f t="shared" ref="C10:H10" si="8">SUM(C4:C9)</f>
        <v>12593982.794983203</v>
      </c>
      <c r="D10" s="43">
        <f t="shared" si="8"/>
        <v>13264678.738798602</v>
      </c>
      <c r="E10" s="43">
        <f t="shared" si="8"/>
        <v>15028379.604891298</v>
      </c>
      <c r="F10" s="43">
        <f t="shared" si="8"/>
        <v>17141083.396851201</v>
      </c>
      <c r="G10" s="43">
        <f t="shared" si="8"/>
        <v>22448902.034264397</v>
      </c>
      <c r="H10" s="43">
        <f t="shared" si="8"/>
        <v>29232516.994025301</v>
      </c>
      <c r="I10" s="45"/>
      <c r="J10" s="44" t="s">
        <v>240</v>
      </c>
      <c r="K10" s="43">
        <f>SUM(K4:K9)</f>
        <v>10880669.778998999</v>
      </c>
      <c r="L10" s="43">
        <f t="shared" ref="L10:Q10" si="9">SUM(L4:L9)</f>
        <v>12593540.7228835</v>
      </c>
      <c r="M10" s="43">
        <f>SUM(M4:M9)</f>
        <v>13262385.059452599</v>
      </c>
      <c r="N10" s="43">
        <f t="shared" si="9"/>
        <v>15023116.5233337</v>
      </c>
      <c r="O10" s="43">
        <f t="shared" si="9"/>
        <v>17143215.909594201</v>
      </c>
      <c r="P10" s="43">
        <f t="shared" si="9"/>
        <v>22453141.980942402</v>
      </c>
      <c r="Q10" s="43">
        <f t="shared" si="9"/>
        <v>29307055.557524595</v>
      </c>
      <c r="R10" s="45"/>
      <c r="S10" s="44" t="s">
        <v>240</v>
      </c>
      <c r="T10" s="43">
        <f t="shared" si="2"/>
        <v>-442.07209970243275</v>
      </c>
      <c r="U10" s="43">
        <f t="shared" si="3"/>
        <v>-2293.6793460026383</v>
      </c>
      <c r="V10" s="43">
        <f t="shared" si="4"/>
        <v>-5263.081557597965</v>
      </c>
      <c r="W10" s="43">
        <f t="shared" si="5"/>
        <v>2132.5127429999411</v>
      </c>
      <c r="X10" s="43">
        <f t="shared" si="6"/>
        <v>4239.9466780051589</v>
      </c>
      <c r="Y10" s="43">
        <f t="shared" si="7"/>
        <v>74538.563499294221</v>
      </c>
      <c r="Z10" s="45"/>
      <c r="AA10" s="44" t="s">
        <v>240</v>
      </c>
      <c r="AB10" s="57">
        <f t="shared" si="1"/>
        <v>-3.5101850375585109E-5</v>
      </c>
      <c r="AC10" s="57">
        <f t="shared" si="1"/>
        <v>-1.7291631340410341E-4</v>
      </c>
      <c r="AD10" s="57">
        <f t="shared" si="1"/>
        <v>-3.5020951665909461E-4</v>
      </c>
      <c r="AE10" s="57">
        <f t="shared" si="1"/>
        <v>1.244094491361647E-4</v>
      </c>
      <c r="AF10" s="57">
        <f t="shared" si="1"/>
        <v>1.8887100453879313E-4</v>
      </c>
      <c r="AG10" s="57">
        <f t="shared" si="1"/>
        <v>2.5498510276937836E-3</v>
      </c>
      <c r="AH10" s="56"/>
      <c r="AI10" s="56"/>
    </row>
    <row r="11" spans="1:36" x14ac:dyDescent="0.2">
      <c r="A11" s="55"/>
      <c r="B11" s="45"/>
      <c r="C11" s="43"/>
      <c r="D11" s="43"/>
      <c r="E11" s="43"/>
      <c r="F11" s="43"/>
      <c r="G11" s="43"/>
      <c r="H11" s="43"/>
      <c r="I11" s="43"/>
      <c r="J11" s="45"/>
      <c r="K11" s="55"/>
      <c r="L11" s="45"/>
      <c r="M11" s="43"/>
      <c r="N11" s="43"/>
      <c r="O11" s="43"/>
      <c r="P11" s="43"/>
      <c r="Q11" s="43"/>
      <c r="R11" s="43"/>
      <c r="S11" s="43"/>
      <c r="T11" s="45"/>
      <c r="U11" s="55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6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O10" sqref="O10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6.42578125" style="37" customWidth="1"/>
    <col min="11" max="18" width="11.42578125" style="37"/>
    <col min="19" max="19" width="29.140625" style="37" customWidth="1"/>
    <col min="20" max="26" width="11.42578125" style="37"/>
    <col min="27" max="27" width="26.85546875" style="37" customWidth="1"/>
    <col min="28" max="16384" width="11.42578125" style="37"/>
  </cols>
  <sheetData>
    <row r="1" spans="1:33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3" s="45" customFormat="1" ht="13.5" customHeight="1" x14ac:dyDescent="0.2">
      <c r="A2" s="44" t="s">
        <v>227</v>
      </c>
      <c r="J2" s="44" t="s">
        <v>227</v>
      </c>
      <c r="S2" s="44" t="s">
        <v>227</v>
      </c>
      <c r="AA2" s="44" t="s">
        <v>227</v>
      </c>
    </row>
    <row r="3" spans="1:33" s="46" customFormat="1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</row>
    <row r="4" spans="1:33" s="46" customFormat="1" ht="13.5" customHeight="1" x14ac:dyDescent="0.2">
      <c r="A4" s="40" t="s">
        <v>234</v>
      </c>
      <c r="B4" s="43">
        <f>SUMIFS('DATA 2'!$C$68:$C$100,'DATA 2'!$A$68:$A$100,$A4)</f>
        <v>48872.667990000002</v>
      </c>
      <c r="C4" s="43">
        <f>SUMIFS('DATA 2'!$H$68:$H$100,'DATA 2'!$A$68:$A$100,$A4)</f>
        <v>56376.020779210005</v>
      </c>
      <c r="D4" s="43">
        <f>SUMIFS('DATA 2'!$J$68:$J$100,'DATA 2'!$A$68:$A$100,$A4)</f>
        <v>59530.376972449994</v>
      </c>
      <c r="E4" s="43">
        <f>SUMIFS('DATA 2'!$O$68:$O$100,'DATA 2'!$A$68:$A$100,$A4)</f>
        <v>67865.907762880001</v>
      </c>
      <c r="F4" s="43">
        <f>SUMIFS('DATA 2'!$T$68:$T$100,'DATA 2'!$A$68:$A$100,$A4)</f>
        <v>77270.206234790006</v>
      </c>
      <c r="G4" s="43">
        <f>SUMIFS('DATA 2'!$AD$68:$AD$100,'DATA 2'!$A$68:$A$100,$A4)</f>
        <v>99444.536380329999</v>
      </c>
      <c r="H4" s="43">
        <f>SUMIFS('DATA 2'!$AN$68:$AN$100,'DATA 2'!$A$68:$A$100,$A4)</f>
        <v>126447.60669949</v>
      </c>
      <c r="I4" s="45"/>
      <c r="J4" s="40" t="s">
        <v>234</v>
      </c>
      <c r="K4" s="43">
        <f>SUMIFS('DATA 2'!$C$101:$C$133,'DATA 2'!$A$101:$A$133,$J4)</f>
        <v>48872.667990000002</v>
      </c>
      <c r="L4" s="43">
        <f>SUMIFS('DATA 2'!$H$101:$H$133,'DATA 2'!$A$101:$A$133,$J4)</f>
        <v>56374.860239910005</v>
      </c>
      <c r="M4" s="43">
        <f>SUMIFS('DATA 2'!$J$101:$J$133,'DATA 2'!$A$101:$A$133,$J4)</f>
        <v>59523.101019990005</v>
      </c>
      <c r="N4" s="43">
        <f>SUMIFS('DATA 2'!$O$101:$O$133,'DATA 2'!$A$101:$A$133,$J4)</f>
        <v>67848.906448740003</v>
      </c>
      <c r="O4" s="43">
        <f>SUMIFS('DATA 2'!$T$101:$T$133,'DATA 2'!$A$101:$A$133,$J4)</f>
        <v>77319.267867400005</v>
      </c>
      <c r="P4" s="43">
        <f>SUMIFS('DATA 2'!AD$101:$AD$133,'DATA 2'!$A$101:$A$133,$J4)</f>
        <v>99495.429108140001</v>
      </c>
      <c r="Q4" s="43">
        <f>SUMIFS('DATA 2'!$AN$101:$AN$133,'DATA 2'!$A$101:$A$133,$J4)</f>
        <v>126425.82121425</v>
      </c>
      <c r="R4" s="45"/>
      <c r="S4" s="40" t="s">
        <v>234</v>
      </c>
      <c r="T4" s="47">
        <f t="shared" ref="T4:Y4" si="0">L4-C4</f>
        <v>-1.1605392999990727</v>
      </c>
      <c r="U4" s="47">
        <f t="shared" si="0"/>
        <v>-7.2759524599896395</v>
      </c>
      <c r="V4" s="47">
        <f t="shared" si="0"/>
        <v>-17.001314139997703</v>
      </c>
      <c r="W4" s="47">
        <f t="shared" si="0"/>
        <v>49.061632609998924</v>
      </c>
      <c r="X4" s="47">
        <f t="shared" si="0"/>
        <v>50.892727810001816</v>
      </c>
      <c r="Y4" s="47">
        <f t="shared" si="0"/>
        <v>-21.785485240005073</v>
      </c>
      <c r="Z4" s="47"/>
      <c r="AA4" s="40" t="s">
        <v>234</v>
      </c>
      <c r="AB4" s="48">
        <f t="shared" ref="AB4:AB25" si="1">L4/C4-1</f>
        <v>-2.0585690227115094E-5</v>
      </c>
      <c r="AC4" s="48">
        <f t="shared" ref="AC4:AC25" si="2">M4/D4-1</f>
        <v>-1.2222251613414059E-4</v>
      </c>
      <c r="AD4" s="48">
        <f t="shared" ref="AD4:AD25" si="3">N4/E4-1</f>
        <v>-2.5051332400061188E-4</v>
      </c>
      <c r="AE4" s="48">
        <f t="shared" ref="AE4:AE25" si="4">O4/F4-1</f>
        <v>6.3493596045183232E-4</v>
      </c>
      <c r="AF4" s="48">
        <f t="shared" ref="AF4:AF25" si="5">P4/G4-1</f>
        <v>5.1176997412261116E-4</v>
      </c>
      <c r="AG4" s="48">
        <f t="shared" ref="AG4:AG25" si="6">Q4/H4-1</f>
        <v>-1.7228863249096893E-4</v>
      </c>
    </row>
    <row r="5" spans="1:33" s="46" customFormat="1" ht="13.5" customHeight="1" x14ac:dyDescent="0.2">
      <c r="A5" s="40" t="s">
        <v>233</v>
      </c>
      <c r="B5" s="43">
        <f>SUMIFS('DATA 2'!$C$68:$C$100,'DATA 2'!$A$68:$A$100,$A5)</f>
        <v>788945.764111</v>
      </c>
      <c r="C5" s="43">
        <f>SUMIFS('DATA 2'!$H$68:$H$100,'DATA 2'!$A$68:$A$100,$A5)</f>
        <v>905791.80483499996</v>
      </c>
      <c r="D5" s="43">
        <f>SUMIFS('DATA 2'!$J$68:$J$100,'DATA 2'!$A$68:$A$100,$A5)</f>
        <v>957369.4885470001</v>
      </c>
      <c r="E5" s="43">
        <f>SUMIFS('DATA 2'!$O$68:$O$100,'DATA 2'!$A$68:$A$100,$A5)</f>
        <v>1099876.6473599998</v>
      </c>
      <c r="F5" s="43">
        <f>SUMIFS('DATA 2'!$T$68:$T$100,'DATA 2'!$A$68:$A$100,$A5)</f>
        <v>1264946.3932699999</v>
      </c>
      <c r="G5" s="43">
        <f>SUMIFS('DATA 2'!$AD$68:$AD$100,'DATA 2'!$A$68:$A$100,$A5)</f>
        <v>1626506.2163800001</v>
      </c>
      <c r="H5" s="43">
        <f>SUMIFS('DATA 2'!$AN$68:$AN$100,'DATA 2'!$A$68:$A$100,$A5)</f>
        <v>2034910.9925500001</v>
      </c>
      <c r="I5" s="45"/>
      <c r="J5" s="40" t="s">
        <v>233</v>
      </c>
      <c r="K5" s="43">
        <f>SUMIFS('DATA 2'!$C$101:$C$133,'DATA 2'!$A$101:$A$133,$J5)</f>
        <v>788945.764111</v>
      </c>
      <c r="L5" s="43">
        <f>SUMIFS('DATA 2'!$H$101:$H$133,'DATA 2'!$A$101:$A$133,$J5)</f>
        <v>905802.39386700001</v>
      </c>
      <c r="M5" s="43">
        <f>SUMIFS('DATA 2'!$J$101:$J$133,'DATA 2'!$A$101:$A$133,$J5)</f>
        <v>957372.07958000002</v>
      </c>
      <c r="N5" s="43">
        <f>SUMIFS('DATA 2'!$O$101:$O$133,'DATA 2'!$A$101:$A$133,$J5)</f>
        <v>1100343.9583000001</v>
      </c>
      <c r="O5" s="43">
        <f>SUMIFS('DATA 2'!$T$101:$T$133,'DATA 2'!$A$101:$A$133,$J5)</f>
        <v>1269078.25162</v>
      </c>
      <c r="P5" s="43">
        <f>SUMIFS('DATA 2'!AD$101:$AD$133,'DATA 2'!$A$101:$A$133,$J5)</f>
        <v>1644889.62928</v>
      </c>
      <c r="Q5" s="43">
        <f>SUMIFS('DATA 2'!$AN$101:$AN$133,'DATA 2'!$A$101:$A$133,$J5)</f>
        <v>2069071.6135199999</v>
      </c>
      <c r="R5" s="45"/>
      <c r="S5" s="40" t="s">
        <v>233</v>
      </c>
      <c r="T5" s="47">
        <f t="shared" ref="T5:T25" si="7">L5-C5</f>
        <v>10.589032000047155</v>
      </c>
      <c r="U5" s="47">
        <f t="shared" ref="U5:U25" si="8">M5-D5</f>
        <v>2.5910329999169335</v>
      </c>
      <c r="V5" s="47">
        <f t="shared" ref="V5:V25" si="9">N5-E5</f>
        <v>467.31094000022858</v>
      </c>
      <c r="W5" s="47">
        <f t="shared" ref="W5:W25" si="10">O5-F5</f>
        <v>4131.8583500001114</v>
      </c>
      <c r="X5" s="47">
        <f t="shared" ref="X5:X25" si="11">P5-G5</f>
        <v>18383.412899999879</v>
      </c>
      <c r="Y5" s="47">
        <f t="shared" ref="Y5:Y25" si="12">Q5-H5</f>
        <v>34160.620969999814</v>
      </c>
      <c r="Z5" s="47"/>
      <c r="AA5" s="40" t="s">
        <v>233</v>
      </c>
      <c r="AB5" s="48">
        <f t="shared" si="1"/>
        <v>1.1690359686955532E-5</v>
      </c>
      <c r="AC5" s="48">
        <f t="shared" si="2"/>
        <v>2.7064085819095141E-6</v>
      </c>
      <c r="AD5" s="48">
        <f t="shared" si="3"/>
        <v>4.2487577231664631E-4</v>
      </c>
      <c r="AE5" s="48">
        <f t="shared" si="4"/>
        <v>3.2664296068063425E-3</v>
      </c>
      <c r="AF5" s="48">
        <f t="shared" si="5"/>
        <v>1.1302393261622079E-2</v>
      </c>
      <c r="AG5" s="48">
        <f t="shared" si="6"/>
        <v>1.6787280178378827E-2</v>
      </c>
    </row>
    <row r="6" spans="1:33" s="46" customFormat="1" ht="13.5" customHeight="1" x14ac:dyDescent="0.2">
      <c r="A6" s="40" t="s">
        <v>235</v>
      </c>
      <c r="B6" s="43">
        <f>SUMIFS('DATA 2'!$C$68:$C$100,'DATA 2'!$A$68:$A$100,$A6)</f>
        <v>170296.54790999999</v>
      </c>
      <c r="C6" s="43">
        <f>SUMIFS('DATA 2'!$H$68:$H$100,'DATA 2'!$A$68:$A$100,$A6)</f>
        <v>197612.29334249999</v>
      </c>
      <c r="D6" s="43">
        <f>SUMIFS('DATA 2'!$J$68:$J$100,'DATA 2'!$A$68:$A$100,$A6)</f>
        <v>209555.36531970001</v>
      </c>
      <c r="E6" s="43">
        <f>SUMIFS('DATA 2'!$O$68:$O$100,'DATA 2'!$A$68:$A$100,$A6)</f>
        <v>243177.5428557999</v>
      </c>
      <c r="F6" s="43">
        <f>SUMIFS('DATA 2'!$T$68:$T$100,'DATA 2'!$A$68:$A$100,$A6)</f>
        <v>283797.956764</v>
      </c>
      <c r="G6" s="43">
        <f>SUMIFS('DATA 2'!$AD$68:$AD$100,'DATA 2'!$A$68:$A$100,$A6)</f>
        <v>382075.97297499998</v>
      </c>
      <c r="H6" s="43">
        <f>SUMIFS('DATA 2'!$AN$68:$AN$100,'DATA 2'!$A$68:$A$100,$A6)</f>
        <v>495010.198309</v>
      </c>
      <c r="I6" s="45"/>
      <c r="J6" s="40" t="s">
        <v>235</v>
      </c>
      <c r="K6" s="43">
        <f>SUMIFS('DATA 2'!$C$101:$C$133,'DATA 2'!$A$101:$A$133,$J6)</f>
        <v>170296.54790999999</v>
      </c>
      <c r="L6" s="43">
        <f>SUMIFS('DATA 2'!$H$101:$H$133,'DATA 2'!$A$101:$A$133,$J6)</f>
        <v>197592.4087463</v>
      </c>
      <c r="M6" s="43">
        <f>SUMIFS('DATA 2'!$J$101:$J$133,'DATA 2'!$A$101:$A$133,$J6)</f>
        <v>209482.23101840002</v>
      </c>
      <c r="N6" s="43">
        <f>SUMIFS('DATA 2'!$O$101:$O$133,'DATA 2'!$A$101:$A$133,$J6)</f>
        <v>243016.2341972999</v>
      </c>
      <c r="O6" s="43">
        <f>SUMIFS('DATA 2'!$T$101:$T$133,'DATA 2'!$A$101:$A$133,$J6)</f>
        <v>283778.41578600003</v>
      </c>
      <c r="P6" s="43">
        <f>SUMIFS('DATA 2'!AD$101:$AD$133,'DATA 2'!$A$101:$A$133,$J6)</f>
        <v>383349.39189699996</v>
      </c>
      <c r="Q6" s="43">
        <f>SUMIFS('DATA 2'!$AN$101:$AN$133,'DATA 2'!$A$101:$A$133,$J6)</f>
        <v>498560.47642999998</v>
      </c>
      <c r="R6" s="45"/>
      <c r="S6" s="40" t="s">
        <v>235</v>
      </c>
      <c r="T6" s="47">
        <f t="shared" si="7"/>
        <v>-19.884596199990483</v>
      </c>
      <c r="U6" s="47">
        <f t="shared" si="8"/>
        <v>-73.134301299985964</v>
      </c>
      <c r="V6" s="47">
        <f t="shared" si="9"/>
        <v>-161.30865849999827</v>
      </c>
      <c r="W6" s="47">
        <f t="shared" si="10"/>
        <v>-19.540977999975439</v>
      </c>
      <c r="X6" s="47">
        <f t="shared" si="11"/>
        <v>1273.4189219999826</v>
      </c>
      <c r="Y6" s="47">
        <f t="shared" si="12"/>
        <v>3550.2781209999812</v>
      </c>
      <c r="Z6" s="47"/>
      <c r="AA6" s="40" t="s">
        <v>235</v>
      </c>
      <c r="AB6" s="48">
        <f t="shared" si="1"/>
        <v>-1.0062428740464924E-4</v>
      </c>
      <c r="AC6" s="48">
        <f t="shared" si="2"/>
        <v>-3.4899751284545033E-4</v>
      </c>
      <c r="AD6" s="48">
        <f t="shared" si="3"/>
        <v>-6.6333698665443919E-4</v>
      </c>
      <c r="AE6" s="48">
        <f t="shared" si="4"/>
        <v>-6.8855245551446842E-5</v>
      </c>
      <c r="AF6" s="48">
        <f t="shared" si="5"/>
        <v>3.332894534258779E-3</v>
      </c>
      <c r="AG6" s="48">
        <f t="shared" si="6"/>
        <v>7.1721312674528637E-3</v>
      </c>
    </row>
    <row r="7" spans="1:33" s="46" customFormat="1" ht="13.5" customHeight="1" x14ac:dyDescent="0.2">
      <c r="A7" s="40" t="s">
        <v>236</v>
      </c>
      <c r="B7" s="43">
        <f>SUMIFS('DATA 2'!$C$68:$C$100,'DATA 2'!$A$68:$A$100,$A7)</f>
        <v>2039518.4880000001</v>
      </c>
      <c r="C7" s="43">
        <f>SUMIFS('DATA 2'!$H$68:$H$100,'DATA 2'!$A$68:$A$100,$A7)</f>
        <v>2345613.6541999998</v>
      </c>
      <c r="D7" s="43">
        <f>SUMIFS('DATA 2'!$J$68:$J$100,'DATA 2'!$A$68:$A$100,$A7)</f>
        <v>2477259.0230999999</v>
      </c>
      <c r="E7" s="43">
        <f>SUMIFS('DATA 2'!$O$68:$O$100,'DATA 2'!$A$68:$A$100,$A7)</f>
        <v>2832756.6695999997</v>
      </c>
      <c r="F7" s="43">
        <f>SUMIFS('DATA 2'!$T$68:$T$100,'DATA 2'!$A$68:$A$100,$A7)</f>
        <v>3247408.7407</v>
      </c>
      <c r="G7" s="43">
        <f>SUMIFS('DATA 2'!$AD$68:$AD$100,'DATA 2'!$A$68:$A$100,$A7)</f>
        <v>4212251.6529999999</v>
      </c>
      <c r="H7" s="43">
        <f>SUMIFS('DATA 2'!$AN$68:$AN$100,'DATA 2'!$A$68:$A$100,$A7)</f>
        <v>5386305.3254000004</v>
      </c>
      <c r="I7" s="45"/>
      <c r="J7" s="40" t="s">
        <v>236</v>
      </c>
      <c r="K7" s="43">
        <f>SUMIFS('DATA 2'!$C$101:$C$133,'DATA 2'!$A$101:$A$133,$J7)</f>
        <v>2039518.4880000001</v>
      </c>
      <c r="L7" s="43">
        <f>SUMIFS('DATA 2'!$H$101:$H$133,'DATA 2'!$A$101:$A$133,$J7)</f>
        <v>2345477.3621</v>
      </c>
      <c r="M7" s="43">
        <f>SUMIFS('DATA 2'!$J$101:$J$133,'DATA 2'!$A$101:$A$133,$J7)</f>
        <v>2476677.1865000003</v>
      </c>
      <c r="N7" s="43">
        <f>SUMIFS('DATA 2'!$O$101:$O$133,'DATA 2'!$A$101:$A$133,$J7)</f>
        <v>2831655.2779999999</v>
      </c>
      <c r="O7" s="43">
        <f>SUMIFS('DATA 2'!$T$101:$T$133,'DATA 2'!$A$101:$A$133,$J7)</f>
        <v>3249046.4183</v>
      </c>
      <c r="P7" s="43">
        <f>SUMIFS('DATA 2'!AD$101:$AD$133,'DATA 2'!$A$101:$A$133,$J7)</f>
        <v>4229802.5060999999</v>
      </c>
      <c r="Q7" s="43">
        <f>SUMIFS('DATA 2'!$AN$101:$AN$133,'DATA 2'!$A$101:$A$133,$J7)</f>
        <v>5432662.6620000005</v>
      </c>
      <c r="R7" s="45"/>
      <c r="S7" s="40" t="s">
        <v>236</v>
      </c>
      <c r="T7" s="47">
        <f t="shared" si="7"/>
        <v>-136.29209999972954</v>
      </c>
      <c r="U7" s="47">
        <f t="shared" si="8"/>
        <v>-581.83659999957308</v>
      </c>
      <c r="V7" s="47">
        <f t="shared" si="9"/>
        <v>-1101.3915999997407</v>
      </c>
      <c r="W7" s="47">
        <f t="shared" si="10"/>
        <v>1637.6776000000536</v>
      </c>
      <c r="X7" s="47">
        <f t="shared" si="11"/>
        <v>17550.853099999949</v>
      </c>
      <c r="Y7" s="47">
        <f t="shared" si="12"/>
        <v>46357.336600000039</v>
      </c>
      <c r="Z7" s="47"/>
      <c r="AA7" s="40" t="s">
        <v>236</v>
      </c>
      <c r="AB7" s="48">
        <f t="shared" si="1"/>
        <v>-5.8105093204807723E-5</v>
      </c>
      <c r="AC7" s="48">
        <f t="shared" si="2"/>
        <v>-2.348711194808395E-4</v>
      </c>
      <c r="AD7" s="48">
        <f t="shared" si="3"/>
        <v>-3.8880558002718502E-4</v>
      </c>
      <c r="AE7" s="48">
        <f t="shared" si="4"/>
        <v>5.0430288601344131E-4</v>
      </c>
      <c r="AF7" s="48">
        <f t="shared" si="5"/>
        <v>4.1666202653158901E-3</v>
      </c>
      <c r="AG7" s="48">
        <f t="shared" si="6"/>
        <v>8.606518531616647E-3</v>
      </c>
    </row>
    <row r="8" spans="1:33" s="46" customFormat="1" ht="13.5" customHeight="1" x14ac:dyDescent="0.2">
      <c r="A8" s="41" t="s">
        <v>237</v>
      </c>
      <c r="B8" s="43">
        <f>SUMIFS('DATA 2'!$C$68:$C$100,'DATA 2'!$A$68:$A$100,$A8)</f>
        <v>375028.75852999999</v>
      </c>
      <c r="C8" s="43">
        <f>SUMIFS('DATA 2'!$H$68:$H$100,'DATA 2'!$A$68:$A$100,$A8)</f>
        <v>428103.98661000002</v>
      </c>
      <c r="D8" s="43">
        <f>SUMIFS('DATA 2'!$J$68:$J$100,'DATA 2'!$A$68:$A$100,$A8)</f>
        <v>452169.93167999998</v>
      </c>
      <c r="E8" s="43">
        <f>SUMIFS('DATA 2'!$O$68:$O$100,'DATA 2'!$A$68:$A$100,$A8)</f>
        <v>508447.46452000004</v>
      </c>
      <c r="F8" s="43">
        <f>SUMIFS('DATA 2'!$T$68:$T$100,'DATA 2'!$A$68:$A$100,$A8)</f>
        <v>573479.27316999994</v>
      </c>
      <c r="G8" s="43">
        <f>SUMIFS('DATA 2'!$AD$68:$AD$100,'DATA 2'!$A$68:$A$100,$A8)</f>
        <v>724801.04460000002</v>
      </c>
      <c r="H8" s="43">
        <f>SUMIFS('DATA 2'!$AN$68:$AN$100,'DATA 2'!$A$68:$A$100,$A8)</f>
        <v>906177.65129999991</v>
      </c>
      <c r="I8" s="45"/>
      <c r="J8" s="41" t="s">
        <v>237</v>
      </c>
      <c r="K8" s="43">
        <f>SUMIFS('DATA 2'!$C$101:$C$133,'DATA 2'!$A$101:$A$133,$J8)</f>
        <v>375028.75852999999</v>
      </c>
      <c r="L8" s="43">
        <f>SUMIFS('DATA 2'!$H$101:$H$133,'DATA 2'!$A$101:$A$133,$J8)</f>
        <v>427639.87820000004</v>
      </c>
      <c r="M8" s="43">
        <f>SUMIFS('DATA 2'!$J$101:$J$133,'DATA 2'!$A$101:$A$133,$J8)</f>
        <v>450338.96797000006</v>
      </c>
      <c r="N8" s="43">
        <f>SUMIFS('DATA 2'!$O$101:$O$133,'DATA 2'!$A$101:$A$133,$J8)</f>
        <v>503338.62948</v>
      </c>
      <c r="O8" s="43">
        <f>SUMIFS('DATA 2'!$T$101:$T$133,'DATA 2'!$A$101:$A$133,$J8)</f>
        <v>562421.17555000004</v>
      </c>
      <c r="P8" s="43">
        <f>SUMIFS('DATA 2'!AD$101:$AD$133,'DATA 2'!$A$101:$A$133,$J8)</f>
        <v>699180.41196000006</v>
      </c>
      <c r="Q8" s="43">
        <f>SUMIFS('DATA 2'!$AN$101:$AN$133,'DATA 2'!$A$101:$A$133,$J8)</f>
        <v>858135.77871999994</v>
      </c>
      <c r="R8" s="45"/>
      <c r="S8" s="41" t="s">
        <v>237</v>
      </c>
      <c r="T8" s="47">
        <f t="shared" si="7"/>
        <v>-464.10840999998618</v>
      </c>
      <c r="U8" s="47">
        <f t="shared" si="8"/>
        <v>-1830.9637099999236</v>
      </c>
      <c r="V8" s="47">
        <f t="shared" si="9"/>
        <v>-5108.8350400000345</v>
      </c>
      <c r="W8" s="47">
        <f t="shared" si="10"/>
        <v>-11058.097619999899</v>
      </c>
      <c r="X8" s="47">
        <f t="shared" si="11"/>
        <v>-25620.632639999967</v>
      </c>
      <c r="Y8" s="47">
        <f t="shared" si="12"/>
        <v>-48041.872579999967</v>
      </c>
      <c r="Z8" s="47"/>
      <c r="AA8" s="41" t="s">
        <v>237</v>
      </c>
      <c r="AB8" s="48">
        <f t="shared" si="1"/>
        <v>-1.0841020511747068E-3</v>
      </c>
      <c r="AC8" s="48">
        <f t="shared" si="2"/>
        <v>-4.0492823200276584E-3</v>
      </c>
      <c r="AD8" s="48">
        <f t="shared" si="3"/>
        <v>-1.0047911331061532E-2</v>
      </c>
      <c r="AE8" s="48">
        <f t="shared" si="4"/>
        <v>-1.9282471289458258E-2</v>
      </c>
      <c r="AF8" s="48">
        <f t="shared" si="5"/>
        <v>-3.534850402173384E-2</v>
      </c>
      <c r="AG8" s="48">
        <f t="shared" si="6"/>
        <v>-5.3015953892792678E-2</v>
      </c>
    </row>
    <row r="9" spans="1:33" s="46" customFormat="1" ht="13.5" customHeight="1" x14ac:dyDescent="0.2">
      <c r="A9" s="40" t="s">
        <v>239</v>
      </c>
      <c r="B9" s="43">
        <f>SUM(B10:B21)</f>
        <v>36641.298950262702</v>
      </c>
      <c r="C9" s="43">
        <f t="shared" ref="C9:G9" si="13">SUM(C10:C21)</f>
        <v>45954.9046399</v>
      </c>
      <c r="D9" s="43">
        <f t="shared" si="13"/>
        <v>52639.410921500006</v>
      </c>
      <c r="E9" s="43">
        <f t="shared" si="13"/>
        <v>95328.641385258001</v>
      </c>
      <c r="F9" s="43">
        <f t="shared" si="13"/>
        <v>152983.6819671414</v>
      </c>
      <c r="G9" s="43">
        <f t="shared" si="13"/>
        <v>247512.9714486989</v>
      </c>
      <c r="H9" s="43">
        <f>SUM(H10:H21)</f>
        <v>310534.25042815262</v>
      </c>
      <c r="I9" s="45"/>
      <c r="J9" s="40" t="s">
        <v>239</v>
      </c>
      <c r="K9" s="43">
        <f>SUM(K10:K21)</f>
        <v>36641.298950262702</v>
      </c>
      <c r="L9" s="43">
        <f t="shared" ref="L9:Q9" si="14">SUM(L10:L21)</f>
        <v>47129.022936400004</v>
      </c>
      <c r="M9" s="43">
        <f t="shared" si="14"/>
        <v>56007.713221400001</v>
      </c>
      <c r="N9" s="43">
        <f t="shared" si="14"/>
        <v>113902.29163173601</v>
      </c>
      <c r="O9" s="43">
        <f t="shared" si="14"/>
        <v>235283.56115474948</v>
      </c>
      <c r="P9" s="43">
        <f t="shared" si="14"/>
        <v>461347.00745837705</v>
      </c>
      <c r="Q9" s="43">
        <f t="shared" si="14"/>
        <v>609234.28063798661</v>
      </c>
      <c r="R9" s="43"/>
      <c r="S9" s="40" t="s">
        <v>239</v>
      </c>
      <c r="T9" s="47">
        <f t="shared" si="7"/>
        <v>1174.1182965000044</v>
      </c>
      <c r="U9" s="47">
        <f t="shared" si="8"/>
        <v>3368.302299899995</v>
      </c>
      <c r="V9" s="47">
        <f t="shared" si="9"/>
        <v>18573.650246478006</v>
      </c>
      <c r="W9" s="47">
        <f t="shared" si="10"/>
        <v>82299.87918760808</v>
      </c>
      <c r="X9" s="47">
        <f t="shared" si="11"/>
        <v>213834.03600967815</v>
      </c>
      <c r="Y9" s="47">
        <f t="shared" si="12"/>
        <v>298700.03020983399</v>
      </c>
      <c r="Z9" s="47"/>
      <c r="AA9" s="40" t="s">
        <v>239</v>
      </c>
      <c r="AB9" s="48">
        <f t="shared" si="1"/>
        <v>2.554935769533917E-2</v>
      </c>
      <c r="AC9" s="48">
        <f t="shared" si="2"/>
        <v>6.3988221770244991E-2</v>
      </c>
      <c r="AD9" s="48">
        <f t="shared" si="3"/>
        <v>0.19483808828676241</v>
      </c>
      <c r="AE9" s="48">
        <f t="shared" si="4"/>
        <v>0.53796508313406166</v>
      </c>
      <c r="AF9" s="48">
        <f t="shared" si="5"/>
        <v>0.86393062455718095</v>
      </c>
      <c r="AG9" s="48">
        <f t="shared" si="6"/>
        <v>0.96189077307252879</v>
      </c>
    </row>
    <row r="10" spans="1:33" s="46" customFormat="1" ht="13.5" customHeight="1" x14ac:dyDescent="0.2">
      <c r="A10" s="42" t="s">
        <v>440</v>
      </c>
      <c r="B10" s="43">
        <f>SUMIFS('DATA 2'!$C$68:$C$100,'DATA 2'!$A$68:$A$100,$A10)</f>
        <v>10768.83088</v>
      </c>
      <c r="C10" s="43">
        <f>SUMIFS('DATA 2'!$H$68:$H$100,'DATA 2'!$A$68:$A$100,$A10)</f>
        <v>12279.21406</v>
      </c>
      <c r="D10" s="43">
        <f>SUMIFS('DATA 2'!$J$68:$J$100,'DATA 2'!$A$68:$A$100,$A10)</f>
        <v>13087.902400000001</v>
      </c>
      <c r="E10" s="43">
        <f>SUMIFS('DATA 2'!$O$68:$O$100,'DATA 2'!$A$68:$A$100,$A10)</f>
        <v>12934.448689999999</v>
      </c>
      <c r="F10" s="43">
        <f>SUMIFS('DATA 2'!$T$68:$T$100,'DATA 2'!$A$68:$A$100,$A10)</f>
        <v>14450.94176</v>
      </c>
      <c r="G10" s="43">
        <f>SUMIFS('DATA 2'!$AD$68:$AD$100,'DATA 2'!$A$68:$A$100,$A10)</f>
        <v>21929.210510000001</v>
      </c>
      <c r="H10" s="43">
        <f>SUMIFS('DATA 2'!$AN$68:$AN$100,'DATA 2'!$A$68:$A$100,$A10)</f>
        <v>35454.272680000002</v>
      </c>
      <c r="I10" s="45"/>
      <c r="J10" s="42" t="s">
        <v>440</v>
      </c>
      <c r="K10" s="43">
        <f>SUMIFS('DATA 2'!$C$101:$C$133,'DATA 2'!$A$101:$A$133,$J10)</f>
        <v>10768.83088</v>
      </c>
      <c r="L10" s="43">
        <f>SUMIFS('DATA 2'!$H$101:$H$133,'DATA 2'!$A$101:$A$133,$J10)</f>
        <v>12522.8783</v>
      </c>
      <c r="M10" s="43">
        <f>SUMIFS('DATA 2'!$J$101:$J$133,'DATA 2'!$A$101:$A$133,$J10)</f>
        <v>13752.426149999999</v>
      </c>
      <c r="N10" s="43">
        <f>SUMIFS('DATA 2'!$O$101:$O$133,'DATA 2'!$A$101:$A$133,$J10)</f>
        <v>12688.21531</v>
      </c>
      <c r="O10" s="43">
        <f>SUMIFS('DATA 2'!$T$101:$T$133,'DATA 2'!$A$101:$A$133,$J10)</f>
        <v>14907.15776</v>
      </c>
      <c r="P10" s="43">
        <f>SUMIFS('DATA 2'!AD$101:$AD$133,'DATA 2'!$A$101:$A$133,$J10)</f>
        <v>19951.780869999999</v>
      </c>
      <c r="Q10" s="43">
        <f>SUMIFS('DATA 2'!$AN$101:$AN$133,'DATA 2'!$A$101:$A$133,$J10)</f>
        <v>28594.71168</v>
      </c>
      <c r="R10" s="45"/>
      <c r="S10" s="42" t="s">
        <v>440</v>
      </c>
      <c r="T10" s="47">
        <f t="shared" si="7"/>
        <v>243.66424000000006</v>
      </c>
      <c r="U10" s="47">
        <f t="shared" si="8"/>
        <v>664.52374999999847</v>
      </c>
      <c r="V10" s="47">
        <f t="shared" si="9"/>
        <v>-246.23337999999967</v>
      </c>
      <c r="W10" s="47">
        <f t="shared" si="10"/>
        <v>456.21600000000035</v>
      </c>
      <c r="X10" s="47">
        <f t="shared" si="11"/>
        <v>-1977.4296400000021</v>
      </c>
      <c r="Y10" s="47">
        <f t="shared" si="12"/>
        <v>-6859.5610000000015</v>
      </c>
      <c r="Z10" s="47"/>
      <c r="AA10" s="42" t="s">
        <v>440</v>
      </c>
      <c r="AB10" s="48">
        <f t="shared" si="1"/>
        <v>1.9843634845795766E-2</v>
      </c>
      <c r="AC10" s="48">
        <f t="shared" si="2"/>
        <v>5.0773892537584908E-2</v>
      </c>
      <c r="AD10" s="48">
        <f t="shared" si="3"/>
        <v>-1.9037021669920051E-2</v>
      </c>
      <c r="AE10" s="48">
        <f t="shared" si="4"/>
        <v>3.1569983989749417E-2</v>
      </c>
      <c r="AF10" s="48">
        <f t="shared" si="5"/>
        <v>-9.0173316503951106E-2</v>
      </c>
      <c r="AG10" s="48">
        <f t="shared" si="6"/>
        <v>-0.19347628597298872</v>
      </c>
    </row>
    <row r="11" spans="1:33" s="46" customFormat="1" ht="13.5" customHeight="1" x14ac:dyDescent="0.2">
      <c r="A11" s="42" t="s">
        <v>441</v>
      </c>
      <c r="B11" s="43">
        <f>SUMIFS('DATA 2'!$C$68:$C$100,'DATA 2'!$A$68:$A$100,$A11)</f>
        <v>752.27429700000005</v>
      </c>
      <c r="C11" s="43">
        <f>SUMIFS('DATA 2'!$H$68:$H$100,'DATA 2'!$A$68:$A$100,$A11)</f>
        <v>3222.8831260000002</v>
      </c>
      <c r="D11" s="43">
        <f>SUMIFS('DATA 2'!$J$68:$J$100,'DATA 2'!$A$68:$A$100,$A11)</f>
        <v>5335.8842260000001</v>
      </c>
      <c r="E11" s="43">
        <f>SUMIFS('DATA 2'!$O$68:$O$100,'DATA 2'!$A$68:$A$100,$A11)</f>
        <v>17381.414229999998</v>
      </c>
      <c r="F11" s="43">
        <f>SUMIFS('DATA 2'!$T$68:$T$100,'DATA 2'!$A$68:$A$100,$A11)</f>
        <v>41726.717729999997</v>
      </c>
      <c r="G11" s="43">
        <f>SUMIFS('DATA 2'!$AD$68:$AD$100,'DATA 2'!$A$68:$A$100,$A11)</f>
        <v>80009.28602</v>
      </c>
      <c r="H11" s="43">
        <f>SUMIFS('DATA 2'!$AN$68:$AN$100,'DATA 2'!$A$68:$A$100,$A11)</f>
        <v>91866.66734</v>
      </c>
      <c r="I11" s="45"/>
      <c r="J11" s="42" t="s">
        <v>441</v>
      </c>
      <c r="K11" s="43">
        <f>SUMIFS('DATA 2'!$C$101:$C$133,'DATA 2'!$A$101:$A$133,$J11)</f>
        <v>752.27429700000005</v>
      </c>
      <c r="L11" s="43">
        <f>SUMIFS('DATA 2'!$H$101:$H$133,'DATA 2'!$A$101:$A$133,$J11)</f>
        <v>3851.5987970000001</v>
      </c>
      <c r="M11" s="43">
        <f>SUMIFS('DATA 2'!$J$101:$J$133,'DATA 2'!$A$101:$A$133,$J11)</f>
        <v>7376.4583490000005</v>
      </c>
      <c r="N11" s="43">
        <f>SUMIFS('DATA 2'!$O$101:$O$133,'DATA 2'!$A$101:$A$133,$J11)</f>
        <v>28350.32271</v>
      </c>
      <c r="O11" s="43">
        <f>SUMIFS('DATA 2'!$T$101:$T$133,'DATA 2'!$A$101:$A$133,$J11)</f>
        <v>100802.8763</v>
      </c>
      <c r="P11" s="43">
        <f>SUMIFS('DATA 2'!AD$101:$AD$133,'DATA 2'!$A$101:$A$133,$J11)</f>
        <v>255619.98149999999</v>
      </c>
      <c r="Q11" s="43">
        <f>SUMIFS('DATA 2'!$AN$101:$AN$133,'DATA 2'!$A$101:$A$133,$J11)</f>
        <v>273301.50559999997</v>
      </c>
      <c r="R11" s="45"/>
      <c r="S11" s="42" t="s">
        <v>441</v>
      </c>
      <c r="T11" s="47">
        <f t="shared" si="7"/>
        <v>628.71567099999993</v>
      </c>
      <c r="U11" s="47">
        <f t="shared" si="8"/>
        <v>2040.5741230000003</v>
      </c>
      <c r="V11" s="47">
        <f t="shared" si="9"/>
        <v>10968.908480000002</v>
      </c>
      <c r="W11" s="47">
        <f t="shared" si="10"/>
        <v>59076.158570000007</v>
      </c>
      <c r="X11" s="47">
        <f t="shared" si="11"/>
        <v>175610.69547999999</v>
      </c>
      <c r="Y11" s="47">
        <f t="shared" si="12"/>
        <v>181434.83825999999</v>
      </c>
      <c r="Z11" s="47"/>
      <c r="AA11" s="42" t="s">
        <v>441</v>
      </c>
      <c r="AB11" s="48">
        <f t="shared" si="1"/>
        <v>0.19507864431320976</v>
      </c>
      <c r="AC11" s="48">
        <f t="shared" si="2"/>
        <v>0.38242473722667314</v>
      </c>
      <c r="AD11" s="48">
        <f t="shared" si="3"/>
        <v>0.6310711162425362</v>
      </c>
      <c r="AE11" s="48">
        <f t="shared" si="4"/>
        <v>1.4157873368392546</v>
      </c>
      <c r="AF11" s="48">
        <f t="shared" si="5"/>
        <v>2.1948789223803651</v>
      </c>
      <c r="AG11" s="48">
        <f t="shared" si="6"/>
        <v>1.9749800826942678</v>
      </c>
    </row>
    <row r="12" spans="1:33" s="46" customFormat="1" ht="13.5" customHeight="1" x14ac:dyDescent="0.2">
      <c r="A12" s="42" t="s">
        <v>442</v>
      </c>
      <c r="B12" s="43">
        <f>SUMIFS('DATA 2'!$C$68:$C$100,'DATA 2'!$A$68:$A$100,$A12)</f>
        <v>638.72549089999995</v>
      </c>
      <c r="C12" s="43">
        <f>SUMIFS('DATA 2'!$H$68:$H$100,'DATA 2'!$A$68:$A$100,$A12)</f>
        <v>652.33467110000004</v>
      </c>
      <c r="D12" s="43">
        <f>SUMIFS('DATA 2'!$J$68:$J$100,'DATA 2'!$A$68:$A$100,$A12)</f>
        <v>809.82685479999998</v>
      </c>
      <c r="E12" s="43">
        <f>SUMIFS('DATA 2'!$O$68:$O$100,'DATA 2'!$A$68:$A$100,$A12)</f>
        <v>1269.0454010000001</v>
      </c>
      <c r="F12" s="43">
        <f>SUMIFS('DATA 2'!$T$68:$T$100,'DATA 2'!$A$68:$A$100,$A12)</f>
        <v>1279.8361239999999</v>
      </c>
      <c r="G12" s="43">
        <f>SUMIFS('DATA 2'!$AD$68:$AD$100,'DATA 2'!$A$68:$A$100,$A12)</f>
        <v>1559.240528</v>
      </c>
      <c r="H12" s="43">
        <f>SUMIFS('DATA 2'!$AN$68:$AN$100,'DATA 2'!$A$68:$A$100,$A12)</f>
        <v>2047.6040840000001</v>
      </c>
      <c r="I12" s="45"/>
      <c r="J12" s="42" t="s">
        <v>442</v>
      </c>
      <c r="K12" s="43">
        <f>SUMIFS('DATA 2'!$C$101:$C$133,'DATA 2'!$A$101:$A$133,$J12)</f>
        <v>638.72549089999995</v>
      </c>
      <c r="L12" s="43">
        <f>SUMIFS('DATA 2'!$H$101:$H$133,'DATA 2'!$A$101:$A$133,$J12)</f>
        <v>665.28365169999995</v>
      </c>
      <c r="M12" s="43">
        <f>SUMIFS('DATA 2'!$J$101:$J$133,'DATA 2'!$A$101:$A$133,$J12)</f>
        <v>850.95678640000006</v>
      </c>
      <c r="N12" s="43">
        <f>SUMIFS('DATA 2'!$O$101:$O$133,'DATA 2'!$A$101:$A$133,$J12)</f>
        <v>1244.4190390000001</v>
      </c>
      <c r="O12" s="43">
        <f>SUMIFS('DATA 2'!$T$101:$T$133,'DATA 2'!$A$101:$A$133,$J12)</f>
        <v>1143.5942110000001</v>
      </c>
      <c r="P12" s="43">
        <f>SUMIFS('DATA 2'!AD$101:$AD$133,'DATA 2'!$A$101:$A$133,$J12)</f>
        <v>947.52956719999997</v>
      </c>
      <c r="Q12" s="43">
        <f>SUMIFS('DATA 2'!$AN$101:$AN$133,'DATA 2'!$A$101:$A$133,$J12)</f>
        <v>771.3322455</v>
      </c>
      <c r="R12" s="45"/>
      <c r="S12" s="42" t="s">
        <v>442</v>
      </c>
      <c r="T12" s="47">
        <f t="shared" si="7"/>
        <v>12.948980599999913</v>
      </c>
      <c r="U12" s="47">
        <f t="shared" si="8"/>
        <v>41.129931600000077</v>
      </c>
      <c r="V12" s="47">
        <f t="shared" si="9"/>
        <v>-24.626361999999972</v>
      </c>
      <c r="W12" s="47">
        <f t="shared" si="10"/>
        <v>-136.24191299999984</v>
      </c>
      <c r="X12" s="47">
        <f t="shared" si="11"/>
        <v>-611.71096080000007</v>
      </c>
      <c r="Y12" s="47">
        <f t="shared" si="12"/>
        <v>-1276.2718385000001</v>
      </c>
      <c r="Z12" s="47"/>
      <c r="AA12" s="42" t="s">
        <v>442</v>
      </c>
      <c r="AB12" s="48">
        <f t="shared" si="1"/>
        <v>1.9850210595375284E-2</v>
      </c>
      <c r="AC12" s="48">
        <f t="shared" si="2"/>
        <v>5.078854986867265E-2</v>
      </c>
      <c r="AD12" s="48">
        <f t="shared" si="3"/>
        <v>-1.9405422359668578E-2</v>
      </c>
      <c r="AE12" s="48">
        <f t="shared" si="4"/>
        <v>-0.1064526234610329</v>
      </c>
      <c r="AF12" s="48">
        <f t="shared" si="5"/>
        <v>-0.39231340502970824</v>
      </c>
      <c r="AG12" s="48">
        <f t="shared" si="6"/>
        <v>-0.62330010399608093</v>
      </c>
    </row>
    <row r="13" spans="1:33" s="46" customFormat="1" ht="13.5" customHeight="1" x14ac:dyDescent="0.2">
      <c r="A13" s="42" t="s">
        <v>125</v>
      </c>
      <c r="B13" s="43">
        <f>SUMIFS('DATA 2'!$C$68:$C$100,'DATA 2'!$A$68:$A$100,$A13)</f>
        <v>4.3678165160000004</v>
      </c>
      <c r="C13" s="43">
        <f>SUMIFS('DATA 2'!$H$68:$H$100,'DATA 2'!$A$68:$A$100,$A13)</f>
        <v>190.29932890000001</v>
      </c>
      <c r="D13" s="43">
        <f>SUMIFS('DATA 2'!$J$68:$J$100,'DATA 2'!$A$68:$A$100,$A13)</f>
        <v>724.11901539999997</v>
      </c>
      <c r="E13" s="43">
        <f>SUMIFS('DATA 2'!$O$68:$O$100,'DATA 2'!$A$68:$A$100,$A13)</f>
        <v>17419.650860000002</v>
      </c>
      <c r="F13" s="43">
        <f>SUMIFS('DATA 2'!$T$68:$T$100,'DATA 2'!$A$68:$A$100,$A13)</f>
        <v>20471.109629999999</v>
      </c>
      <c r="G13" s="43">
        <f>SUMIFS('DATA 2'!$AD$68:$AD$100,'DATA 2'!$A$68:$A$100,$A13)</f>
        <v>107744.4283</v>
      </c>
      <c r="H13" s="43">
        <f>SUMIFS('DATA 2'!$AN$68:$AN$100,'DATA 2'!$A$68:$A$100,$A13)</f>
        <v>100437.1715</v>
      </c>
      <c r="I13" s="45"/>
      <c r="J13" s="42" t="s">
        <v>125</v>
      </c>
      <c r="K13" s="43">
        <f>SUMIFS('DATA 2'!$C$101:$C$133,'DATA 2'!$A$101:$A$133,$J13)</f>
        <v>4.3678165160000004</v>
      </c>
      <c r="L13" s="43">
        <f>SUMIFS('DATA 2'!$H$101:$H$133,'DATA 2'!$A$101:$A$133,$J13)</f>
        <v>207.93742779999999</v>
      </c>
      <c r="M13" s="43">
        <f>SUMIFS('DATA 2'!$J$101:$J$133,'DATA 2'!$A$101:$A$133,$J13)</f>
        <v>915.21929999999998</v>
      </c>
      <c r="N13" s="43">
        <f>SUMIFS('DATA 2'!$O$101:$O$133,'DATA 2'!$A$101:$A$133,$J13)</f>
        <v>27298.76886</v>
      </c>
      <c r="O13" s="43">
        <f>SUMIFS('DATA 2'!$T$101:$T$133,'DATA 2'!$A$101:$A$133,$J13)</f>
        <v>67669.105320000002</v>
      </c>
      <c r="P13" s="43">
        <f>SUMIFS('DATA 2'!AD$101:$AD$133,'DATA 2'!$A$101:$A$133,$J13)</f>
        <v>169872.20060000001</v>
      </c>
      <c r="Q13" s="43">
        <f>SUMIFS('DATA 2'!$AN$101:$AN$133,'DATA 2'!$A$101:$A$133,$J13)</f>
        <v>272471.1508</v>
      </c>
      <c r="R13" s="45"/>
      <c r="S13" s="42" t="s">
        <v>125</v>
      </c>
      <c r="T13" s="47">
        <f t="shared" si="7"/>
        <v>17.638098899999989</v>
      </c>
      <c r="U13" s="47">
        <f t="shared" si="8"/>
        <v>191.10028460000001</v>
      </c>
      <c r="V13" s="47">
        <f t="shared" si="9"/>
        <v>9879.1179999999986</v>
      </c>
      <c r="W13" s="47">
        <f t="shared" si="10"/>
        <v>47197.995690000003</v>
      </c>
      <c r="X13" s="47">
        <f t="shared" si="11"/>
        <v>62127.772300000011</v>
      </c>
      <c r="Y13" s="47">
        <f t="shared" si="12"/>
        <v>172033.97930000001</v>
      </c>
      <c r="Z13" s="47"/>
      <c r="AA13" s="42" t="s">
        <v>125</v>
      </c>
      <c r="AB13" s="48">
        <f t="shared" si="1"/>
        <v>9.2686080407927252E-2</v>
      </c>
      <c r="AC13" s="48">
        <f t="shared" si="2"/>
        <v>0.26390728669711438</v>
      </c>
      <c r="AD13" s="48">
        <f t="shared" si="3"/>
        <v>0.56712491423608236</v>
      </c>
      <c r="AE13" s="48">
        <f t="shared" si="4"/>
        <v>2.3055904903578011</v>
      </c>
      <c r="AF13" s="48">
        <f t="shared" si="5"/>
        <v>0.57662167111800455</v>
      </c>
      <c r="AG13" s="48">
        <f t="shared" si="6"/>
        <v>1.7128516935584952</v>
      </c>
    </row>
    <row r="14" spans="1:33" s="46" customFormat="1" ht="13.5" customHeight="1" x14ac:dyDescent="0.2">
      <c r="A14" s="42" t="s">
        <v>443</v>
      </c>
      <c r="B14" s="43">
        <f>SUMIFS('DATA 2'!$C$68:$C$100,'DATA 2'!$A$68:$A$100,$A14)</f>
        <v>288.43088970000002</v>
      </c>
      <c r="C14" s="43">
        <f>SUMIFS('DATA 2'!$H$68:$H$100,'DATA 2'!$A$68:$A$100,$A14)</f>
        <v>975.87001669999995</v>
      </c>
      <c r="D14" s="43">
        <f>SUMIFS('DATA 2'!$J$68:$J$100,'DATA 2'!$A$68:$A$100,$A14)</f>
        <v>1273.505772</v>
      </c>
      <c r="E14" s="43">
        <f>SUMIFS('DATA 2'!$O$68:$O$100,'DATA 2'!$A$68:$A$100,$A14)</f>
        <v>1915.2060719999999</v>
      </c>
      <c r="F14" s="43">
        <f>SUMIFS('DATA 2'!$T$68:$T$100,'DATA 2'!$A$68:$A$100,$A14)</f>
        <v>1992.543457</v>
      </c>
      <c r="G14" s="43">
        <f>SUMIFS('DATA 2'!$AD$68:$AD$100,'DATA 2'!$A$68:$A$100,$A14)</f>
        <v>2358.330618</v>
      </c>
      <c r="H14" s="43">
        <f>SUMIFS('DATA 2'!$AN$68:$AN$100,'DATA 2'!$A$68:$A$100,$A14)</f>
        <v>0.90967609169999997</v>
      </c>
      <c r="I14" s="45"/>
      <c r="J14" s="42" t="s">
        <v>443</v>
      </c>
      <c r="K14" s="43">
        <f>SUMIFS('DATA 2'!$C$101:$C$133,'DATA 2'!$A$101:$A$133,$J14)</f>
        <v>288.43088970000002</v>
      </c>
      <c r="L14" s="43">
        <f>SUMIFS('DATA 2'!$H$101:$H$133,'DATA 2'!$A$101:$A$133,$J14)</f>
        <v>995.27434860000005</v>
      </c>
      <c r="M14" s="43">
        <f>SUMIFS('DATA 2'!$J$101:$J$133,'DATA 2'!$A$101:$A$133,$J14)</f>
        <v>1338.008055</v>
      </c>
      <c r="N14" s="43">
        <f>SUMIFS('DATA 2'!$O$101:$O$133,'DATA 2'!$A$101:$A$133,$J14)</f>
        <v>1873.2651390000001</v>
      </c>
      <c r="O14" s="43">
        <f>SUMIFS('DATA 2'!$T$101:$T$133,'DATA 2'!$A$101:$A$133,$J14)</f>
        <v>2513.542042</v>
      </c>
      <c r="P14" s="43">
        <f>SUMIFS('DATA 2'!AD$101:$AD$133,'DATA 2'!$A$101:$A$133,$J14)</f>
        <v>2501.1153199999999</v>
      </c>
      <c r="Q14" s="43">
        <f>SUMIFS('DATA 2'!$AN$101:$AN$133,'DATA 2'!$A$101:$A$133,$J14)</f>
        <v>1585.027769</v>
      </c>
      <c r="R14" s="45"/>
      <c r="S14" s="42" t="s">
        <v>443</v>
      </c>
      <c r="T14" s="47">
        <f t="shared" si="7"/>
        <v>19.404331900000102</v>
      </c>
      <c r="U14" s="47">
        <f t="shared" si="8"/>
        <v>64.502283000000034</v>
      </c>
      <c r="V14" s="47">
        <f t="shared" si="9"/>
        <v>-41.940932999999859</v>
      </c>
      <c r="W14" s="47">
        <f t="shared" si="10"/>
        <v>520.99858500000005</v>
      </c>
      <c r="X14" s="47">
        <f t="shared" si="11"/>
        <v>142.78470199999992</v>
      </c>
      <c r="Y14" s="47">
        <f t="shared" si="12"/>
        <v>1584.1180929083</v>
      </c>
      <c r="Z14" s="47"/>
      <c r="AA14" s="42" t="s">
        <v>443</v>
      </c>
      <c r="AB14" s="48">
        <f t="shared" si="1"/>
        <v>1.9884135763918342E-2</v>
      </c>
      <c r="AC14" s="48">
        <f t="shared" si="2"/>
        <v>5.064938410031794E-2</v>
      </c>
      <c r="AD14" s="48">
        <f t="shared" si="3"/>
        <v>-2.1898913967102307E-2</v>
      </c>
      <c r="AE14" s="48">
        <f t="shared" si="4"/>
        <v>0.26147413908072181</v>
      </c>
      <c r="AF14" s="48">
        <f t="shared" si="5"/>
        <v>6.0544819674643202E-2</v>
      </c>
      <c r="AG14" s="48">
        <f t="shared" si="6"/>
        <v>1741.4089557392949</v>
      </c>
    </row>
    <row r="15" spans="1:33" s="46" customFormat="1" ht="13.5" customHeight="1" x14ac:dyDescent="0.2">
      <c r="A15" s="42" t="s">
        <v>444</v>
      </c>
      <c r="B15" s="43">
        <f>SUMIFS('DATA 2'!$C$68:$C$100,'DATA 2'!$A$68:$A$100,$A15)</f>
        <v>514.10128280000004</v>
      </c>
      <c r="C15" s="43">
        <f>SUMIFS('DATA 2'!$H$68:$H$100,'DATA 2'!$A$68:$A$100,$A15)</f>
        <v>715.00613989999999</v>
      </c>
      <c r="D15" s="43">
        <f>SUMIFS('DATA 2'!$J$68:$J$100,'DATA 2'!$A$68:$A$100,$A15)</f>
        <v>773.44480399999998</v>
      </c>
      <c r="E15" s="43">
        <f>SUMIFS('DATA 2'!$O$68:$O$100,'DATA 2'!$A$68:$A$100,$A15)</f>
        <v>765.13248920000001</v>
      </c>
      <c r="F15" s="43">
        <f>SUMIFS('DATA 2'!$T$68:$T$100,'DATA 2'!$A$68:$A$100,$A15)</f>
        <v>662.65950290000001</v>
      </c>
      <c r="G15" s="43">
        <f>SUMIFS('DATA 2'!$AD$68:$AD$100,'DATA 2'!$A$68:$A$100,$A15)</f>
        <v>240.67066500000001</v>
      </c>
      <c r="H15" s="43">
        <f>SUMIFS('DATA 2'!$AN$68:$AN$100,'DATA 2'!$A$68:$A$100,$A15)</f>
        <v>20.29444217</v>
      </c>
      <c r="I15" s="45"/>
      <c r="J15" s="42" t="s">
        <v>444</v>
      </c>
      <c r="K15" s="43">
        <f>SUMIFS('DATA 2'!$C$101:$C$133,'DATA 2'!$A$101:$A$133,$J15)</f>
        <v>514.10128280000004</v>
      </c>
      <c r="L15" s="43">
        <f>SUMIFS('DATA 2'!$H$101:$H$133,'DATA 2'!$A$101:$A$133,$J15)</f>
        <v>735.15367979999996</v>
      </c>
      <c r="M15" s="43">
        <f>SUMIFS('DATA 2'!$J$101:$J$133,'DATA 2'!$A$101:$A$133,$J15)</f>
        <v>838.829522</v>
      </c>
      <c r="N15" s="43">
        <f>SUMIFS('DATA 2'!$O$101:$O$133,'DATA 2'!$A$101:$A$133,$J15)</f>
        <v>830.59558560000005</v>
      </c>
      <c r="O15" s="43">
        <f>SUMIFS('DATA 2'!$T$101:$T$133,'DATA 2'!$A$101:$A$133,$J15)</f>
        <v>653.31611889999999</v>
      </c>
      <c r="P15" s="43">
        <f>SUMIFS('DATA 2'!AD$101:$AD$133,'DATA 2'!$A$101:$A$133,$J15)</f>
        <v>239.460003</v>
      </c>
      <c r="Q15" s="43">
        <f>SUMIFS('DATA 2'!$AN$101:$AN$133,'DATA 2'!$A$101:$A$133,$J15)</f>
        <v>693.96149209999999</v>
      </c>
      <c r="R15" s="45"/>
      <c r="S15" s="42" t="s">
        <v>444</v>
      </c>
      <c r="T15" s="47">
        <f t="shared" si="7"/>
        <v>20.14753989999997</v>
      </c>
      <c r="U15" s="47">
        <f t="shared" si="8"/>
        <v>65.384718000000021</v>
      </c>
      <c r="V15" s="47">
        <f t="shared" si="9"/>
        <v>65.46309640000004</v>
      </c>
      <c r="W15" s="47">
        <f t="shared" si="10"/>
        <v>-9.3433840000000146</v>
      </c>
      <c r="X15" s="47">
        <f t="shared" si="11"/>
        <v>-1.2106620000000134</v>
      </c>
      <c r="Y15" s="47">
        <f t="shared" si="12"/>
        <v>673.66704992999996</v>
      </c>
      <c r="Z15" s="47"/>
      <c r="AA15" s="42" t="s">
        <v>444</v>
      </c>
      <c r="AB15" s="48">
        <f t="shared" si="1"/>
        <v>2.81781355091828E-2</v>
      </c>
      <c r="AC15" s="48">
        <f t="shared" si="2"/>
        <v>8.4537018882086867E-2</v>
      </c>
      <c r="AD15" s="48">
        <f t="shared" si="3"/>
        <v>8.5557857395973658E-2</v>
      </c>
      <c r="AE15" s="48">
        <f t="shared" si="4"/>
        <v>-1.4099826470624133E-2</v>
      </c>
      <c r="AF15" s="48">
        <f t="shared" si="5"/>
        <v>-5.0303679511585209E-3</v>
      </c>
      <c r="AG15" s="48">
        <f t="shared" si="6"/>
        <v>33.194657152283774</v>
      </c>
    </row>
    <row r="16" spans="1:33" s="46" customFormat="1" ht="13.5" customHeight="1" x14ac:dyDescent="0.2">
      <c r="A16" s="42" t="s">
        <v>445</v>
      </c>
      <c r="B16" s="98">
        <f>SUMIFS('DATA 2'!$C$68:$C$100,'DATA 2'!$A$68:$A$100,$A16)</f>
        <v>0.22515454670000001</v>
      </c>
      <c r="C16" s="43">
        <f>SUMIFS('DATA 2'!$H$68:$H$100,'DATA 2'!$A$68:$A$100,$A16)</f>
        <v>512.99200940000003</v>
      </c>
      <c r="D16" s="43">
        <f>SUMIFS('DATA 2'!$J$68:$J$100,'DATA 2'!$A$68:$A$100,$A16)</f>
        <v>1039.095368</v>
      </c>
      <c r="E16" s="43">
        <f>SUMIFS('DATA 2'!$O$68:$O$100,'DATA 2'!$A$68:$A$100,$A16)</f>
        <v>2344.890903</v>
      </c>
      <c r="F16" s="43">
        <f>SUMIFS('DATA 2'!$T$68:$T$100,'DATA 2'!$A$68:$A$100,$A16)</f>
        <v>2412.446081</v>
      </c>
      <c r="G16" s="43">
        <f>SUMIFS('DATA 2'!$AD$68:$AD$100,'DATA 2'!$A$68:$A$100,$A16)</f>
        <v>1007.999064</v>
      </c>
      <c r="H16" s="43">
        <f>SUMIFS('DATA 2'!$AN$68:$AN$100,'DATA 2'!$A$68:$A$100,$A16)</f>
        <v>549.95829119999996</v>
      </c>
      <c r="I16" s="45"/>
      <c r="J16" s="42" t="s">
        <v>445</v>
      </c>
      <c r="K16" s="43">
        <f>SUMIFS('DATA 2'!$C$101:$C$133,'DATA 2'!$A$101:$A$133,$J16)</f>
        <v>0.22515454670000001</v>
      </c>
      <c r="L16" s="43">
        <f>SUMIFS('DATA 2'!$H$101:$H$133,'DATA 2'!$A$101:$A$133,$J16)</f>
        <v>523.20515550000005</v>
      </c>
      <c r="M16" s="43">
        <f>SUMIFS('DATA 2'!$J$101:$J$133,'DATA 2'!$A$101:$A$133,$J16)</f>
        <v>1090.003215</v>
      </c>
      <c r="N16" s="43">
        <f>SUMIFS('DATA 2'!$O$101:$O$133,'DATA 2'!$A$101:$A$133,$J16)</f>
        <v>2278.2800400000001</v>
      </c>
      <c r="O16" s="43">
        <f>SUMIFS('DATA 2'!$T$101:$T$133,'DATA 2'!$A$101:$A$133,$J16)</f>
        <v>2166.458991</v>
      </c>
      <c r="P16" s="43">
        <f>SUMIFS('DATA 2'!AD$101:$AD$133,'DATA 2'!$A$101:$A$133,$J16)</f>
        <v>626.3740679</v>
      </c>
      <c r="Q16" s="43">
        <f>SUMIFS('DATA 2'!$AN$101:$AN$133,'DATA 2'!$A$101:$A$133,$J16)</f>
        <v>224.62095479999999</v>
      </c>
      <c r="R16" s="45"/>
      <c r="S16" s="42" t="s">
        <v>445</v>
      </c>
      <c r="T16" s="47">
        <f t="shared" si="7"/>
        <v>10.213146100000017</v>
      </c>
      <c r="U16" s="47">
        <f t="shared" si="8"/>
        <v>50.907846999999947</v>
      </c>
      <c r="V16" s="47">
        <f t="shared" si="9"/>
        <v>-66.610862999999881</v>
      </c>
      <c r="W16" s="47">
        <f t="shared" si="10"/>
        <v>-245.98709000000008</v>
      </c>
      <c r="X16" s="47">
        <f t="shared" si="11"/>
        <v>-381.62499609999998</v>
      </c>
      <c r="Y16" s="47">
        <f t="shared" si="12"/>
        <v>-325.33733639999997</v>
      </c>
      <c r="Z16" s="47"/>
      <c r="AA16" s="42" t="s">
        <v>445</v>
      </c>
      <c r="AB16" s="48">
        <f t="shared" si="1"/>
        <v>1.99089769681704E-2</v>
      </c>
      <c r="AC16" s="48">
        <f t="shared" si="2"/>
        <v>4.8992468417971002E-2</v>
      </c>
      <c r="AD16" s="48">
        <f t="shared" si="3"/>
        <v>-2.8406806864566425E-2</v>
      </c>
      <c r="AE16" s="48">
        <f t="shared" si="4"/>
        <v>-0.10196583954242588</v>
      </c>
      <c r="AF16" s="48">
        <f t="shared" si="5"/>
        <v>-0.37859657784364764</v>
      </c>
      <c r="AG16" s="48">
        <f t="shared" si="6"/>
        <v>-0.59156729083967297</v>
      </c>
    </row>
    <row r="17" spans="1:34" s="46" customFormat="1" ht="13.5" customHeight="1" x14ac:dyDescent="0.2">
      <c r="A17" s="42" t="s">
        <v>446</v>
      </c>
      <c r="B17" s="43">
        <f>SUMIFS('DATA 2'!$C$68:$C$100,'DATA 2'!$A$68:$A$100,$A17)</f>
        <v>2605.7253879999998</v>
      </c>
      <c r="C17" s="43">
        <f>SUMIFS('DATA 2'!$H$68:$H$100,'DATA 2'!$A$68:$A$100,$A17)</f>
        <v>2316.3316180000002</v>
      </c>
      <c r="D17" s="43">
        <f>SUMIFS('DATA 2'!$J$68:$J$100,'DATA 2'!$A$68:$A$100,$A17)</f>
        <v>2316.235126</v>
      </c>
      <c r="E17" s="43">
        <f>SUMIFS('DATA 2'!$O$68:$O$100,'DATA 2'!$A$68:$A$100,$A17)</f>
        <v>1886.6795850000001</v>
      </c>
      <c r="F17" s="43">
        <f>SUMIFS('DATA 2'!$T$68:$T$100,'DATA 2'!$A$68:$A$100,$A17)</f>
        <v>1498.522927</v>
      </c>
      <c r="G17" s="43">
        <f>SUMIFS('DATA 2'!$AD$68:$AD$100,'DATA 2'!$A$68:$A$100,$A17)</f>
        <v>1336.376152</v>
      </c>
      <c r="H17" s="43">
        <f>SUMIFS('DATA 2'!$AN$68:$AN$100,'DATA 2'!$A$68:$A$100,$A17)</f>
        <v>1463.17417</v>
      </c>
      <c r="I17" s="45"/>
      <c r="J17" s="42" t="s">
        <v>446</v>
      </c>
      <c r="K17" s="43">
        <f>SUMIFS('DATA 2'!$C$101:$C$133,'DATA 2'!$A$101:$A$133,$J17)</f>
        <v>2605.7253879999998</v>
      </c>
      <c r="L17" s="43">
        <f>SUMIFS('DATA 2'!$H$101:$H$133,'DATA 2'!$A$101:$A$133,$J17)</f>
        <v>2362.2953349999998</v>
      </c>
      <c r="M17" s="43">
        <f>SUMIFS('DATA 2'!$J$101:$J$133,'DATA 2'!$A$101:$A$133,$J17)</f>
        <v>2437.6104759999998</v>
      </c>
      <c r="N17" s="43">
        <f>SUMIFS('DATA 2'!$O$101:$O$133,'DATA 2'!$A$101:$A$133,$J17)</f>
        <v>1911.4927170000001</v>
      </c>
      <c r="O17" s="43">
        <f>SUMIFS('DATA 2'!$T$101:$T$133,'DATA 2'!$A$101:$A$133,$J17)</f>
        <v>1542.216048</v>
      </c>
      <c r="P17" s="43">
        <f>SUMIFS('DATA 2'!AD$101:$AD$133,'DATA 2'!$A$101:$A$133,$J17)</f>
        <v>1504.075304</v>
      </c>
      <c r="Q17" s="43">
        <f>SUMIFS('DATA 2'!$AN$101:$AN$133,'DATA 2'!$A$101:$A$133,$J17)</f>
        <v>24409.979729999999</v>
      </c>
      <c r="R17" s="45"/>
      <c r="S17" s="42" t="s">
        <v>446</v>
      </c>
      <c r="T17" s="47">
        <f t="shared" si="7"/>
        <v>45.963716999999633</v>
      </c>
      <c r="U17" s="47">
        <f t="shared" si="8"/>
        <v>121.3753499999998</v>
      </c>
      <c r="V17" s="47">
        <f t="shared" si="9"/>
        <v>24.813131999999996</v>
      </c>
      <c r="W17" s="47">
        <f t="shared" si="10"/>
        <v>43.693121000000019</v>
      </c>
      <c r="X17" s="47">
        <f t="shared" si="11"/>
        <v>167.69915199999991</v>
      </c>
      <c r="Y17" s="47">
        <f t="shared" si="12"/>
        <v>22946.805560000001</v>
      </c>
      <c r="Z17" s="47"/>
      <c r="AA17" s="42" t="s">
        <v>446</v>
      </c>
      <c r="AB17" s="48">
        <f t="shared" si="1"/>
        <v>1.9843323228340815E-2</v>
      </c>
      <c r="AC17" s="48">
        <f t="shared" si="2"/>
        <v>5.2401998673428096E-2</v>
      </c>
      <c r="AD17" s="48">
        <f t="shared" si="3"/>
        <v>1.3151746696829836E-2</v>
      </c>
      <c r="AE17" s="48">
        <f t="shared" si="4"/>
        <v>2.9157459130420005E-2</v>
      </c>
      <c r="AF17" s="48">
        <f t="shared" si="5"/>
        <v>0.1254879861100664</v>
      </c>
      <c r="AG17" s="48">
        <f t="shared" si="6"/>
        <v>15.682894101390541</v>
      </c>
    </row>
    <row r="18" spans="1:34" s="46" customFormat="1" ht="13.5" customHeight="1" x14ac:dyDescent="0.2">
      <c r="A18" s="42" t="s">
        <v>449</v>
      </c>
      <c r="B18" s="43">
        <f>SUMIFS('DATA 2'!$C$68:$C$100,'DATA 2'!$A$68:$A$100,$A18)</f>
        <v>2831.6670730000001</v>
      </c>
      <c r="C18" s="43">
        <f>SUMIFS('DATA 2'!$H$68:$H$100,'DATA 2'!$A$68:$A$100,$A18)</f>
        <v>2503.1113989999999</v>
      </c>
      <c r="D18" s="43">
        <f>SUMIFS('DATA 2'!$J$68:$J$100,'DATA 2'!$A$68:$A$100,$A18)</f>
        <v>2499.2219669999999</v>
      </c>
      <c r="E18" s="43">
        <f>SUMIFS('DATA 2'!$O$68:$O$100,'DATA 2'!$A$68:$A$100,$A18)</f>
        <v>2110.823077</v>
      </c>
      <c r="F18" s="43">
        <f>SUMIFS('DATA 2'!$T$68:$T$100,'DATA 2'!$A$68:$A$100,$A18)</f>
        <v>1393.6991310000001</v>
      </c>
      <c r="G18" s="43">
        <f>SUMIFS('DATA 2'!$AD$68:$AD$100,'DATA 2'!$A$68:$A$100,$A18)</f>
        <v>870.89006919999997</v>
      </c>
      <c r="H18" s="43">
        <f>SUMIFS('DATA 2'!$AN$68:$AN$100,'DATA 2'!$A$68:$A$100,$A18)</f>
        <v>15.16508846</v>
      </c>
      <c r="I18" s="45"/>
      <c r="J18" s="42" t="s">
        <v>449</v>
      </c>
      <c r="K18" s="43">
        <f>SUMIFS('DATA 2'!$C$101:$C$133,'DATA 2'!$A$101:$A$133,$J18)</f>
        <v>2831.6670730000001</v>
      </c>
      <c r="L18" s="43">
        <f>SUMIFS('DATA 2'!$H$101:$H$133,'DATA 2'!$A$101:$A$133,$J18)</f>
        <v>1970.9422239999999</v>
      </c>
      <c r="M18" s="43">
        <f>SUMIFS('DATA 2'!$J$101:$J$133,'DATA 2'!$A$101:$A$133,$J18)</f>
        <v>957.58267809999995</v>
      </c>
      <c r="N18" s="43">
        <f>SUMIFS('DATA 2'!$O$101:$O$133,'DATA 2'!$A$101:$A$133,$J18)</f>
        <v>76.966508700000006</v>
      </c>
      <c r="O18" s="43">
        <f>SUMIFS('DATA 2'!$T$101:$T$133,'DATA 2'!$A$101:$A$133,$J18)</f>
        <v>13.783728809999999</v>
      </c>
      <c r="P18" s="43">
        <f>SUMIFS('DATA 2'!AD$101:$AD$133,'DATA 2'!$A$101:$A$133,$J18)</f>
        <v>0.13681714719999999</v>
      </c>
      <c r="Q18" s="43">
        <f>SUMIFS('DATA 2'!$AN$101:$AN$133,'DATA 2'!$A$101:$A$133,$J18)</f>
        <v>1.12962294E-2</v>
      </c>
      <c r="R18" s="45"/>
      <c r="S18" s="42" t="s">
        <v>449</v>
      </c>
      <c r="T18" s="47">
        <f t="shared" si="7"/>
        <v>-532.169175</v>
      </c>
      <c r="U18" s="47">
        <f t="shared" si="8"/>
        <v>-1541.6392888999999</v>
      </c>
      <c r="V18" s="47">
        <f t="shared" si="9"/>
        <v>-2033.8565682999999</v>
      </c>
      <c r="W18" s="47">
        <f t="shared" si="10"/>
        <v>-1379.9154021900001</v>
      </c>
      <c r="X18" s="47">
        <f t="shared" si="11"/>
        <v>-870.75325205280001</v>
      </c>
      <c r="Y18" s="47">
        <f t="shared" si="12"/>
        <v>-15.153792230600001</v>
      </c>
      <c r="Z18" s="47"/>
      <c r="AA18" s="42" t="s">
        <v>449</v>
      </c>
      <c r="AB18" s="48">
        <f t="shared" si="1"/>
        <v>-0.21260307280475133</v>
      </c>
      <c r="AC18" s="48">
        <f t="shared" si="2"/>
        <v>-0.61684768670249124</v>
      </c>
      <c r="AD18" s="48">
        <f t="shared" si="3"/>
        <v>-0.96353720520746422</v>
      </c>
      <c r="AE18" s="48">
        <f t="shared" si="4"/>
        <v>-0.99010996813917074</v>
      </c>
      <c r="AF18" s="48">
        <f t="shared" si="5"/>
        <v>-0.99984289963562711</v>
      </c>
      <c r="AG18" s="48">
        <f t="shared" si="6"/>
        <v>-0.99925511615512197</v>
      </c>
    </row>
    <row r="19" spans="1:34" s="46" customFormat="1" ht="13.5" customHeight="1" x14ac:dyDescent="0.2">
      <c r="A19" s="42" t="s">
        <v>450</v>
      </c>
      <c r="B19" s="43">
        <f>SUMIFS('DATA 2'!$C$68:$C$100,'DATA 2'!$A$68:$A$100,$A19)</f>
        <v>11781.592780000001</v>
      </c>
      <c r="C19" s="43">
        <f>SUMIFS('DATA 2'!$H$68:$H$100,'DATA 2'!$A$68:$A$100,$A19)</f>
        <v>19238.225569999999</v>
      </c>
      <c r="D19" s="43">
        <f>SUMIFS('DATA 2'!$J$68:$J$100,'DATA 2'!$A$68:$A$100,$A19)</f>
        <v>23952.187300000001</v>
      </c>
      <c r="E19" s="43">
        <f>SUMIFS('DATA 2'!$O$68:$O$100,'DATA 2'!$A$68:$A$100,$A19)</f>
        <v>37282.038670000002</v>
      </c>
      <c r="F19" s="43">
        <f>SUMIFS('DATA 2'!$T$68:$T$100,'DATA 2'!$A$68:$A$100,$A19)</f>
        <v>67090.907380000004</v>
      </c>
      <c r="G19" s="43">
        <f>SUMIFS('DATA 2'!$AD$68:$AD$100,'DATA 2'!$A$68:$A$100,$A19)</f>
        <v>30453.89718</v>
      </c>
      <c r="H19" s="43">
        <f>SUMIFS('DATA 2'!$AN$68:$AN$100,'DATA 2'!$A$68:$A$100,$A19)</f>
        <v>78675.660999999905</v>
      </c>
      <c r="I19" s="45"/>
      <c r="J19" s="42" t="s">
        <v>450</v>
      </c>
      <c r="K19" s="43">
        <f>SUMIFS('DATA 2'!$C$101:$C$133,'DATA 2'!$A$101:$A$133,$J19)</f>
        <v>11781.592780000001</v>
      </c>
      <c r="L19" s="43">
        <f>SUMIFS('DATA 2'!$H$101:$H$133,'DATA 2'!$A$101:$A$133,$J19)</f>
        <v>19879.62818</v>
      </c>
      <c r="M19" s="43">
        <f>SUMIFS('DATA 2'!$J$101:$J$133,'DATA 2'!$A$101:$A$133,$J19)</f>
        <v>25580.910049999999</v>
      </c>
      <c r="N19" s="43">
        <f>SUMIFS('DATA 2'!$O$101:$O$133,'DATA 2'!$A$101:$A$133,$J19)</f>
        <v>37330.954030000001</v>
      </c>
      <c r="O19" s="43">
        <f>SUMIFS('DATA 2'!$T$101:$T$133,'DATA 2'!$A$101:$A$133,$J19)</f>
        <v>43867.625970000001</v>
      </c>
      <c r="P19" s="43">
        <f>SUMIFS('DATA 2'!AD$101:$AD$133,'DATA 2'!$A$101:$A$133,$J19)</f>
        <v>10082.5324</v>
      </c>
      <c r="Q19" s="43">
        <f>SUMIFS('DATA 2'!$AN$101:$AN$133,'DATA 2'!$A$101:$A$133,$J19)</f>
        <v>7180.2848880000001</v>
      </c>
      <c r="R19" s="45"/>
      <c r="S19" s="42" t="s">
        <v>450</v>
      </c>
      <c r="T19" s="47">
        <f t="shared" si="7"/>
        <v>641.402610000001</v>
      </c>
      <c r="U19" s="47">
        <f t="shared" si="8"/>
        <v>1628.7227499999972</v>
      </c>
      <c r="V19" s="47">
        <f t="shared" si="9"/>
        <v>48.915359999999055</v>
      </c>
      <c r="W19" s="47">
        <f t="shared" si="10"/>
        <v>-23223.281410000003</v>
      </c>
      <c r="X19" s="47">
        <f t="shared" si="11"/>
        <v>-20371.36478</v>
      </c>
      <c r="Y19" s="47">
        <f t="shared" si="12"/>
        <v>-71495.376111999911</v>
      </c>
      <c r="Z19" s="47"/>
      <c r="AA19" s="42" t="s">
        <v>450</v>
      </c>
      <c r="AB19" s="48">
        <f t="shared" si="1"/>
        <v>3.3340008810386346E-2</v>
      </c>
      <c r="AC19" s="48">
        <f t="shared" si="2"/>
        <v>6.7998915071943999E-2</v>
      </c>
      <c r="AD19" s="48">
        <f t="shared" si="3"/>
        <v>1.3120355470088718E-3</v>
      </c>
      <c r="AE19" s="48">
        <f t="shared" si="4"/>
        <v>-0.34614647970796308</v>
      </c>
      <c r="AF19" s="48">
        <f t="shared" si="5"/>
        <v>-0.66892472446444373</v>
      </c>
      <c r="AG19" s="48">
        <f t="shared" si="6"/>
        <v>-0.90873562679060294</v>
      </c>
    </row>
    <row r="20" spans="1:34" s="46" customFormat="1" ht="13.5" customHeight="1" x14ac:dyDescent="0.2">
      <c r="A20" s="42" t="s">
        <v>447</v>
      </c>
      <c r="B20" s="43">
        <f>SUMIFS('DATA 2'!$C$68:$C$100,'DATA 2'!$A$68:$A$100,$A20)</f>
        <v>474.12527679999999</v>
      </c>
      <c r="C20" s="43">
        <f>SUMIFS('DATA 2'!$H$68:$H$100,'DATA 2'!$A$68:$A$100,$A20)</f>
        <v>616.45100790000004</v>
      </c>
      <c r="D20" s="43">
        <f>SUMIFS('DATA 2'!$J$68:$J$100,'DATA 2'!$A$68:$A$100,$A20)</f>
        <v>257.1469136</v>
      </c>
      <c r="E20" s="43">
        <f>SUMIFS('DATA 2'!$O$68:$O$100,'DATA 2'!$A$68:$A$100,$A20)</f>
        <v>13.72381564</v>
      </c>
      <c r="F20" s="43">
        <f>SUMIFS('DATA 2'!$T$68:$T$100,'DATA 2'!$A$68:$A$100,$A20)</f>
        <v>3.3436664309999999</v>
      </c>
      <c r="G20" s="43">
        <f>SUMIFS('DATA 2'!$AD$68:$AD$100,'DATA 2'!$A$68:$A$100,$A20)</f>
        <v>2.5739623900000002</v>
      </c>
      <c r="H20" s="43">
        <f>SUMIFS('DATA 2'!$AN$68:$AN$100,'DATA 2'!$A$68:$A$100,$A20)</f>
        <v>3.365420404</v>
      </c>
      <c r="I20" s="45"/>
      <c r="J20" s="42" t="s">
        <v>447</v>
      </c>
      <c r="K20" s="43">
        <f>SUMIFS('DATA 2'!$C$101:$C$133,'DATA 2'!$A$101:$A$133,$J20)</f>
        <v>474.12527679999999</v>
      </c>
      <c r="L20" s="43">
        <f>SUMIFS('DATA 2'!$H$101:$H$133,'DATA 2'!$A$101:$A$133,$J20)</f>
        <v>628.65072899999996</v>
      </c>
      <c r="M20" s="43">
        <f>SUMIFS('DATA 2'!$J$101:$J$133,'DATA 2'!$A$101:$A$133,$J20)</f>
        <v>270.13897989999998</v>
      </c>
      <c r="N20" s="43">
        <f>SUMIFS('DATA 2'!$O$101:$O$133,'DATA 2'!$A$101:$A$133,$J20)</f>
        <v>13.471451220000001</v>
      </c>
      <c r="O20" s="43">
        <f>SUMIFS('DATA 2'!$T$101:$T$133,'DATA 2'!$A$101:$A$133,$J20)</f>
        <v>2.9784668929999998</v>
      </c>
      <c r="P20" s="43">
        <f>SUMIFS('DATA 2'!AD$101:$AD$133,'DATA 2'!$A$101:$A$133,$J20)</f>
        <v>1.7653343290000001</v>
      </c>
      <c r="Q20" s="43">
        <f>SUMIFS('DATA 2'!$AN$101:$AN$133,'DATA 2'!$A$101:$A$133,$J20)</f>
        <v>1.689459405</v>
      </c>
      <c r="R20" s="45"/>
      <c r="S20" s="42" t="s">
        <v>447</v>
      </c>
      <c r="T20" s="47">
        <f t="shared" si="7"/>
        <v>12.19972109999992</v>
      </c>
      <c r="U20" s="47">
        <f t="shared" si="8"/>
        <v>12.992066299999976</v>
      </c>
      <c r="V20" s="47">
        <f t="shared" si="9"/>
        <v>-0.25236441999999926</v>
      </c>
      <c r="W20" s="47">
        <f t="shared" si="10"/>
        <v>-0.36519953800000016</v>
      </c>
      <c r="X20" s="47">
        <f t="shared" si="11"/>
        <v>-0.80862806100000006</v>
      </c>
      <c r="Y20" s="47">
        <f t="shared" si="12"/>
        <v>-1.675960999</v>
      </c>
      <c r="Z20" s="47"/>
      <c r="AA20" s="42" t="s">
        <v>447</v>
      </c>
      <c r="AB20" s="48">
        <f t="shared" si="1"/>
        <v>1.979025249964228E-2</v>
      </c>
      <c r="AC20" s="48">
        <f t="shared" si="2"/>
        <v>5.0523905257558566E-2</v>
      </c>
      <c r="AD20" s="48">
        <f t="shared" si="3"/>
        <v>-1.8388794094876038E-2</v>
      </c>
      <c r="AE20" s="48">
        <f t="shared" si="4"/>
        <v>-0.10922128314419777</v>
      </c>
      <c r="AF20" s="48">
        <f t="shared" si="5"/>
        <v>-0.31415690615432812</v>
      </c>
      <c r="AG20" s="48">
        <f t="shared" si="6"/>
        <v>-0.49799454386382802</v>
      </c>
    </row>
    <row r="21" spans="1:34" s="46" customFormat="1" ht="13.5" customHeight="1" x14ac:dyDescent="0.2">
      <c r="A21" s="42" t="s">
        <v>448</v>
      </c>
      <c r="B21" s="43">
        <f>SUMIFS('DATA 2'!$C$68:$C$100,'DATA 2'!$A$68:$A$100,$A21)</f>
        <v>5981.2326210000001</v>
      </c>
      <c r="C21" s="43">
        <f>SUMIFS('DATA 2'!$H$68:$H$100,'DATA 2'!$A$68:$A$100,$A21)</f>
        <v>2732.1856929999999</v>
      </c>
      <c r="D21" s="43">
        <f>SUMIFS('DATA 2'!$J$68:$J$100,'DATA 2'!$A$68:$A$100,$A21)</f>
        <v>570.84117470000001</v>
      </c>
      <c r="E21" s="43">
        <f>SUMIFS('DATA 2'!$O$68:$O$100,'DATA 2'!$A$68:$A$100,$A21)</f>
        <v>5.5875924179999998</v>
      </c>
      <c r="F21" s="43">
        <f>SUMIFS('DATA 2'!$T$68:$T$100,'DATA 2'!$A$68:$A$100,$A21)</f>
        <v>0.9545778104</v>
      </c>
      <c r="G21" s="43">
        <f>SUMIFS('DATA 2'!$AD$68:$AD$100,'DATA 2'!$A$68:$A$100,$A21)</f>
        <v>6.83801089E-2</v>
      </c>
      <c r="H21" s="43">
        <f>SUMIFS('DATA 2'!$AN$68:$AN$100,'DATA 2'!$A$68:$A$100,$A21)</f>
        <v>6.73582695E-3</v>
      </c>
      <c r="I21" s="45"/>
      <c r="J21" s="42" t="s">
        <v>448</v>
      </c>
      <c r="K21" s="43">
        <f>SUMIFS('DATA 2'!$C$101:$C$133,'DATA 2'!$A$101:$A$133,$J21)</f>
        <v>5981.2326210000001</v>
      </c>
      <c r="L21" s="43">
        <f>SUMIFS('DATA 2'!$H$101:$H$133,'DATA 2'!$A$101:$A$133,$J21)</f>
        <v>2786.1751079999999</v>
      </c>
      <c r="M21" s="43">
        <f>SUMIFS('DATA 2'!$J$101:$J$133,'DATA 2'!$A$101:$A$133,$J21)</f>
        <v>599.56966</v>
      </c>
      <c r="N21" s="43">
        <f>SUMIFS('DATA 2'!$O$101:$O$133,'DATA 2'!$A$101:$A$133,$J21)</f>
        <v>5.5402412160000001</v>
      </c>
      <c r="O21" s="43">
        <f>SUMIFS('DATA 2'!$T$101:$T$133,'DATA 2'!$A$101:$A$133,$J21)</f>
        <v>0.90619814649999997</v>
      </c>
      <c r="P21" s="43">
        <f>SUMIFS('DATA 2'!AD$101:$AD$133,'DATA 2'!$A$101:$A$133,$J21)</f>
        <v>5.5674800900000002E-2</v>
      </c>
      <c r="Q21" s="43">
        <f>SUMIFS('DATA 2'!$AN$101:$AN$133,'DATA 2'!$A$101:$A$133,$J21)</f>
        <v>4.7229520800000004E-3</v>
      </c>
      <c r="R21" s="45"/>
      <c r="S21" s="42" t="s">
        <v>448</v>
      </c>
      <c r="T21" s="47">
        <f t="shared" si="7"/>
        <v>53.989415000000008</v>
      </c>
      <c r="U21" s="47">
        <f t="shared" si="8"/>
        <v>28.728485299999988</v>
      </c>
      <c r="V21" s="47">
        <f t="shared" si="9"/>
        <v>-4.7351201999999759E-2</v>
      </c>
      <c r="W21" s="47">
        <f t="shared" si="10"/>
        <v>-4.8379663900000036E-2</v>
      </c>
      <c r="X21" s="47">
        <f t="shared" si="11"/>
        <v>-1.2705307999999998E-2</v>
      </c>
      <c r="Y21" s="47">
        <f t="shared" si="12"/>
        <v>-2.0128748699999996E-3</v>
      </c>
      <c r="Z21" s="47"/>
      <c r="AA21" s="42" t="s">
        <v>448</v>
      </c>
      <c r="AB21" s="48">
        <f t="shared" si="1"/>
        <v>1.9760521818968479E-2</v>
      </c>
      <c r="AC21" s="48">
        <f t="shared" si="2"/>
        <v>5.0326582197049774E-2</v>
      </c>
      <c r="AD21" s="48">
        <f t="shared" si="3"/>
        <v>-8.4743478868396505E-3</v>
      </c>
      <c r="AE21" s="48">
        <f t="shared" si="4"/>
        <v>-5.06817394799145E-2</v>
      </c>
      <c r="AF21" s="48">
        <f t="shared" si="5"/>
        <v>-0.18580414983808247</v>
      </c>
      <c r="AG21" s="48">
        <f t="shared" si="6"/>
        <v>-0.29883114351683271</v>
      </c>
    </row>
    <row r="22" spans="1:34" s="46" customFormat="1" ht="13.5" customHeight="1" x14ac:dyDescent="0.2">
      <c r="A22" s="44" t="s">
        <v>240</v>
      </c>
      <c r="B22" s="43">
        <f>SUM(B4:B8,B10:B21)</f>
        <v>3459303.5254912633</v>
      </c>
      <c r="C22" s="43">
        <f t="shared" ref="C22:H22" si="15">SUM(C4:C8,C10:C21)</f>
        <v>3979452.6644066097</v>
      </c>
      <c r="D22" s="43">
        <f t="shared" si="15"/>
        <v>4208523.5965406504</v>
      </c>
      <c r="E22" s="43">
        <f t="shared" si="15"/>
        <v>4847452.8734839372</v>
      </c>
      <c r="F22" s="43">
        <f t="shared" si="15"/>
        <v>5599886.2521059299</v>
      </c>
      <c r="G22" s="43">
        <f t="shared" si="15"/>
        <v>7292592.3947840277</v>
      </c>
      <c r="H22" s="43">
        <f t="shared" si="15"/>
        <v>9259386.0246866439</v>
      </c>
      <c r="I22" s="45"/>
      <c r="J22" s="44" t="s">
        <v>240</v>
      </c>
      <c r="K22" s="43">
        <f t="shared" ref="K22:Q22" si="16">SUM(K4:K8,K10:K21)</f>
        <v>3459303.5254912633</v>
      </c>
      <c r="L22" s="43">
        <f t="shared" si="16"/>
        <v>3980015.9260896104</v>
      </c>
      <c r="M22" s="43">
        <f t="shared" si="16"/>
        <v>4209401.2793097906</v>
      </c>
      <c r="N22" s="43">
        <f t="shared" si="16"/>
        <v>4860105.2980577732</v>
      </c>
      <c r="O22" s="43">
        <f t="shared" si="16"/>
        <v>5676927.0902781505</v>
      </c>
      <c r="P22" s="43">
        <f t="shared" si="16"/>
        <v>7518064.3758035144</v>
      </c>
      <c r="Q22" s="43">
        <f t="shared" si="16"/>
        <v>9594090.6325222421</v>
      </c>
      <c r="R22" s="45"/>
      <c r="S22" s="44" t="s">
        <v>240</v>
      </c>
      <c r="T22" s="47">
        <f t="shared" si="7"/>
        <v>563.26168300071731</v>
      </c>
      <c r="U22" s="47">
        <f t="shared" si="8"/>
        <v>877.68276914022863</v>
      </c>
      <c r="V22" s="47">
        <f t="shared" si="9"/>
        <v>12652.424573835917</v>
      </c>
      <c r="W22" s="47">
        <f t="shared" si="10"/>
        <v>77040.838172220625</v>
      </c>
      <c r="X22" s="47">
        <f t="shared" si="11"/>
        <v>225471.98101948667</v>
      </c>
      <c r="Y22" s="47">
        <f t="shared" si="12"/>
        <v>334704.60783559829</v>
      </c>
      <c r="Z22" s="47"/>
      <c r="AA22" s="44" t="s">
        <v>240</v>
      </c>
      <c r="AB22" s="48">
        <f t="shared" si="1"/>
        <v>1.4154250106779287E-4</v>
      </c>
      <c r="AC22" s="48">
        <f t="shared" si="2"/>
        <v>2.085488530614299E-4</v>
      </c>
      <c r="AD22" s="48">
        <f t="shared" si="3"/>
        <v>2.6101181185371747E-3</v>
      </c>
      <c r="AE22" s="48">
        <f t="shared" si="4"/>
        <v>1.3757571976260818E-2</v>
      </c>
      <c r="AF22" s="48">
        <f t="shared" si="5"/>
        <v>3.0917946432979626E-2</v>
      </c>
      <c r="AG22" s="48">
        <f t="shared" si="6"/>
        <v>3.6147602761482878E-2</v>
      </c>
    </row>
    <row r="23" spans="1:34" s="46" customFormat="1" ht="13.5" customHeight="1" x14ac:dyDescent="0.2">
      <c r="A23" s="44" t="s">
        <v>451</v>
      </c>
      <c r="B23" s="43">
        <f>SUM(B10:B17)</f>
        <v>15572.681199462699</v>
      </c>
      <c r="C23" s="43">
        <f t="shared" ref="C23:G23" si="17">SUM(C10:C17)</f>
        <v>20864.930970000001</v>
      </c>
      <c r="D23" s="43">
        <f t="shared" si="17"/>
        <v>25360.013566199999</v>
      </c>
      <c r="E23" s="43">
        <f t="shared" si="17"/>
        <v>55916.4682302</v>
      </c>
      <c r="F23" s="43">
        <f t="shared" si="17"/>
        <v>84494.777211900015</v>
      </c>
      <c r="G23" s="43">
        <f t="shared" si="17"/>
        <v>216185.54185700003</v>
      </c>
      <c r="H23" s="43">
        <f>SUM(H10:H17)</f>
        <v>231840.05218346172</v>
      </c>
      <c r="I23" s="45"/>
      <c r="J23" s="44" t="s">
        <v>451</v>
      </c>
      <c r="K23" s="43">
        <f>SUM(K10:K17)</f>
        <v>15572.681199462699</v>
      </c>
      <c r="L23" s="43">
        <f t="shared" ref="L23:Q23" si="18">SUM(L10:L17)</f>
        <v>21863.626695400002</v>
      </c>
      <c r="M23" s="43">
        <f t="shared" si="18"/>
        <v>28599.511853399999</v>
      </c>
      <c r="N23" s="43">
        <f t="shared" si="18"/>
        <v>76475.359400599991</v>
      </c>
      <c r="O23" s="43">
        <f t="shared" si="18"/>
        <v>191398.2667909</v>
      </c>
      <c r="P23" s="43">
        <f t="shared" si="18"/>
        <v>451262.51723209996</v>
      </c>
      <c r="Q23" s="43">
        <f t="shared" si="18"/>
        <v>602052.29027140012</v>
      </c>
      <c r="R23" s="45"/>
      <c r="S23" s="44" t="s">
        <v>451</v>
      </c>
      <c r="T23" s="47">
        <f t="shared" si="7"/>
        <v>998.69572540000081</v>
      </c>
      <c r="U23" s="47">
        <f t="shared" si="8"/>
        <v>3239.4982872</v>
      </c>
      <c r="V23" s="47">
        <f t="shared" si="9"/>
        <v>20558.891170399991</v>
      </c>
      <c r="W23" s="47">
        <f t="shared" si="10"/>
        <v>106903.48957899999</v>
      </c>
      <c r="X23" s="47">
        <f t="shared" si="11"/>
        <v>235076.97537509992</v>
      </c>
      <c r="Y23" s="47">
        <f t="shared" si="12"/>
        <v>370212.2380879384</v>
      </c>
      <c r="Z23" s="47"/>
      <c r="AA23" s="44" t="s">
        <v>451</v>
      </c>
      <c r="AB23" s="48">
        <f t="shared" si="1"/>
        <v>4.7864798921978036E-2</v>
      </c>
      <c r="AC23" s="48">
        <f t="shared" si="2"/>
        <v>0.12774040040410806</v>
      </c>
      <c r="AD23" s="48">
        <f t="shared" si="3"/>
        <v>0.36767148965421081</v>
      </c>
      <c r="AE23" s="48">
        <f t="shared" si="4"/>
        <v>1.2652082543623062</v>
      </c>
      <c r="AF23" s="48">
        <f t="shared" si="5"/>
        <v>1.0873852772753692</v>
      </c>
      <c r="AG23" s="48">
        <f t="shared" si="6"/>
        <v>1.5968433176290815</v>
      </c>
    </row>
    <row r="24" spans="1:34" s="46" customFormat="1" ht="13.5" customHeight="1" x14ac:dyDescent="0.2">
      <c r="A24" s="54" t="s">
        <v>454</v>
      </c>
      <c r="B24" s="43">
        <f>SUM(B10:B16)</f>
        <v>12966.9558114627</v>
      </c>
      <c r="C24" s="43">
        <f t="shared" ref="C24:G24" si="19">SUM(C10:C16)</f>
        <v>18548.599352000001</v>
      </c>
      <c r="D24" s="43">
        <f t="shared" si="19"/>
        <v>23043.7784402</v>
      </c>
      <c r="E24" s="43">
        <f t="shared" si="19"/>
        <v>54029.788645200002</v>
      </c>
      <c r="F24" s="43">
        <f t="shared" si="19"/>
        <v>82996.254284900017</v>
      </c>
      <c r="G24" s="43">
        <f t="shared" si="19"/>
        <v>214849.16570500002</v>
      </c>
      <c r="H24" s="43">
        <f>SUM(H10:H16)</f>
        <v>230376.87801346171</v>
      </c>
      <c r="I24" s="45"/>
      <c r="J24" s="54" t="s">
        <v>454</v>
      </c>
      <c r="K24" s="43">
        <f>SUM(K10:K16)</f>
        <v>12966.9558114627</v>
      </c>
      <c r="L24" s="43">
        <f t="shared" ref="L24:Q24" si="20">SUM(L10:L16)</f>
        <v>19501.331360400003</v>
      </c>
      <c r="M24" s="43">
        <f t="shared" si="20"/>
        <v>26161.901377399998</v>
      </c>
      <c r="N24" s="43">
        <f t="shared" si="20"/>
        <v>74563.86668359999</v>
      </c>
      <c r="O24" s="43">
        <f t="shared" si="20"/>
        <v>189856.0507429</v>
      </c>
      <c r="P24" s="43">
        <f t="shared" si="20"/>
        <v>449758.44192809996</v>
      </c>
      <c r="Q24" s="43">
        <f t="shared" si="20"/>
        <v>577642.3105414001</v>
      </c>
      <c r="R24" s="45"/>
      <c r="S24" s="54" t="s">
        <v>454</v>
      </c>
      <c r="T24" s="47">
        <f t="shared" si="7"/>
        <v>952.73200840000209</v>
      </c>
      <c r="U24" s="47">
        <f t="shared" si="8"/>
        <v>3118.122937199998</v>
      </c>
      <c r="V24" s="47">
        <f t="shared" si="9"/>
        <v>20534.078038399988</v>
      </c>
      <c r="W24" s="47">
        <f t="shared" si="10"/>
        <v>106859.79645799998</v>
      </c>
      <c r="X24" s="47">
        <f t="shared" si="11"/>
        <v>234909.27622309994</v>
      </c>
      <c r="Y24" s="47">
        <f t="shared" si="12"/>
        <v>347265.43252793839</v>
      </c>
      <c r="Z24" s="47"/>
      <c r="AA24" s="54" t="s">
        <v>454</v>
      </c>
      <c r="AB24" s="48">
        <f t="shared" si="1"/>
        <v>5.1364094415963235E-2</v>
      </c>
      <c r="AC24" s="48">
        <f t="shared" si="2"/>
        <v>0.1353130062976311</v>
      </c>
      <c r="AD24" s="48">
        <f t="shared" si="3"/>
        <v>0.38005105245260351</v>
      </c>
      <c r="AE24" s="48">
        <f t="shared" si="4"/>
        <v>1.2875255320702057</v>
      </c>
      <c r="AF24" s="48">
        <f t="shared" si="5"/>
        <v>1.0933683426336578</v>
      </c>
      <c r="AG24" s="48">
        <f t="shared" si="6"/>
        <v>1.5073797141553698</v>
      </c>
    </row>
    <row r="25" spans="1:34" s="46" customFormat="1" ht="13.5" customHeight="1" x14ac:dyDescent="0.2">
      <c r="A25" s="44" t="s">
        <v>241</v>
      </c>
      <c r="B25" s="43">
        <f>SUM(B18:B21)</f>
        <v>21068.6177508</v>
      </c>
      <c r="C25" s="43">
        <f t="shared" ref="C25:H25" si="21">SUM(C18:C21)</f>
        <v>25089.973669899999</v>
      </c>
      <c r="D25" s="43">
        <f t="shared" si="21"/>
        <v>27279.397355300003</v>
      </c>
      <c r="E25" s="43">
        <f t="shared" si="21"/>
        <v>39412.173155058001</v>
      </c>
      <c r="F25" s="43">
        <f t="shared" si="21"/>
        <v>68488.904755241398</v>
      </c>
      <c r="G25" s="43">
        <f t="shared" si="21"/>
        <v>31327.429591698899</v>
      </c>
      <c r="H25" s="43">
        <f t="shared" si="21"/>
        <v>78694.198244690851</v>
      </c>
      <c r="I25" s="45"/>
      <c r="J25" s="44" t="s">
        <v>241</v>
      </c>
      <c r="K25" s="43">
        <f t="shared" ref="K25:Q25" si="22">SUM(K18:K21)</f>
        <v>21068.6177508</v>
      </c>
      <c r="L25" s="43">
        <f t="shared" si="22"/>
        <v>25265.396240999999</v>
      </c>
      <c r="M25" s="43">
        <f t="shared" si="22"/>
        <v>27408.201367999998</v>
      </c>
      <c r="N25" s="43">
        <f t="shared" si="22"/>
        <v>37426.932231136001</v>
      </c>
      <c r="O25" s="43">
        <f t="shared" si="22"/>
        <v>43885.294363849498</v>
      </c>
      <c r="P25" s="43">
        <f t="shared" si="22"/>
        <v>10084.490226277101</v>
      </c>
      <c r="Q25" s="43">
        <f t="shared" si="22"/>
        <v>7181.9903665864795</v>
      </c>
      <c r="R25" s="45"/>
      <c r="S25" s="44" t="s">
        <v>241</v>
      </c>
      <c r="T25" s="47">
        <f t="shared" si="7"/>
        <v>175.42257109999991</v>
      </c>
      <c r="U25" s="47">
        <f t="shared" si="8"/>
        <v>128.80401269999493</v>
      </c>
      <c r="V25" s="47">
        <f t="shared" si="9"/>
        <v>-1985.2409239219996</v>
      </c>
      <c r="W25" s="47">
        <f t="shared" si="10"/>
        <v>-24603.6103913919</v>
      </c>
      <c r="X25" s="47">
        <f t="shared" si="11"/>
        <v>-21242.9393654218</v>
      </c>
      <c r="Y25" s="47">
        <f t="shared" si="12"/>
        <v>-71512.207878104367</v>
      </c>
      <c r="Z25" s="45"/>
      <c r="AA25" s="44" t="s">
        <v>241</v>
      </c>
      <c r="AB25" s="48">
        <f t="shared" si="1"/>
        <v>6.9917399439303196E-3</v>
      </c>
      <c r="AC25" s="48">
        <f t="shared" si="2"/>
        <v>4.7216590242955547E-3</v>
      </c>
      <c r="AD25" s="48">
        <f t="shared" si="3"/>
        <v>-5.0371262607406431E-2</v>
      </c>
      <c r="AE25" s="48">
        <f t="shared" si="4"/>
        <v>-0.35923498089680006</v>
      </c>
      <c r="AF25" s="48">
        <f t="shared" si="5"/>
        <v>-0.67809391457544677</v>
      </c>
      <c r="AG25" s="48">
        <f t="shared" si="6"/>
        <v>-0.90873545284425061</v>
      </c>
    </row>
    <row r="26" spans="1:34" ht="15.75" customHeight="1" x14ac:dyDescent="0.25">
      <c r="A26" s="24"/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4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4" s="46" customFormat="1" ht="12.75" x14ac:dyDescent="0.2">
      <c r="A28" s="44" t="s">
        <v>459</v>
      </c>
      <c r="B28" s="45"/>
      <c r="C28" s="45"/>
      <c r="D28" s="45"/>
      <c r="E28" s="45"/>
      <c r="F28" s="45"/>
      <c r="G28" s="45"/>
      <c r="H28" s="45"/>
      <c r="I28" s="45"/>
      <c r="J28" s="44" t="s">
        <v>459</v>
      </c>
      <c r="L28" s="45"/>
      <c r="M28" s="45"/>
      <c r="N28" s="45"/>
      <c r="O28" s="45"/>
      <c r="P28" s="45"/>
      <c r="Q28" s="45"/>
      <c r="R28" s="45"/>
      <c r="S28" s="44" t="s">
        <v>459</v>
      </c>
      <c r="U28" s="45"/>
      <c r="V28" s="45"/>
      <c r="W28" s="45"/>
      <c r="X28" s="45"/>
      <c r="Y28" s="45"/>
      <c r="Z28" s="45"/>
      <c r="AA28" s="44" t="s">
        <v>459</v>
      </c>
      <c r="AC28" s="45"/>
      <c r="AD28" s="45"/>
      <c r="AE28" s="45"/>
      <c r="AF28" s="45"/>
      <c r="AG28" s="45"/>
      <c r="AH28" s="45"/>
    </row>
    <row r="29" spans="1:34" s="46" customFormat="1" ht="12.75" x14ac:dyDescent="0.2">
      <c r="A29" s="49"/>
      <c r="B29" s="50" t="s">
        <v>452</v>
      </c>
      <c r="C29" s="50" t="s">
        <v>460</v>
      </c>
      <c r="D29" s="50" t="s">
        <v>457</v>
      </c>
      <c r="E29" s="53"/>
      <c r="F29" s="53"/>
      <c r="G29" s="53"/>
      <c r="H29" s="53"/>
      <c r="J29" s="49"/>
      <c r="K29" s="50" t="s">
        <v>452</v>
      </c>
      <c r="L29" s="50" t="s">
        <v>460</v>
      </c>
      <c r="M29" s="50" t="s">
        <v>457</v>
      </c>
      <c r="N29" s="53"/>
      <c r="O29" s="53"/>
      <c r="P29" s="53"/>
      <c r="Q29" s="53"/>
      <c r="R29" s="45"/>
      <c r="S29" s="49"/>
      <c r="T29" s="50" t="s">
        <v>452</v>
      </c>
      <c r="U29" s="50" t="s">
        <v>460</v>
      </c>
      <c r="V29" s="50" t="s">
        <v>457</v>
      </c>
      <c r="W29" s="45"/>
      <c r="X29" s="45"/>
      <c r="Y29" s="45"/>
      <c r="Z29" s="45"/>
      <c r="AA29" s="49"/>
      <c r="AB29" s="50" t="s">
        <v>452</v>
      </c>
      <c r="AC29" s="50" t="s">
        <v>460</v>
      </c>
      <c r="AD29" s="50" t="s">
        <v>457</v>
      </c>
      <c r="AE29" s="45"/>
      <c r="AF29" s="45"/>
      <c r="AG29" s="45"/>
    </row>
    <row r="30" spans="1:34" s="46" customFormat="1" ht="12.75" x14ac:dyDescent="0.2">
      <c r="A30" s="40" t="s">
        <v>234</v>
      </c>
      <c r="B30" s="43">
        <f>AVERAGE(Inversion!H2:T2)</f>
        <v>66402.127795247696</v>
      </c>
      <c r="C30" s="43">
        <f>AVERAGE(Inversion!U2:AD2)</f>
        <v>89112.029422154999</v>
      </c>
      <c r="D30" s="43">
        <f>AVERAGE(Inversion!AE2:AN2)</f>
        <v>113839.80280384801</v>
      </c>
      <c r="E30" s="43"/>
      <c r="F30" s="43"/>
      <c r="G30" s="43"/>
      <c r="H30" s="43"/>
      <c r="I30" s="45"/>
      <c r="J30" s="40" t="s">
        <v>234</v>
      </c>
      <c r="K30" s="43">
        <f>AVERAGE(Inversion!H26:T26)</f>
        <v>66401.667650529213</v>
      </c>
      <c r="L30" s="43">
        <f>AVERAGE(Inversion!U26:AD26)</f>
        <v>89186.292938134982</v>
      </c>
      <c r="M30" s="43">
        <f>AVERAGE(Inversion!AE26:AN26)</f>
        <v>113865.75047394101</v>
      </c>
      <c r="N30" s="43"/>
      <c r="O30" s="43"/>
      <c r="P30" s="43"/>
      <c r="Q30" s="45"/>
      <c r="R30" s="45"/>
      <c r="S30" s="40" t="s">
        <v>234</v>
      </c>
      <c r="T30" s="43">
        <f t="shared" ref="T30:T51" si="23">K30-B30</f>
        <v>-0.46014471848320682</v>
      </c>
      <c r="U30" s="43">
        <f t="shared" ref="U30:U51" si="24">L30-C30</f>
        <v>74.263515979982913</v>
      </c>
      <c r="V30" s="43">
        <f t="shared" ref="V30:V51" si="25">M30-D30</f>
        <v>25.947670092995395</v>
      </c>
      <c r="W30" s="45"/>
      <c r="X30" s="45"/>
      <c r="Y30" s="45"/>
      <c r="Z30" s="45"/>
      <c r="AA30" s="40" t="s">
        <v>234</v>
      </c>
      <c r="AB30" s="48">
        <f t="shared" ref="AB30:AB51" si="26">K30/B30-1</f>
        <v>-6.9296682766450957E-6</v>
      </c>
      <c r="AC30" s="48">
        <f t="shared" ref="AC30:AC51" si="27">L30/C30-1</f>
        <v>8.3337251391912837E-4</v>
      </c>
      <c r="AD30" s="48">
        <f t="shared" ref="AD30:AD51" si="28">M30/D30-1</f>
        <v>2.2793143921462367E-4</v>
      </c>
      <c r="AE30" s="45"/>
      <c r="AF30" s="45"/>
      <c r="AG30" s="45"/>
    </row>
    <row r="31" spans="1:34" s="46" customFormat="1" ht="12.75" x14ac:dyDescent="0.2">
      <c r="A31" s="40" t="s">
        <v>233</v>
      </c>
      <c r="B31" s="43">
        <f>AVERAGE(Inversion!H3:T3)</f>
        <v>1075818.9421176154</v>
      </c>
      <c r="C31" s="43">
        <f>AVERAGE(Inversion!U3:AD3)</f>
        <v>1460109.2265439997</v>
      </c>
      <c r="D31" s="43">
        <f>AVERAGE(Inversion!AE3:AN3)</f>
        <v>1846401.6642270002</v>
      </c>
      <c r="E31" s="43"/>
      <c r="F31" s="43"/>
      <c r="G31" s="43"/>
      <c r="H31" s="43"/>
      <c r="I31" s="45"/>
      <c r="J31" s="40" t="s">
        <v>233</v>
      </c>
      <c r="K31" s="43">
        <f>AVERAGE(Inversion!H27:T27)</f>
        <v>1076763.569588077</v>
      </c>
      <c r="L31" s="43">
        <f>AVERAGE(Inversion!U27:AD27)</f>
        <v>1471485.8161550001</v>
      </c>
      <c r="M31" s="43">
        <f>AVERAGE(Inversion!AE27:AN27)</f>
        <v>1873383.0272649999</v>
      </c>
      <c r="N31" s="43"/>
      <c r="O31" s="43"/>
      <c r="P31" s="43"/>
      <c r="Q31" s="45"/>
      <c r="R31" s="45"/>
      <c r="S31" s="40" t="s">
        <v>233</v>
      </c>
      <c r="T31" s="43">
        <f t="shared" si="23"/>
        <v>944.62747046165168</v>
      </c>
      <c r="U31" s="43">
        <f t="shared" si="24"/>
        <v>11376.589611000381</v>
      </c>
      <c r="V31" s="43">
        <f t="shared" si="25"/>
        <v>26981.363037999719</v>
      </c>
      <c r="W31" s="45"/>
      <c r="X31" s="45"/>
      <c r="Y31" s="45"/>
      <c r="Z31" s="45"/>
      <c r="AA31" s="40" t="s">
        <v>233</v>
      </c>
      <c r="AB31" s="48">
        <f t="shared" si="26"/>
        <v>8.7805432074117284E-4</v>
      </c>
      <c r="AC31" s="48">
        <f t="shared" si="27"/>
        <v>7.7916017542936089E-3</v>
      </c>
      <c r="AD31" s="48">
        <f t="shared" si="28"/>
        <v>1.4612943413531587E-2</v>
      </c>
      <c r="AE31" s="45"/>
      <c r="AF31" s="45"/>
      <c r="AG31" s="45"/>
    </row>
    <row r="32" spans="1:34" s="46" customFormat="1" ht="12.75" x14ac:dyDescent="0.2">
      <c r="A32" s="40" t="s">
        <v>235</v>
      </c>
      <c r="B32" s="43">
        <f>AVERAGE(Inversion!H4:T4)</f>
        <v>237806.69025483078</v>
      </c>
      <c r="C32" s="43">
        <f>AVERAGE(Inversion!U4:AD4)</f>
        <v>335992.54661850003</v>
      </c>
      <c r="D32" s="43">
        <f>AVERAGE(Inversion!AE4:AN4)</f>
        <v>443140.89468820003</v>
      </c>
      <c r="E32" s="43"/>
      <c r="F32" s="43"/>
      <c r="G32" s="43"/>
      <c r="H32" s="43"/>
      <c r="I32" s="45"/>
      <c r="J32" s="40" t="s">
        <v>235</v>
      </c>
      <c r="K32" s="43">
        <f>AVERAGE(Inversion!H28:T28)</f>
        <v>237703.99115462307</v>
      </c>
      <c r="L32" s="43">
        <f>AVERAGE(Inversion!U28:AD28)</f>
        <v>336584.61251010001</v>
      </c>
      <c r="M32" s="43">
        <f>AVERAGE(Inversion!AE28:AN28)</f>
        <v>445680.02378820005</v>
      </c>
      <c r="N32" s="43"/>
      <c r="O32" s="43"/>
      <c r="P32" s="43"/>
      <c r="Q32" s="45"/>
      <c r="R32" s="45"/>
      <c r="S32" s="40" t="s">
        <v>235</v>
      </c>
      <c r="T32" s="43">
        <f t="shared" si="23"/>
        <v>-102.69910020771204</v>
      </c>
      <c r="U32" s="43">
        <f t="shared" si="24"/>
        <v>592.06589159998111</v>
      </c>
      <c r="V32" s="43">
        <f t="shared" si="25"/>
        <v>2539.1291000000201</v>
      </c>
      <c r="W32" s="45"/>
      <c r="X32" s="45"/>
      <c r="Y32" s="45"/>
      <c r="Z32" s="45"/>
      <c r="AA32" s="40" t="s">
        <v>235</v>
      </c>
      <c r="AB32" s="48">
        <f t="shared" si="26"/>
        <v>-4.3185959191338608E-4</v>
      </c>
      <c r="AC32" s="48">
        <f t="shared" si="27"/>
        <v>1.7621399568492624E-3</v>
      </c>
      <c r="AD32" s="48">
        <f t="shared" si="28"/>
        <v>5.7298460386658867E-3</v>
      </c>
      <c r="AE32" s="45"/>
      <c r="AF32" s="45"/>
      <c r="AG32" s="45"/>
    </row>
    <row r="33" spans="1:33" s="46" customFormat="1" ht="12.75" x14ac:dyDescent="0.2">
      <c r="A33" s="40" t="s">
        <v>236</v>
      </c>
      <c r="B33" s="43">
        <f>AVERAGE(Inversion!H5:T5)</f>
        <v>2773077.3997230772</v>
      </c>
      <c r="C33" s="43">
        <f>AVERAGE(Inversion!U5:AD5)</f>
        <v>3763982.0092499992</v>
      </c>
      <c r="D33" s="43">
        <f>AVERAGE(Inversion!AE5:AN5)</f>
        <v>4837040.1940399995</v>
      </c>
      <c r="E33" s="43"/>
      <c r="F33" s="43"/>
      <c r="G33" s="43"/>
      <c r="H33" s="43"/>
      <c r="I33" s="45"/>
      <c r="J33" s="40" t="s">
        <v>236</v>
      </c>
      <c r="K33" s="43">
        <f>AVERAGE(Inversion!H29:T29)</f>
        <v>2772664.7334538456</v>
      </c>
      <c r="L33" s="43">
        <f>AVERAGE(Inversion!U29:AD29)</f>
        <v>3773451.7739699995</v>
      </c>
      <c r="M33" s="43">
        <f>AVERAGE(Inversion!AE29:AN29)</f>
        <v>4869727.6280000005</v>
      </c>
      <c r="N33" s="43"/>
      <c r="O33" s="43"/>
      <c r="P33" s="43"/>
      <c r="Q33" s="45"/>
      <c r="R33" s="45"/>
      <c r="S33" s="40" t="s">
        <v>236</v>
      </c>
      <c r="T33" s="43">
        <f t="shared" si="23"/>
        <v>-412.66626923158765</v>
      </c>
      <c r="U33" s="43">
        <f t="shared" si="24"/>
        <v>9469.7647200003266</v>
      </c>
      <c r="V33" s="43">
        <f t="shared" si="25"/>
        <v>32687.433960000984</v>
      </c>
      <c r="W33" s="45"/>
      <c r="X33" s="45"/>
      <c r="Y33" s="45"/>
      <c r="Z33" s="45"/>
      <c r="AA33" s="40" t="s">
        <v>236</v>
      </c>
      <c r="AB33" s="48">
        <f t="shared" si="26"/>
        <v>-1.4881166651636857E-4</v>
      </c>
      <c r="AC33" s="48">
        <f t="shared" si="27"/>
        <v>2.5158900060437972E-3</v>
      </c>
      <c r="AD33" s="48">
        <f t="shared" si="28"/>
        <v>6.7577346163625318E-3</v>
      </c>
      <c r="AE33" s="45"/>
      <c r="AF33" s="45"/>
      <c r="AG33" s="45"/>
    </row>
    <row r="34" spans="1:33" s="46" customFormat="1" ht="12.75" x14ac:dyDescent="0.2">
      <c r="A34" s="41" t="s">
        <v>237</v>
      </c>
      <c r="B34" s="43">
        <f>AVERAGE(Inversion!H6:T6)</f>
        <v>498649.87781000003</v>
      </c>
      <c r="C34" s="43">
        <f>AVERAGE(Inversion!U6:AD6)</f>
        <v>654247.50511299993</v>
      </c>
      <c r="D34" s="43">
        <f>AVERAGE(Inversion!AE6:AN6)</f>
        <v>821403.95135900006</v>
      </c>
      <c r="E34" s="43"/>
      <c r="F34" s="43"/>
      <c r="G34" s="43"/>
      <c r="H34" s="43"/>
      <c r="I34" s="45"/>
      <c r="J34" s="41" t="s">
        <v>237</v>
      </c>
      <c r="K34" s="43">
        <f>AVERAGE(Inversion!H30:T30)</f>
        <v>493698.66257384629</v>
      </c>
      <c r="L34" s="43">
        <f>AVERAGE(Inversion!U30:AD30)</f>
        <v>635692.97778000007</v>
      </c>
      <c r="M34" s="43">
        <f>AVERAGE(Inversion!AE30:AN30)</f>
        <v>784286.07026900002</v>
      </c>
      <c r="N34" s="43"/>
      <c r="O34" s="43"/>
      <c r="P34" s="43"/>
      <c r="Q34" s="45"/>
      <c r="R34" s="45"/>
      <c r="S34" s="41" t="s">
        <v>237</v>
      </c>
      <c r="T34" s="43">
        <f t="shared" si="23"/>
        <v>-4951.2152361537446</v>
      </c>
      <c r="U34" s="43">
        <f t="shared" si="24"/>
        <v>-18554.52733299986</v>
      </c>
      <c r="V34" s="43">
        <f t="shared" si="25"/>
        <v>-37117.881090000039</v>
      </c>
      <c r="W34" s="45"/>
      <c r="X34" s="45"/>
      <c r="Y34" s="45"/>
      <c r="Z34" s="45"/>
      <c r="AA34" s="41" t="s">
        <v>237</v>
      </c>
      <c r="AB34" s="48">
        <f t="shared" si="26"/>
        <v>-9.9292418518155401E-3</v>
      </c>
      <c r="AC34" s="48">
        <f t="shared" si="27"/>
        <v>-2.8360104070698999E-2</v>
      </c>
      <c r="AD34" s="48">
        <f t="shared" si="28"/>
        <v>-4.5188340071397382E-2</v>
      </c>
      <c r="AE34" s="45"/>
      <c r="AF34" s="45"/>
      <c r="AG34" s="45"/>
    </row>
    <row r="35" spans="1:33" s="46" customFormat="1" ht="12.75" x14ac:dyDescent="0.2">
      <c r="A35" s="40" t="s">
        <v>239</v>
      </c>
      <c r="B35" s="43">
        <f>AVERAGE(Inversion!H7:T7)</f>
        <v>88768.819309297105</v>
      </c>
      <c r="C35" s="43">
        <f>AVERAGE(Inversion!U7:AD7)</f>
        <v>190021.02824972192</v>
      </c>
      <c r="D35" s="43">
        <f>AVERAGE(Inversion!AE7:AN7)</f>
        <v>286562.39407896751</v>
      </c>
      <c r="E35" s="43"/>
      <c r="F35" s="43"/>
      <c r="G35" s="43"/>
      <c r="H35" s="43"/>
      <c r="I35" s="45"/>
      <c r="J35" s="40" t="s">
        <v>239</v>
      </c>
      <c r="K35" s="43">
        <f>AVERAGE(Inversion!H31:T31)</f>
        <v>113500.85168967721</v>
      </c>
      <c r="L35" s="43">
        <f>AVERAGE(Inversion!U31:AD31)</f>
        <v>343160.84311948036</v>
      </c>
      <c r="M35" s="43">
        <f>AVERAGE(Inversion!AE31:AN31)</f>
        <v>554778.36977555347</v>
      </c>
      <c r="N35" s="43"/>
      <c r="O35" s="43"/>
      <c r="P35" s="43"/>
      <c r="Q35" s="45"/>
      <c r="R35" s="45"/>
      <c r="S35" s="40" t="s">
        <v>239</v>
      </c>
      <c r="T35" s="43">
        <f t="shared" si="23"/>
        <v>24732.0323803801</v>
      </c>
      <c r="U35" s="43">
        <f t="shared" si="24"/>
        <v>153139.81486975844</v>
      </c>
      <c r="V35" s="43">
        <f t="shared" si="25"/>
        <v>268215.97569658596</v>
      </c>
      <c r="W35" s="45"/>
      <c r="X35" s="45"/>
      <c r="Y35" s="45"/>
      <c r="Z35" s="45"/>
      <c r="AA35" s="40" t="s">
        <v>239</v>
      </c>
      <c r="AB35" s="48">
        <f t="shared" si="26"/>
        <v>0.2786117081743118</v>
      </c>
      <c r="AC35" s="48">
        <f t="shared" si="27"/>
        <v>0.80590983156087903</v>
      </c>
      <c r="AD35" s="48">
        <f t="shared" si="28"/>
        <v>0.93597757849089636</v>
      </c>
      <c r="AE35" s="45"/>
      <c r="AF35" s="45"/>
      <c r="AG35" s="45"/>
    </row>
    <row r="36" spans="1:33" s="46" customFormat="1" ht="12.75" x14ac:dyDescent="0.2">
      <c r="A36" s="42" t="s">
        <v>440</v>
      </c>
      <c r="B36" s="43">
        <f>AVERAGE(Inversion!H8:T8)</f>
        <v>13301.007791538461</v>
      </c>
      <c r="C36" s="43">
        <f>AVERAGE(Inversion!U8:AD8)</f>
        <v>18128.209462999999</v>
      </c>
      <c r="D36" s="43">
        <f>AVERAGE(Inversion!AE8:AN8)</f>
        <v>29597.273129999998</v>
      </c>
      <c r="E36" s="43"/>
      <c r="F36" s="43"/>
      <c r="G36" s="43"/>
      <c r="H36" s="43"/>
      <c r="I36" s="45"/>
      <c r="J36" s="42" t="s">
        <v>440</v>
      </c>
      <c r="K36" s="43">
        <f>AVERAGE(Inversion!H32:T32)</f>
        <v>13626.770298461539</v>
      </c>
      <c r="L36" s="43">
        <f>AVERAGE(Inversion!U32:AD32)</f>
        <v>17645.397476999999</v>
      </c>
      <c r="M36" s="43">
        <f>AVERAGE(Inversion!AE32:AN32)</f>
        <v>25110.532996000002</v>
      </c>
      <c r="N36" s="43"/>
      <c r="O36" s="43"/>
      <c r="P36" s="43"/>
      <c r="Q36" s="45"/>
      <c r="R36" s="45"/>
      <c r="S36" s="42" t="s">
        <v>440</v>
      </c>
      <c r="T36" s="43">
        <f t="shared" si="23"/>
        <v>325.76250692307804</v>
      </c>
      <c r="U36" s="43">
        <f t="shared" si="24"/>
        <v>-482.81198600000062</v>
      </c>
      <c r="V36" s="43">
        <f t="shared" si="25"/>
        <v>-4486.740133999996</v>
      </c>
      <c r="W36" s="45"/>
      <c r="X36" s="45"/>
      <c r="Y36" s="45"/>
      <c r="Z36" s="45"/>
      <c r="AA36" s="42" t="s">
        <v>440</v>
      </c>
      <c r="AB36" s="48">
        <f t="shared" si="26"/>
        <v>2.4491565754161559E-2</v>
      </c>
      <c r="AC36" s="48">
        <f t="shared" si="27"/>
        <v>-2.6633186635747319E-2</v>
      </c>
      <c r="AD36" s="48">
        <f t="shared" si="28"/>
        <v>-0.15159302393476937</v>
      </c>
      <c r="AE36" s="45"/>
      <c r="AF36" s="45"/>
      <c r="AG36" s="45"/>
    </row>
    <row r="37" spans="1:33" s="46" customFormat="1" ht="12.75" x14ac:dyDescent="0.2">
      <c r="A37" s="42" t="s">
        <v>441</v>
      </c>
      <c r="B37" s="43">
        <f>AVERAGE(Inversion!H9:T9)</f>
        <v>17175.915475461537</v>
      </c>
      <c r="C37" s="43">
        <f>AVERAGE(Inversion!U9:AD9)</f>
        <v>61421.828870999998</v>
      </c>
      <c r="D37" s="43">
        <f>AVERAGE(Inversion!AE9:AN9)</f>
        <v>89719.286969000008</v>
      </c>
      <c r="E37" s="43"/>
      <c r="F37" s="43"/>
      <c r="G37" s="43"/>
      <c r="H37" s="43"/>
      <c r="I37" s="45"/>
      <c r="J37" s="42" t="s">
        <v>441</v>
      </c>
      <c r="K37" s="43">
        <f>AVERAGE(Inversion!H33:T33)</f>
        <v>33630.592461538465</v>
      </c>
      <c r="L37" s="43">
        <f>AVERAGE(Inversion!U33:AD33)</f>
        <v>178084.81245999999</v>
      </c>
      <c r="M37" s="43">
        <f>AVERAGE(Inversion!AE33:AN33)</f>
        <v>277497.07762999996</v>
      </c>
      <c r="N37" s="43"/>
      <c r="O37" s="43"/>
      <c r="P37" s="43"/>
      <c r="Q37" s="45"/>
      <c r="R37" s="45"/>
      <c r="S37" s="42" t="s">
        <v>441</v>
      </c>
      <c r="T37" s="43">
        <f t="shared" si="23"/>
        <v>16454.676986076927</v>
      </c>
      <c r="U37" s="43">
        <f t="shared" si="24"/>
        <v>116662.98358899998</v>
      </c>
      <c r="V37" s="43">
        <f t="shared" si="25"/>
        <v>187777.79066099995</v>
      </c>
      <c r="W37" s="45"/>
      <c r="X37" s="45"/>
      <c r="Y37" s="45"/>
      <c r="Z37" s="45"/>
      <c r="AA37" s="42" t="s">
        <v>441</v>
      </c>
      <c r="AB37" s="48">
        <f t="shared" si="26"/>
        <v>0.95800873086415628</v>
      </c>
      <c r="AC37" s="48">
        <f t="shared" si="27"/>
        <v>1.8993733292119837</v>
      </c>
      <c r="AD37" s="48">
        <f t="shared" si="28"/>
        <v>2.0929478711292178</v>
      </c>
      <c r="AE37" s="45"/>
      <c r="AF37" s="45"/>
      <c r="AG37" s="45"/>
    </row>
    <row r="38" spans="1:33" s="46" customFormat="1" ht="12.75" x14ac:dyDescent="0.2">
      <c r="A38" s="42" t="s">
        <v>442</v>
      </c>
      <c r="B38" s="43">
        <f>AVERAGE(Inversion!H10:T10)</f>
        <v>1083.8512182153847</v>
      </c>
      <c r="C38" s="43">
        <f>AVERAGE(Inversion!U10:AD10)</f>
        <v>1411.2053937999999</v>
      </c>
      <c r="D38" s="43">
        <f>AVERAGE(Inversion!AE10:AN10)</f>
        <v>1857.9527284999999</v>
      </c>
      <c r="E38" s="43"/>
      <c r="F38" s="43"/>
      <c r="G38" s="43"/>
      <c r="H38" s="43"/>
      <c r="I38" s="45"/>
      <c r="J38" s="42" t="s">
        <v>442</v>
      </c>
      <c r="K38" s="43">
        <f>AVERAGE(Inversion!H34:T34)</f>
        <v>1068.4947099769229</v>
      </c>
      <c r="L38" s="43">
        <f>AVERAGE(Inversion!U34:AD34)</f>
        <v>1035.8582272900001</v>
      </c>
      <c r="M38" s="43">
        <f>AVERAGE(Inversion!AE34:AN34)</f>
        <v>870.32167815000014</v>
      </c>
      <c r="N38" s="43"/>
      <c r="O38" s="43"/>
      <c r="P38" s="43"/>
      <c r="Q38" s="45"/>
      <c r="R38" s="45"/>
      <c r="S38" s="42" t="s">
        <v>442</v>
      </c>
      <c r="T38" s="43">
        <f t="shared" si="23"/>
        <v>-15.356508238461856</v>
      </c>
      <c r="U38" s="43">
        <f t="shared" si="24"/>
        <v>-375.34716650999985</v>
      </c>
      <c r="V38" s="43">
        <f t="shared" si="25"/>
        <v>-987.63105034999978</v>
      </c>
      <c r="W38" s="45"/>
      <c r="X38" s="45"/>
      <c r="Y38" s="45"/>
      <c r="Z38" s="45"/>
      <c r="AA38" s="42" t="s">
        <v>442</v>
      </c>
      <c r="AB38" s="48">
        <f t="shared" si="26"/>
        <v>-1.4168465173427736E-2</v>
      </c>
      <c r="AC38" s="48">
        <f t="shared" si="27"/>
        <v>-0.2659762839336165</v>
      </c>
      <c r="AD38" s="48">
        <f t="shared" si="28"/>
        <v>-0.53156952553219916</v>
      </c>
      <c r="AE38" s="45"/>
      <c r="AF38" s="45"/>
      <c r="AG38" s="45"/>
    </row>
    <row r="39" spans="1:33" s="46" customFormat="1" ht="12.75" x14ac:dyDescent="0.2">
      <c r="A39" s="42" t="s">
        <v>125</v>
      </c>
      <c r="B39" s="43">
        <f>AVERAGE(Inversion!H11:T11)</f>
        <v>10399.784198092308</v>
      </c>
      <c r="C39" s="43">
        <f>AVERAGE(Inversion!U11:AD11)</f>
        <v>56929.891717999999</v>
      </c>
      <c r="D39" s="43">
        <f>AVERAGE(Inversion!AE11:AN11)</f>
        <v>108917.62409000001</v>
      </c>
      <c r="E39" s="43"/>
      <c r="F39" s="43"/>
      <c r="G39" s="43"/>
      <c r="H39" s="43"/>
      <c r="I39" s="45"/>
      <c r="J39" s="42" t="s">
        <v>125</v>
      </c>
      <c r="K39" s="43">
        <f>AVERAGE(Inversion!H35:T35)</f>
        <v>23563.630388284611</v>
      </c>
      <c r="L39" s="43">
        <f>AVERAGE(Inversion!U35:AD35)</f>
        <v>118561.17078000001</v>
      </c>
      <c r="M39" s="43">
        <f>AVERAGE(Inversion!AE35:AN35)</f>
        <v>231049.66902999999</v>
      </c>
      <c r="N39" s="43"/>
      <c r="O39" s="43"/>
      <c r="P39" s="43"/>
      <c r="Q39" s="45"/>
      <c r="R39" s="45"/>
      <c r="S39" s="42" t="s">
        <v>125</v>
      </c>
      <c r="T39" s="43">
        <f t="shared" si="23"/>
        <v>13163.846190192304</v>
      </c>
      <c r="U39" s="43">
        <f t="shared" si="24"/>
        <v>61631.279062000016</v>
      </c>
      <c r="V39" s="43">
        <f t="shared" si="25"/>
        <v>122132.04493999998</v>
      </c>
      <c r="W39" s="45"/>
      <c r="X39" s="45"/>
      <c r="Y39" s="45"/>
      <c r="Z39" s="45"/>
      <c r="AA39" s="42" t="s">
        <v>125</v>
      </c>
      <c r="AB39" s="48">
        <f t="shared" si="26"/>
        <v>1.2657807065464901</v>
      </c>
      <c r="AC39" s="48">
        <f t="shared" si="27"/>
        <v>1.0825820531556278</v>
      </c>
      <c r="AD39" s="48">
        <f t="shared" si="28"/>
        <v>1.1213249091724653</v>
      </c>
      <c r="AE39" s="45"/>
      <c r="AF39" s="45"/>
      <c r="AG39" s="45"/>
    </row>
    <row r="40" spans="1:33" s="46" customFormat="1" ht="12.75" x14ac:dyDescent="0.2">
      <c r="A40" s="42" t="s">
        <v>443</v>
      </c>
      <c r="B40" s="43">
        <f>AVERAGE(Inversion!H12:T12)</f>
        <v>1670.7633854384612</v>
      </c>
      <c r="C40" s="43">
        <f>AVERAGE(Inversion!U12:AD12)</f>
        <v>2181.9268265999999</v>
      </c>
      <c r="D40" s="43">
        <f>AVERAGE(Inversion!AE12:AN12)</f>
        <v>291.82216721246999</v>
      </c>
      <c r="E40" s="43"/>
      <c r="F40" s="43"/>
      <c r="G40" s="43"/>
      <c r="H40" s="43"/>
      <c r="I40" s="45"/>
      <c r="J40" s="42" t="s">
        <v>443</v>
      </c>
      <c r="K40" s="43">
        <f>AVERAGE(Inversion!H36:T36)</f>
        <v>1799.9010173538461</v>
      </c>
      <c r="L40" s="43">
        <f>AVERAGE(Inversion!U36:AD36)</f>
        <v>2577.7738681000001</v>
      </c>
      <c r="M40" s="43">
        <f>AVERAGE(Inversion!AE36:AN36)</f>
        <v>2055.8262371000001</v>
      </c>
      <c r="N40" s="43"/>
      <c r="O40" s="43"/>
      <c r="P40" s="43"/>
      <c r="Q40" s="45"/>
      <c r="R40" s="45"/>
      <c r="S40" s="42" t="s">
        <v>443</v>
      </c>
      <c r="T40" s="43">
        <f t="shared" si="23"/>
        <v>129.13763191538487</v>
      </c>
      <c r="U40" s="43">
        <f t="shared" si="24"/>
        <v>395.84704150000016</v>
      </c>
      <c r="V40" s="43">
        <f t="shared" si="25"/>
        <v>1764.00406988753</v>
      </c>
      <c r="W40" s="45"/>
      <c r="X40" s="45"/>
      <c r="Y40" s="45"/>
      <c r="Z40" s="45"/>
      <c r="AA40" s="42" t="s">
        <v>443</v>
      </c>
      <c r="AB40" s="48">
        <f t="shared" si="26"/>
        <v>7.7292591542814426E-2</v>
      </c>
      <c r="AC40" s="48">
        <f t="shared" si="27"/>
        <v>0.18142086007386005</v>
      </c>
      <c r="AD40" s="48">
        <f t="shared" si="28"/>
        <v>6.0447912053342865</v>
      </c>
      <c r="AE40" s="45"/>
      <c r="AF40" s="45"/>
      <c r="AG40" s="45"/>
    </row>
    <row r="41" spans="1:33" s="46" customFormat="1" ht="12.75" x14ac:dyDescent="0.2">
      <c r="A41" s="42" t="s">
        <v>444</v>
      </c>
      <c r="B41" s="43">
        <f>AVERAGE(Inversion!H13:T13)</f>
        <v>745.72715399230765</v>
      </c>
      <c r="C41" s="43">
        <f>AVERAGE(Inversion!U13:AD13)</f>
        <v>407.67947825999994</v>
      </c>
      <c r="D41" s="43">
        <f>AVERAGE(Inversion!AE13:AN13)</f>
        <v>87.637935904000003</v>
      </c>
      <c r="E41" s="43"/>
      <c r="F41" s="43"/>
      <c r="G41" s="43"/>
      <c r="H41" s="43"/>
      <c r="I41" s="45"/>
      <c r="J41" s="42" t="s">
        <v>444</v>
      </c>
      <c r="K41" s="43">
        <f>AVERAGE(Inversion!H37:T37)</f>
        <v>797.88436106153858</v>
      </c>
      <c r="L41" s="43">
        <f>AVERAGE(Inversion!U37:AD37)</f>
        <v>403.29335942</v>
      </c>
      <c r="M41" s="43">
        <f>AVERAGE(Inversion!AE37:AN37)</f>
        <v>425.21195683000008</v>
      </c>
      <c r="N41" s="43"/>
      <c r="O41" s="43"/>
      <c r="P41" s="43"/>
      <c r="Q41" s="45"/>
      <c r="R41" s="45"/>
      <c r="S41" s="42" t="s">
        <v>444</v>
      </c>
      <c r="T41" s="43">
        <f t="shared" si="23"/>
        <v>52.157207069230935</v>
      </c>
      <c r="U41" s="43">
        <f t="shared" si="24"/>
        <v>-4.3861188399999378</v>
      </c>
      <c r="V41" s="43">
        <f t="shared" si="25"/>
        <v>337.57402092600006</v>
      </c>
      <c r="W41" s="45"/>
      <c r="X41" s="45"/>
      <c r="Y41" s="45"/>
      <c r="Z41" s="45"/>
      <c r="AA41" s="42" t="s">
        <v>444</v>
      </c>
      <c r="AB41" s="48">
        <f t="shared" si="26"/>
        <v>6.9941407913072906E-2</v>
      </c>
      <c r="AC41" s="48">
        <f t="shared" si="27"/>
        <v>-1.0758743262526127E-2</v>
      </c>
      <c r="AD41" s="48">
        <f t="shared" si="28"/>
        <v>3.8519166094439292</v>
      </c>
      <c r="AE41" s="45"/>
      <c r="AF41" s="45"/>
      <c r="AG41" s="45"/>
    </row>
    <row r="42" spans="1:33" s="46" customFormat="1" ht="12.75" x14ac:dyDescent="0.2">
      <c r="A42" s="42" t="s">
        <v>445</v>
      </c>
      <c r="B42" s="43">
        <f>AVERAGE(Inversion!H14:T14)</f>
        <v>1825.2008294307693</v>
      </c>
      <c r="C42" s="43">
        <f>AVERAGE(Inversion!U14:AD14)</f>
        <v>1601.0673413</v>
      </c>
      <c r="D42" s="43">
        <f>AVERAGE(Inversion!AE14:AN14)</f>
        <v>744.46698431000004</v>
      </c>
      <c r="E42" s="43"/>
      <c r="F42" s="43"/>
      <c r="G42" s="43"/>
      <c r="H42" s="43"/>
      <c r="I42" s="45"/>
      <c r="J42" s="42" t="s">
        <v>445</v>
      </c>
      <c r="K42" s="43">
        <f>AVERAGE(Inversion!H38:T38)</f>
        <v>1780.707113023077</v>
      </c>
      <c r="L42" s="43">
        <f>AVERAGE(Inversion!U38:AD38)</f>
        <v>1234.0677951100001</v>
      </c>
      <c r="M42" s="43">
        <f>AVERAGE(Inversion!AE38:AN38)</f>
        <v>378.67738637000008</v>
      </c>
      <c r="N42" s="43"/>
      <c r="O42" s="43"/>
      <c r="P42" s="43"/>
      <c r="Q42" s="45"/>
      <c r="R42" s="45"/>
      <c r="S42" s="42" t="s">
        <v>445</v>
      </c>
      <c r="T42" s="43">
        <f t="shared" si="23"/>
        <v>-44.493716407692318</v>
      </c>
      <c r="U42" s="43">
        <f t="shared" si="24"/>
        <v>-366.99954618999982</v>
      </c>
      <c r="V42" s="43">
        <f t="shared" si="25"/>
        <v>-365.78959793999996</v>
      </c>
      <c r="W42" s="45"/>
      <c r="X42" s="45"/>
      <c r="Y42" s="45"/>
      <c r="Z42" s="45"/>
      <c r="AA42" s="42" t="s">
        <v>445</v>
      </c>
      <c r="AB42" s="48">
        <f t="shared" si="26"/>
        <v>-2.4377436000600938E-2</v>
      </c>
      <c r="AC42" s="48">
        <f t="shared" si="27"/>
        <v>-0.22922180518154311</v>
      </c>
      <c r="AD42" s="48">
        <f t="shared" si="28"/>
        <v>-0.4913442847690922</v>
      </c>
      <c r="AE42" s="45"/>
      <c r="AF42" s="45"/>
      <c r="AG42" s="45"/>
    </row>
    <row r="43" spans="1:33" s="46" customFormat="1" ht="12.75" x14ac:dyDescent="0.2">
      <c r="A43" s="42" t="s">
        <v>446</v>
      </c>
      <c r="B43" s="43">
        <f>AVERAGE(Inversion!H15:T15)</f>
        <v>1977.1955572307695</v>
      </c>
      <c r="C43" s="43">
        <f>AVERAGE(Inversion!U15:AD15)</f>
        <v>1376.9577683</v>
      </c>
      <c r="D43" s="43">
        <f>AVERAGE(Inversion!AE15:AN15)</f>
        <v>1421.5516548000001</v>
      </c>
      <c r="E43" s="43"/>
      <c r="F43" s="43"/>
      <c r="G43" s="43"/>
      <c r="H43" s="43"/>
      <c r="I43" s="45"/>
      <c r="J43" s="42" t="s">
        <v>446</v>
      </c>
      <c r="K43" s="43">
        <f>AVERAGE(Inversion!H39:T39)</f>
        <v>2049.8052800769233</v>
      </c>
      <c r="L43" s="43">
        <f>AVERAGE(Inversion!U39:AD39)</f>
        <v>1476.6953880000003</v>
      </c>
      <c r="M43" s="43">
        <f>AVERAGE(Inversion!AE39:AN39)</f>
        <v>8754.3977541000004</v>
      </c>
      <c r="N43" s="43"/>
      <c r="O43" s="43"/>
      <c r="P43" s="43"/>
      <c r="Q43" s="45"/>
      <c r="R43" s="45"/>
      <c r="S43" s="42" t="s">
        <v>446</v>
      </c>
      <c r="T43" s="43">
        <f t="shared" si="23"/>
        <v>72.609722846153772</v>
      </c>
      <c r="U43" s="43">
        <f t="shared" si="24"/>
        <v>99.737619700000323</v>
      </c>
      <c r="V43" s="43">
        <f t="shared" si="25"/>
        <v>7332.8460993000008</v>
      </c>
      <c r="W43" s="45"/>
      <c r="X43" s="45"/>
      <c r="Y43" s="45"/>
      <c r="Z43" s="45"/>
      <c r="AA43" s="42" t="s">
        <v>446</v>
      </c>
      <c r="AB43" s="48">
        <f t="shared" si="26"/>
        <v>3.6723591948512047E-2</v>
      </c>
      <c r="AC43" s="48">
        <f t="shared" si="27"/>
        <v>7.2433317851960721E-2</v>
      </c>
      <c r="AD43" s="48">
        <f t="shared" si="28"/>
        <v>5.1583395331010102</v>
      </c>
      <c r="AE43" s="45"/>
      <c r="AF43" s="45"/>
      <c r="AG43" s="45"/>
    </row>
    <row r="44" spans="1:33" s="46" customFormat="1" ht="12.75" x14ac:dyDescent="0.2">
      <c r="A44" s="42" t="s">
        <v>449</v>
      </c>
      <c r="B44" s="43">
        <f>AVERAGE(Inversion!H16:T16)</f>
        <v>2109.477056384615</v>
      </c>
      <c r="C44" s="43">
        <f>AVERAGE(Inversion!U16:AD16)</f>
        <v>1065.5515888</v>
      </c>
      <c r="D44" s="43">
        <f>AVERAGE(Inversion!AE16:AN16)</f>
        <v>212.302216214</v>
      </c>
      <c r="E44" s="43"/>
      <c r="F44" s="43"/>
      <c r="G44" s="43"/>
      <c r="H44" s="43"/>
      <c r="I44" s="45"/>
      <c r="J44" s="42" t="s">
        <v>449</v>
      </c>
      <c r="K44" s="43">
        <f>AVERAGE(Inversion!H40:T40)</f>
        <v>457.91466886692302</v>
      </c>
      <c r="L44" s="43">
        <f>AVERAGE(Inversion!U40:AD40)</f>
        <v>2.3629777291599998</v>
      </c>
      <c r="M44" s="43">
        <f>AVERAGE(Inversion!AE40:AN40)</f>
        <v>4.1823154129999998E-2</v>
      </c>
      <c r="N44" s="43"/>
      <c r="O44" s="43"/>
      <c r="P44" s="43"/>
      <c r="Q44" s="45"/>
      <c r="R44" s="45"/>
      <c r="S44" s="42" t="s">
        <v>449</v>
      </c>
      <c r="T44" s="43">
        <f t="shared" si="23"/>
        <v>-1651.5623875176921</v>
      </c>
      <c r="U44" s="43">
        <f t="shared" si="24"/>
        <v>-1063.1886110708399</v>
      </c>
      <c r="V44" s="43">
        <f t="shared" si="25"/>
        <v>-212.26039305987001</v>
      </c>
      <c r="W44" s="45"/>
      <c r="X44" s="45"/>
      <c r="Y44" s="45"/>
      <c r="Z44" s="45"/>
      <c r="AA44" s="42" t="s">
        <v>449</v>
      </c>
      <c r="AB44" s="48">
        <f t="shared" si="26"/>
        <v>-0.78292502993527102</v>
      </c>
      <c r="AC44" s="48">
        <f t="shared" si="27"/>
        <v>-0.99778239012170111</v>
      </c>
      <c r="AD44" s="48">
        <f t="shared" si="28"/>
        <v>-0.99980300180150805</v>
      </c>
      <c r="AE44" s="45"/>
      <c r="AF44" s="45"/>
      <c r="AG44" s="45"/>
    </row>
    <row r="45" spans="1:33" s="46" customFormat="1" ht="12.75" x14ac:dyDescent="0.2">
      <c r="A45" s="42" t="s">
        <v>450</v>
      </c>
      <c r="B45" s="43">
        <f>AVERAGE(Inversion!H17:T17)</f>
        <v>37968.232065384618</v>
      </c>
      <c r="C45" s="43">
        <f>AVERAGE(Inversion!U17:AD17)</f>
        <v>45493.832004000004</v>
      </c>
      <c r="D45" s="43">
        <f>AVERAGE(Inversion!AE17:AN17)</f>
        <v>53709.533573999986</v>
      </c>
      <c r="E45" s="43"/>
      <c r="F45" s="43"/>
      <c r="G45" s="43"/>
      <c r="H45" s="43"/>
      <c r="I45" s="45"/>
      <c r="J45" s="42" t="s">
        <v>450</v>
      </c>
      <c r="K45" s="43">
        <f>AVERAGE(Inversion!H41:T41)</f>
        <v>34197.657795384614</v>
      </c>
      <c r="L45" s="43">
        <f>AVERAGE(Inversion!U41:AD41)</f>
        <v>22137.113808999999</v>
      </c>
      <c r="M45" s="43">
        <f>AVERAGE(Inversion!AE41:AN41)</f>
        <v>8634.9064674000001</v>
      </c>
      <c r="N45" s="43"/>
      <c r="O45" s="43"/>
      <c r="P45" s="43"/>
      <c r="Q45" s="45"/>
      <c r="R45" s="45"/>
      <c r="S45" s="42" t="s">
        <v>450</v>
      </c>
      <c r="T45" s="43">
        <f t="shared" si="23"/>
        <v>-3770.5742700000046</v>
      </c>
      <c r="U45" s="43">
        <f t="shared" si="24"/>
        <v>-23356.718195000005</v>
      </c>
      <c r="V45" s="43">
        <f t="shared" si="25"/>
        <v>-45074.62710659999</v>
      </c>
      <c r="W45" s="45"/>
      <c r="X45" s="45"/>
      <c r="Y45" s="45"/>
      <c r="Z45" s="45"/>
      <c r="AA45" s="42" t="s">
        <v>450</v>
      </c>
      <c r="AB45" s="48">
        <f t="shared" si="26"/>
        <v>-9.9308660553558137E-2</v>
      </c>
      <c r="AC45" s="48">
        <f t="shared" si="27"/>
        <v>-0.51340406305950193</v>
      </c>
      <c r="AD45" s="48">
        <f t="shared" si="28"/>
        <v>-0.83922953910029796</v>
      </c>
      <c r="AE45" s="45"/>
      <c r="AF45" s="45"/>
      <c r="AG45" s="45"/>
    </row>
    <row r="46" spans="1:33" s="46" customFormat="1" ht="12.75" x14ac:dyDescent="0.2">
      <c r="A46" s="42" t="s">
        <v>447</v>
      </c>
      <c r="B46" s="43">
        <f>AVERAGE(Inversion!H18:T18)</f>
        <v>126.62867947661542</v>
      </c>
      <c r="C46" s="43">
        <f>AVERAGE(Inversion!U18:AD18)</f>
        <v>2.5937300221999999</v>
      </c>
      <c r="D46" s="43">
        <f>AVERAGE(Inversion!AE18:AN18)</f>
        <v>2.9192296336000005</v>
      </c>
      <c r="E46" s="43"/>
      <c r="F46" s="43"/>
      <c r="G46" s="43"/>
      <c r="H46" s="43"/>
      <c r="I46" s="45"/>
      <c r="J46" s="42" t="s">
        <v>447</v>
      </c>
      <c r="K46" s="43">
        <f>AVERAGE(Inversion!H42:T42)</f>
        <v>130.7855247920769</v>
      </c>
      <c r="L46" s="43">
        <f>AVERAGE(Inversion!U42:AD42)</f>
        <v>2.0395285329000004</v>
      </c>
      <c r="M46" s="43">
        <f>AVERAGE(Inversion!AE42:AN42)</f>
        <v>1.6888544920000002</v>
      </c>
      <c r="N46" s="43"/>
      <c r="O46" s="43"/>
      <c r="P46" s="43"/>
      <c r="Q46" s="45"/>
      <c r="R46" s="45"/>
      <c r="S46" s="42" t="s">
        <v>447</v>
      </c>
      <c r="T46" s="43">
        <f t="shared" si="23"/>
        <v>4.1568453154614815</v>
      </c>
      <c r="U46" s="43">
        <f t="shared" si="24"/>
        <v>-0.55420148929999957</v>
      </c>
      <c r="V46" s="43">
        <f t="shared" si="25"/>
        <v>-1.2303751416000004</v>
      </c>
      <c r="W46" s="45"/>
      <c r="X46" s="45"/>
      <c r="Y46" s="45"/>
      <c r="Z46" s="45"/>
      <c r="AA46" s="42" t="s">
        <v>447</v>
      </c>
      <c r="AB46" s="48">
        <f t="shared" si="26"/>
        <v>3.2827044652464554E-2</v>
      </c>
      <c r="AC46" s="48">
        <f t="shared" si="27"/>
        <v>-0.21366968981217493</v>
      </c>
      <c r="AD46" s="48">
        <f t="shared" si="28"/>
        <v>-0.42147254448177784</v>
      </c>
      <c r="AE46" s="45"/>
      <c r="AF46" s="45"/>
      <c r="AG46" s="45"/>
    </row>
    <row r="47" spans="1:33" s="46" customFormat="1" ht="12.75" x14ac:dyDescent="0.2">
      <c r="A47" s="42" t="s">
        <v>448</v>
      </c>
      <c r="B47" s="43">
        <f>AVERAGE(Inversion!H19:T19)</f>
        <v>385.03589865126162</v>
      </c>
      <c r="C47" s="43">
        <f>AVERAGE(Inversion!U19:AD19)</f>
        <v>0.28406663975000002</v>
      </c>
      <c r="D47" s="43">
        <f>AVERAGE(Inversion!AE19:AN19)</f>
        <v>2.3399393393000002E-2</v>
      </c>
      <c r="E47" s="43"/>
      <c r="F47" s="43"/>
      <c r="G47" s="43"/>
      <c r="H47" s="43"/>
      <c r="I47" s="45"/>
      <c r="J47" s="42" t="s">
        <v>448</v>
      </c>
      <c r="K47" s="43">
        <f>AVERAGE(Inversion!H43:T43)</f>
        <v>396.70807085665388</v>
      </c>
      <c r="L47" s="43">
        <f>AVERAGE(Inversion!U43:AD43)</f>
        <v>0.25744929831999996</v>
      </c>
      <c r="M47" s="43">
        <f>AVERAGE(Inversion!AE43:AN43)</f>
        <v>1.7961957254999997E-2</v>
      </c>
      <c r="N47" s="43"/>
      <c r="O47" s="43"/>
      <c r="P47" s="43"/>
      <c r="Q47" s="45"/>
      <c r="R47" s="45"/>
      <c r="S47" s="42" t="s">
        <v>448</v>
      </c>
      <c r="T47" s="43">
        <f t="shared" si="23"/>
        <v>11.672172205392258</v>
      </c>
      <c r="U47" s="43">
        <f t="shared" si="24"/>
        <v>-2.6617341430000052E-2</v>
      </c>
      <c r="V47" s="43">
        <f t="shared" si="25"/>
        <v>-5.4374361380000041E-3</v>
      </c>
      <c r="W47" s="45"/>
      <c r="X47" s="45"/>
      <c r="Y47" s="45"/>
      <c r="Z47" s="45"/>
      <c r="AA47" s="42" t="s">
        <v>448</v>
      </c>
      <c r="AB47" s="48">
        <f t="shared" si="26"/>
        <v>3.0314503780760615E-2</v>
      </c>
      <c r="AC47" s="48">
        <f t="shared" si="27"/>
        <v>-9.3701046534099608E-2</v>
      </c>
      <c r="AD47" s="48">
        <f t="shared" si="28"/>
        <v>-0.23237508967333442</v>
      </c>
      <c r="AE47" s="45"/>
      <c r="AF47" s="45"/>
      <c r="AG47" s="45"/>
    </row>
    <row r="48" spans="1:33" s="46" customFormat="1" ht="12.75" x14ac:dyDescent="0.2">
      <c r="A48" s="44" t="s">
        <v>240</v>
      </c>
      <c r="B48" s="43">
        <f>AVERAGE(Inversion!H20:T20)</f>
        <v>4740523.8570100674</v>
      </c>
      <c r="C48" s="43">
        <f>AVERAGE(Inversion!U20:AD20)</f>
        <v>6493464.3451973768</v>
      </c>
      <c r="D48" s="43">
        <f>AVERAGE(Inversion!AE20:AN20)</f>
        <v>8348388.9011970162</v>
      </c>
      <c r="E48" s="43"/>
      <c r="F48" s="43"/>
      <c r="G48" s="43"/>
      <c r="H48" s="43"/>
      <c r="I48" s="45"/>
      <c r="J48" s="44" t="s">
        <v>240</v>
      </c>
      <c r="K48" s="43">
        <f>AVERAGE(Inversion!H44:T44)</f>
        <v>4760733.476110599</v>
      </c>
      <c r="L48" s="43">
        <f>AVERAGE(Inversion!U44:AD44)</f>
        <v>6649562.3164727148</v>
      </c>
      <c r="M48" s="43">
        <f>AVERAGE(Inversion!AE44:AN44)</f>
        <v>8641720.8695716951</v>
      </c>
      <c r="N48" s="43"/>
      <c r="O48" s="43"/>
      <c r="P48" s="43"/>
      <c r="Q48" s="45"/>
      <c r="R48" s="45"/>
      <c r="S48" s="44" t="s">
        <v>240</v>
      </c>
      <c r="T48" s="43">
        <f t="shared" si="23"/>
        <v>20209.619100531563</v>
      </c>
      <c r="U48" s="43">
        <f t="shared" si="24"/>
        <v>156097.97127533797</v>
      </c>
      <c r="V48" s="43">
        <f t="shared" si="25"/>
        <v>293331.96837467887</v>
      </c>
      <c r="W48" s="45"/>
      <c r="X48" s="45"/>
      <c r="Y48" s="45"/>
      <c r="Z48" s="45"/>
      <c r="AA48" s="44" t="s">
        <v>240</v>
      </c>
      <c r="AB48" s="48">
        <f t="shared" si="26"/>
        <v>4.2631615640214005E-3</v>
      </c>
      <c r="AC48" s="48">
        <f t="shared" si="27"/>
        <v>2.4039243611276628E-2</v>
      </c>
      <c r="AD48" s="48">
        <f t="shared" si="28"/>
        <v>3.5136356469045227E-2</v>
      </c>
      <c r="AE48" s="45"/>
      <c r="AF48" s="45"/>
      <c r="AG48" s="45"/>
    </row>
    <row r="49" spans="1:33" s="46" customFormat="1" ht="12.75" x14ac:dyDescent="0.2">
      <c r="A49" s="44" t="s">
        <v>453</v>
      </c>
      <c r="B49" s="43">
        <f>AVERAGE(Inversion!H21:T21)</f>
        <v>46202.250052169235</v>
      </c>
      <c r="C49" s="43">
        <f>AVERAGE(Inversion!U21:AD21)</f>
        <v>142081.80909196002</v>
      </c>
      <c r="D49" s="43">
        <f>AVERAGE(Inversion!AE21:AN21)</f>
        <v>231216.06400492642</v>
      </c>
      <c r="E49" s="43"/>
      <c r="F49" s="43"/>
      <c r="G49" s="43"/>
      <c r="H49" s="43"/>
      <c r="I49" s="45"/>
      <c r="J49" s="44" t="s">
        <v>453</v>
      </c>
      <c r="K49" s="43">
        <f>AVERAGE(Inversion!H45:T45)</f>
        <v>76267.980349699996</v>
      </c>
      <c r="L49" s="43">
        <f>AVERAGE(Inversion!U45:AD45)</f>
        <v>319542.37396692001</v>
      </c>
      <c r="M49" s="43">
        <f>AVERAGE(Inversion!AE45:AN45)</f>
        <v>537387.31691445003</v>
      </c>
      <c r="N49" s="43"/>
      <c r="O49" s="43"/>
      <c r="P49" s="43"/>
      <c r="Q49" s="45"/>
      <c r="R49" s="45"/>
      <c r="S49" s="44" t="s">
        <v>453</v>
      </c>
      <c r="T49" s="43">
        <f t="shared" si="23"/>
        <v>30065.730297530761</v>
      </c>
      <c r="U49" s="43">
        <f t="shared" si="24"/>
        <v>177460.56487495999</v>
      </c>
      <c r="V49" s="43">
        <f t="shared" si="25"/>
        <v>306171.25290952361</v>
      </c>
      <c r="W49" s="45"/>
      <c r="X49" s="45"/>
      <c r="Y49" s="45"/>
      <c r="Z49" s="45"/>
      <c r="AA49" s="44" t="s">
        <v>453</v>
      </c>
      <c r="AB49" s="48">
        <f t="shared" si="26"/>
        <v>0.65074169036317642</v>
      </c>
      <c r="AC49" s="48">
        <f t="shared" si="27"/>
        <v>1.2490027119523912</v>
      </c>
      <c r="AD49" s="48">
        <f t="shared" si="28"/>
        <v>1.3241781198342695</v>
      </c>
      <c r="AE49" s="45"/>
      <c r="AF49" s="45"/>
      <c r="AG49" s="45"/>
    </row>
    <row r="50" spans="1:33" s="46" customFormat="1" ht="12.75" x14ac:dyDescent="0.2">
      <c r="A50" s="44" t="s">
        <v>446</v>
      </c>
      <c r="B50" s="43">
        <f>AVERAGE(Inversion!H22:T22)</f>
        <v>1977.1955572307695</v>
      </c>
      <c r="C50" s="43">
        <f>AVERAGE(Inversion!U22:AD22)</f>
        <v>1376.9577683</v>
      </c>
      <c r="D50" s="43">
        <f>AVERAGE(Inversion!AE22:AN22)</f>
        <v>1421.5516548000001</v>
      </c>
      <c r="E50" s="43"/>
      <c r="F50" s="43"/>
      <c r="G50" s="43"/>
      <c r="H50" s="43"/>
      <c r="I50" s="45"/>
      <c r="J50" s="44" t="s">
        <v>446</v>
      </c>
      <c r="K50" s="43">
        <f>AVERAGE(Inversion!H46:T46)</f>
        <v>2049.8052800769233</v>
      </c>
      <c r="L50" s="43">
        <f>AVERAGE(Inversion!U46:AD46)</f>
        <v>1476.6953880000003</v>
      </c>
      <c r="M50" s="43">
        <f>AVERAGE(Inversion!AE46:AN46)</f>
        <v>8754.3977541000004</v>
      </c>
      <c r="N50" s="43"/>
      <c r="O50" s="43"/>
      <c r="P50" s="43"/>
      <c r="Q50" s="45"/>
      <c r="R50" s="45"/>
      <c r="S50" s="44" t="s">
        <v>446</v>
      </c>
      <c r="T50" s="43">
        <f t="shared" si="23"/>
        <v>72.609722846153772</v>
      </c>
      <c r="U50" s="43">
        <f t="shared" si="24"/>
        <v>99.737619700000323</v>
      </c>
      <c r="V50" s="43">
        <f t="shared" si="25"/>
        <v>7332.8460993000008</v>
      </c>
      <c r="W50" s="45"/>
      <c r="X50" s="45"/>
      <c r="Y50" s="45"/>
      <c r="Z50" s="45"/>
      <c r="AA50" s="44" t="s">
        <v>446</v>
      </c>
      <c r="AB50" s="48">
        <f t="shared" si="26"/>
        <v>3.6723591948512047E-2</v>
      </c>
      <c r="AC50" s="48">
        <f t="shared" si="27"/>
        <v>7.2433317851960721E-2</v>
      </c>
      <c r="AD50" s="48">
        <f t="shared" si="28"/>
        <v>5.1583395331010102</v>
      </c>
      <c r="AE50" s="45"/>
      <c r="AF50" s="45"/>
      <c r="AG50" s="45"/>
    </row>
    <row r="51" spans="1:33" s="46" customFormat="1" ht="12.75" x14ac:dyDescent="0.2">
      <c r="A51" s="44" t="s">
        <v>241</v>
      </c>
      <c r="B51" s="43">
        <f>AVERAGE(Inversion!H23:T23)</f>
        <v>40589.3736998971</v>
      </c>
      <c r="C51" s="43">
        <f>AVERAGE(Inversion!U23:AD23)</f>
        <v>46562.26138946195</v>
      </c>
      <c r="D51" s="43">
        <f>AVERAGE(Inversion!AE23:AN23)</f>
        <v>53924.778419240982</v>
      </c>
      <c r="E51" s="45"/>
      <c r="F51" s="45"/>
      <c r="G51" s="45"/>
      <c r="H51" s="45"/>
      <c r="I51" s="45"/>
      <c r="J51" s="44" t="s">
        <v>241</v>
      </c>
      <c r="K51" s="43">
        <f>AVERAGE(Inversion!H47:T47)</f>
        <v>35183.066059900266</v>
      </c>
      <c r="L51" s="43">
        <f>AVERAGE(Inversion!U47:AD47)</f>
        <v>22141.773764560381</v>
      </c>
      <c r="M51" s="43">
        <f>AVERAGE(Inversion!AE47:AN47)</f>
        <v>8636.6551070033856</v>
      </c>
      <c r="N51" s="45"/>
      <c r="O51" s="45"/>
      <c r="P51" s="45"/>
      <c r="Q51" s="45"/>
      <c r="R51" s="45"/>
      <c r="S51" s="44" t="s">
        <v>241</v>
      </c>
      <c r="T51" s="43">
        <f t="shared" si="23"/>
        <v>-5406.307639996834</v>
      </c>
      <c r="U51" s="43">
        <f t="shared" si="24"/>
        <v>-24420.487624901569</v>
      </c>
      <c r="V51" s="43">
        <f t="shared" si="25"/>
        <v>-45288.1233122376</v>
      </c>
      <c r="W51" s="45"/>
      <c r="X51" s="45"/>
      <c r="Y51" s="45"/>
      <c r="Z51" s="45"/>
      <c r="AA51" s="44" t="s">
        <v>241</v>
      </c>
      <c r="AB51" s="48">
        <f t="shared" si="26"/>
        <v>-0.13319514806927257</v>
      </c>
      <c r="AC51" s="48">
        <f t="shared" si="27"/>
        <v>-0.52446953597551116</v>
      </c>
      <c r="AD51" s="48">
        <f t="shared" si="28"/>
        <v>-0.83983883920936564</v>
      </c>
      <c r="AE51" s="45"/>
      <c r="AF51" s="45"/>
      <c r="AG51" s="45"/>
    </row>
    <row r="52" spans="1:33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A13" workbookViewId="0">
      <selection activeCell="G24" sqref="G24:L24"/>
    </sheetView>
  </sheetViews>
  <sheetFormatPr baseColWidth="10" defaultRowHeight="15" x14ac:dyDescent="0.25"/>
  <cols>
    <col min="1" max="1" width="3.85546875" customWidth="1"/>
    <col min="2" max="2" width="26.85546875" customWidth="1"/>
    <col min="3" max="5" width="14.85546875" customWidth="1"/>
    <col min="6" max="6" width="10.42578125" customWidth="1"/>
    <col min="9" max="9" width="13" customWidth="1"/>
  </cols>
  <sheetData>
    <row r="1" spans="1:12" ht="21" x14ac:dyDescent="0.35">
      <c r="B1" s="108" t="s">
        <v>474</v>
      </c>
    </row>
    <row r="2" spans="1:12" x14ac:dyDescent="0.25">
      <c r="C2" s="1" t="s">
        <v>471</v>
      </c>
      <c r="D2" s="1" t="s">
        <v>470</v>
      </c>
      <c r="E2" s="1" t="s">
        <v>471</v>
      </c>
      <c r="F2" s="1" t="s">
        <v>470</v>
      </c>
      <c r="G2" s="1" t="s">
        <v>471</v>
      </c>
      <c r="H2" s="1" t="s">
        <v>470</v>
      </c>
      <c r="I2" s="1" t="s">
        <v>471</v>
      </c>
      <c r="J2" s="1" t="s">
        <v>470</v>
      </c>
      <c r="K2" s="1" t="s">
        <v>471</v>
      </c>
      <c r="L2" s="1" t="s">
        <v>470</v>
      </c>
    </row>
    <row r="3" spans="1:12" x14ac:dyDescent="0.25">
      <c r="B3" s="106"/>
      <c r="C3" s="118">
        <v>2014</v>
      </c>
      <c r="D3" s="119"/>
      <c r="E3" s="116">
        <v>2025</v>
      </c>
      <c r="F3" s="117"/>
      <c r="G3" s="116">
        <v>2030</v>
      </c>
      <c r="H3" s="117"/>
      <c r="I3" s="116">
        <v>2040</v>
      </c>
      <c r="J3" s="117"/>
      <c r="K3" s="116">
        <v>2050</v>
      </c>
      <c r="L3" s="117"/>
    </row>
    <row r="4" spans="1:12" ht="12.75" customHeight="1" x14ac:dyDescent="0.25">
      <c r="A4">
        <v>22</v>
      </c>
      <c r="B4" s="107" t="s">
        <v>122</v>
      </c>
      <c r="C4" s="109">
        <f>'[1]Main - Capital trajectory'!C96</f>
        <v>11142.27738</v>
      </c>
      <c r="D4" s="110">
        <f>'DATA 2'!D89</f>
        <v>11088.56446</v>
      </c>
      <c r="E4" s="113">
        <f>'[1]Main - Capital trajectory'!N96</f>
        <v>13774.074344116949</v>
      </c>
      <c r="F4" s="114">
        <f>'Inversiones por sectores'!E10</f>
        <v>12934.448689999999</v>
      </c>
      <c r="G4" s="113">
        <f>'[1]Main - Capital trajectory'!S96</f>
        <v>20896.520345735102</v>
      </c>
      <c r="H4" s="114">
        <f>'Inversiones por sectores'!F10</f>
        <v>14450.94176</v>
      </c>
      <c r="I4" s="113">
        <f>'[1]Main - Capital trajectory'!AC96</f>
        <v>21902.730995219823</v>
      </c>
      <c r="J4" s="114">
        <f>'Inversiones por sectores'!G10</f>
        <v>21929.210510000001</v>
      </c>
      <c r="K4" s="113">
        <f>'[1]Main - Capital trajectory'!AM96</f>
        <v>32210.921248774015</v>
      </c>
      <c r="L4" s="114">
        <f>'Inversiones por sectores'!H10</f>
        <v>35454.272680000002</v>
      </c>
    </row>
    <row r="5" spans="1:12" ht="12.75" customHeight="1" x14ac:dyDescent="0.25">
      <c r="A5">
        <v>23</v>
      </c>
      <c r="B5" s="107" t="s">
        <v>166</v>
      </c>
      <c r="C5" s="109">
        <f>'[1]Main - Capital trajectory'!C97</f>
        <v>3446.2568030000002</v>
      </c>
      <c r="D5" s="110">
        <f>'DATA 2'!D90</f>
        <v>1014.355387</v>
      </c>
      <c r="E5" s="113">
        <f>'[1]Main - Capital trajectory'!N97</f>
        <v>20940.472167261898</v>
      </c>
      <c r="F5" s="114">
        <f>'Inversiones por sectores'!E11</f>
        <v>17381.414229999998</v>
      </c>
      <c r="G5" s="113">
        <f>'[1]Main - Capital trajectory'!S97</f>
        <v>48439.498974079273</v>
      </c>
      <c r="H5" s="114">
        <f>'Inversiones por sectores'!F11</f>
        <v>41726.717729999997</v>
      </c>
      <c r="I5" s="113">
        <f>'[1]Main - Capital trajectory'!AC97</f>
        <v>85199.912016860166</v>
      </c>
      <c r="J5" s="114">
        <f>'Inversiones por sectores'!G11</f>
        <v>80009.28602</v>
      </c>
      <c r="K5" s="113">
        <f>'[1]Main - Capital trajectory'!AM97</f>
        <v>90594.249095126725</v>
      </c>
      <c r="L5" s="114">
        <f>'Inversiones por sectores'!H11</f>
        <v>91866.66734</v>
      </c>
    </row>
    <row r="6" spans="1:12" ht="12.75" customHeight="1" x14ac:dyDescent="0.25">
      <c r="A6">
        <v>24</v>
      </c>
      <c r="B6" s="107" t="s">
        <v>167</v>
      </c>
      <c r="C6" s="109">
        <f>'[1]Main - Capital trajectory'!C98</f>
        <v>645.73984959999996</v>
      </c>
      <c r="D6" s="110">
        <f>'DATA 2'!D91</f>
        <v>641.84433449999995</v>
      </c>
      <c r="E6" s="113">
        <f>'[1]Main - Capital trajectory'!N98</f>
        <v>4115.9383293566925</v>
      </c>
      <c r="F6" s="114">
        <f>'Inversiones por sectores'!E12</f>
        <v>1269.0454010000001</v>
      </c>
      <c r="G6" s="113">
        <f>'[1]Main - Capital trajectory'!S98</f>
        <v>2334.794906230848</v>
      </c>
      <c r="H6" s="114">
        <f>'Inversiones por sectores'!F12</f>
        <v>1279.8361239999999</v>
      </c>
      <c r="I6" s="113">
        <f>'[1]Main - Capital trajectory'!AC98</f>
        <v>3492.033459329753</v>
      </c>
      <c r="J6" s="114">
        <f>'Inversiones por sectores'!G12</f>
        <v>1559.240528</v>
      </c>
      <c r="K6" s="113">
        <f>'[1]Main - Capital trajectory'!AM98</f>
        <v>4836.060048243603</v>
      </c>
      <c r="L6" s="114">
        <f>'Inversiones por sectores'!H12</f>
        <v>2047.6040840000001</v>
      </c>
    </row>
    <row r="7" spans="1:12" ht="12.75" customHeight="1" x14ac:dyDescent="0.25">
      <c r="A7">
        <v>25</v>
      </c>
      <c r="B7" s="107" t="s">
        <v>168</v>
      </c>
      <c r="C7" s="109">
        <f>'[1]Main - Capital trajectory'!C99</f>
        <v>78.543101179999894</v>
      </c>
      <c r="D7" s="110">
        <f>'DATA 2'!D92</f>
        <v>9.3732387670000001</v>
      </c>
      <c r="E7" s="113">
        <f>'[1]Main - Capital trajectory'!N99</f>
        <v>19302.643761081323</v>
      </c>
      <c r="F7" s="114">
        <f>'Inversiones por sectores'!E13</f>
        <v>17419.650860000002</v>
      </c>
      <c r="G7" s="113">
        <f>'[1]Main - Capital trajectory'!S99</f>
        <v>17686.933719671288</v>
      </c>
      <c r="H7" s="114">
        <f>'Inversiones por sectores'!F13</f>
        <v>20471.109629999999</v>
      </c>
      <c r="I7" s="113">
        <f>'[1]Main - Capital trajectory'!AC99</f>
        <v>108832.30459387641</v>
      </c>
      <c r="J7" s="114">
        <f>'Inversiones por sectores'!G13</f>
        <v>107744.4283</v>
      </c>
      <c r="K7" s="113">
        <f>'[1]Main - Capital trajectory'!AM99</f>
        <v>96433.151328563312</v>
      </c>
      <c r="L7" s="114">
        <f>'Inversiones por sectores'!H13</f>
        <v>100437.1715</v>
      </c>
    </row>
    <row r="8" spans="1:12" ht="12.75" customHeight="1" x14ac:dyDescent="0.25">
      <c r="A8">
        <v>26</v>
      </c>
      <c r="B8" s="107" t="s">
        <v>126</v>
      </c>
      <c r="C8" s="109">
        <f>'[1]Main - Capital trajectory'!C100</f>
        <v>358.418091</v>
      </c>
      <c r="D8" s="110">
        <f>'DATA 2'!D93</f>
        <v>354.63422589999999</v>
      </c>
      <c r="E8" s="113">
        <f>'[1]Main - Capital trajectory'!N100</f>
        <v>6344.0447024477053</v>
      </c>
      <c r="F8" s="114">
        <f>'Inversiones por sectores'!E14</f>
        <v>1915.2060719999999</v>
      </c>
      <c r="G8" s="113">
        <f>'[1]Main - Capital trajectory'!S100</f>
        <v>2694.110346778215</v>
      </c>
      <c r="H8" s="114">
        <f>'Inversiones por sectores'!F14</f>
        <v>1992.543457</v>
      </c>
      <c r="I8" s="113">
        <f>'[1]Main - Capital trajectory'!AC100</f>
        <v>4731.9067431094345</v>
      </c>
      <c r="J8" s="114">
        <f>'Inversiones por sectores'!G14</f>
        <v>2358.330618</v>
      </c>
      <c r="K8" s="113">
        <f>'[1]Main - Capital trajectory'!AM100</f>
        <v>-20042.719274630032</v>
      </c>
      <c r="L8" s="114">
        <f>'Inversiones por sectores'!H14</f>
        <v>0.90967609169999997</v>
      </c>
    </row>
    <row r="9" spans="1:12" ht="12.75" customHeight="1" x14ac:dyDescent="0.25">
      <c r="A9">
        <v>27</v>
      </c>
      <c r="B9" s="107" t="s">
        <v>127</v>
      </c>
      <c r="C9" s="109">
        <f>'[1]Main - Capital trajectory'!C101</f>
        <v>555.13000959999999</v>
      </c>
      <c r="D9" s="110">
        <f>'DATA 2'!D94</f>
        <v>549.34272580000004</v>
      </c>
      <c r="E9" s="113">
        <f>'[1]Main - Capital trajectory'!N101</f>
        <v>736.06374663342501</v>
      </c>
      <c r="F9" s="114">
        <f>'Inversiones por sectores'!E15</f>
        <v>765.13248920000001</v>
      </c>
      <c r="G9" s="113">
        <f>'[1]Main - Capital trajectory'!S101</f>
        <v>-1091.7770366230416</v>
      </c>
      <c r="H9" s="114">
        <f>'Inversiones por sectores'!F15</f>
        <v>662.65950290000001</v>
      </c>
      <c r="I9" s="113">
        <f>'[1]Main - Capital trajectory'!AC101</f>
        <v>-1232.0571234255149</v>
      </c>
      <c r="J9" s="114">
        <f>'Inversiones por sectores'!G15</f>
        <v>240.67066500000001</v>
      </c>
      <c r="K9" s="113">
        <f>'[1]Main - Capital trajectory'!AM101</f>
        <v>-1181.0827380392293</v>
      </c>
      <c r="L9" s="114">
        <f>'Inversiones por sectores'!H15</f>
        <v>20.29444217</v>
      </c>
    </row>
    <row r="10" spans="1:12" ht="12.75" customHeight="1" x14ac:dyDescent="0.25">
      <c r="A10">
        <v>28</v>
      </c>
      <c r="B10" s="107" t="s">
        <v>169</v>
      </c>
      <c r="C10" s="109">
        <f>'[1]Main - Capital trajectory'!C102</f>
        <v>0.81652291210000005</v>
      </c>
      <c r="D10" s="110">
        <f>'DATA 2'!D95</f>
        <v>0.81245110610000004</v>
      </c>
      <c r="E10" s="113">
        <f>'[1]Main - Capital trajectory'!N102</f>
        <v>1245.9900862514453</v>
      </c>
      <c r="F10" s="114">
        <f>'Inversiones por sectores'!E16</f>
        <v>2344.890903</v>
      </c>
      <c r="G10" s="113">
        <f>'[1]Main - Capital trajectory'!S102</f>
        <v>550.33131309882958</v>
      </c>
      <c r="H10" s="114">
        <f>'Inversiones por sectores'!F16</f>
        <v>2412.446081</v>
      </c>
      <c r="I10" s="113">
        <f>'[1]Main - Capital trajectory'!AC102</f>
        <v>-816.76819902244688</v>
      </c>
      <c r="J10" s="114">
        <f>'Inversiones por sectores'!G16</f>
        <v>1007.999064</v>
      </c>
      <c r="K10" s="113">
        <f>'[1]Main - Capital trajectory'!AM102</f>
        <v>29.277483244289609</v>
      </c>
      <c r="L10" s="114">
        <f>'Inversiones por sectores'!H16</f>
        <v>549.95829119999996</v>
      </c>
    </row>
    <row r="11" spans="1:12" ht="12.75" customHeight="1" x14ac:dyDescent="0.25">
      <c r="A11">
        <v>29</v>
      </c>
      <c r="B11" s="107" t="s">
        <v>170</v>
      </c>
      <c r="C11" s="109">
        <f>'[1]Main - Capital trajectory'!C103</f>
        <v>2599.5452319999999</v>
      </c>
      <c r="D11" s="110">
        <f>'DATA 2'!D96</f>
        <v>2589.4648809999999</v>
      </c>
      <c r="E11" s="113">
        <f>'[1]Main - Capital trajectory'!N103</f>
        <v>3099.1669724876429</v>
      </c>
      <c r="F11" s="114">
        <f>'Inversiones por sectores'!E17</f>
        <v>1886.6795850000001</v>
      </c>
      <c r="G11" s="113">
        <f>'[1]Main - Capital trajectory'!S103</f>
        <v>2679.2827331037151</v>
      </c>
      <c r="H11" s="114">
        <f>'Inversiones por sectores'!F17</f>
        <v>1498.522927</v>
      </c>
      <c r="I11" s="113">
        <f>'[1]Main - Capital trajectory'!AC103</f>
        <v>4261.9556552387212</v>
      </c>
      <c r="J11" s="114">
        <f>'Inversiones por sectores'!G17</f>
        <v>1336.376152</v>
      </c>
      <c r="K11" s="113">
        <f>'[1]Main - Capital trajectory'!AM103</f>
        <v>6267.7808537493611</v>
      </c>
      <c r="L11" s="114">
        <f>'Inversiones por sectores'!H17</f>
        <v>1463.17417</v>
      </c>
    </row>
    <row r="12" spans="1:12" ht="12.75" customHeight="1" x14ac:dyDescent="0.25">
      <c r="A12">
        <v>30</v>
      </c>
      <c r="B12" s="107" t="s">
        <v>162</v>
      </c>
      <c r="C12" s="109">
        <f>'[1]Main - Capital trajectory'!C104</f>
        <v>2865.7188430000001</v>
      </c>
      <c r="D12" s="110">
        <f>'DATA 2'!D97</f>
        <v>2829.5696200000002</v>
      </c>
      <c r="E12" s="113">
        <f>'[1]Main - Capital trajectory'!N104</f>
        <v>3406.7093550491418</v>
      </c>
      <c r="F12" s="114">
        <f>'Inversiones por sectores'!E18</f>
        <v>2110.823077</v>
      </c>
      <c r="G12" s="113">
        <f>'[1]Main - Capital trajectory'!S104</f>
        <v>-4383.3931426428016</v>
      </c>
      <c r="H12" s="114">
        <f>'Inversiones por sectores'!F18</f>
        <v>1393.6991310000001</v>
      </c>
      <c r="I12" s="113">
        <f>'[1]Main - Capital trajectory'!AC104</f>
        <v>-1635.4486981422242</v>
      </c>
      <c r="J12" s="114">
        <f>'Inversiones por sectores'!G18</f>
        <v>870.89006919999997</v>
      </c>
      <c r="K12" s="113">
        <f>'[1]Main - Capital trajectory'!AM104</f>
        <v>-21557.458477755496</v>
      </c>
      <c r="L12" s="114">
        <f>'Inversiones por sectores'!H18</f>
        <v>15.16508846</v>
      </c>
    </row>
    <row r="13" spans="1:12" ht="12.75" customHeight="1" x14ac:dyDescent="0.25">
      <c r="A13">
        <v>31</v>
      </c>
      <c r="B13" s="107" t="s">
        <v>171</v>
      </c>
      <c r="C13" s="109">
        <f>'[1]Main - Capital trajectory'!C105</f>
        <v>12277.976909999999</v>
      </c>
      <c r="D13" s="110">
        <f>'DATA 2'!D98</f>
        <v>13172.98697</v>
      </c>
      <c r="E13" s="113">
        <f>'[1]Main - Capital trajectory'!N105</f>
        <v>26502.992342538993</v>
      </c>
      <c r="F13" s="114">
        <f>'Inversiones por sectores'!E19</f>
        <v>37282.038670000002</v>
      </c>
      <c r="G13" s="113">
        <f>'[1]Main - Capital trajectory'!S105</f>
        <v>80023.840536042029</v>
      </c>
      <c r="H13" s="114">
        <f>'Inversiones por sectores'!F19</f>
        <v>67090.907380000004</v>
      </c>
      <c r="I13" s="113">
        <f>'[1]Main - Capital trajectory'!AC105</f>
        <v>27058.101418748181</v>
      </c>
      <c r="J13" s="114">
        <f>'Inversiones por sectores'!G19</f>
        <v>30453.89718</v>
      </c>
      <c r="K13" s="113">
        <f>'[1]Main - Capital trajectory'!AM105</f>
        <v>122396.60438751582</v>
      </c>
      <c r="L13" s="114">
        <f>'Inversiones por sectores'!H19</f>
        <v>78675.660999999905</v>
      </c>
    </row>
    <row r="14" spans="1:12" ht="12.75" customHeight="1" x14ac:dyDescent="0.25">
      <c r="A14">
        <v>32</v>
      </c>
      <c r="B14" s="107" t="s">
        <v>132</v>
      </c>
      <c r="C14" s="109">
        <f>'[1]Main - Capital trajectory'!C106</f>
        <v>534.55244570000002</v>
      </c>
      <c r="D14" s="110">
        <f>'DATA 2'!D99</f>
        <v>529.97338009999999</v>
      </c>
      <c r="E14" s="113">
        <f>'[1]Main - Capital trajectory'!N106</f>
        <v>5051.5453798655635</v>
      </c>
      <c r="F14" s="114">
        <f>'Inversiones por sectores'!E20</f>
        <v>13.72381564</v>
      </c>
      <c r="G14" s="113">
        <f>'[1]Main - Capital trajectory'!S106</f>
        <v>-18141.366354265283</v>
      </c>
      <c r="H14" s="114">
        <f>'Inversiones por sectores'!F20</f>
        <v>3.3436664309999999</v>
      </c>
      <c r="I14" s="113">
        <f>'[1]Main - Capital trajectory'!AC106</f>
        <v>832.22950773850903</v>
      </c>
      <c r="J14" s="114">
        <f>'Inversiones por sectores'!G20</f>
        <v>2.5739623900000002</v>
      </c>
      <c r="K14" s="113">
        <f>'[1]Main - Capital trajectory'!AM106</f>
        <v>930.66042348853796</v>
      </c>
      <c r="L14" s="114">
        <f>'Inversiones por sectores'!H20</f>
        <v>3.365420404</v>
      </c>
    </row>
    <row r="15" spans="1:12" ht="12.75" customHeight="1" x14ac:dyDescent="0.25">
      <c r="A15">
        <v>33</v>
      </c>
      <c r="B15" s="107" t="s">
        <v>165</v>
      </c>
      <c r="C15" s="109">
        <f>'[1]Main - Capital trajectory'!C107</f>
        <v>5922.4816419999997</v>
      </c>
      <c r="D15" s="110">
        <f>'DATA 2'!D100</f>
        <v>5855.3974790000002</v>
      </c>
      <c r="E15" s="113">
        <f>'[1]Main - Capital trajectory'!N107</f>
        <v>-23417.852851394906</v>
      </c>
      <c r="F15" s="114">
        <f>'Inversiones por sectores'!E21</f>
        <v>5.5875924179999998</v>
      </c>
      <c r="G15" s="113">
        <f>'[1]Main - Capital trajectory'!S107</f>
        <v>-97.75472099416217</v>
      </c>
      <c r="H15" s="114">
        <f>'Inversiones por sectores'!F21</f>
        <v>0.9545778104</v>
      </c>
      <c r="I15" s="113">
        <f>'[1]Main - Capital trajectory'!AC107</f>
        <v>-313.40160418146991</v>
      </c>
      <c r="J15" s="114">
        <f>'Inversiones por sectores'!G21</f>
        <v>6.83801089E-2</v>
      </c>
      <c r="K15" s="113">
        <f>'[1]Main - Capital trajectory'!AM107</f>
        <v>-191.41833283177886</v>
      </c>
      <c r="L15" s="114">
        <f>'Inversiones por sectores'!H21</f>
        <v>6.73582695E-3</v>
      </c>
    </row>
    <row r="16" spans="1:12" ht="12.75" customHeight="1" x14ac:dyDescent="0.25">
      <c r="B16" s="107" t="s">
        <v>240</v>
      </c>
      <c r="C16" s="111">
        <f>SUM(C4:C15)</f>
        <v>40427.456829992094</v>
      </c>
      <c r="D16" s="112">
        <f>SUM(D4:D15)</f>
        <v>38636.319153173092</v>
      </c>
      <c r="E16" s="115">
        <f t="shared" ref="E16:F16" si="0">SUM(E4:E15)</f>
        <v>81101.788335695863</v>
      </c>
      <c r="F16" s="112">
        <f t="shared" si="0"/>
        <v>95328.641385258001</v>
      </c>
      <c r="G16" s="115">
        <f>SUM(G4:G15)</f>
        <v>151591.02162021401</v>
      </c>
      <c r="H16" s="112">
        <f t="shared" ref="G16:L16" si="1">SUM(H4:H15)</f>
        <v>152983.6819671414</v>
      </c>
      <c r="I16" s="115">
        <f t="shared" si="1"/>
        <v>252313.49876534933</v>
      </c>
      <c r="J16" s="112">
        <f t="shared" si="1"/>
        <v>247512.9714486989</v>
      </c>
      <c r="K16" s="115">
        <f>SUM(K4:K15)</f>
        <v>310726.02604544914</v>
      </c>
      <c r="L16" s="112">
        <f t="shared" si="1"/>
        <v>310534.25042815262</v>
      </c>
    </row>
    <row r="17" spans="1:12" ht="12.75" customHeight="1" x14ac:dyDescent="0.25"/>
    <row r="18" spans="1:12" ht="27.75" customHeight="1" x14ac:dyDescent="0.35">
      <c r="B18" s="108" t="s">
        <v>475</v>
      </c>
    </row>
    <row r="19" spans="1:12" ht="12.75" customHeight="1" x14ac:dyDescent="0.25">
      <c r="C19" s="1" t="s">
        <v>471</v>
      </c>
      <c r="D19" s="1" t="s">
        <v>470</v>
      </c>
      <c r="E19" s="1" t="s">
        <v>471</v>
      </c>
      <c r="F19" s="1" t="s">
        <v>470</v>
      </c>
      <c r="G19" s="1" t="s">
        <v>471</v>
      </c>
      <c r="H19" s="1" t="s">
        <v>470</v>
      </c>
      <c r="I19" s="1" t="s">
        <v>471</v>
      </c>
      <c r="J19" s="1" t="s">
        <v>470</v>
      </c>
      <c r="K19" s="1" t="s">
        <v>471</v>
      </c>
      <c r="L19" s="1" t="s">
        <v>470</v>
      </c>
    </row>
    <row r="20" spans="1:12" ht="12.75" customHeight="1" x14ac:dyDescent="0.25">
      <c r="B20" s="106"/>
      <c r="C20" s="118">
        <v>2014</v>
      </c>
      <c r="D20" s="119"/>
      <c r="E20" s="116">
        <v>2025</v>
      </c>
      <c r="F20" s="117"/>
      <c r="G20" s="116">
        <v>2030</v>
      </c>
      <c r="H20" s="117"/>
      <c r="I20" s="116">
        <v>2040</v>
      </c>
      <c r="J20" s="117"/>
      <c r="K20" s="116">
        <v>2050</v>
      </c>
      <c r="L20" s="117"/>
    </row>
    <row r="21" spans="1:12" ht="12.75" customHeight="1" x14ac:dyDescent="0.25">
      <c r="A21">
        <v>22</v>
      </c>
      <c r="B21" s="107" t="s">
        <v>122</v>
      </c>
      <c r="C21" s="109">
        <f>'[1]CO2Cap - Capital trajectory'!C96</f>
        <v>11142.27738</v>
      </c>
      <c r="D21" s="110">
        <f>'DATA 2'!D122</f>
        <v>11088.44284</v>
      </c>
      <c r="E21" s="113">
        <f>'[1]CO2Cap - Capital trajectory'!N96</f>
        <v>14768.299420453124</v>
      </c>
      <c r="F21" s="114">
        <f>'Inversiones por sectores'!N10</f>
        <v>12688.21531</v>
      </c>
      <c r="G21" s="113">
        <f>'[1]CO2Cap - Capital trajectory'!S96</f>
        <v>26848.073952858591</v>
      </c>
      <c r="H21" s="114">
        <f>'Inversiones por sectores'!O10</f>
        <v>14907.15776</v>
      </c>
      <c r="I21" s="113">
        <f>'[1]CO2Cap - Capital trajectory'!AC96</f>
        <v>33646.764991778808</v>
      </c>
      <c r="J21" s="114">
        <f>'Inversiones por sectores'!P10</f>
        <v>19951.780869999999</v>
      </c>
      <c r="K21" s="113">
        <f>'[1]CO2Cap - Capital trajectory'!AM96</f>
        <v>36611.433453243539</v>
      </c>
      <c r="L21" s="114">
        <f>'Inversiones por sectores'!Q10</f>
        <v>28594.71168</v>
      </c>
    </row>
    <row r="22" spans="1:12" ht="12.75" customHeight="1" x14ac:dyDescent="0.25">
      <c r="A22">
        <v>23</v>
      </c>
      <c r="B22" s="107" t="s">
        <v>166</v>
      </c>
      <c r="C22" s="109">
        <f>'[1]CO2Cap - Capital trajectory'!C97</f>
        <v>3446.2568030000002</v>
      </c>
      <c r="D22" s="110">
        <f>'DATA 2'!D123</f>
        <v>1036.632685</v>
      </c>
      <c r="E22" s="113">
        <f>'[1]CO2Cap - Capital trajectory'!N97</f>
        <v>30698.802080886897</v>
      </c>
      <c r="F22" s="114">
        <f>'Inversiones por sectores'!N11</f>
        <v>28350.32271</v>
      </c>
      <c r="G22" s="113">
        <f>'[1]CO2Cap - Capital trajectory'!S97</f>
        <v>102980.63113553045</v>
      </c>
      <c r="H22" s="114">
        <f>'Inversiones por sectores'!O11</f>
        <v>100802.8763</v>
      </c>
      <c r="I22" s="113">
        <f>'[1]CO2Cap - Capital trajectory'!AC97</f>
        <v>246053.8082411924</v>
      </c>
      <c r="J22" s="114">
        <f>'Inversiones por sectores'!P11</f>
        <v>255619.98149999999</v>
      </c>
      <c r="K22" s="113">
        <f>'[1]CO2Cap - Capital trajectory'!AM97</f>
        <v>243886.79207272938</v>
      </c>
      <c r="L22" s="114">
        <f>'Inversiones por sectores'!Q11</f>
        <v>273301.50559999997</v>
      </c>
    </row>
    <row r="23" spans="1:12" ht="12.75" customHeight="1" x14ac:dyDescent="0.25">
      <c r="A23">
        <v>24</v>
      </c>
      <c r="B23" s="107" t="s">
        <v>167</v>
      </c>
      <c r="C23" s="109">
        <f>'[1]CO2Cap - Capital trajectory'!C98</f>
        <v>645.73984959999996</v>
      </c>
      <c r="D23" s="110">
        <f>'DATA 2'!D124</f>
        <v>641.83730649999995</v>
      </c>
      <c r="E23" s="113">
        <f>'[1]CO2Cap - Capital trajectory'!N98</f>
        <v>4413.0304603750974</v>
      </c>
      <c r="F23" s="114">
        <f>'Inversiones por sectores'!N12</f>
        <v>1244.4190390000001</v>
      </c>
      <c r="G23" s="113">
        <f>'[1]CO2Cap - Capital trajectory'!S98</f>
        <v>2007.6256223879416</v>
      </c>
      <c r="H23" s="114">
        <f>'Inversiones por sectores'!O12</f>
        <v>1143.5942110000001</v>
      </c>
      <c r="I23" s="113">
        <f>'[1]CO2Cap - Capital trajectory'!AC98</f>
        <v>3466.0456566811599</v>
      </c>
      <c r="J23" s="114">
        <f>'Inversiones por sectores'!P12</f>
        <v>947.52956719999997</v>
      </c>
      <c r="K23" s="113">
        <f>'[1]CO2Cap - Capital trajectory'!AM98</f>
        <v>3525.6701668724313</v>
      </c>
      <c r="L23" s="114">
        <f>'Inversiones por sectores'!Q12</f>
        <v>771.3322455</v>
      </c>
    </row>
    <row r="24" spans="1:12" ht="12.75" customHeight="1" x14ac:dyDescent="0.25">
      <c r="A24">
        <v>25</v>
      </c>
      <c r="B24" s="107" t="s">
        <v>168</v>
      </c>
      <c r="C24" s="109">
        <f>'[1]CO2Cap - Capital trajectory'!C99</f>
        <v>78.543101179999894</v>
      </c>
      <c r="D24" s="110">
        <f>'DATA 2'!D125</f>
        <v>9.3730887420000002</v>
      </c>
      <c r="E24" s="113">
        <f>'[1]CO2Cap - Capital trajectory'!N99</f>
        <v>33549.615244044639</v>
      </c>
      <c r="F24" s="114">
        <f>'Inversiones por sectores'!N13</f>
        <v>27298.76886</v>
      </c>
      <c r="G24" s="113">
        <f>'[1]CO2Cap - Capital trajectory'!S99</f>
        <v>56465.058787794362</v>
      </c>
      <c r="H24" s="114">
        <f>'Inversiones por sectores'!O13</f>
        <v>67669.105320000002</v>
      </c>
      <c r="I24" s="113">
        <f>'[1]CO2Cap - Capital trajectory'!AC99</f>
        <v>77388.206659973919</v>
      </c>
      <c r="J24" s="114">
        <f>'Inversiones por sectores'!P13</f>
        <v>169872.20060000001</v>
      </c>
      <c r="K24" s="113">
        <f>'[1]CO2Cap - Capital trajectory'!AM99</f>
        <v>50385.408304892007</v>
      </c>
      <c r="L24" s="114">
        <f>'Inversiones por sectores'!Q13</f>
        <v>272471.1508</v>
      </c>
    </row>
    <row r="25" spans="1:12" ht="12.75" customHeight="1" x14ac:dyDescent="0.25">
      <c r="A25">
        <v>26</v>
      </c>
      <c r="B25" s="107" t="s">
        <v>126</v>
      </c>
      <c r="C25" s="109">
        <f>'[1]CO2Cap - Capital trajectory'!C100</f>
        <v>358.418091</v>
      </c>
      <c r="D25" s="110">
        <f>'DATA 2'!D126</f>
        <v>354.63032470000002</v>
      </c>
      <c r="E25" s="113">
        <f>'[1]CO2Cap - Capital trajectory'!N100</f>
        <v>6801.9635557218744</v>
      </c>
      <c r="F25" s="114">
        <f>'Inversiones por sectores'!N14</f>
        <v>1873.2651390000001</v>
      </c>
      <c r="G25" s="113">
        <f>'[1]CO2Cap - Capital trajectory'!S100</f>
        <v>9337.0190540032727</v>
      </c>
      <c r="H25" s="114">
        <f>'Inversiones por sectores'!O14</f>
        <v>2513.542042</v>
      </c>
      <c r="I25" s="113">
        <f>'[1]CO2Cap - Capital trajectory'!AC100</f>
        <v>9525.278099706351</v>
      </c>
      <c r="J25" s="114">
        <f>'Inversiones por sectores'!P14</f>
        <v>2501.1153199999999</v>
      </c>
      <c r="K25" s="113">
        <f>'[1]CO2Cap - Capital trajectory'!AM100</f>
        <v>3272.2384641983758</v>
      </c>
      <c r="L25" s="114">
        <f>'Inversiones por sectores'!Q14</f>
        <v>1585.027769</v>
      </c>
    </row>
    <row r="26" spans="1:12" ht="12.75" customHeight="1" x14ac:dyDescent="0.25">
      <c r="A26">
        <v>27</v>
      </c>
      <c r="B26" s="107" t="s">
        <v>127</v>
      </c>
      <c r="C26" s="109">
        <f>'[1]CO2Cap - Capital trajectory'!C101</f>
        <v>555.13000959999999</v>
      </c>
      <c r="D26" s="110">
        <f>'DATA 2'!D127</f>
        <v>549.33662089999996</v>
      </c>
      <c r="E26" s="113">
        <f>'[1]CO2Cap - Capital trajectory'!N101</f>
        <v>812.67100097620448</v>
      </c>
      <c r="F26" s="114">
        <f>'Inversiones por sectores'!N15</f>
        <v>830.59558560000005</v>
      </c>
      <c r="G26" s="113">
        <f>'[1]CO2Cap - Capital trajectory'!S101</f>
        <v>-913.5380445915639</v>
      </c>
      <c r="H26" s="114">
        <f>'Inversiones por sectores'!O15</f>
        <v>653.31611889999999</v>
      </c>
      <c r="I26" s="113">
        <f>'[1]CO2Cap - Capital trajectory'!AC101</f>
        <v>-879.23098809407975</v>
      </c>
      <c r="J26" s="114">
        <f>'Inversiones por sectores'!P15</f>
        <v>239.460003</v>
      </c>
      <c r="K26" s="113">
        <f>'[1]CO2Cap - Capital trajectory'!AM101</f>
        <v>6220.3640377445481</v>
      </c>
      <c r="L26" s="114">
        <f>'Inversiones por sectores'!Q15</f>
        <v>693.96149209999999</v>
      </c>
    </row>
    <row r="27" spans="1:12" ht="12.75" customHeight="1" x14ac:dyDescent="0.25">
      <c r="A27">
        <v>28</v>
      </c>
      <c r="B27" s="107" t="s">
        <v>169</v>
      </c>
      <c r="C27" s="109">
        <f>'[1]CO2Cap - Capital trajectory'!C102</f>
        <v>0.81652291210000005</v>
      </c>
      <c r="D27" s="110">
        <f>'DATA 2'!D128</f>
        <v>0.81244220430000003</v>
      </c>
      <c r="E27" s="113">
        <f>'[1]CO2Cap - Capital trajectory'!N102</f>
        <v>1335.9267714811547</v>
      </c>
      <c r="F27" s="114">
        <f>'Inversiones por sectores'!N16</f>
        <v>2278.2800400000001</v>
      </c>
      <c r="G27" s="113">
        <f>'[1]CO2Cap - Capital trajectory'!S102</f>
        <v>473.21468880674792</v>
      </c>
      <c r="H27" s="114">
        <f>'Inversiones por sectores'!O16</f>
        <v>2166.458991</v>
      </c>
      <c r="I27" s="113">
        <f>'[1]CO2Cap - Capital trajectory'!AC102</f>
        <v>-810.68978911800207</v>
      </c>
      <c r="J27" s="114">
        <f>'Inversiones por sectores'!P16</f>
        <v>626.3740679</v>
      </c>
      <c r="K27" s="113">
        <f>'[1]CO2Cap - Capital trajectory'!AM102</f>
        <v>21.344389483540134</v>
      </c>
      <c r="L27" s="114">
        <f>'Inversiones por sectores'!Q16</f>
        <v>224.62095479999999</v>
      </c>
    </row>
    <row r="28" spans="1:12" ht="12.75" customHeight="1" x14ac:dyDescent="0.25">
      <c r="A28">
        <v>29</v>
      </c>
      <c r="B28" s="107" t="s">
        <v>170</v>
      </c>
      <c r="C28" s="109">
        <f>'[1]CO2Cap - Capital trajectory'!C103</f>
        <v>2599.5452319999999</v>
      </c>
      <c r="D28" s="110">
        <f>'DATA 2'!D129</f>
        <v>2589.4366100000002</v>
      </c>
      <c r="E28" s="113">
        <f>'[1]CO2Cap - Capital trajectory'!N103</f>
        <v>3322.8676323520299</v>
      </c>
      <c r="F28" s="114">
        <f>'Inversiones por sectores'!N17</f>
        <v>1911.4927170000001</v>
      </c>
      <c r="G28" s="113">
        <f>'[1]CO2Cap - Capital trajectory'!S103</f>
        <v>2303.841185470179</v>
      </c>
      <c r="H28" s="114">
        <f>'Inversiones por sectores'!O17</f>
        <v>1542.216048</v>
      </c>
      <c r="I28" s="113">
        <f>'[1]CO2Cap - Capital trajectory'!AC103</f>
        <v>4230.2380718434415</v>
      </c>
      <c r="J28" s="114">
        <f>'Inversiones por sectores'!P17</f>
        <v>1504.075304</v>
      </c>
      <c r="K28" s="113">
        <f>'[1]CO2Cap - Capital trajectory'!AM103</f>
        <v>211324.82368020044</v>
      </c>
      <c r="L28" s="114">
        <f>'Inversiones por sectores'!Q17</f>
        <v>24409.979729999999</v>
      </c>
    </row>
    <row r="29" spans="1:12" ht="12.75" customHeight="1" x14ac:dyDescent="0.25">
      <c r="A29">
        <v>30</v>
      </c>
      <c r="B29" s="107" t="s">
        <v>162</v>
      </c>
      <c r="C29" s="109">
        <f>'[1]CO2Cap - Capital trajectory'!C104</f>
        <v>2865.7188430000001</v>
      </c>
      <c r="D29" s="110">
        <f>'DATA 2'!D130</f>
        <v>2829.5380879999998</v>
      </c>
      <c r="E29" s="113">
        <f>'[1]CO2Cap - Capital trajectory'!N104</f>
        <v>3652.6087007300762</v>
      </c>
      <c r="F29" s="114">
        <f>'Inversiones por sectores'!N18</f>
        <v>76.966508700000006</v>
      </c>
      <c r="G29" s="113">
        <f>'[1]CO2Cap - Capital trajectory'!S104</f>
        <v>-3769.1586368825101</v>
      </c>
      <c r="H29" s="114">
        <f>'Inversiones por sectores'!O18</f>
        <v>13.783728809999999</v>
      </c>
      <c r="I29" s="113">
        <f>'[1]CO2Cap - Capital trajectory'!AC104</f>
        <v>-13796.14112372067</v>
      </c>
      <c r="J29" s="114">
        <f>'Inversiones por sectores'!P18</f>
        <v>0.13681714719999999</v>
      </c>
      <c r="K29" s="113">
        <f>'[1]CO2Cap - Capital trajectory'!AM104</f>
        <v>-6015.1768841946077</v>
      </c>
      <c r="L29" s="114">
        <f>'Inversiones por sectores'!Q18</f>
        <v>1.12962294E-2</v>
      </c>
    </row>
    <row r="30" spans="1:12" ht="12.75" customHeight="1" x14ac:dyDescent="0.25">
      <c r="A30">
        <v>31</v>
      </c>
      <c r="B30" s="107" t="s">
        <v>171</v>
      </c>
      <c r="C30" s="109">
        <f>'[1]CO2Cap - Capital trajectory'!C105</f>
        <v>12277.976909999999</v>
      </c>
      <c r="D30" s="110">
        <f>'DATA 2'!D131</f>
        <v>13172.77763</v>
      </c>
      <c r="E30" s="113">
        <f>'[1]CO2Cap - Capital trajectory'!N105</f>
        <v>28416.002170030762</v>
      </c>
      <c r="F30" s="114">
        <f>'Inversiones por sectores'!N19</f>
        <v>37330.954030000001</v>
      </c>
      <c r="G30" s="113">
        <f>'[1]CO2Cap - Capital trajectory'!S105</f>
        <v>48864.179351140934</v>
      </c>
      <c r="H30" s="114">
        <f>'Inversiones por sectores'!O19</f>
        <v>43867.625970000001</v>
      </c>
      <c r="I30" s="113">
        <f>'[1]CO2Cap - Capital trajectory'!AC105</f>
        <v>8922.5726868140682</v>
      </c>
      <c r="J30" s="114">
        <f>'Inversiones por sectores'!P19</f>
        <v>10082.5324</v>
      </c>
      <c r="K30" s="113">
        <f>'[1]CO2Cap - Capital trajectory'!AM105</f>
        <v>17746.064949605781</v>
      </c>
      <c r="L30" s="114">
        <f>'Inversiones por sectores'!Q19</f>
        <v>7180.2848880000001</v>
      </c>
    </row>
    <row r="31" spans="1:12" ht="12.75" customHeight="1" x14ac:dyDescent="0.25">
      <c r="A31">
        <v>32</v>
      </c>
      <c r="B31" s="107" t="s">
        <v>132</v>
      </c>
      <c r="C31" s="109">
        <f>'[1]CO2Cap - Capital trajectory'!C106</f>
        <v>534.55244570000002</v>
      </c>
      <c r="D31" s="110">
        <f>'DATA 2'!D132</f>
        <v>529.96755629999996</v>
      </c>
      <c r="E31" s="113">
        <f>'[1]CO2Cap - Capital trajectory'!N106</f>
        <v>5416.1704693952724</v>
      </c>
      <c r="F31" s="114">
        <f>'Inversiones por sectores'!N20</f>
        <v>13.471451220000001</v>
      </c>
      <c r="G31" s="113">
        <f>'[1]CO2Cap - Capital trajectory'!S106</f>
        <v>-15599.259626938914</v>
      </c>
      <c r="H31" s="114">
        <f>'Inversiones por sectores'!O20</f>
        <v>2.9784668929999998</v>
      </c>
      <c r="I31" s="113">
        <f>'[1]CO2Cap - Capital trajectory'!AC106</f>
        <v>826.03603437769107</v>
      </c>
      <c r="J31" s="114">
        <f>'Inversiones por sectores'!P20</f>
        <v>1.7653343290000001</v>
      </c>
      <c r="K31" s="113">
        <f>'[1]CO2Cap - Capital trajectory'!AM106</f>
        <v>659.32646700044052</v>
      </c>
      <c r="L31" s="114">
        <f>'Inversiones por sectores'!Q20</f>
        <v>1.689459405</v>
      </c>
    </row>
    <row r="32" spans="1:12" ht="12.75" customHeight="1" x14ac:dyDescent="0.25">
      <c r="A32">
        <v>33</v>
      </c>
      <c r="B32" s="107" t="s">
        <v>165</v>
      </c>
      <c r="C32" s="109">
        <f>'[1]CO2Cap - Capital trajectory'!C107</f>
        <v>5922.4816419999997</v>
      </c>
      <c r="D32" s="110">
        <f>'DATA 2'!D133</f>
        <v>5855.332993</v>
      </c>
      <c r="E32" s="113">
        <f>'[1]CO2Cap - Capital trajectory'!N107</f>
        <v>-25108.17453524379</v>
      </c>
      <c r="F32" s="114">
        <f>'Inversiones por sectores'!N21</f>
        <v>5.5402412160000001</v>
      </c>
      <c r="G32" s="113">
        <f>'[1]CO2Cap - Capital trajectory'!S107</f>
        <v>-84.056583322809473</v>
      </c>
      <c r="H32" s="114">
        <f>'Inversiones por sectores'!O21</f>
        <v>0.90619814649999997</v>
      </c>
      <c r="I32" s="113">
        <f>'[1]CO2Cap - Capital trajectory'!AC107</f>
        <v>-330.72316764025834</v>
      </c>
      <c r="J32" s="114">
        <f>'Inversiones por sectores'!P21</f>
        <v>5.5674800900000002E-2</v>
      </c>
      <c r="K32" s="113">
        <f>'[1]CO2Cap - Capital trajectory'!AM107</f>
        <v>-123.76485092579017</v>
      </c>
      <c r="L32" s="114">
        <f>'Inversiones por sectores'!Q21</f>
        <v>4.7229520800000004E-3</v>
      </c>
    </row>
    <row r="33" spans="2:21" ht="12.75" customHeight="1" x14ac:dyDescent="0.25">
      <c r="B33" s="107" t="s">
        <v>240</v>
      </c>
      <c r="C33" s="111">
        <f>SUM(C21:C32)</f>
        <v>40427.456829992094</v>
      </c>
      <c r="D33" s="112">
        <f>SUM(D21:D32)</f>
        <v>38658.118185346306</v>
      </c>
      <c r="E33" s="115">
        <f t="shared" ref="E33:L33" si="2">SUM(E21:E32)</f>
        <v>108079.78297120334</v>
      </c>
      <c r="F33" s="112">
        <f t="shared" si="2"/>
        <v>113902.29163173601</v>
      </c>
      <c r="G33" s="115">
        <f t="shared" si="2"/>
        <v>228913.63088625664</v>
      </c>
      <c r="H33" s="112">
        <f t="shared" si="2"/>
        <v>235283.56115474948</v>
      </c>
      <c r="I33" s="115">
        <f t="shared" si="2"/>
        <v>368242.16537379479</v>
      </c>
      <c r="J33" s="112">
        <f t="shared" si="2"/>
        <v>461347.00745837705</v>
      </c>
      <c r="K33" s="115">
        <f t="shared" si="2"/>
        <v>567514.52425085008</v>
      </c>
      <c r="L33" s="112">
        <f t="shared" si="2"/>
        <v>609234.28063798661</v>
      </c>
    </row>
    <row r="34" spans="2:21" ht="12.75" customHeight="1" x14ac:dyDescent="0.25"/>
    <row r="35" spans="2:21" ht="12.75" customHeight="1" x14ac:dyDescent="0.25"/>
    <row r="36" spans="2:21" ht="12.75" customHeight="1" x14ac:dyDescent="0.25"/>
    <row r="38" spans="2:21" x14ac:dyDescent="0.25">
      <c r="B38" s="1" t="s">
        <v>462</v>
      </c>
      <c r="C38" s="1"/>
      <c r="D38" s="1"/>
      <c r="I38">
        <v>17</v>
      </c>
    </row>
    <row r="39" spans="2:21" ht="30" x14ac:dyDescent="0.25">
      <c r="C39" s="101" t="s">
        <v>463</v>
      </c>
      <c r="D39" s="101" t="s">
        <v>464</v>
      </c>
      <c r="E39" s="101" t="s">
        <v>465</v>
      </c>
      <c r="F39" s="101" t="s">
        <v>472</v>
      </c>
      <c r="I39" s="104" t="s">
        <v>471</v>
      </c>
      <c r="J39" s="1" t="s">
        <v>470</v>
      </c>
      <c r="K39" s="1" t="s">
        <v>473</v>
      </c>
      <c r="M39" s="104" t="s">
        <v>469</v>
      </c>
      <c r="N39" s="1" t="s">
        <v>470</v>
      </c>
      <c r="O39" s="1" t="s">
        <v>473</v>
      </c>
      <c r="Q39" s="104"/>
      <c r="R39" s="104" t="s">
        <v>471</v>
      </c>
      <c r="S39" s="104" t="s">
        <v>470</v>
      </c>
    </row>
    <row r="40" spans="2:21" x14ac:dyDescent="0.25">
      <c r="B40">
        <v>2025</v>
      </c>
      <c r="C40" s="99">
        <v>4770.6934315115213</v>
      </c>
      <c r="D40" s="99">
        <v>6357.6342924237251</v>
      </c>
      <c r="E40" s="99">
        <v>1586.9408609122038</v>
      </c>
      <c r="F40" s="102">
        <f t="shared" ref="F40:F43" si="3">E40/C40</f>
        <v>0.33264364681874053</v>
      </c>
      <c r="H40">
        <v>2025</v>
      </c>
      <c r="I40" s="99">
        <f>C40*$I$38</f>
        <v>81101.788335695863</v>
      </c>
      <c r="J40" s="99">
        <f t="array" ref="J40:J43">TRANSPOSE('Inversiones por sectores'!E9:H9)</f>
        <v>95328.641385258001</v>
      </c>
      <c r="K40" s="105">
        <f>J40/DATA!S$19</f>
        <v>3.6528113682760257E-3</v>
      </c>
      <c r="M40" s="99">
        <f>D40*$I$38</f>
        <v>108079.78297120333</v>
      </c>
      <c r="N40" s="99">
        <f t="array" ref="N40:N43">TRANSPOSE('Inversiones por sectores'!N9:Q9)</f>
        <v>113902.29163173601</v>
      </c>
      <c r="O40" s="105">
        <f>J40/DATA!N$20</f>
        <v>4.1923272264019224E-3</v>
      </c>
      <c r="Q40">
        <v>2025</v>
      </c>
      <c r="R40" s="103">
        <f t="shared" ref="R40:S43" si="4">M40/I40-1</f>
        <v>0.33264364681874059</v>
      </c>
      <c r="S40" s="102">
        <f t="shared" si="4"/>
        <v>0.19483808828676241</v>
      </c>
      <c r="U40" s="99">
        <f>N40-J40</f>
        <v>18573.650246478006</v>
      </c>
    </row>
    <row r="41" spans="2:21" x14ac:dyDescent="0.25">
      <c r="B41">
        <v>2030</v>
      </c>
      <c r="C41" s="99">
        <v>8917.1189188361168</v>
      </c>
      <c r="D41" s="99">
        <v>13465.50769919157</v>
      </c>
      <c r="E41" s="99">
        <v>4548.3887803554535</v>
      </c>
      <c r="F41" s="102">
        <f t="shared" si="3"/>
        <v>0.51007380542471448</v>
      </c>
      <c r="H41">
        <v>2030</v>
      </c>
      <c r="I41" s="99">
        <f>C41*$I$38</f>
        <v>151591.02162021399</v>
      </c>
      <c r="J41" s="99">
        <v>152983.6819671414</v>
      </c>
      <c r="K41" s="105">
        <f>J41/DATA!S$19</f>
        <v>5.8620423466636791E-3</v>
      </c>
      <c r="M41" s="99">
        <f>D41*$I$38</f>
        <v>228913.63088625669</v>
      </c>
      <c r="N41" s="99">
        <v>235283.56115474948</v>
      </c>
      <c r="O41" s="105">
        <f>J41/DATA!S$20</f>
        <v>5.8495671353244183E-3</v>
      </c>
      <c r="Q41">
        <v>2030</v>
      </c>
      <c r="R41" s="103">
        <f t="shared" si="4"/>
        <v>0.51007380542471448</v>
      </c>
      <c r="S41" s="102">
        <f t="shared" si="4"/>
        <v>0.53796508313406166</v>
      </c>
      <c r="U41" s="99">
        <f>N41-J41</f>
        <v>82299.87918760808</v>
      </c>
    </row>
    <row r="42" spans="2:21" x14ac:dyDescent="0.25">
      <c r="B42">
        <v>2040</v>
      </c>
      <c r="C42" s="99">
        <v>14841.970515608788</v>
      </c>
      <c r="D42" s="99">
        <v>21661.303845517337</v>
      </c>
      <c r="E42" s="99">
        <v>6819.3333299085498</v>
      </c>
      <c r="F42" s="102">
        <f t="shared" si="3"/>
        <v>0.45946279995212852</v>
      </c>
      <c r="H42">
        <v>2040</v>
      </c>
      <c r="I42" s="99">
        <f>C42*$I$38</f>
        <v>252313.49876534939</v>
      </c>
      <c r="J42" s="99">
        <v>247512.9714486989</v>
      </c>
      <c r="K42" s="105">
        <f>J42/DATA!AC$19</f>
        <v>7.3098232098203555E-3</v>
      </c>
      <c r="M42" s="99">
        <f>D42*$I$38</f>
        <v>368242.16537379473</v>
      </c>
      <c r="N42" s="99">
        <v>461347.00745837705</v>
      </c>
      <c r="O42" s="105">
        <f>J42/DATA!AC$20</f>
        <v>7.2964065840843166E-3</v>
      </c>
      <c r="Q42">
        <v>2040</v>
      </c>
      <c r="R42" s="103">
        <f t="shared" si="4"/>
        <v>0.45946279995212858</v>
      </c>
      <c r="S42" s="102">
        <f t="shared" si="4"/>
        <v>0.86393062455718095</v>
      </c>
      <c r="U42" s="99">
        <f>N42-J42</f>
        <v>213834.03600967815</v>
      </c>
    </row>
    <row r="43" spans="2:21" x14ac:dyDescent="0.25">
      <c r="B43">
        <v>2050</v>
      </c>
      <c r="C43" s="99">
        <v>18278.00153208524</v>
      </c>
      <c r="D43" s="99">
        <v>33383.207308873534</v>
      </c>
      <c r="E43" s="99">
        <v>15105.205776788294</v>
      </c>
      <c r="F43" s="102">
        <f t="shared" si="3"/>
        <v>0.82641451529985843</v>
      </c>
      <c r="H43">
        <v>2050</v>
      </c>
      <c r="I43" s="99">
        <f>C43*$I$38</f>
        <v>310726.02604544908</v>
      </c>
      <c r="J43" s="99">
        <v>310534.25042815262</v>
      </c>
      <c r="K43" s="105">
        <f>J43/DATA!AM$19</f>
        <v>7.1880395421138532E-3</v>
      </c>
      <c r="M43" s="99">
        <f>D43*$I$38</f>
        <v>567514.52425085008</v>
      </c>
      <c r="N43" s="99">
        <v>609234.28063798661</v>
      </c>
      <c r="O43" s="105">
        <f>N43/DATA!AM$19</f>
        <v>1.4102148454153652E-2</v>
      </c>
      <c r="Q43">
        <v>2050</v>
      </c>
      <c r="R43" s="103">
        <f t="shared" si="4"/>
        <v>0.82641451529985854</v>
      </c>
      <c r="S43" s="102">
        <f t="shared" si="4"/>
        <v>0.96189077307252879</v>
      </c>
      <c r="U43" s="99">
        <f>N43-J43</f>
        <v>298700.03020983399</v>
      </c>
    </row>
    <row r="45" spans="2:21" ht="29.25" customHeight="1" x14ac:dyDescent="0.25">
      <c r="C45" s="101" t="s">
        <v>466</v>
      </c>
      <c r="D45" s="101" t="s">
        <v>467</v>
      </c>
      <c r="E45" s="101" t="s">
        <v>468</v>
      </c>
      <c r="F45" s="101"/>
      <c r="G45" s="1"/>
    </row>
    <row r="46" spans="2:21" x14ac:dyDescent="0.25">
      <c r="B46">
        <v>2025</v>
      </c>
      <c r="C46" s="100">
        <v>404.58306298746828</v>
      </c>
      <c r="D46" s="99">
        <f t="shared" ref="D46:E49" si="5">C40/$C46</f>
        <v>11.791629131195961</v>
      </c>
      <c r="E46" s="99">
        <f t="shared" si="5"/>
        <v>15.714039647331083</v>
      </c>
      <c r="F46" s="99"/>
      <c r="G46" s="99"/>
    </row>
    <row r="47" spans="2:21" x14ac:dyDescent="0.25">
      <c r="B47">
        <v>2030</v>
      </c>
      <c r="C47" s="100">
        <v>468.88566690639658</v>
      </c>
      <c r="D47" s="99">
        <f t="shared" si="5"/>
        <v>19.017682877084482</v>
      </c>
      <c r="E47" s="99">
        <f t="shared" si="5"/>
        <v>28.718104752559398</v>
      </c>
      <c r="F47" s="99"/>
      <c r="G47" s="99"/>
    </row>
    <row r="48" spans="2:21" x14ac:dyDescent="0.25">
      <c r="B48">
        <v>2040</v>
      </c>
      <c r="C48" s="100">
        <v>556.92179576947342</v>
      </c>
      <c r="D48" s="99">
        <f t="shared" si="5"/>
        <v>26.650008364464018</v>
      </c>
      <c r="E48" s="99">
        <f t="shared" si="5"/>
        <v>38.894695826348297</v>
      </c>
      <c r="F48" s="99"/>
      <c r="G48" s="99"/>
    </row>
    <row r="49" spans="2:7" x14ac:dyDescent="0.25">
      <c r="B49">
        <v>2050</v>
      </c>
      <c r="C49" s="100">
        <v>623.04013401265797</v>
      </c>
      <c r="D49" s="99">
        <f t="shared" si="5"/>
        <v>29.33679635430018</v>
      </c>
      <c r="E49" s="99">
        <f t="shared" si="5"/>
        <v>53.581150693889818</v>
      </c>
      <c r="F49" s="99"/>
      <c r="G49" s="99"/>
    </row>
    <row r="50" spans="2:7" x14ac:dyDescent="0.25">
      <c r="F50" s="99"/>
      <c r="G50" s="99"/>
    </row>
  </sheetData>
  <mergeCells count="10">
    <mergeCell ref="C20:D20"/>
    <mergeCell ref="E20:F20"/>
    <mergeCell ref="G20:H20"/>
    <mergeCell ref="I20:J20"/>
    <mergeCell ref="K20:L20"/>
    <mergeCell ref="E3:F3"/>
    <mergeCell ref="G3:H3"/>
    <mergeCell ref="I3:J3"/>
    <mergeCell ref="K3:L3"/>
    <mergeCell ref="C3:D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J44" sqref="J44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3.7109375" style="37" customWidth="1"/>
    <col min="11" max="18" width="11.42578125" style="37"/>
    <col min="19" max="19" width="23.42578125" style="37" customWidth="1"/>
    <col min="20" max="25" width="11.42578125" style="37"/>
    <col min="26" max="26" width="11.42578125" style="51"/>
    <col min="27" max="27" width="25.85546875" style="37" customWidth="1"/>
    <col min="28" max="16384" width="11.42578125" style="37"/>
  </cols>
  <sheetData>
    <row r="1" spans="1:34" ht="18.75" x14ac:dyDescent="0.3">
      <c r="A1" s="15" t="s">
        <v>230</v>
      </c>
      <c r="B1" s="38"/>
      <c r="C1" s="38"/>
      <c r="D1" s="38"/>
      <c r="E1" s="38"/>
      <c r="F1" s="38"/>
      <c r="G1" s="38"/>
      <c r="H1" s="38"/>
      <c r="I1" s="38"/>
      <c r="J1" s="15" t="s">
        <v>231</v>
      </c>
      <c r="K1" s="38"/>
      <c r="L1" s="38"/>
      <c r="M1" s="38"/>
      <c r="N1" s="38"/>
      <c r="O1" s="38"/>
      <c r="P1" s="38"/>
      <c r="Q1" s="38"/>
      <c r="R1" s="38"/>
      <c r="S1" s="15" t="s">
        <v>232</v>
      </c>
      <c r="T1" s="38"/>
      <c r="U1" s="38"/>
      <c r="V1" s="38"/>
      <c r="W1" s="38"/>
      <c r="X1" s="38"/>
      <c r="Y1" s="38"/>
      <c r="Z1" s="38"/>
      <c r="AA1" s="15" t="s">
        <v>461</v>
      </c>
      <c r="AB1" s="38"/>
      <c r="AC1" s="38"/>
      <c r="AD1" s="38"/>
      <c r="AE1" s="38"/>
      <c r="AF1" s="38"/>
      <c r="AG1" s="38"/>
      <c r="AH1" s="38"/>
    </row>
    <row r="2" spans="1:34" s="46" customFormat="1" ht="12.75" x14ac:dyDescent="0.2">
      <c r="A2" s="44" t="s">
        <v>203</v>
      </c>
      <c r="B2" s="45"/>
      <c r="C2" s="45"/>
      <c r="D2" s="45"/>
      <c r="E2" s="45"/>
      <c r="F2" s="45"/>
      <c r="G2" s="45"/>
      <c r="H2" s="45"/>
      <c r="I2" s="45"/>
      <c r="J2" s="44" t="s">
        <v>203</v>
      </c>
      <c r="K2" s="45"/>
      <c r="L2" s="45"/>
      <c r="M2" s="45"/>
      <c r="N2" s="45"/>
      <c r="O2" s="45"/>
      <c r="P2" s="45"/>
      <c r="Q2" s="45"/>
      <c r="R2" s="45"/>
      <c r="S2" s="44" t="s">
        <v>203</v>
      </c>
      <c r="T2" s="45"/>
      <c r="U2" s="45"/>
      <c r="V2" s="45"/>
      <c r="W2" s="45"/>
      <c r="X2" s="45"/>
      <c r="Y2" s="45"/>
      <c r="Z2" s="45"/>
      <c r="AA2" s="44" t="s">
        <v>203</v>
      </c>
      <c r="AB2" s="45"/>
      <c r="AC2" s="45"/>
      <c r="AD2" s="45"/>
      <c r="AE2" s="45"/>
      <c r="AF2" s="45"/>
      <c r="AG2" s="45"/>
      <c r="AH2" s="45"/>
    </row>
    <row r="3" spans="1:34" s="46" customFormat="1" ht="1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</row>
    <row r="4" spans="1:34" s="46" customFormat="1" ht="15" customHeight="1" x14ac:dyDescent="0.2">
      <c r="A4" s="40" t="s">
        <v>234</v>
      </c>
      <c r="B4" s="43">
        <f>SUMIFS('DATA 2'!C$2:C$34,'DATA 2'!$A$2:$A$34,$A4)</f>
        <v>7350210</v>
      </c>
      <c r="C4" s="43">
        <f>SUMIFS('DATA 2'!H$2:H$34,'DATA 2'!$A$2:$A$34,$A4)</f>
        <v>7753297.4944999991</v>
      </c>
      <c r="D4" s="43">
        <f>SUMIFS('DATA 2'!J$2:J$34,'DATA 2'!$A$2:$A$34,$A4)</f>
        <v>7904097.4138000002</v>
      </c>
      <c r="E4" s="43">
        <f>SUMIFS('DATA 2'!O$2:O$34,'DATA 2'!$A$2:$A$34,$A4)</f>
        <v>8258158.2626</v>
      </c>
      <c r="F4" s="43">
        <f>SUMIFS('DATA 2'!T$2:T$34,'DATA 2'!$A$2:$A$34,$A4)</f>
        <v>8613524.6057000011</v>
      </c>
      <c r="G4" s="43">
        <f>SUMIFS('DATA 2'!AD$2:AD$34,'DATA 2'!$A$2:$A$34,$A4)</f>
        <v>9273758.1369999908</v>
      </c>
      <c r="H4" s="43">
        <f>SUMIFS('DATA 2'!AN$2:AN$34,'DATA 2'!$A$2:$A$34,$A4)</f>
        <v>9835692.8512999993</v>
      </c>
      <c r="I4" s="45"/>
      <c r="J4" s="40" t="s">
        <v>234</v>
      </c>
      <c r="K4" s="43">
        <f>SUMIFS('DATA 2'!$C$35:$C$67,'DATA 2'!$A$35:$A$67,$J4)</f>
        <v>7350210</v>
      </c>
      <c r="L4" s="43">
        <f>SUMIFS('DATA 2'!$H$35:$H$67,'DATA 2'!$A$35:$A$67,$J4)</f>
        <v>7753221.4437000006</v>
      </c>
      <c r="M4" s="43">
        <f>SUMIFS('DATA 2'!$J$35:$J$67,'DATA 2'!$A$35:$A$67,$J4)</f>
        <v>7903535.0853000004</v>
      </c>
      <c r="N4" s="43">
        <f>SUMIFS('DATA 2'!$O$35:$O$67,'DATA 2'!$A$35:$A$67,$J4)</f>
        <v>8257239.1560000004</v>
      </c>
      <c r="O4" s="43">
        <f>SUMIFS('DATA 2'!$T$35:$T$67,'DATA 2'!$A$35:$A$67,$J4)</f>
        <v>8619601.4285000004</v>
      </c>
      <c r="P4" s="43">
        <f>SUMIFS('DATA 2'!$AD$35:$AD$67,'DATA 2'!$A$35:$A$67,$J4)</f>
        <v>9263946.2045000009</v>
      </c>
      <c r="Q4" s="43">
        <f>SUMIFS('DATA 2'!$AN$35:$AN$67,'DATA 2'!$A$35:$A$67,$J4)</f>
        <v>9794485.2899999991</v>
      </c>
      <c r="R4" s="45"/>
      <c r="S4" s="40" t="s">
        <v>234</v>
      </c>
      <c r="T4" s="47">
        <f t="shared" ref="T4:T24" si="0">L4-C4</f>
        <v>-76.05079999845475</v>
      </c>
      <c r="U4" s="47">
        <f t="shared" ref="U4:U24" si="1">M4-D4</f>
        <v>-562.32849999982864</v>
      </c>
      <c r="V4" s="47">
        <f t="shared" ref="V4:V24" si="2">N4-E4</f>
        <v>-919.10659999959171</v>
      </c>
      <c r="W4" s="47">
        <f t="shared" ref="W4:W24" si="3">O4-F4</f>
        <v>6076.8227999992669</v>
      </c>
      <c r="X4" s="47">
        <f t="shared" ref="X4:X24" si="4">P4-G4</f>
        <v>-9811.9324999898672</v>
      </c>
      <c r="Y4" s="47">
        <f t="shared" ref="Y4:Y24" si="5">Q4-H4</f>
        <v>-41207.561300000176</v>
      </c>
      <c r="Z4" s="47"/>
      <c r="AA4" s="40" t="s">
        <v>234</v>
      </c>
      <c r="AB4" s="48">
        <f t="shared" ref="AB4:AB22" si="6">L4/C4-1</f>
        <v>-9.8088329582024514E-6</v>
      </c>
      <c r="AC4" s="48">
        <f t="shared" ref="AC4:AC22" si="7">M4/D4-1</f>
        <v>-7.1143923279337606E-5</v>
      </c>
      <c r="AD4" s="48">
        <f t="shared" ref="AD4:AD22" si="8">N4/E4-1</f>
        <v>-1.1129680138999287E-4</v>
      </c>
      <c r="AE4" s="48">
        <f t="shared" ref="AE4:AE22" si="9">O4/F4-1</f>
        <v>7.0549781630369068E-4</v>
      </c>
      <c r="AF4" s="48">
        <f t="shared" ref="AF4:AF22" si="10">P4/G4-1</f>
        <v>-1.0580319601869448E-3</v>
      </c>
      <c r="AG4" s="48">
        <f t="shared" ref="AG4:AG22" si="11">Q4/H4-1</f>
        <v>-4.1895941570149198E-3</v>
      </c>
      <c r="AH4" s="47"/>
    </row>
    <row r="5" spans="1:34" s="46" customFormat="1" ht="15" customHeight="1" x14ac:dyDescent="0.2">
      <c r="A5" s="40" t="s">
        <v>233</v>
      </c>
      <c r="B5" s="43">
        <f>SUMIFS('DATA 2'!C$2:C$34,'DATA 2'!$A$2:$A$34,$A5)</f>
        <v>14196442.501019999</v>
      </c>
      <c r="C5" s="43">
        <f>SUMIFS('DATA 2'!H$2:H$34,'DATA 2'!$A$2:$A$34,$A5)</f>
        <v>14949359.672830001</v>
      </c>
      <c r="D5" s="43">
        <f>SUMIFS('DATA 2'!J$2:J$34,'DATA 2'!$A$2:$A$34,$A5)</f>
        <v>15251247.561980002</v>
      </c>
      <c r="E5" s="43">
        <f>SUMIFS('DATA 2'!O$2:O$34,'DATA 2'!$A$2:$A$34,$A5)</f>
        <v>16040042.64586</v>
      </c>
      <c r="F5" s="43">
        <f>SUMIFS('DATA 2'!T$2:T$34,'DATA 2'!$A$2:$A$34,$A5)</f>
        <v>16888728.422570001</v>
      </c>
      <c r="G5" s="43">
        <f>SUMIFS('DATA 2'!AD$2:AD$34,'DATA 2'!$A$2:$A$34,$A5)</f>
        <v>18259650.902869999</v>
      </c>
      <c r="H5" s="43">
        <f>SUMIFS('DATA 2'!AN$2:AN$34,'DATA 2'!$A$2:$A$34,$A5)</f>
        <v>19304731.205450002</v>
      </c>
      <c r="I5" s="45"/>
      <c r="J5" s="40" t="s">
        <v>233</v>
      </c>
      <c r="K5" s="43">
        <f>SUMIFS('DATA 2'!$C$35:$C$67,'DATA 2'!$A$35:$A$67,$J5)</f>
        <v>14196442.501019999</v>
      </c>
      <c r="L5" s="43">
        <f>SUMIFS('DATA 2'!$H$35:$H$67,'DATA 2'!$A$35:$A$67,$J5)</f>
        <v>14950349.41144</v>
      </c>
      <c r="M5" s="43">
        <f>SUMIFS('DATA 2'!$J$35:$J$67,'DATA 2'!$A$35:$A$67,$J5)</f>
        <v>15253284.281230001</v>
      </c>
      <c r="N5" s="43">
        <f>SUMIFS('DATA 2'!$O$35:$O$67,'DATA 2'!$A$35:$A$67,$J5)</f>
        <v>16061096.38806</v>
      </c>
      <c r="O5" s="43">
        <f>SUMIFS('DATA 2'!$T$35:$T$67,'DATA 2'!$A$35:$A$67,$J5)</f>
        <v>17021263.383219998</v>
      </c>
      <c r="P5" s="43">
        <f>SUMIFS('DATA 2'!$AD$35:$AD$67,'DATA 2'!$A$35:$A$67,$J5)</f>
        <v>18581545.109230001</v>
      </c>
      <c r="Q5" s="43">
        <f>SUMIFS('DATA 2'!$AN$35:$AN$67,'DATA 2'!$A$35:$A$67,$J5)</f>
        <v>19645759.775990002</v>
      </c>
      <c r="R5" s="45"/>
      <c r="S5" s="40" t="s">
        <v>233</v>
      </c>
      <c r="T5" s="47">
        <f t="shared" si="0"/>
        <v>989.73860999941826</v>
      </c>
      <c r="U5" s="47">
        <f t="shared" si="1"/>
        <v>2036.7192499991506</v>
      </c>
      <c r="V5" s="47">
        <f t="shared" si="2"/>
        <v>21053.742200000212</v>
      </c>
      <c r="W5" s="47">
        <f t="shared" si="3"/>
        <v>132534.960649997</v>
      </c>
      <c r="X5" s="47">
        <f t="shared" si="4"/>
        <v>321894.20636000112</v>
      </c>
      <c r="Y5" s="47">
        <f t="shared" si="5"/>
        <v>341028.57053999975</v>
      </c>
      <c r="Z5" s="47"/>
      <c r="AA5" s="40" t="s">
        <v>233</v>
      </c>
      <c r="AB5" s="48">
        <f t="shared" si="6"/>
        <v>6.6206087194320418E-5</v>
      </c>
      <c r="AC5" s="48">
        <f t="shared" si="7"/>
        <v>1.3354443574020713E-4</v>
      </c>
      <c r="AD5" s="48">
        <f t="shared" si="8"/>
        <v>1.3125739541244297E-3</v>
      </c>
      <c r="AE5" s="48">
        <f t="shared" si="9"/>
        <v>7.8475393371166824E-3</v>
      </c>
      <c r="AF5" s="48">
        <f t="shared" si="10"/>
        <v>1.7628716346894002E-2</v>
      </c>
      <c r="AG5" s="48">
        <f t="shared" si="11"/>
        <v>1.7665543586730781E-2</v>
      </c>
      <c r="AH5" s="47"/>
    </row>
    <row r="6" spans="1:34" s="46" customFormat="1" ht="15" customHeight="1" x14ac:dyDescent="0.2">
      <c r="A6" s="40" t="s">
        <v>235</v>
      </c>
      <c r="B6" s="43">
        <f>SUMIFS('DATA 2'!C$2:C$34,'DATA 2'!$A$2:$A$34,$A6)</f>
        <v>2280098</v>
      </c>
      <c r="C6" s="43">
        <f>SUMIFS('DATA 2'!H$2:H$34,'DATA 2'!$A$2:$A$34,$A6)</f>
        <v>2410495.1536899996</v>
      </c>
      <c r="D6" s="43">
        <f>SUMIFS('DATA 2'!J$2:J$34,'DATA 2'!$A$2:$A$34,$A6)</f>
        <v>2459269.11821</v>
      </c>
      <c r="E6" s="43">
        <f>SUMIFS('DATA 2'!O$2:O$34,'DATA 2'!$A$2:$A$34,$A6)</f>
        <v>2572822.5530999997</v>
      </c>
      <c r="F6" s="43">
        <f>SUMIFS('DATA 2'!T$2:T$34,'DATA 2'!$A$2:$A$34,$A6)</f>
        <v>2698050.42245</v>
      </c>
      <c r="G6" s="43">
        <f>SUMIFS('DATA 2'!AD$2:AD$34,'DATA 2'!$A$2:$A$34,$A6)</f>
        <v>2927790.1006999998</v>
      </c>
      <c r="H6" s="43">
        <f>SUMIFS('DATA 2'!AN$2:AN$34,'DATA 2'!$A$2:$A$34,$A6)</f>
        <v>3122580.5789100002</v>
      </c>
      <c r="I6" s="45"/>
      <c r="J6" s="40" t="s">
        <v>235</v>
      </c>
      <c r="K6" s="43">
        <f>SUMIFS('DATA 2'!$C$35:$C$67,'DATA 2'!$A$35:$A$67,$J6)</f>
        <v>2280098</v>
      </c>
      <c r="L6" s="43">
        <f>SUMIFS('DATA 2'!$H$35:$H$67,'DATA 2'!$A$35:$A$67,$J6)</f>
        <v>2410352.8890799996</v>
      </c>
      <c r="M6" s="43">
        <f>SUMIFS('DATA 2'!$J$35:$J$67,'DATA 2'!$A$35:$A$67,$J6)</f>
        <v>2458648.6958099999</v>
      </c>
      <c r="N6" s="43">
        <f>SUMIFS('DATA 2'!$O$35:$O$67,'DATA 2'!$A$35:$A$67,$J6)</f>
        <v>2571335.1597199999</v>
      </c>
      <c r="O6" s="43">
        <f>SUMIFS('DATA 2'!$T$35:$T$67,'DATA 2'!$A$35:$A$67,$J6)</f>
        <v>2696890.7573299995</v>
      </c>
      <c r="P6" s="43">
        <f>SUMIFS('DATA 2'!$AD$35:$AD$67,'DATA 2'!$A$35:$A$67,$J6)</f>
        <v>2922069.0309000001</v>
      </c>
      <c r="Q6" s="43">
        <f>SUMIFS('DATA 2'!$AN$35:$AN$67,'DATA 2'!$A$35:$A$67,$J6)</f>
        <v>3110189.25746</v>
      </c>
      <c r="R6" s="45"/>
      <c r="S6" s="40" t="s">
        <v>235</v>
      </c>
      <c r="T6" s="47">
        <f t="shared" si="0"/>
        <v>-142.2646099999547</v>
      </c>
      <c r="U6" s="47">
        <f t="shared" si="1"/>
        <v>-620.42240000003949</v>
      </c>
      <c r="V6" s="47">
        <f t="shared" si="2"/>
        <v>-1487.3933799997903</v>
      </c>
      <c r="W6" s="47">
        <f t="shared" si="3"/>
        <v>-1159.6651200004853</v>
      </c>
      <c r="X6" s="47">
        <f t="shared" si="4"/>
        <v>-5721.0697999997064</v>
      </c>
      <c r="Y6" s="47">
        <f t="shared" si="5"/>
        <v>-12391.321450000163</v>
      </c>
      <c r="Z6" s="47"/>
      <c r="AA6" s="40" t="s">
        <v>235</v>
      </c>
      <c r="AB6" s="48">
        <f t="shared" si="6"/>
        <v>-5.9018832617052652E-5</v>
      </c>
      <c r="AC6" s="48">
        <f t="shared" si="7"/>
        <v>-2.522791814063563E-4</v>
      </c>
      <c r="AD6" s="48">
        <f t="shared" si="8"/>
        <v>-5.7811735916557527E-4</v>
      </c>
      <c r="AE6" s="48">
        <f t="shared" si="9"/>
        <v>-4.2981595538438278E-4</v>
      </c>
      <c r="AF6" s="48">
        <f t="shared" si="10"/>
        <v>-1.9540573617732315E-3</v>
      </c>
      <c r="AG6" s="48">
        <f t="shared" si="11"/>
        <v>-3.9682951766534247E-3</v>
      </c>
      <c r="AH6" s="47"/>
    </row>
    <row r="7" spans="1:34" s="46" customFormat="1" ht="15" customHeight="1" x14ac:dyDescent="0.2">
      <c r="A7" s="40" t="s">
        <v>236</v>
      </c>
      <c r="B7" s="43">
        <f>SUMIFS('DATA 2'!C$2:C$34,'DATA 2'!$A$2:$A$34,$A7)</f>
        <v>33422475.001000002</v>
      </c>
      <c r="C7" s="43">
        <f>SUMIFS('DATA 2'!H$2:H$34,'DATA 2'!$A$2:$A$34,$A7)</f>
        <v>35192714.289999999</v>
      </c>
      <c r="D7" s="43">
        <f>SUMIFS('DATA 2'!J$2:J$34,'DATA 2'!$A$2:$A$34,$A7)</f>
        <v>35875474.163000003</v>
      </c>
      <c r="E7" s="43">
        <f>SUMIFS('DATA 2'!O$2:O$34,'DATA 2'!$A$2:$A$34,$A7)</f>
        <v>37539776.445</v>
      </c>
      <c r="F7" s="43">
        <f>SUMIFS('DATA 2'!T$2:T$34,'DATA 2'!$A$2:$A$34,$A7)</f>
        <v>39312940.391000003</v>
      </c>
      <c r="G7" s="43">
        <f>SUMIFS('DATA 2'!AD$2:AD$34,'DATA 2'!$A$2:$A$34,$A7)</f>
        <v>42489744.405000001</v>
      </c>
      <c r="H7" s="43">
        <f>SUMIFS('DATA 2'!AN$2:AN$34,'DATA 2'!$A$2:$A$34,$A7)</f>
        <v>45217033.692999996</v>
      </c>
      <c r="I7" s="45"/>
      <c r="J7" s="40" t="s">
        <v>236</v>
      </c>
      <c r="K7" s="43">
        <f>SUMIFS('DATA 2'!$C$35:$C$67,'DATA 2'!$A$35:$A$67,$J7)</f>
        <v>33422475.001000002</v>
      </c>
      <c r="L7" s="43">
        <f>SUMIFS('DATA 2'!$H$35:$H$67,'DATA 2'!$A$35:$A$67,$J7)</f>
        <v>35191138.265999995</v>
      </c>
      <c r="M7" s="43">
        <f>SUMIFS('DATA 2'!$J$35:$J$67,'DATA 2'!$A$35:$A$67,$J7)</f>
        <v>35868342.645999998</v>
      </c>
      <c r="N7" s="43">
        <f>SUMIFS('DATA 2'!$O$35:$O$67,'DATA 2'!$A$35:$A$67,$J7)</f>
        <v>37526949.802000001</v>
      </c>
      <c r="O7" s="43">
        <f>SUMIFS('DATA 2'!$T$35:$T$67,'DATA 2'!$A$35:$A$67,$J7)</f>
        <v>39322214.436999999</v>
      </c>
      <c r="P7" s="43">
        <f>SUMIFS('DATA 2'!$AD$35:$AD$67,'DATA 2'!$A$35:$A$67,$J7)</f>
        <v>42473732.391999997</v>
      </c>
      <c r="Q7" s="43">
        <f>SUMIFS('DATA 2'!$AN$35:$AN$67,'DATA 2'!$A$35:$A$67,$J7)</f>
        <v>45134884.066</v>
      </c>
      <c r="R7" s="45"/>
      <c r="S7" s="40" t="s">
        <v>236</v>
      </c>
      <c r="T7" s="47">
        <f t="shared" si="0"/>
        <v>-1576.0240000039339</v>
      </c>
      <c r="U7" s="47">
        <f t="shared" si="1"/>
        <v>-7131.5170000046492</v>
      </c>
      <c r="V7" s="47">
        <f t="shared" si="2"/>
        <v>-12826.642999999225</v>
      </c>
      <c r="W7" s="47">
        <f t="shared" si="3"/>
        <v>9274.0459999963641</v>
      </c>
      <c r="X7" s="47">
        <f t="shared" si="4"/>
        <v>-16012.013000003994</v>
      </c>
      <c r="Y7" s="47">
        <f t="shared" si="5"/>
        <v>-82149.626999996603</v>
      </c>
      <c r="Z7" s="47"/>
      <c r="AA7" s="40" t="s">
        <v>236</v>
      </c>
      <c r="AB7" s="48">
        <f t="shared" si="6"/>
        <v>-4.4782678227606176E-5</v>
      </c>
      <c r="AC7" s="48">
        <f t="shared" si="7"/>
        <v>-1.9878530295103225E-4</v>
      </c>
      <c r="AD7" s="48">
        <f t="shared" si="8"/>
        <v>-3.4168139010604115E-4</v>
      </c>
      <c r="AE7" s="48">
        <f t="shared" si="9"/>
        <v>2.3590313794286111E-4</v>
      </c>
      <c r="AF7" s="48">
        <f t="shared" si="10"/>
        <v>-3.7684418261929586E-4</v>
      </c>
      <c r="AG7" s="48">
        <f t="shared" si="11"/>
        <v>-1.8167849655452706E-3</v>
      </c>
      <c r="AH7" s="47"/>
    </row>
    <row r="8" spans="1:34" s="46" customFormat="1" ht="15" customHeight="1" x14ac:dyDescent="0.2">
      <c r="A8" s="41" t="s">
        <v>237</v>
      </c>
      <c r="B8" s="43">
        <f>SUMIFS('DATA 2'!C$2:C$34,'DATA 2'!$A$2:$A$34,$A8)</f>
        <v>118026.5</v>
      </c>
      <c r="C8" s="43">
        <f>SUMIFS('DATA 2'!D$2:D$34,'DATA 2'!$A$2:$A$34,$A8)</f>
        <v>119193.55975</v>
      </c>
      <c r="D8" s="43">
        <f>SUMIFS('DATA 2'!E$2:E$34,'DATA 2'!$A$2:$A$34,$A8)</f>
        <v>120189.43248</v>
      </c>
      <c r="E8" s="43">
        <f>SUMIFS('DATA 2'!F$2:F$34,'DATA 2'!$A$2:$A$34,$A8)</f>
        <v>121301.27004</v>
      </c>
      <c r="F8" s="43">
        <f>SUMIFS('DATA 2'!G$2:G$34,'DATA 2'!$A$2:$A$34,$A8)</f>
        <v>122557.25619000001</v>
      </c>
      <c r="G8" s="43">
        <f>SUMIFS('DATA 2'!H$2:H$34,'DATA 2'!$A$2:$A$34,$A8)</f>
        <v>123932.51687999998</v>
      </c>
      <c r="H8" s="43">
        <f>SUMIFS('DATA 2'!I$2:I$34,'DATA 2'!$A$2:$A$34,$A8)</f>
        <v>125216.02936999999</v>
      </c>
      <c r="I8" s="45"/>
      <c r="J8" s="41" t="s">
        <v>237</v>
      </c>
      <c r="K8" s="43">
        <f>SUMIFS('DATA 2'!$C$35:$C$67,'DATA 2'!$A$35:$A$67,$J8)</f>
        <v>118026.5</v>
      </c>
      <c r="L8" s="43">
        <f>SUMIFS('DATA 2'!$H$35:$H$67,'DATA 2'!$A$35:$A$67,$J8)</f>
        <v>123789.22426999999</v>
      </c>
      <c r="M8" s="43">
        <f>SUMIFS('DATA 2'!$J$35:$J$67,'DATA 2'!$A$35:$A$67,$J8)</f>
        <v>125715.41769</v>
      </c>
      <c r="N8" s="43">
        <f>SUMIFS('DATA 2'!$O$35:$O$67,'DATA 2'!$A$35:$A$67,$J8)</f>
        <v>126571.12452000001</v>
      </c>
      <c r="O8" s="43">
        <f>SUMIFS('DATA 2'!$T$35:$T$67,'DATA 2'!$A$35:$A$67,$J8)</f>
        <v>127474.53809</v>
      </c>
      <c r="P8" s="43">
        <f>SUMIFS('DATA 2'!$AD$35:$AD$67,'DATA 2'!$A$35:$A$67,$J8)</f>
        <v>131694.28045999998</v>
      </c>
      <c r="Q8" s="43">
        <f>SUMIFS('DATA 2'!$AN$35:$AN$67,'DATA 2'!$A$35:$A$67,$J8)</f>
        <v>138041.97207999998</v>
      </c>
      <c r="R8" s="45"/>
      <c r="S8" s="41" t="s">
        <v>237</v>
      </c>
      <c r="T8" s="47">
        <f t="shared" si="0"/>
        <v>4595.6645199999912</v>
      </c>
      <c r="U8" s="47">
        <f t="shared" si="1"/>
        <v>5525.9852099999989</v>
      </c>
      <c r="V8" s="47">
        <f t="shared" si="2"/>
        <v>5269.8544800000091</v>
      </c>
      <c r="W8" s="47">
        <f t="shared" si="3"/>
        <v>4917.2818999999872</v>
      </c>
      <c r="X8" s="47">
        <f t="shared" si="4"/>
        <v>7761.7635799999989</v>
      </c>
      <c r="Y8" s="47">
        <f t="shared" si="5"/>
        <v>12825.942709999988</v>
      </c>
      <c r="Z8" s="47"/>
      <c r="AA8" s="41" t="s">
        <v>237</v>
      </c>
      <c r="AB8" s="48">
        <f t="shared" si="6"/>
        <v>3.8556315707317435E-2</v>
      </c>
      <c r="AC8" s="48">
        <f t="shared" si="7"/>
        <v>4.5977296805353784E-2</v>
      </c>
      <c r="AD8" s="48">
        <f t="shared" si="8"/>
        <v>4.3444347105864978E-2</v>
      </c>
      <c r="AE8" s="48">
        <f t="shared" si="9"/>
        <v>4.0122323662148185E-2</v>
      </c>
      <c r="AF8" s="48">
        <f t="shared" si="10"/>
        <v>6.2628951427779578E-2</v>
      </c>
      <c r="AG8" s="48">
        <f t="shared" si="11"/>
        <v>0.1024305176783773</v>
      </c>
      <c r="AH8" s="47"/>
    </row>
    <row r="9" spans="1:34" s="46" customFormat="1" ht="15" customHeight="1" x14ac:dyDescent="0.2">
      <c r="A9" s="40" t="s">
        <v>239</v>
      </c>
      <c r="B9" s="43">
        <f>SUM(B10:B21)</f>
        <v>98310.999916322806</v>
      </c>
      <c r="C9" s="43">
        <f>SUM(C10:C21)</f>
        <v>108233.1357213</v>
      </c>
      <c r="D9" s="43">
        <f t="shared" ref="D9:H9" si="12">SUM(D10:D21)</f>
        <v>115617.8624859</v>
      </c>
      <c r="E9" s="43">
        <f t="shared" si="12"/>
        <v>169467.68316874999</v>
      </c>
      <c r="F9" s="43">
        <f t="shared" si="12"/>
        <v>189588.63445751005</v>
      </c>
      <c r="G9" s="43">
        <f t="shared" si="12"/>
        <v>304300.73176130396</v>
      </c>
      <c r="H9" s="43">
        <f t="shared" si="12"/>
        <v>359649.04494683602</v>
      </c>
      <c r="I9" s="45"/>
      <c r="J9" s="40" t="s">
        <v>239</v>
      </c>
      <c r="K9" s="43">
        <f>SUM(K10:K21)</f>
        <v>98310.999916322806</v>
      </c>
      <c r="L9" s="43">
        <f t="shared" ref="L9:Q9" si="13">SUM(L10:L21)</f>
        <v>108013.41384150001</v>
      </c>
      <c r="M9" s="43">
        <f t="shared" si="13"/>
        <v>115694.2366721</v>
      </c>
      <c r="N9" s="43">
        <f t="shared" si="13"/>
        <v>199603.55160899003</v>
      </c>
      <c r="O9" s="43">
        <f t="shared" si="13"/>
        <v>277114.00167007296</v>
      </c>
      <c r="P9" s="43">
        <f t="shared" si="13"/>
        <v>257878.55881709998</v>
      </c>
      <c r="Q9" s="43">
        <f t="shared" si="13"/>
        <v>238486.06209063504</v>
      </c>
      <c r="R9" s="45"/>
      <c r="S9" s="40" t="s">
        <v>239</v>
      </c>
      <c r="T9" s="47">
        <f t="shared" si="0"/>
        <v>-219.7218797999958</v>
      </c>
      <c r="U9" s="47">
        <f t="shared" si="1"/>
        <v>76.374186200002441</v>
      </c>
      <c r="V9" s="47">
        <f t="shared" si="2"/>
        <v>30135.868440240039</v>
      </c>
      <c r="W9" s="47">
        <f t="shared" si="3"/>
        <v>87525.367212562909</v>
      </c>
      <c r="X9" s="47">
        <f t="shared" si="4"/>
        <v>-46422.17294420398</v>
      </c>
      <c r="Y9" s="47">
        <f t="shared" si="5"/>
        <v>-121162.98285620098</v>
      </c>
      <c r="Z9" s="47"/>
      <c r="AA9" s="40" t="s">
        <v>239</v>
      </c>
      <c r="AB9" s="48">
        <f t="shared" si="6"/>
        <v>-2.0300795900968227E-3</v>
      </c>
      <c r="AC9" s="48">
        <f t="shared" si="7"/>
        <v>6.6057427942256552E-4</v>
      </c>
      <c r="AD9" s="48">
        <f t="shared" si="8"/>
        <v>0.17782663854696001</v>
      </c>
      <c r="AE9" s="48">
        <f t="shared" si="9"/>
        <v>0.46165935770890743</v>
      </c>
      <c r="AF9" s="48">
        <f t="shared" si="10"/>
        <v>-0.15255360273210883</v>
      </c>
      <c r="AG9" s="48">
        <f t="shared" si="11"/>
        <v>-0.33689226916788151</v>
      </c>
      <c r="AH9" s="47"/>
    </row>
    <row r="10" spans="1:34" s="46" customFormat="1" ht="15" customHeight="1" x14ac:dyDescent="0.2">
      <c r="A10" s="42" t="s">
        <v>440</v>
      </c>
      <c r="B10" s="43">
        <f>SUMIFS('DATA 2'!C$2:C$34,'DATA 2'!$A$2:$A$34,$A10)</f>
        <v>22745.332849999999</v>
      </c>
      <c r="C10" s="43">
        <f>SUMIFS('DATA 2'!H$2:H$34,'DATA 2'!$A$2:$A$34,$A10)</f>
        <v>25637.030180000002</v>
      </c>
      <c r="D10" s="43">
        <f>SUMIFS('DATA 2'!J$2:J$34,'DATA 2'!$A$2:$A$34,$A10)</f>
        <v>26621.678759999999</v>
      </c>
      <c r="E10" s="43">
        <f>SUMIFS('DATA 2'!O$2:O$34,'DATA 2'!$A$2:$A$34,$A10)</f>
        <v>22578.33728</v>
      </c>
      <c r="F10" s="43">
        <f>SUMIFS('DATA 2'!T$2:T$34,'DATA 2'!$A$2:$A$34,$A10)</f>
        <v>19603.925810000001</v>
      </c>
      <c r="G10" s="43">
        <f>SUMIFS('DATA 2'!AD$2:AD$34,'DATA 2'!$A$2:$A$34,$A10)</f>
        <v>17561.60123</v>
      </c>
      <c r="H10" s="43">
        <f>SUMIFS('DATA 2'!AN$2:AN$34,'DATA 2'!$A$2:$A$34,$A10)</f>
        <v>17310.756979999998</v>
      </c>
      <c r="I10" s="45"/>
      <c r="J10" s="42" t="s">
        <v>440</v>
      </c>
      <c r="K10" s="43">
        <f>SUMIFS('DATA 2'!$C$35:$C$67,'DATA 2'!$A$35:$A$67,$J10)</f>
        <v>22745.332849999999</v>
      </c>
      <c r="L10" s="43">
        <f>SUMIFS('DATA 2'!$H$35:$H$67,'DATA 2'!$A$35:$A$67,$J10)</f>
        <v>26016.117320000001</v>
      </c>
      <c r="M10" s="43">
        <f>SUMIFS('DATA 2'!$J$35:$J$67,'DATA 2'!$A$35:$A$67,$J10)</f>
        <v>27769.521339999999</v>
      </c>
      <c r="N10" s="43">
        <f>SUMIFS('DATA 2'!$O$35:$O$67,'DATA 2'!$A$35:$A$67,$J10)</f>
        <v>22212.08584</v>
      </c>
      <c r="O10" s="43">
        <f>SUMIFS('DATA 2'!$T$35:$T$67,'DATA 2'!$A$35:$A$67,$J10)</f>
        <v>20017.90108</v>
      </c>
      <c r="P10" s="43">
        <f>SUMIFS('DATA 2'!$AD$35:$AD$67,'DATA 2'!$A$35:$A$67,$J10)</f>
        <v>16089.70904</v>
      </c>
      <c r="Q10" s="43">
        <f>SUMIFS('DATA 2'!$AN$35:$AN$67,'DATA 2'!$A$35:$A$67,$J10)</f>
        <v>14720.229170000001</v>
      </c>
      <c r="R10" s="45"/>
      <c r="S10" s="42" t="s">
        <v>440</v>
      </c>
      <c r="T10" s="47">
        <f t="shared" si="0"/>
        <v>379.08713999999964</v>
      </c>
      <c r="U10" s="47">
        <f t="shared" si="1"/>
        <v>1147.8425800000005</v>
      </c>
      <c r="V10" s="47">
        <f t="shared" si="2"/>
        <v>-366.25144</v>
      </c>
      <c r="W10" s="47">
        <f t="shared" si="3"/>
        <v>413.975269999999</v>
      </c>
      <c r="X10" s="47">
        <f t="shared" si="4"/>
        <v>-1471.8921900000005</v>
      </c>
      <c r="Y10" s="47">
        <f t="shared" si="5"/>
        <v>-2590.5278099999978</v>
      </c>
      <c r="Z10" s="47"/>
      <c r="AA10" s="42" t="s">
        <v>440</v>
      </c>
      <c r="AB10" s="48">
        <f t="shared" si="6"/>
        <v>1.4786702568058585E-2</v>
      </c>
      <c r="AC10" s="48">
        <f t="shared" si="7"/>
        <v>4.3116836858713592E-2</v>
      </c>
      <c r="AD10" s="48">
        <f t="shared" si="8"/>
        <v>-1.6221364552137629E-2</v>
      </c>
      <c r="AE10" s="48">
        <f t="shared" si="9"/>
        <v>2.1116957593709573E-2</v>
      </c>
      <c r="AF10" s="48">
        <f t="shared" si="10"/>
        <v>-8.3813097150025717E-2</v>
      </c>
      <c r="AG10" s="48">
        <f t="shared" si="11"/>
        <v>-0.14964844189037874</v>
      </c>
      <c r="AH10" s="47"/>
    </row>
    <row r="11" spans="1:34" s="46" customFormat="1" ht="15" customHeight="1" x14ac:dyDescent="0.2">
      <c r="A11" s="42" t="s">
        <v>441</v>
      </c>
      <c r="B11" s="43">
        <f>SUMIFS('DATA 2'!C$2:C$34,'DATA 2'!$A$2:$A$34,$A11)</f>
        <v>2038.237662</v>
      </c>
      <c r="C11" s="43">
        <f>SUMIFS('DATA 2'!H$2:H$34,'DATA 2'!$A$2:$A$34,$A11)</f>
        <v>5230.9378310000002</v>
      </c>
      <c r="D11" s="43">
        <f>SUMIFS('DATA 2'!J$2:J$34,'DATA 2'!$A$2:$A$34,$A11)</f>
        <v>7413.5100130000001</v>
      </c>
      <c r="E11" s="43">
        <f>SUMIFS('DATA 2'!O$2:O$34,'DATA 2'!$A$2:$A$34,$A11)</f>
        <v>12961.26649</v>
      </c>
      <c r="F11" s="43">
        <f>SUMIFS('DATA 2'!T$2:T$34,'DATA 2'!$A$2:$A$34,$A11)</f>
        <v>17227.51298</v>
      </c>
      <c r="G11" s="43">
        <f>SUMIFS('DATA 2'!AD$2:AD$34,'DATA 2'!$A$2:$A$34,$A11)</f>
        <v>25343.634979999999</v>
      </c>
      <c r="H11" s="43">
        <f>SUMIFS('DATA 2'!AN$2:AN$34,'DATA 2'!$A$2:$A$34,$A11)</f>
        <v>28619.617259999999</v>
      </c>
      <c r="I11" s="45"/>
      <c r="J11" s="42" t="s">
        <v>441</v>
      </c>
      <c r="K11" s="43">
        <f>SUMIFS('DATA 2'!$C$35:$C$67,'DATA 2'!$A$35:$A$67,$J11)</f>
        <v>2038.237662</v>
      </c>
      <c r="L11" s="43">
        <f>SUMIFS('DATA 2'!$H$35:$H$67,'DATA 2'!$A$35:$A$67,$J11)</f>
        <v>5408.3103520000004</v>
      </c>
      <c r="M11" s="43">
        <f>SUMIFS('DATA 2'!$J$35:$J$67,'DATA 2'!$A$35:$A$67,$J11)</f>
        <v>8378.9723859999995</v>
      </c>
      <c r="N11" s="43">
        <f>SUMIFS('DATA 2'!$O$35:$O$67,'DATA 2'!$A$35:$A$67,$J11)</f>
        <v>16617.268599999999</v>
      </c>
      <c r="O11" s="43">
        <f>SUMIFS('DATA 2'!$T$35:$T$67,'DATA 2'!$A$35:$A$67,$J11)</f>
        <v>28008.634839999999</v>
      </c>
      <c r="P11" s="43">
        <f>SUMIFS('DATA 2'!$AD$35:$AD$67,'DATA 2'!$A$35:$A$67,$J11)</f>
        <v>44460.147010000001</v>
      </c>
      <c r="Q11" s="43">
        <f>SUMIFS('DATA 2'!$AN$35:$AN$67,'DATA 2'!$A$35:$A$67,$J11)</f>
        <v>49064.056490000003</v>
      </c>
      <c r="R11" s="45"/>
      <c r="S11" s="42" t="s">
        <v>441</v>
      </c>
      <c r="T11" s="47">
        <f t="shared" si="0"/>
        <v>177.37252100000023</v>
      </c>
      <c r="U11" s="47">
        <f t="shared" si="1"/>
        <v>965.46237299999939</v>
      </c>
      <c r="V11" s="47">
        <f t="shared" si="2"/>
        <v>3656.0021099999994</v>
      </c>
      <c r="W11" s="47">
        <f t="shared" si="3"/>
        <v>10781.121859999999</v>
      </c>
      <c r="X11" s="47">
        <f t="shared" si="4"/>
        <v>19116.512030000002</v>
      </c>
      <c r="Y11" s="47">
        <f t="shared" si="5"/>
        <v>20444.439230000004</v>
      </c>
      <c r="Z11" s="47"/>
      <c r="AA11" s="42" t="s">
        <v>441</v>
      </c>
      <c r="AB11" s="48">
        <f t="shared" si="6"/>
        <v>3.3908359596407589E-2</v>
      </c>
      <c r="AC11" s="48">
        <f t="shared" si="7"/>
        <v>0.13023013003381778</v>
      </c>
      <c r="AD11" s="48">
        <f t="shared" si="8"/>
        <v>0.28207136338263794</v>
      </c>
      <c r="AE11" s="48">
        <f t="shared" si="9"/>
        <v>0.62580837248627619</v>
      </c>
      <c r="AF11" s="48">
        <f t="shared" si="10"/>
        <v>0.75429243062748697</v>
      </c>
      <c r="AG11" s="48">
        <f t="shared" si="11"/>
        <v>0.71435054648945373</v>
      </c>
      <c r="AH11" s="47"/>
    </row>
    <row r="12" spans="1:34" s="46" customFormat="1" ht="15" customHeight="1" x14ac:dyDescent="0.2">
      <c r="A12" s="42" t="s">
        <v>442</v>
      </c>
      <c r="B12" s="43">
        <f>SUMIFS('DATA 2'!C$2:C$34,'DATA 2'!$A$2:$A$34,$A12)</f>
        <v>3008.1718519999999</v>
      </c>
      <c r="C12" s="43">
        <f>SUMIFS('DATA 2'!H$2:H$34,'DATA 2'!$A$2:$A$34,$A12)</f>
        <v>3040.2629189999998</v>
      </c>
      <c r="D12" s="43">
        <f>SUMIFS('DATA 2'!J$2:J$34,'DATA 2'!$A$2:$A$34,$A12)</f>
        <v>3643.892214</v>
      </c>
      <c r="E12" s="43">
        <f>SUMIFS('DATA 2'!O$2:O$34,'DATA 2'!$A$2:$A$34,$A12)</f>
        <v>5059.7448320000003</v>
      </c>
      <c r="F12" s="43">
        <f>SUMIFS('DATA 2'!T$2:T$34,'DATA 2'!$A$2:$A$34,$A12)</f>
        <v>4342.7063260000004</v>
      </c>
      <c r="G12" s="43">
        <f>SUMIFS('DATA 2'!AD$2:AD$34,'DATA 2'!$A$2:$A$34,$A12)</f>
        <v>3747.779642</v>
      </c>
      <c r="H12" s="43">
        <f>SUMIFS('DATA 2'!AN$2:AN$34,'DATA 2'!$A$2:$A$34,$A12)</f>
        <v>3652.229241</v>
      </c>
      <c r="I12" s="45"/>
      <c r="J12" s="42" t="s">
        <v>442</v>
      </c>
      <c r="K12" s="43">
        <f>SUMIFS('DATA 2'!$C$35:$C$67,'DATA 2'!$A$35:$A$67,$J12)</f>
        <v>3008.1718519999999</v>
      </c>
      <c r="L12" s="43">
        <f>SUMIFS('DATA 2'!$H$35:$H$67,'DATA 2'!$A$35:$A$67,$J12)</f>
        <v>3085.213788</v>
      </c>
      <c r="M12" s="43">
        <f>SUMIFS('DATA 2'!$J$35:$J$67,'DATA 2'!$A$35:$A$67,$J12)</f>
        <v>3801.0052919999998</v>
      </c>
      <c r="N12" s="43">
        <f>SUMIFS('DATA 2'!$O$35:$O$67,'DATA 2'!$A$35:$A$67,$J12)</f>
        <v>4977.0722079999996</v>
      </c>
      <c r="O12" s="43">
        <f>SUMIFS('DATA 2'!$T$35:$T$67,'DATA 2'!$A$35:$A$67,$J12)</f>
        <v>3919.6887200000001</v>
      </c>
      <c r="P12" s="43">
        <f>SUMIFS('DATA 2'!$AD$35:$AD$67,'DATA 2'!$A$35:$A$67,$J12)</f>
        <v>2501.914432</v>
      </c>
      <c r="Q12" s="43">
        <f>SUMIFS('DATA 2'!$AN$35:$AN$67,'DATA 2'!$A$35:$A$67,$J12)</f>
        <v>1771.179482</v>
      </c>
      <c r="R12" s="45"/>
      <c r="S12" s="42" t="s">
        <v>442</v>
      </c>
      <c r="T12" s="47">
        <f t="shared" si="0"/>
        <v>44.950869000000239</v>
      </c>
      <c r="U12" s="47">
        <f t="shared" si="1"/>
        <v>157.11307799999986</v>
      </c>
      <c r="V12" s="47">
        <f t="shared" si="2"/>
        <v>-82.672624000000724</v>
      </c>
      <c r="W12" s="47">
        <f t="shared" si="3"/>
        <v>-423.01760600000034</v>
      </c>
      <c r="X12" s="47">
        <f t="shared" si="4"/>
        <v>-1245.8652099999999</v>
      </c>
      <c r="Y12" s="47">
        <f t="shared" si="5"/>
        <v>-1881.049759</v>
      </c>
      <c r="Z12" s="47"/>
      <c r="AA12" s="42" t="s">
        <v>442</v>
      </c>
      <c r="AB12" s="48">
        <f t="shared" si="6"/>
        <v>1.4785191346143645E-2</v>
      </c>
      <c r="AC12" s="48">
        <f t="shared" si="7"/>
        <v>4.3116829141203628E-2</v>
      </c>
      <c r="AD12" s="48">
        <f t="shared" si="8"/>
        <v>-1.6339287206173614E-2</v>
      </c>
      <c r="AE12" s="48">
        <f t="shared" si="9"/>
        <v>-9.7408752571495061E-2</v>
      </c>
      <c r="AF12" s="48">
        <f t="shared" si="10"/>
        <v>-0.33242755151291259</v>
      </c>
      <c r="AG12" s="48">
        <f t="shared" si="11"/>
        <v>-0.51504153624402793</v>
      </c>
      <c r="AH12" s="47"/>
    </row>
    <row r="13" spans="1:34" s="46" customFormat="1" ht="15" customHeight="1" x14ac:dyDescent="0.2">
      <c r="A13" s="42" t="s">
        <v>125</v>
      </c>
      <c r="B13" s="43">
        <f>SUMIFS('DATA 2'!C$2:C$34,'DATA 2'!$A$2:$A$34,$A13)</f>
        <v>74.41428406</v>
      </c>
      <c r="C13" s="43">
        <f>SUMIFS('DATA 2'!H$2:H$34,'DATA 2'!$A$2:$A$34,$A13)</f>
        <v>1399.369592</v>
      </c>
      <c r="D13" s="43">
        <f>SUMIFS('DATA 2'!J$2:J$34,'DATA 2'!$A$2:$A$34,$A13)</f>
        <v>4652.4341930000001</v>
      </c>
      <c r="E13" s="43">
        <f>SUMIFS('DATA 2'!O$2:O$34,'DATA 2'!$A$2:$A$34,$A13)</f>
        <v>64472.938249999999</v>
      </c>
      <c r="F13" s="43">
        <f>SUMIFS('DATA 2'!T$2:T$34,'DATA 2'!$A$2:$A$34,$A13)</f>
        <v>93940.334690000003</v>
      </c>
      <c r="G13" s="43">
        <f>SUMIFS('DATA 2'!AD$2:AD$34,'DATA 2'!$A$2:$A$34,$A13)</f>
        <v>214930.64939999999</v>
      </c>
      <c r="H13" s="43">
        <f>SUMIFS('DATA 2'!AN$2:AN$34,'DATA 2'!$A$2:$A$34,$A13)</f>
        <v>266676.36200000002</v>
      </c>
      <c r="I13" s="45"/>
      <c r="J13" s="42" t="s">
        <v>125</v>
      </c>
      <c r="K13" s="43">
        <f>SUMIFS('DATA 2'!$C$35:$C$67,'DATA 2'!$A$35:$A$67,$J13)</f>
        <v>74.41428406</v>
      </c>
      <c r="L13" s="43">
        <f>SUMIFS('DATA 2'!$H$35:$H$67,'DATA 2'!$A$35:$A$67,$J13)</f>
        <v>1465.717905</v>
      </c>
      <c r="M13" s="43">
        <f>SUMIFS('DATA 2'!$J$35:$J$67,'DATA 2'!$A$35:$A$67,$J13)</f>
        <v>5560.7520329999998</v>
      </c>
      <c r="N13" s="43">
        <f>SUMIFS('DATA 2'!$O$35:$O$67,'DATA 2'!$A$35:$A$67,$J13)</f>
        <v>99431.402090000003</v>
      </c>
      <c r="O13" s="43">
        <f>SUMIFS('DATA 2'!$T$35:$T$67,'DATA 2'!$A$35:$A$67,$J13)</f>
        <v>188267.10769999999</v>
      </c>
      <c r="P13" s="43">
        <f>SUMIFS('DATA 2'!$AD$35:$AD$67,'DATA 2'!$A$35:$A$67,$J13)</f>
        <v>177213.353</v>
      </c>
      <c r="Q13" s="43">
        <f>SUMIFS('DATA 2'!$AN$35:$AN$67,'DATA 2'!$A$35:$A$67,$J13)</f>
        <v>153633.03039999999</v>
      </c>
      <c r="R13" s="45"/>
      <c r="S13" s="42" t="s">
        <v>125</v>
      </c>
      <c r="T13" s="47">
        <f t="shared" si="0"/>
        <v>66.348312999999962</v>
      </c>
      <c r="U13" s="47">
        <f t="shared" si="1"/>
        <v>908.31783999999971</v>
      </c>
      <c r="V13" s="47">
        <f t="shared" si="2"/>
        <v>34958.463840000004</v>
      </c>
      <c r="W13" s="47">
        <f t="shared" si="3"/>
        <v>94326.77300999999</v>
      </c>
      <c r="X13" s="47">
        <f t="shared" si="4"/>
        <v>-37717.296399999992</v>
      </c>
      <c r="Y13" s="47">
        <f t="shared" si="5"/>
        <v>-113043.33160000003</v>
      </c>
      <c r="Z13" s="47"/>
      <c r="AA13" s="42" t="s">
        <v>125</v>
      </c>
      <c r="AB13" s="48">
        <f t="shared" si="6"/>
        <v>4.7413001811175581E-2</v>
      </c>
      <c r="AC13" s="48">
        <f t="shared" si="7"/>
        <v>0.19523496782966743</v>
      </c>
      <c r="AD13" s="48">
        <f t="shared" si="8"/>
        <v>0.54221918201471153</v>
      </c>
      <c r="AE13" s="48">
        <f t="shared" si="9"/>
        <v>1.0041136570491815</v>
      </c>
      <c r="AF13" s="48">
        <f t="shared" si="10"/>
        <v>-0.17548589047346907</v>
      </c>
      <c r="AG13" s="48">
        <f t="shared" si="11"/>
        <v>-0.42389708166185358</v>
      </c>
      <c r="AH13" s="47"/>
    </row>
    <row r="14" spans="1:34" s="46" customFormat="1" ht="15" customHeight="1" x14ac:dyDescent="0.2">
      <c r="A14" s="42" t="s">
        <v>443</v>
      </c>
      <c r="B14" s="43">
        <f>SUMIFS('DATA 2'!C$2:C$34,'DATA 2'!$A$2:$A$34,$A14)</f>
        <v>439.5071974</v>
      </c>
      <c r="C14" s="43">
        <f>SUMIFS('DATA 2'!H$2:H$34,'DATA 2'!$A$2:$A$34,$A14)</f>
        <v>1289.5281890000001</v>
      </c>
      <c r="D14" s="43">
        <f>SUMIFS('DATA 2'!J$2:J$34,'DATA 2'!$A$2:$A$34,$A14)</f>
        <v>1616.9564330000001</v>
      </c>
      <c r="E14" s="43">
        <f>SUMIFS('DATA 2'!O$2:O$34,'DATA 2'!$A$2:$A$34,$A14)</f>
        <v>1879.3338719999999</v>
      </c>
      <c r="F14" s="43">
        <f>SUMIFS('DATA 2'!T$2:T$34,'DATA 2'!$A$2:$A$34,$A14)</f>
        <v>1527.6687690000001</v>
      </c>
      <c r="G14" s="43">
        <f>SUMIFS('DATA 2'!AD$2:AD$34,'DATA 2'!$A$2:$A$34,$A14)</f>
        <v>1287.02315</v>
      </c>
      <c r="H14" s="43">
        <f>SUMIFS('DATA 2'!AN$2:AN$34,'DATA 2'!$A$2:$A$34,$A14)</f>
        <v>1.952832246</v>
      </c>
      <c r="I14" s="45"/>
      <c r="J14" s="42" t="s">
        <v>443</v>
      </c>
      <c r="K14" s="43">
        <f>SUMIFS('DATA 2'!$C$35:$C$67,'DATA 2'!$A$35:$A$67,$J14)</f>
        <v>439.5071974</v>
      </c>
      <c r="L14" s="43">
        <f>SUMIFS('DATA 2'!$H$35:$H$67,'DATA 2'!$A$35:$A$67,$J14)</f>
        <v>1308.6021330000001</v>
      </c>
      <c r="M14" s="43">
        <f>SUMIFS('DATA 2'!$J$35:$J$67,'DATA 2'!$A$35:$A$67,$J14)</f>
        <v>1686.6993339999999</v>
      </c>
      <c r="N14" s="43">
        <f>SUMIFS('DATA 2'!$O$35:$O$67,'DATA 2'!$A$35:$A$67,$J14)</f>
        <v>1848.594255</v>
      </c>
      <c r="O14" s="43">
        <f>SUMIFS('DATA 2'!$T$35:$T$67,'DATA 2'!$A$35:$A$67,$J14)</f>
        <v>1862.1668790000001</v>
      </c>
      <c r="P14" s="43">
        <f>SUMIFS('DATA 2'!$AD$35:$AD$67,'DATA 2'!$A$35:$A$67,$J14)</f>
        <v>1320.9943780000001</v>
      </c>
      <c r="Q14" s="43">
        <f>SUMIFS('DATA 2'!$AN$35:$AN$67,'DATA 2'!$A$35:$A$67,$J14)</f>
        <v>772.23838190000004</v>
      </c>
      <c r="R14" s="45"/>
      <c r="S14" s="42" t="s">
        <v>443</v>
      </c>
      <c r="T14" s="47">
        <f t="shared" si="0"/>
        <v>19.073943999999983</v>
      </c>
      <c r="U14" s="47">
        <f t="shared" si="1"/>
        <v>69.742900999999847</v>
      </c>
      <c r="V14" s="47">
        <f t="shared" si="2"/>
        <v>-30.739616999999953</v>
      </c>
      <c r="W14" s="47">
        <f t="shared" si="3"/>
        <v>334.49811</v>
      </c>
      <c r="X14" s="47">
        <f t="shared" si="4"/>
        <v>33.97122800000011</v>
      </c>
      <c r="Y14" s="47">
        <f t="shared" si="5"/>
        <v>770.28554965400008</v>
      </c>
      <c r="Z14" s="47"/>
      <c r="AA14" s="42" t="s">
        <v>443</v>
      </c>
      <c r="AB14" s="48">
        <f t="shared" si="6"/>
        <v>1.4791412985544206E-2</v>
      </c>
      <c r="AC14" s="48">
        <f t="shared" si="7"/>
        <v>4.3132207879344797E-2</v>
      </c>
      <c r="AD14" s="48">
        <f t="shared" si="8"/>
        <v>-1.6356655652295937E-2</v>
      </c>
      <c r="AE14" s="48">
        <f t="shared" si="9"/>
        <v>0.21895984050191708</v>
      </c>
      <c r="AF14" s="48">
        <f t="shared" si="10"/>
        <v>2.6395195766292234E-2</v>
      </c>
      <c r="AG14" s="48">
        <f t="shared" si="11"/>
        <v>394.44532485152337</v>
      </c>
      <c r="AH14" s="47"/>
    </row>
    <row r="15" spans="1:34" s="46" customFormat="1" ht="15" customHeight="1" x14ac:dyDescent="0.2">
      <c r="A15" s="42" t="s">
        <v>444</v>
      </c>
      <c r="B15" s="43">
        <f>SUMIFS('DATA 2'!C$2:C$34,'DATA 2'!$A$2:$A$34,$A15)</f>
        <v>4581.1430389999996</v>
      </c>
      <c r="C15" s="43">
        <f>SUMIFS('DATA 2'!H$2:H$34,'DATA 2'!$A$2:$A$34,$A15)</f>
        <v>6241.3910690000002</v>
      </c>
      <c r="D15" s="43">
        <f>SUMIFS('DATA 2'!J$2:J$34,'DATA 2'!$A$2:$A$34,$A15)</f>
        <v>6679.9746690000002</v>
      </c>
      <c r="E15" s="43">
        <f>SUMIFS('DATA 2'!O$2:O$34,'DATA 2'!$A$2:$A$34,$A15)</f>
        <v>6000.1267959999996</v>
      </c>
      <c r="F15" s="43">
        <f>SUMIFS('DATA 2'!T$2:T$34,'DATA 2'!$A$2:$A$34,$A15)</f>
        <v>4628.7013109999998</v>
      </c>
      <c r="G15" s="43">
        <f>SUMIFS('DATA 2'!AD$2:AD$34,'DATA 2'!$A$2:$A$34,$A15)</f>
        <v>1651.053615</v>
      </c>
      <c r="H15" s="43">
        <f>SUMIFS('DATA 2'!AN$2:AN$34,'DATA 2'!$A$2:$A$34,$A15)</f>
        <v>228.05185739999999</v>
      </c>
      <c r="I15" s="45"/>
      <c r="J15" s="42" t="s">
        <v>444</v>
      </c>
      <c r="K15" s="43">
        <f>SUMIFS('DATA 2'!$C$35:$C$67,'DATA 2'!$A$35:$A$67,$J15)</f>
        <v>4581.1430389999996</v>
      </c>
      <c r="L15" s="43">
        <f>SUMIFS('DATA 2'!$H$35:$H$67,'DATA 2'!$A$35:$A$67,$J15)</f>
        <v>6372.44722</v>
      </c>
      <c r="M15" s="43">
        <f>SUMIFS('DATA 2'!$J$35:$J$67,'DATA 2'!$A$35:$A$67,$J15)</f>
        <v>7153.552866</v>
      </c>
      <c r="N15" s="43">
        <f>SUMIFS('DATA 2'!$O$35:$O$67,'DATA 2'!$A$35:$A$67,$J15)</f>
        <v>6437.6922450000002</v>
      </c>
      <c r="O15" s="43">
        <f>SUMIFS('DATA 2'!$T$35:$T$67,'DATA 2'!$A$35:$A$67,$J15)</f>
        <v>4512.8464020000001</v>
      </c>
      <c r="P15" s="43">
        <f>SUMIFS('DATA 2'!$AD$35:$AD$67,'DATA 2'!$A$35:$A$67,$J15)</f>
        <v>1638.77847</v>
      </c>
      <c r="Q15" s="43">
        <f>SUMIFS('DATA 2'!$AN$35:$AN$67,'DATA 2'!$A$35:$A$67,$J15)</f>
        <v>4136.0998710000003</v>
      </c>
      <c r="R15" s="45"/>
      <c r="S15" s="42" t="s">
        <v>444</v>
      </c>
      <c r="T15" s="47">
        <f t="shared" si="0"/>
        <v>131.05615099999977</v>
      </c>
      <c r="U15" s="47">
        <f t="shared" si="1"/>
        <v>473.57819699999982</v>
      </c>
      <c r="V15" s="47">
        <f t="shared" si="2"/>
        <v>437.56544900000063</v>
      </c>
      <c r="W15" s="47">
        <f t="shared" si="3"/>
        <v>-115.85490899999968</v>
      </c>
      <c r="X15" s="47">
        <f t="shared" si="4"/>
        <v>-12.275145000000066</v>
      </c>
      <c r="Y15" s="47">
        <f t="shared" si="5"/>
        <v>3908.0480136000006</v>
      </c>
      <c r="Z15" s="47"/>
      <c r="AA15" s="42" t="s">
        <v>444</v>
      </c>
      <c r="AB15" s="48">
        <f t="shared" si="6"/>
        <v>2.0997907285594586E-2</v>
      </c>
      <c r="AC15" s="48">
        <f t="shared" si="7"/>
        <v>7.0895208509959007E-2</v>
      </c>
      <c r="AD15" s="48">
        <f t="shared" si="8"/>
        <v>7.2926033711771643E-2</v>
      </c>
      <c r="AE15" s="48">
        <f t="shared" si="9"/>
        <v>-2.502967921578203E-2</v>
      </c>
      <c r="AF15" s="48">
        <f t="shared" si="10"/>
        <v>-7.434734334778148E-3</v>
      </c>
      <c r="AG15" s="48">
        <f t="shared" si="11"/>
        <v>17.136663819165197</v>
      </c>
      <c r="AH15" s="47"/>
    </row>
    <row r="16" spans="1:34" s="46" customFormat="1" ht="15" customHeight="1" x14ac:dyDescent="0.2">
      <c r="A16" s="42" t="s">
        <v>445</v>
      </c>
      <c r="B16" s="43">
        <f>SUMIFS('DATA 2'!C$2:C$34,'DATA 2'!$A$2:$A$34,$A16)</f>
        <v>0.34929036279999998</v>
      </c>
      <c r="C16" s="43">
        <f>SUMIFS('DATA 2'!H$2:H$34,'DATA 2'!$A$2:$A$34,$A16)</f>
        <v>289.12334079999999</v>
      </c>
      <c r="D16" s="43">
        <f>SUMIFS('DATA 2'!J$2:J$34,'DATA 2'!$A$2:$A$34,$A16)</f>
        <v>702.95913229999996</v>
      </c>
      <c r="E16" s="43">
        <f>SUMIFS('DATA 2'!O$2:O$34,'DATA 2'!$A$2:$A$34,$A16)</f>
        <v>1132.049745</v>
      </c>
      <c r="F16" s="43">
        <f>SUMIFS('DATA 2'!T$2:T$34,'DATA 2'!$A$2:$A$34,$A16)</f>
        <v>862.89124670000001</v>
      </c>
      <c r="G16" s="43">
        <f>SUMIFS('DATA 2'!AD$2:AD$34,'DATA 2'!$A$2:$A$34,$A16)</f>
        <v>316.94689310000001</v>
      </c>
      <c r="H16" s="43">
        <f>SUMIFS('DATA 2'!AN$2:AN$34,'DATA 2'!$A$2:$A$34,$A16)</f>
        <v>211.82009239999999</v>
      </c>
      <c r="I16" s="45"/>
      <c r="J16" s="42" t="s">
        <v>445</v>
      </c>
      <c r="K16" s="43">
        <f>SUMIFS('DATA 2'!$C$35:$C$67,'DATA 2'!$A$35:$A$67,$J16)</f>
        <v>0.34929036279999998</v>
      </c>
      <c r="L16" s="43">
        <f>SUMIFS('DATA 2'!$H$35:$H$67,'DATA 2'!$A$35:$A$67,$J16)</f>
        <v>293.41075039999998</v>
      </c>
      <c r="M16" s="43">
        <f>SUMIFS('DATA 2'!$J$35:$J$67,'DATA 2'!$A$35:$A$67,$J16)</f>
        <v>733.31236239999998</v>
      </c>
      <c r="N16" s="43">
        <f>SUMIFS('DATA 2'!$O$35:$O$67,'DATA 2'!$A$35:$A$67,$J16)</f>
        <v>1113.615532</v>
      </c>
      <c r="O16" s="43">
        <f>SUMIFS('DATA 2'!$T$35:$T$67,'DATA 2'!$A$35:$A$67,$J16)</f>
        <v>788.0385182</v>
      </c>
      <c r="P16" s="43">
        <f>SUMIFS('DATA 2'!$AD$35:$AD$67,'DATA 2'!$A$35:$A$67,$J16)</f>
        <v>214.17358759999999</v>
      </c>
      <c r="Q16" s="43">
        <f>SUMIFS('DATA 2'!$AN$35:$AN$67,'DATA 2'!$A$35:$A$67,$J16)</f>
        <v>109.9142002</v>
      </c>
      <c r="R16" s="45"/>
      <c r="S16" s="42" t="s">
        <v>445</v>
      </c>
      <c r="T16" s="47">
        <f t="shared" si="0"/>
        <v>4.2874095999999895</v>
      </c>
      <c r="U16" s="47">
        <f t="shared" si="1"/>
        <v>30.353230100000019</v>
      </c>
      <c r="V16" s="47">
        <f t="shared" si="2"/>
        <v>-18.434213</v>
      </c>
      <c r="W16" s="47">
        <f t="shared" si="3"/>
        <v>-74.852728500000012</v>
      </c>
      <c r="X16" s="47">
        <f t="shared" si="4"/>
        <v>-102.77330550000002</v>
      </c>
      <c r="Y16" s="47">
        <f t="shared" si="5"/>
        <v>-101.9058922</v>
      </c>
      <c r="Z16" s="47"/>
      <c r="AA16" s="42" t="s">
        <v>445</v>
      </c>
      <c r="AB16" s="48">
        <f t="shared" si="6"/>
        <v>1.4828998544831329E-2</v>
      </c>
      <c r="AC16" s="48">
        <f t="shared" si="7"/>
        <v>4.3179224374947367E-2</v>
      </c>
      <c r="AD16" s="48">
        <f t="shared" si="8"/>
        <v>-1.62839248729304E-2</v>
      </c>
      <c r="AE16" s="48">
        <f t="shared" si="9"/>
        <v>-8.6746422317138139E-2</v>
      </c>
      <c r="AF16" s="48">
        <f t="shared" si="10"/>
        <v>-0.32426033426228917</v>
      </c>
      <c r="AG16" s="48">
        <f t="shared" si="11"/>
        <v>-0.48109643917802392</v>
      </c>
      <c r="AH16" s="47"/>
    </row>
    <row r="17" spans="1:34" s="46" customFormat="1" ht="15" customHeight="1" x14ac:dyDescent="0.2">
      <c r="A17" s="42" t="s">
        <v>446</v>
      </c>
      <c r="B17" s="43">
        <f>SUMIFS('DATA 2'!C$2:C$34,'DATA 2'!$A$2:$A$34,$A17)</f>
        <v>3813.5502799999999</v>
      </c>
      <c r="C17" s="43">
        <f>SUMIFS('DATA 2'!H$2:H$34,'DATA 2'!$A$2:$A$34,$A17)</f>
        <v>3492.810418</v>
      </c>
      <c r="D17" s="43">
        <f>SUMIFS('DATA 2'!J$2:J$34,'DATA 2'!$A$2:$A$34,$A17)</f>
        <v>3509.217529</v>
      </c>
      <c r="E17" s="43">
        <f>SUMIFS('DATA 2'!O$2:O$34,'DATA 2'!$A$2:$A$34,$A17)</f>
        <v>2867.1055809999998</v>
      </c>
      <c r="F17" s="43">
        <f>SUMIFS('DATA 2'!T$2:T$34,'DATA 2'!$A$2:$A$34,$A17)</f>
        <v>2244.4786300000001</v>
      </c>
      <c r="G17" s="43">
        <f>SUMIFS('DATA 2'!AD$2:AD$34,'DATA 2'!$A$2:$A$34,$A17)</f>
        <v>1981.0267679999999</v>
      </c>
      <c r="H17" s="43">
        <f>SUMIFS('DATA 2'!AN$2:AN$34,'DATA 2'!$A$2:$A$34,$A17)</f>
        <v>1961.839262</v>
      </c>
      <c r="I17" s="45"/>
      <c r="J17" s="42" t="s">
        <v>446</v>
      </c>
      <c r="K17" s="43">
        <f>SUMIFS('DATA 2'!$C$35:$C$67,'DATA 2'!$A$35:$A$67,$J17)</f>
        <v>3813.5502799999999</v>
      </c>
      <c r="L17" s="43">
        <f>SUMIFS('DATA 2'!$H$35:$H$67,'DATA 2'!$A$35:$A$67,$J17)</f>
        <v>3544.4500309999999</v>
      </c>
      <c r="M17" s="43">
        <f>SUMIFS('DATA 2'!$J$35:$J$67,'DATA 2'!$A$35:$A$67,$J17)</f>
        <v>3660.500333</v>
      </c>
      <c r="N17" s="43">
        <f>SUMIFS('DATA 2'!$O$35:$O$67,'DATA 2'!$A$35:$A$67,$J17)</f>
        <v>2820.605098</v>
      </c>
      <c r="O17" s="43">
        <f>SUMIFS('DATA 2'!$T$35:$T$67,'DATA 2'!$A$35:$A$67,$J17)</f>
        <v>2057.9174459999999</v>
      </c>
      <c r="P17" s="43">
        <f>SUMIFS('DATA 2'!$AD$35:$AD$67,'DATA 2'!$A$35:$A$67,$J17)</f>
        <v>1438.3226930000001</v>
      </c>
      <c r="Q17" s="43">
        <f>SUMIFS('DATA 2'!$AN$35:$AN$67,'DATA 2'!$A$35:$A$67,$J17)</f>
        <v>8354.9513939999997</v>
      </c>
      <c r="R17" s="45"/>
      <c r="S17" s="42" t="s">
        <v>446</v>
      </c>
      <c r="T17" s="47">
        <f t="shared" si="0"/>
        <v>51.639612999999827</v>
      </c>
      <c r="U17" s="47">
        <f t="shared" si="1"/>
        <v>151.28280399999994</v>
      </c>
      <c r="V17" s="47">
        <f t="shared" si="2"/>
        <v>-46.500482999999804</v>
      </c>
      <c r="W17" s="47">
        <f t="shared" si="3"/>
        <v>-186.56118400000014</v>
      </c>
      <c r="X17" s="47">
        <f t="shared" si="4"/>
        <v>-542.70407499999988</v>
      </c>
      <c r="Y17" s="47">
        <f t="shared" si="5"/>
        <v>6393.1121320000002</v>
      </c>
      <c r="Z17" s="47"/>
      <c r="AA17" s="42" t="s">
        <v>446</v>
      </c>
      <c r="AB17" s="48">
        <f t="shared" si="6"/>
        <v>1.4784545056862441E-2</v>
      </c>
      <c r="AC17" s="48">
        <f t="shared" si="7"/>
        <v>4.3110124336780631E-2</v>
      </c>
      <c r="AD17" s="48">
        <f t="shared" si="8"/>
        <v>-1.6218615494369426E-2</v>
      </c>
      <c r="AE17" s="48">
        <f t="shared" si="9"/>
        <v>-8.3120053586787868E-2</v>
      </c>
      <c r="AF17" s="48">
        <f t="shared" si="10"/>
        <v>-0.27395090453416826</v>
      </c>
      <c r="AG17" s="48">
        <f t="shared" si="11"/>
        <v>3.2587339115043159</v>
      </c>
      <c r="AH17" s="47"/>
    </row>
    <row r="18" spans="1:34" s="46" customFormat="1" ht="15" customHeight="1" x14ac:dyDescent="0.2">
      <c r="A18" s="42" t="s">
        <v>449</v>
      </c>
      <c r="B18" s="43">
        <f>SUMIFS('DATA 2'!C$2:C$34,'DATA 2'!$A$2:$A$34,$A18)</f>
        <v>13033.75303</v>
      </c>
      <c r="C18" s="43">
        <f>SUMIFS('DATA 2'!H$2:H$34,'DATA 2'!$A$2:$A$34,$A18)</f>
        <v>11833.19542</v>
      </c>
      <c r="D18" s="43">
        <f>SUMIFS('DATA 2'!J$2:J$34,'DATA 2'!$A$2:$A$34,$A18)</f>
        <v>11799.783670000001</v>
      </c>
      <c r="E18" s="43">
        <f>SUMIFS('DATA 2'!O$2:O$34,'DATA 2'!$A$2:$A$34,$A18)</f>
        <v>9748.7480379999997</v>
      </c>
      <c r="F18" s="43">
        <f>SUMIFS('DATA 2'!T$2:T$34,'DATA 2'!$A$2:$A$34,$A18)</f>
        <v>6360.1059400000004</v>
      </c>
      <c r="G18" s="43">
        <f>SUMIFS('DATA 2'!AD$2:AD$34,'DATA 2'!$A$2:$A$34,$A18)</f>
        <v>4187.0469659999999</v>
      </c>
      <c r="H18" s="43">
        <f>SUMIFS('DATA 2'!AN$2:AN$34,'DATA 2'!$A$2:$A$34,$A18)</f>
        <v>158.4577286</v>
      </c>
      <c r="I18" s="45"/>
      <c r="J18" s="42" t="s">
        <v>449</v>
      </c>
      <c r="K18" s="43">
        <f>SUMIFS('DATA 2'!$C$35:$C$67,'DATA 2'!$A$35:$A$67,$J18)</f>
        <v>13033.75303</v>
      </c>
      <c r="L18" s="43">
        <f>SUMIFS('DATA 2'!$H$35:$H$67,'DATA 2'!$A$35:$A$67,$J18)</f>
        <v>9891.6025000000009</v>
      </c>
      <c r="M18" s="43">
        <f>SUMIFS('DATA 2'!$J$35:$J$67,'DATA 2'!$A$35:$A$67,$J18)</f>
        <v>5341.4627380000002</v>
      </c>
      <c r="N18" s="43">
        <f>SUMIFS('DATA 2'!$O$35:$O$67,'DATA 2'!$A$35:$A$67,$J18)</f>
        <v>613.41340060000005</v>
      </c>
      <c r="O18" s="43">
        <f>SUMIFS('DATA 2'!$T$35:$T$67,'DATA 2'!$A$35:$A$67,$J18)</f>
        <v>197.35360650000001</v>
      </c>
      <c r="P18" s="43">
        <f>SUMIFS('DATA 2'!$AD$35:$AD$67,'DATA 2'!$A$35:$A$67,$J18)</f>
        <v>17.627050019999999</v>
      </c>
      <c r="Q18" s="43">
        <f>SUMIFS('DATA 2'!$AN$35:$AN$67,'DATA 2'!$A$35:$A$67,$J18)</f>
        <v>19.07529345</v>
      </c>
      <c r="R18" s="45"/>
      <c r="S18" s="42" t="s">
        <v>449</v>
      </c>
      <c r="T18" s="47">
        <f t="shared" si="0"/>
        <v>-1941.5929199999991</v>
      </c>
      <c r="U18" s="47">
        <f t="shared" si="1"/>
        <v>-6458.3209320000005</v>
      </c>
      <c r="V18" s="47">
        <f t="shared" si="2"/>
        <v>-9135.3346373999993</v>
      </c>
      <c r="W18" s="47">
        <f t="shared" si="3"/>
        <v>-6162.7523335000005</v>
      </c>
      <c r="X18" s="47">
        <f t="shared" si="4"/>
        <v>-4169.41991598</v>
      </c>
      <c r="Y18" s="47">
        <f t="shared" si="5"/>
        <v>-139.38243514999999</v>
      </c>
      <c r="Z18" s="47"/>
      <c r="AA18" s="42" t="s">
        <v>449</v>
      </c>
      <c r="AB18" s="48">
        <f t="shared" si="6"/>
        <v>-0.16408018722638484</v>
      </c>
      <c r="AC18" s="48">
        <f t="shared" si="7"/>
        <v>-0.54732536736412896</v>
      </c>
      <c r="AD18" s="48">
        <f t="shared" si="8"/>
        <v>-0.93707772544649282</v>
      </c>
      <c r="AE18" s="48">
        <f t="shared" si="9"/>
        <v>-0.96897007559908666</v>
      </c>
      <c r="AF18" s="48">
        <f t="shared" si="10"/>
        <v>-0.99579009976168487</v>
      </c>
      <c r="AG18" s="48">
        <f t="shared" si="11"/>
        <v>-0.87961904024162563</v>
      </c>
      <c r="AH18" s="47"/>
    </row>
    <row r="19" spans="1:34" s="46" customFormat="1" ht="15" customHeight="1" x14ac:dyDescent="0.2">
      <c r="A19" s="42" t="s">
        <v>450</v>
      </c>
      <c r="B19" s="43">
        <f>SUMIFS('DATA 2'!C$2:C$34,'DATA 2'!$A$2:$A$34,$A19)</f>
        <v>42001.407169999999</v>
      </c>
      <c r="C19" s="43">
        <f>SUMIFS('DATA 2'!H$2:H$34,'DATA 2'!$A$2:$A$34,$A19)</f>
        <v>45891.797590000002</v>
      </c>
      <c r="D19" s="43">
        <f>SUMIFS('DATA 2'!J$2:J$34,'DATA 2'!$A$2:$A$34,$A19)</f>
        <v>47844.694029999999</v>
      </c>
      <c r="E19" s="43">
        <f>SUMIFS('DATA 2'!O$2:O$34,'DATA 2'!$A$2:$A$34,$A19)</f>
        <v>42732.343710000001</v>
      </c>
      <c r="F19" s="43">
        <f>SUMIFS('DATA 2'!T$2:T$34,'DATA 2'!$A$2:$A$34,$A19)</f>
        <v>38834.399259999998</v>
      </c>
      <c r="G19" s="43">
        <f>SUMIFS('DATA 2'!AD$2:AD$34,'DATA 2'!$A$2:$A$34,$A19)</f>
        <v>33264.879249999998</v>
      </c>
      <c r="H19" s="43">
        <f>SUMIFS('DATA 2'!AN$2:AN$34,'DATA 2'!$A$2:$A$34,$A19)</f>
        <v>40775.151449999998</v>
      </c>
      <c r="I19" s="45"/>
      <c r="J19" s="42" t="s">
        <v>450</v>
      </c>
      <c r="K19" s="43">
        <f>SUMIFS('DATA 2'!$C$35:$C$67,'DATA 2'!$A$35:$A$67,$J19)</f>
        <v>42001.407169999999</v>
      </c>
      <c r="L19" s="43">
        <f>SUMIFS('DATA 2'!$H$35:$H$67,'DATA 2'!$A$35:$A$67,$J19)</f>
        <v>46682.411769999999</v>
      </c>
      <c r="M19" s="43">
        <f>SUMIFS('DATA 2'!$J$35:$J$67,'DATA 2'!$A$35:$A$67,$J19)</f>
        <v>50427.013129999999</v>
      </c>
      <c r="N19" s="43">
        <f>SUMIFS('DATA 2'!$O$35:$O$67,'DATA 2'!$A$35:$A$67,$J19)</f>
        <v>43496.847659999999</v>
      </c>
      <c r="O19" s="43">
        <f>SUMIFS('DATA 2'!$T$35:$T$67,'DATA 2'!$A$35:$A$67,$J19)</f>
        <v>27467.836019999999</v>
      </c>
      <c r="P19" s="43">
        <f>SUMIFS('DATA 2'!$AD$35:$AD$67,'DATA 2'!$A$35:$A$67,$J19)</f>
        <v>12960.698280000001</v>
      </c>
      <c r="Q19" s="43">
        <f>SUMIFS('DATA 2'!$AN$35:$AN$67,'DATA 2'!$A$35:$A$67,$J19)</f>
        <v>5868.9726410000003</v>
      </c>
      <c r="R19" s="45"/>
      <c r="S19" s="42" t="s">
        <v>450</v>
      </c>
      <c r="T19" s="47">
        <f t="shared" si="0"/>
        <v>790.61417999999685</v>
      </c>
      <c r="U19" s="47">
        <f t="shared" si="1"/>
        <v>2582.3191000000006</v>
      </c>
      <c r="V19" s="47">
        <f t="shared" si="2"/>
        <v>764.50394999999844</v>
      </c>
      <c r="W19" s="47">
        <f t="shared" si="3"/>
        <v>-11366.563239999999</v>
      </c>
      <c r="X19" s="47">
        <f t="shared" si="4"/>
        <v>-20304.180969999998</v>
      </c>
      <c r="Y19" s="47">
        <f t="shared" si="5"/>
        <v>-34906.178808999997</v>
      </c>
      <c r="Z19" s="47"/>
      <c r="AA19" s="42" t="s">
        <v>450</v>
      </c>
      <c r="AB19" s="48">
        <f t="shared" si="6"/>
        <v>1.7227788439742264E-2</v>
      </c>
      <c r="AC19" s="48">
        <f t="shared" si="7"/>
        <v>5.397294626611715E-2</v>
      </c>
      <c r="AD19" s="48">
        <f t="shared" si="8"/>
        <v>1.7890522345047399E-2</v>
      </c>
      <c r="AE19" s="48">
        <f t="shared" si="9"/>
        <v>-0.29269316525021483</v>
      </c>
      <c r="AF19" s="48">
        <f t="shared" si="10"/>
        <v>-0.61037891697743052</v>
      </c>
      <c r="AG19" s="48">
        <f t="shared" si="11"/>
        <v>-0.85606497015230576</v>
      </c>
      <c r="AH19" s="47"/>
    </row>
    <row r="20" spans="1:34" s="46" customFormat="1" ht="15" customHeight="1" x14ac:dyDescent="0.2">
      <c r="A20" s="42" t="s">
        <v>447</v>
      </c>
      <c r="B20" s="43">
        <f>SUMIFS('DATA 2'!C$2:C$34,'DATA 2'!$A$2:$A$34,$A20)</f>
        <v>404.96020850000002</v>
      </c>
      <c r="C20" s="43">
        <f>SUMIFS('DATA 2'!H$2:H$34,'DATA 2'!$A$2:$A$34,$A20)</f>
        <v>537.3236435</v>
      </c>
      <c r="D20" s="43">
        <f>SUMIFS('DATA 2'!J$2:J$34,'DATA 2'!$A$2:$A$34,$A20)</f>
        <v>253.09641010000001</v>
      </c>
      <c r="E20" s="43">
        <f>SUMIFS('DATA 2'!O$2:O$34,'DATA 2'!$A$2:$A$34,$A20)</f>
        <v>18.0648965</v>
      </c>
      <c r="F20" s="43">
        <f>SUMIFS('DATA 2'!T$2:T$34,'DATA 2'!$A$2:$A$34,$A20)</f>
        <v>7.2184904029999997</v>
      </c>
      <c r="G20" s="43">
        <f>SUMIFS('DATA 2'!AD$2:AD$34,'DATA 2'!$A$2:$A$34,$A20)</f>
        <v>19.182830840000001</v>
      </c>
      <c r="H20" s="43">
        <f>SUMIFS('DATA 2'!AN$2:AN$34,'DATA 2'!$A$2:$A$34,$A20)</f>
        <v>42.109763540000003</v>
      </c>
      <c r="I20" s="45"/>
      <c r="J20" s="42" t="s">
        <v>447</v>
      </c>
      <c r="K20" s="43">
        <f>SUMIFS('DATA 2'!$C$35:$C$67,'DATA 2'!$A$35:$A$67,$J20)</f>
        <v>404.96020850000002</v>
      </c>
      <c r="L20" s="43">
        <f>SUMIFS('DATA 2'!$H$35:$H$67,'DATA 2'!$A$35:$A$67,$J20)</f>
        <v>545.26870510000003</v>
      </c>
      <c r="M20" s="43">
        <f>SUMIFS('DATA 2'!$J$35:$J$67,'DATA 2'!$A$35:$A$67,$J20)</f>
        <v>264.04767550000003</v>
      </c>
      <c r="N20" s="43">
        <f>SUMIFS('DATA 2'!$O$35:$O$67,'DATA 2'!$A$35:$A$67,$J20)</f>
        <v>17.948157800000001</v>
      </c>
      <c r="O20" s="43">
        <f>SUMIFS('DATA 2'!$T$35:$T$67,'DATA 2'!$A$35:$A$67,$J20)</f>
        <v>6.5988169719999998</v>
      </c>
      <c r="P20" s="43">
        <f>SUMIFS('DATA 2'!$AD$35:$AD$67,'DATA 2'!$A$35:$A$67,$J20)</f>
        <v>14.71627108</v>
      </c>
      <c r="Q20" s="43">
        <f>SUMIFS('DATA 2'!$AN$35:$AN$67,'DATA 2'!$A$35:$A$67,$J20)</f>
        <v>28.031261709999999</v>
      </c>
      <c r="R20" s="45"/>
      <c r="S20" s="42" t="s">
        <v>447</v>
      </c>
      <c r="T20" s="47">
        <f t="shared" si="0"/>
        <v>7.9450616000000309</v>
      </c>
      <c r="U20" s="47">
        <f t="shared" si="1"/>
        <v>10.951265400000011</v>
      </c>
      <c r="V20" s="47">
        <f t="shared" si="2"/>
        <v>-0.11673869999999908</v>
      </c>
      <c r="W20" s="47">
        <f t="shared" si="3"/>
        <v>-0.61967343099999983</v>
      </c>
      <c r="X20" s="47">
        <f t="shared" si="4"/>
        <v>-4.4665597600000009</v>
      </c>
      <c r="Y20" s="47">
        <f t="shared" si="5"/>
        <v>-14.078501830000004</v>
      </c>
      <c r="Z20" s="47"/>
      <c r="AA20" s="42" t="s">
        <v>447</v>
      </c>
      <c r="AB20" s="48">
        <f t="shared" si="6"/>
        <v>1.4786361434326212E-2</v>
      </c>
      <c r="AC20" s="48">
        <f t="shared" si="7"/>
        <v>4.3269145523135322E-2</v>
      </c>
      <c r="AD20" s="48">
        <f t="shared" si="8"/>
        <v>-6.4621848234779344E-3</v>
      </c>
      <c r="AE20" s="48">
        <f t="shared" si="9"/>
        <v>-8.5845294016386631E-2</v>
      </c>
      <c r="AF20" s="48">
        <f t="shared" si="10"/>
        <v>-0.23284153403919605</v>
      </c>
      <c r="AG20" s="48">
        <f t="shared" si="11"/>
        <v>-0.33432868405035943</v>
      </c>
      <c r="AH20" s="47"/>
    </row>
    <row r="21" spans="1:34" s="46" customFormat="1" ht="15" customHeight="1" x14ac:dyDescent="0.2">
      <c r="A21" s="42" t="s">
        <v>448</v>
      </c>
      <c r="B21" s="43">
        <f>SUMIFS('DATA 2'!C$2:C$34,'DATA 2'!$A$2:$A$34,$A21)</f>
        <v>6170.1730530000004</v>
      </c>
      <c r="C21" s="43">
        <f>SUMIFS('DATA 2'!H$2:H$34,'DATA 2'!$A$2:$A$34,$A21)</f>
        <v>3350.3655290000002</v>
      </c>
      <c r="D21" s="43">
        <f>SUMIFS('DATA 2'!J$2:J$34,'DATA 2'!$A$2:$A$34,$A21)</f>
        <v>879.66543249999995</v>
      </c>
      <c r="E21" s="43">
        <f>SUMIFS('DATA 2'!O$2:O$34,'DATA 2'!$A$2:$A$34,$A21)</f>
        <v>17.623678250000001</v>
      </c>
      <c r="F21" s="43">
        <f>SUMIFS('DATA 2'!T$2:T$34,'DATA 2'!$A$2:$A$34,$A21)</f>
        <v>8.6910044069999994</v>
      </c>
      <c r="G21" s="43">
        <f>SUMIFS('DATA 2'!AD$2:AD$34,'DATA 2'!$A$2:$A$34,$A21)</f>
        <v>9.9070363639999997</v>
      </c>
      <c r="H21" s="43">
        <f>SUMIFS('DATA 2'!AN$2:AN$34,'DATA 2'!$A$2:$A$34,$A21)</f>
        <v>10.696479650000001</v>
      </c>
      <c r="I21" s="45"/>
      <c r="J21" s="42" t="s">
        <v>448</v>
      </c>
      <c r="K21" s="43">
        <f>SUMIFS('DATA 2'!$C$35:$C$67,'DATA 2'!$A$35:$A$67,$J21)</f>
        <v>6170.1730530000004</v>
      </c>
      <c r="L21" s="43">
        <f>SUMIFS('DATA 2'!$H$35:$H$67,'DATA 2'!$A$35:$A$67,$J21)</f>
        <v>3399.861367</v>
      </c>
      <c r="M21" s="43">
        <f>SUMIFS('DATA 2'!$J$35:$J$67,'DATA 2'!$A$35:$A$67,$J21)</f>
        <v>917.39718219999997</v>
      </c>
      <c r="N21" s="43">
        <f>SUMIFS('DATA 2'!$O$35:$O$67,'DATA 2'!$A$35:$A$67,$J21)</f>
        <v>17.006522589999999</v>
      </c>
      <c r="O21" s="43">
        <f>SUMIFS('DATA 2'!$T$35:$T$67,'DATA 2'!$A$35:$A$67,$J21)</f>
        <v>7.9116414009999998</v>
      </c>
      <c r="P21" s="43">
        <f>SUMIFS('DATA 2'!$AD$35:$AD$67,'DATA 2'!$A$35:$A$67,$J21)</f>
        <v>8.1246054000000001</v>
      </c>
      <c r="Q21" s="43">
        <f>SUMIFS('DATA 2'!$AN$35:$AN$67,'DATA 2'!$A$35:$A$67,$J21)</f>
        <v>8.2835053750000007</v>
      </c>
      <c r="R21" s="45"/>
      <c r="S21" s="42" t="s">
        <v>448</v>
      </c>
      <c r="T21" s="47">
        <f t="shared" si="0"/>
        <v>49.495837999999821</v>
      </c>
      <c r="U21" s="47">
        <f t="shared" si="1"/>
        <v>37.731749700000023</v>
      </c>
      <c r="V21" s="47">
        <f t="shared" si="2"/>
        <v>-0.61715566000000166</v>
      </c>
      <c r="W21" s="47">
        <f t="shared" si="3"/>
        <v>-0.77936300599999964</v>
      </c>
      <c r="X21" s="47">
        <f t="shared" si="4"/>
        <v>-1.7824309639999996</v>
      </c>
      <c r="Y21" s="47">
        <f t="shared" si="5"/>
        <v>-2.4129742749999998</v>
      </c>
      <c r="Z21" s="47"/>
      <c r="AA21" s="42" t="s">
        <v>448</v>
      </c>
      <c r="AB21" s="48">
        <f t="shared" si="6"/>
        <v>1.4773265057670626E-2</v>
      </c>
      <c r="AC21" s="48">
        <f t="shared" si="7"/>
        <v>4.2893295912250107E-2</v>
      </c>
      <c r="AD21" s="48">
        <f t="shared" si="8"/>
        <v>-3.5018550114531366E-2</v>
      </c>
      <c r="AE21" s="48">
        <f t="shared" si="9"/>
        <v>-8.9674676194189562E-2</v>
      </c>
      <c r="AF21" s="48">
        <f t="shared" si="10"/>
        <v>-0.17991565777198149</v>
      </c>
      <c r="AG21" s="48">
        <f t="shared" si="11"/>
        <v>-0.22558583327926962</v>
      </c>
      <c r="AH21" s="47"/>
    </row>
    <row r="22" spans="1:34" s="46" customFormat="1" ht="15" customHeight="1" x14ac:dyDescent="0.2">
      <c r="A22" s="44" t="s">
        <v>240</v>
      </c>
      <c r="B22" s="43">
        <f>SUM(B4:B8,B10:B21)</f>
        <v>57465563.001936324</v>
      </c>
      <c r="C22" s="43">
        <f t="shared" ref="C22:G22" si="14">SUM(C4:C8,C10:C21)</f>
        <v>60533293.306491308</v>
      </c>
      <c r="D22" s="43">
        <f t="shared" si="14"/>
        <v>61725895.551955901</v>
      </c>
      <c r="E22" s="43">
        <f t="shared" si="14"/>
        <v>64701568.859768748</v>
      </c>
      <c r="F22" s="43">
        <f t="shared" si="14"/>
        <v>67825389.73236753</v>
      </c>
      <c r="G22" s="43">
        <f t="shared" si="14"/>
        <v>73379176.794211283</v>
      </c>
      <c r="H22" s="43">
        <f>SUM(H4:H8,H10:H21)</f>
        <v>77964903.402976796</v>
      </c>
      <c r="I22" s="45"/>
      <c r="J22" s="44" t="s">
        <v>240</v>
      </c>
      <c r="K22" s="43">
        <f>SUM(K4:K8,K10:K21)</f>
        <v>57465563.001936324</v>
      </c>
      <c r="L22" s="43">
        <f t="shared" ref="L22:Q22" si="15">SUM(L4:L8,L10:L21)</f>
        <v>60536864.648331486</v>
      </c>
      <c r="M22" s="43">
        <f t="shared" si="15"/>
        <v>61725220.362702109</v>
      </c>
      <c r="N22" s="43">
        <f t="shared" si="15"/>
        <v>64742795.181908987</v>
      </c>
      <c r="O22" s="43">
        <f t="shared" si="15"/>
        <v>68064558.545810089</v>
      </c>
      <c r="P22" s="43">
        <f t="shared" si="15"/>
        <v>73630865.575907111</v>
      </c>
      <c r="Q22" s="43">
        <f t="shared" si="15"/>
        <v>78061846.423620656</v>
      </c>
      <c r="R22" s="45"/>
      <c r="S22" s="44" t="s">
        <v>240</v>
      </c>
      <c r="T22" s="47">
        <f t="shared" si="0"/>
        <v>3571.3418401777744</v>
      </c>
      <c r="U22" s="47">
        <f t="shared" si="1"/>
        <v>-675.18925379216671</v>
      </c>
      <c r="V22" s="47">
        <f t="shared" si="2"/>
        <v>41226.322140239179</v>
      </c>
      <c r="W22" s="47">
        <f t="shared" si="3"/>
        <v>239168.81344255805</v>
      </c>
      <c r="X22" s="47">
        <f t="shared" si="4"/>
        <v>251688.78169582784</v>
      </c>
      <c r="Y22" s="47">
        <f t="shared" si="5"/>
        <v>96943.020643860102</v>
      </c>
      <c r="Z22" s="47"/>
      <c r="AA22" s="44" t="s">
        <v>240</v>
      </c>
      <c r="AB22" s="48">
        <f t="shared" si="6"/>
        <v>5.8997976899899385E-5</v>
      </c>
      <c r="AC22" s="48">
        <f t="shared" si="7"/>
        <v>-1.0938508834157368E-5</v>
      </c>
      <c r="AD22" s="48">
        <f t="shared" si="8"/>
        <v>6.3717654558881343E-4</v>
      </c>
      <c r="AE22" s="48">
        <f t="shared" si="9"/>
        <v>3.526243113180616E-3</v>
      </c>
      <c r="AF22" s="48">
        <f t="shared" si="10"/>
        <v>3.4299755419944233E-3</v>
      </c>
      <c r="AG22" s="48">
        <f t="shared" si="11"/>
        <v>1.2434187232015503E-3</v>
      </c>
      <c r="AH22" s="47"/>
    </row>
    <row r="23" spans="1:34" s="46" customFormat="1" ht="15" customHeight="1" x14ac:dyDescent="0.2">
      <c r="A23" s="44" t="s">
        <v>451</v>
      </c>
      <c r="B23" s="43">
        <f>SUM(B10:B17)</f>
        <v>36700.706454822801</v>
      </c>
      <c r="C23" s="43">
        <f t="shared" ref="C23:H23" si="16">SUM(C10:C17)</f>
        <v>46620.453538799993</v>
      </c>
      <c r="D23" s="43">
        <f t="shared" si="16"/>
        <v>54840.622943300004</v>
      </c>
      <c r="E23" s="43">
        <f t="shared" si="16"/>
        <v>116950.90284599998</v>
      </c>
      <c r="F23" s="43">
        <f t="shared" si="16"/>
        <v>144378.21976270003</v>
      </c>
      <c r="G23" s="43">
        <f t="shared" si="16"/>
        <v>266819.71567809995</v>
      </c>
      <c r="H23" s="43">
        <f t="shared" si="16"/>
        <v>318662.62952504604</v>
      </c>
      <c r="I23" s="45"/>
      <c r="J23" s="44" t="s">
        <v>451</v>
      </c>
      <c r="K23" s="43">
        <f>SUM(K10:K17)</f>
        <v>36700.706454822801</v>
      </c>
      <c r="L23" s="43">
        <f t="shared" ref="L23:Q23" si="17">SUM(L10:L17)</f>
        <v>47494.269499399998</v>
      </c>
      <c r="M23" s="43">
        <f t="shared" si="17"/>
        <v>58744.315946399991</v>
      </c>
      <c r="N23" s="43">
        <f t="shared" si="17"/>
        <v>155458.33586800002</v>
      </c>
      <c r="O23" s="43">
        <f t="shared" si="17"/>
        <v>249434.30158519998</v>
      </c>
      <c r="P23" s="43">
        <f t="shared" si="17"/>
        <v>244877.39261059999</v>
      </c>
      <c r="Q23" s="43">
        <f t="shared" si="17"/>
        <v>232561.69938910002</v>
      </c>
      <c r="R23" s="45"/>
      <c r="S23" s="44" t="s">
        <v>451</v>
      </c>
      <c r="T23" s="47">
        <f t="shared" si="0"/>
        <v>873.81596060000447</v>
      </c>
      <c r="U23" s="47">
        <f t="shared" si="1"/>
        <v>3903.6930030999865</v>
      </c>
      <c r="V23" s="47">
        <f t="shared" si="2"/>
        <v>38507.433022000041</v>
      </c>
      <c r="W23" s="47">
        <f t="shared" si="3"/>
        <v>105056.08182249995</v>
      </c>
      <c r="X23" s="47">
        <f t="shared" si="4"/>
        <v>-21942.323067499965</v>
      </c>
      <c r="Y23" s="47">
        <f t="shared" si="5"/>
        <v>-86100.930135946022</v>
      </c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 s="46" customFormat="1" ht="15" customHeight="1" x14ac:dyDescent="0.2">
      <c r="A24" s="44" t="s">
        <v>241</v>
      </c>
      <c r="B24" s="43">
        <f>SUM(B18:B21)</f>
        <v>61610.293461499998</v>
      </c>
      <c r="C24" s="43">
        <f t="shared" ref="C24:H24" si="18">SUM(C18:C21)</f>
        <v>61612.682182500008</v>
      </c>
      <c r="D24" s="43">
        <f t="shared" si="18"/>
        <v>60777.2395426</v>
      </c>
      <c r="E24" s="43">
        <f t="shared" si="18"/>
        <v>52516.780322749997</v>
      </c>
      <c r="F24" s="43">
        <f t="shared" si="18"/>
        <v>45210.414694810002</v>
      </c>
      <c r="G24" s="43">
        <f t="shared" si="18"/>
        <v>37481.016083203998</v>
      </c>
      <c r="H24" s="43">
        <f t="shared" si="18"/>
        <v>40986.41542179</v>
      </c>
      <c r="I24" s="45"/>
      <c r="J24" s="44" t="s">
        <v>241</v>
      </c>
      <c r="K24" s="43">
        <f>SUM(K18:K21)</f>
        <v>61610.293461499998</v>
      </c>
      <c r="L24" s="43">
        <f t="shared" ref="L24:Q24" si="19">SUM(L18:L21)</f>
        <v>60519.1443421</v>
      </c>
      <c r="M24" s="43">
        <f t="shared" si="19"/>
        <v>56949.920725700002</v>
      </c>
      <c r="N24" s="43">
        <f t="shared" si="19"/>
        <v>44145.215740990003</v>
      </c>
      <c r="O24" s="43">
        <f t="shared" si="19"/>
        <v>27679.700084872999</v>
      </c>
      <c r="P24" s="43">
        <f t="shared" si="19"/>
        <v>13001.166206500002</v>
      </c>
      <c r="Q24" s="43">
        <f t="shared" si="19"/>
        <v>5924.3627015349994</v>
      </c>
      <c r="R24" s="45"/>
      <c r="S24" s="44" t="s">
        <v>241</v>
      </c>
      <c r="T24" s="47">
        <f t="shared" si="0"/>
        <v>-1093.5378404000076</v>
      </c>
      <c r="U24" s="47">
        <f t="shared" si="1"/>
        <v>-3827.3188168999986</v>
      </c>
      <c r="V24" s="47">
        <f t="shared" si="2"/>
        <v>-8371.5645817599943</v>
      </c>
      <c r="W24" s="47">
        <f t="shared" si="3"/>
        <v>-17530.714609937004</v>
      </c>
      <c r="X24" s="47">
        <f t="shared" si="4"/>
        <v>-24479.849876703996</v>
      </c>
      <c r="Y24" s="47">
        <f t="shared" si="5"/>
        <v>-35062.052720255</v>
      </c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x14ac:dyDescent="0.25">
      <c r="R26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K52" sqref="K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activeCell="F20" sqref="F20"/>
    </sheetView>
  </sheetViews>
  <sheetFormatPr baseColWidth="10" defaultColWidth="11.42578125" defaultRowHeight="12.75" x14ac:dyDescent="0.2"/>
  <cols>
    <col min="1" max="1" width="26.42578125" style="46" customWidth="1"/>
    <col min="2" max="2" width="31.7109375" style="46" bestFit="1" customWidth="1"/>
    <col min="3" max="4" width="8.85546875" style="46" bestFit="1" customWidth="1"/>
    <col min="5" max="5" width="9.85546875" style="46" bestFit="1" customWidth="1"/>
    <col min="6" max="8" width="8.85546875" style="46" bestFit="1" customWidth="1"/>
    <col min="9" max="9" width="8" style="46" customWidth="1"/>
    <col min="10" max="10" width="11.42578125" style="46"/>
    <col min="11" max="11" width="24.42578125" style="46" customWidth="1"/>
    <col min="12" max="13" width="8.85546875" style="46" bestFit="1" customWidth="1"/>
    <col min="14" max="14" width="9.85546875" style="46" bestFit="1" customWidth="1"/>
    <col min="15" max="17" width="8.85546875" style="46" bestFit="1" customWidth="1"/>
    <col min="18" max="16384" width="11.42578125" style="46"/>
  </cols>
  <sheetData>
    <row r="1" spans="1:17" ht="15" customHeight="1" x14ac:dyDescent="0.2">
      <c r="C1" s="46">
        <v>2</v>
      </c>
      <c r="D1" s="46">
        <v>9</v>
      </c>
      <c r="E1" s="46">
        <v>14</v>
      </c>
      <c r="F1" s="46">
        <v>19</v>
      </c>
      <c r="G1" s="46">
        <v>29</v>
      </c>
      <c r="H1" s="46">
        <v>39</v>
      </c>
    </row>
    <row r="2" spans="1:17" x14ac:dyDescent="0.2">
      <c r="C2" s="46">
        <v>20</v>
      </c>
      <c r="D2" s="46">
        <v>21</v>
      </c>
      <c r="E2" s="46">
        <v>22</v>
      </c>
    </row>
    <row r="3" spans="1:17" x14ac:dyDescent="0.2">
      <c r="K3" s="58" t="s">
        <v>86</v>
      </c>
      <c r="L3" s="58"/>
      <c r="M3" s="58"/>
      <c r="N3" s="58"/>
      <c r="O3" s="59"/>
      <c r="P3" s="59"/>
      <c r="Q3" s="59"/>
    </row>
    <row r="4" spans="1:17" x14ac:dyDescent="0.2">
      <c r="A4" s="60"/>
      <c r="C4" s="60">
        <v>2013</v>
      </c>
      <c r="D4" s="60">
        <v>2020</v>
      </c>
      <c r="E4" s="60">
        <v>2025</v>
      </c>
      <c r="F4" s="60">
        <v>2030</v>
      </c>
      <c r="G4" s="60">
        <v>2040</v>
      </c>
      <c r="H4" s="60">
        <v>2050</v>
      </c>
      <c r="K4" s="45"/>
      <c r="L4" s="45"/>
      <c r="M4" s="45"/>
      <c r="N4" s="45"/>
      <c r="O4" s="45"/>
      <c r="P4" s="45"/>
      <c r="Q4" s="45"/>
    </row>
    <row r="5" spans="1:17" x14ac:dyDescent="0.2">
      <c r="A5" s="46" t="s">
        <v>73</v>
      </c>
      <c r="B5" s="5" t="s">
        <v>51</v>
      </c>
      <c r="C5" s="61">
        <f>VLOOKUP($A5,DATA!$A$1:$AM$533,C$1,FALSE)</f>
        <v>158.69049799999999</v>
      </c>
      <c r="D5" s="61">
        <f>VLOOKUP($A5,DATA!$A$1:$AM$533,D$1,FALSE)</f>
        <v>186.62025929999999</v>
      </c>
      <c r="E5" s="61">
        <f>VLOOKUP($A5,DATA!$A$1:$AM$533,E$1,FALSE)</f>
        <v>199.32149889999999</v>
      </c>
      <c r="F5" s="61">
        <f>VLOOKUP($A5,DATA!$A$1:$AM$533,F$1,FALSE)</f>
        <v>215.74960400000001</v>
      </c>
      <c r="G5" s="61">
        <f>VLOOKUP($A5,DATA!$A$1:$AM$533,G$1,FALSE)</f>
        <v>272.08530730000001</v>
      </c>
      <c r="H5" s="61">
        <f>VLOOKUP($A5,DATA!$A$1:$AM$533,H$1,FALSE)</f>
        <v>359.142267</v>
      </c>
      <c r="K5" s="62" t="s">
        <v>83</v>
      </c>
      <c r="L5" s="3">
        <v>2014</v>
      </c>
      <c r="M5" s="3">
        <v>2020</v>
      </c>
      <c r="N5" s="3">
        <v>2025</v>
      </c>
      <c r="O5" s="3">
        <v>2030</v>
      </c>
      <c r="P5" s="3">
        <v>2040</v>
      </c>
      <c r="Q5" s="3">
        <v>2050</v>
      </c>
    </row>
    <row r="6" spans="1:17" x14ac:dyDescent="0.2">
      <c r="A6" s="46" t="s">
        <v>74</v>
      </c>
      <c r="B6" s="5" t="s">
        <v>52</v>
      </c>
      <c r="C6" s="61">
        <f>VLOOKUP($A6,DATA!$A$1:$AM$533,C$1,FALSE)</f>
        <v>1536.846857</v>
      </c>
      <c r="D6" s="61">
        <f>VLOOKUP($A6,DATA!$A$1:$AM$533,D$1,FALSE)</f>
        <v>1788.3646450000001</v>
      </c>
      <c r="E6" s="61">
        <f>VLOOKUP($A6,DATA!$A$1:$AM$533,E$1,FALSE)</f>
        <v>1917.9614369999999</v>
      </c>
      <c r="F6" s="61">
        <f>VLOOKUP($A6,DATA!$A$1:$AM$533,F$1,FALSE)</f>
        <v>2078.0110239999999</v>
      </c>
      <c r="G6" s="61">
        <f>VLOOKUP($A6,DATA!$A$1:$AM$533,G$1,FALSE)</f>
        <v>2593.7125219999998</v>
      </c>
      <c r="H6" s="61">
        <f>VLOOKUP($A6,DATA!$A$1:$AM$533,H$1,FALSE)</f>
        <v>3389.4812729999999</v>
      </c>
      <c r="K6" s="2" t="s">
        <v>51</v>
      </c>
      <c r="L6" s="63">
        <v>159.48356530252295</v>
      </c>
      <c r="M6" s="63">
        <v>155.35599280700293</v>
      </c>
      <c r="N6" s="63">
        <v>152.90834416273526</v>
      </c>
      <c r="O6" s="63">
        <v>152.66043619703873</v>
      </c>
      <c r="P6" s="63">
        <v>158.58142988999688</v>
      </c>
      <c r="Q6" s="63">
        <v>168.3873860083518</v>
      </c>
    </row>
    <row r="7" spans="1:17" x14ac:dyDescent="0.2">
      <c r="A7" s="46" t="s">
        <v>75</v>
      </c>
      <c r="B7" s="5" t="s">
        <v>53</v>
      </c>
      <c r="C7" s="61">
        <f>VLOOKUP($A7,DATA!$A$1:$AM$533,C$1,FALSE)</f>
        <v>1250.920102</v>
      </c>
      <c r="D7" s="61">
        <f>VLOOKUP($A7,DATA!$A$1:$AM$533,D$1,FALSE)</f>
        <v>1510.7862660000001</v>
      </c>
      <c r="E7" s="61">
        <f>VLOOKUP($A7,DATA!$A$1:$AM$533,E$1,FALSE)</f>
        <v>1554.2669129999999</v>
      </c>
      <c r="F7" s="61">
        <f>VLOOKUP($A7,DATA!$A$1:$AM$533,F$1,FALSE)</f>
        <v>1682.0089399999999</v>
      </c>
      <c r="G7" s="61">
        <f>VLOOKUP($A7,DATA!$A$1:$AM$533,G$1,FALSE)</f>
        <v>2064.777552</v>
      </c>
      <c r="H7" s="61">
        <f>VLOOKUP($A7,DATA!$A$1:$AM$533,H$1,FALSE)</f>
        <v>2796.6692010000002</v>
      </c>
      <c r="K7" s="2" t="s">
        <v>52</v>
      </c>
      <c r="L7" s="63">
        <v>1551.6374191134662</v>
      </c>
      <c r="M7" s="63">
        <v>1894.9759626045816</v>
      </c>
      <c r="N7" s="63">
        <v>2135.286368173242</v>
      </c>
      <c r="O7" s="63">
        <v>2367.6078266459426</v>
      </c>
      <c r="P7" s="63">
        <v>2773.2050190935729</v>
      </c>
      <c r="Q7" s="63">
        <v>3163.3546724560601</v>
      </c>
    </row>
    <row r="8" spans="1:17" x14ac:dyDescent="0.2">
      <c r="A8" s="46" t="s">
        <v>76</v>
      </c>
      <c r="B8" s="5" t="s">
        <v>54</v>
      </c>
      <c r="C8" s="61">
        <f>VLOOKUP($A8,DATA!$A$1:$AM$533,C$1,FALSE)</f>
        <v>180.4229244</v>
      </c>
      <c r="D8" s="61">
        <f>VLOOKUP($A8,DATA!$A$1:$AM$533,D$1,FALSE)</f>
        <v>205.4864599</v>
      </c>
      <c r="E8" s="61">
        <f>VLOOKUP($A8,DATA!$A$1:$AM$533,E$1,FALSE)</f>
        <v>213.172132</v>
      </c>
      <c r="F8" s="61">
        <f>VLOOKUP($A8,DATA!$A$1:$AM$533,F$1,FALSE)</f>
        <v>221.2199257</v>
      </c>
      <c r="G8" s="61">
        <f>VLOOKUP($A8,DATA!$A$1:$AM$533,G$1,FALSE)</f>
        <v>280.55048490000001</v>
      </c>
      <c r="H8" s="61">
        <f>VLOOKUP($A8,DATA!$A$1:$AM$533,H$1,FALSE)</f>
        <v>379.52808199999998</v>
      </c>
      <c r="K8" s="2" t="s">
        <v>53</v>
      </c>
      <c r="L8" s="63">
        <v>1696.3618346418336</v>
      </c>
      <c r="M8" s="63">
        <v>1784.0434259524975</v>
      </c>
      <c r="N8" s="63">
        <v>1877.5900049294955</v>
      </c>
      <c r="O8" s="63">
        <v>1986.9726787406448</v>
      </c>
      <c r="P8" s="63">
        <v>2221.8083806466498</v>
      </c>
      <c r="Q8" s="63">
        <v>2510.9893987845121</v>
      </c>
    </row>
    <row r="9" spans="1:17" x14ac:dyDescent="0.2">
      <c r="A9" s="46" t="s">
        <v>77</v>
      </c>
      <c r="B9" s="5" t="s">
        <v>55</v>
      </c>
      <c r="C9" s="61">
        <f>VLOOKUP($A9,DATA!$A$1:$AM$533,C$1,FALSE)</f>
        <v>1498.677275</v>
      </c>
      <c r="D9" s="61">
        <f>VLOOKUP($A9,DATA!$A$1:$AM$533,D$1,FALSE)</f>
        <v>1805.7957919999999</v>
      </c>
      <c r="E9" s="61">
        <f>VLOOKUP($A9,DATA!$A$1:$AM$533,E$1,FALSE)</f>
        <v>1917.8715259999999</v>
      </c>
      <c r="F9" s="61">
        <f>VLOOKUP($A9,DATA!$A$1:$AM$533,F$1,FALSE)</f>
        <v>2118.1306629999999</v>
      </c>
      <c r="G9" s="61">
        <f>VLOOKUP($A9,DATA!$A$1:$AM$533,G$1,FALSE)</f>
        <v>2731.203919</v>
      </c>
      <c r="H9" s="61">
        <f>VLOOKUP($A9,DATA!$A$1:$AM$533,H$1,FALSE)</f>
        <v>3677.3737160000001</v>
      </c>
      <c r="K9" s="2" t="s">
        <v>54</v>
      </c>
      <c r="L9" s="63">
        <v>164.19996451253735</v>
      </c>
      <c r="M9" s="63">
        <v>170.56425032694617</v>
      </c>
      <c r="N9" s="63">
        <v>176.27934394136747</v>
      </c>
      <c r="O9" s="63">
        <v>181.47685176574305</v>
      </c>
      <c r="P9" s="63">
        <v>184.08359295770967</v>
      </c>
      <c r="Q9" s="63">
        <v>176.37170504977371</v>
      </c>
    </row>
    <row r="10" spans="1:17" x14ac:dyDescent="0.2">
      <c r="B10" s="5" t="s">
        <v>56</v>
      </c>
      <c r="C10" s="61">
        <f t="shared" ref="C10:H10" si="0">SUM(C5:C9)</f>
        <v>4625.5576564000003</v>
      </c>
      <c r="D10" s="61">
        <f t="shared" si="0"/>
        <v>5497.0534222000006</v>
      </c>
      <c r="E10" s="61">
        <f t="shared" si="0"/>
        <v>5802.5935068999997</v>
      </c>
      <c r="F10" s="61">
        <f t="shared" si="0"/>
        <v>6315.1201566999998</v>
      </c>
      <c r="G10" s="61">
        <f t="shared" si="0"/>
        <v>7942.3297851999996</v>
      </c>
      <c r="H10" s="61">
        <f t="shared" si="0"/>
        <v>10602.194539</v>
      </c>
      <c r="K10" s="2" t="s">
        <v>55</v>
      </c>
      <c r="L10" s="63">
        <v>1311.7189706641873</v>
      </c>
      <c r="M10" s="63">
        <v>1578.5221768168246</v>
      </c>
      <c r="N10" s="63">
        <v>1806.040864127677</v>
      </c>
      <c r="O10" s="63">
        <v>2016.8725224840086</v>
      </c>
      <c r="P10" s="63">
        <v>2346.7293124065882</v>
      </c>
      <c r="Q10" s="63">
        <v>2515.575260984685</v>
      </c>
    </row>
    <row r="11" spans="1:17" x14ac:dyDescent="0.2">
      <c r="B11" s="5" t="s">
        <v>82</v>
      </c>
      <c r="C11" s="64">
        <f t="shared" ref="C11:H11" si="1">C10/0.0036</f>
        <v>1284877.1267777779</v>
      </c>
      <c r="D11" s="64">
        <f t="shared" si="1"/>
        <v>1526959.2839444447</v>
      </c>
      <c r="E11" s="64">
        <f t="shared" si="1"/>
        <v>1611831.5296944445</v>
      </c>
      <c r="F11" s="64">
        <f t="shared" si="1"/>
        <v>1754200.0435277778</v>
      </c>
      <c r="G11" s="64">
        <f t="shared" si="1"/>
        <v>2206202.7181111109</v>
      </c>
      <c r="H11" s="64">
        <f t="shared" si="1"/>
        <v>2945054.0386111112</v>
      </c>
      <c r="K11" s="2" t="s">
        <v>56</v>
      </c>
      <c r="L11" s="65">
        <f>SUM(L6:L10)</f>
        <v>4883.4017542345473</v>
      </c>
      <c r="M11" s="65">
        <f t="shared" ref="M11:P11" si="2">SUM(M6:M10)</f>
        <v>5583.4618085078528</v>
      </c>
      <c r="N11" s="65">
        <f t="shared" si="2"/>
        <v>6148.1049253345172</v>
      </c>
      <c r="O11" s="65">
        <f t="shared" si="2"/>
        <v>6705.5903158333786</v>
      </c>
      <c r="P11" s="65">
        <f t="shared" si="2"/>
        <v>7684.4077349945173</v>
      </c>
      <c r="Q11" s="65">
        <f>SUM(Q6:Q10)</f>
        <v>8534.6784232833816</v>
      </c>
    </row>
    <row r="12" spans="1:17" x14ac:dyDescent="0.2">
      <c r="K12" s="2" t="s">
        <v>82</v>
      </c>
      <c r="L12" s="66">
        <f t="shared" ref="L12:Q12" si="3">L11/0.0036</f>
        <v>1356500.4872873742</v>
      </c>
      <c r="M12" s="66">
        <f t="shared" si="3"/>
        <v>1550961.6134744035</v>
      </c>
      <c r="N12" s="66">
        <f t="shared" si="3"/>
        <v>1707806.9237040326</v>
      </c>
      <c r="O12" s="66">
        <f t="shared" si="3"/>
        <v>1862663.9766203831</v>
      </c>
      <c r="P12" s="66">
        <f t="shared" si="3"/>
        <v>2134557.7041651439</v>
      </c>
      <c r="Q12" s="66">
        <f t="shared" si="3"/>
        <v>2370744.0064676059</v>
      </c>
    </row>
    <row r="13" spans="1:17" x14ac:dyDescent="0.2">
      <c r="K13" s="7"/>
      <c r="L13" s="63"/>
      <c r="M13" s="63"/>
      <c r="N13" s="63"/>
      <c r="O13" s="63"/>
      <c r="P13" s="63"/>
      <c r="Q13" s="63"/>
    </row>
    <row r="14" spans="1:17" x14ac:dyDescent="0.2">
      <c r="B14" s="5" t="s">
        <v>137</v>
      </c>
      <c r="K14" s="7"/>
      <c r="L14" s="63"/>
      <c r="M14" s="63"/>
      <c r="N14" s="63"/>
      <c r="O14" s="63"/>
      <c r="P14" s="63"/>
      <c r="Q14" s="63"/>
    </row>
    <row r="15" spans="1:17" x14ac:dyDescent="0.2">
      <c r="A15" s="46" t="s">
        <v>49</v>
      </c>
      <c r="B15" s="5" t="s">
        <v>138</v>
      </c>
      <c r="C15" s="67">
        <f>VLOOKUP($A15,DATA!$A$1:$AM$533,C$1,FALSE)</f>
        <v>237211.6275</v>
      </c>
      <c r="D15" s="67">
        <f>VLOOKUP($A15,DATA!$A$1:$AM$533,D$1,FALSE)</f>
        <v>250304.48360000001</v>
      </c>
      <c r="E15" s="67">
        <f>VLOOKUP($A15,DATA!$A$1:$AM$533,E$1,FALSE)</f>
        <v>259420.80679999999</v>
      </c>
      <c r="F15" s="67">
        <f>VLOOKUP($A15,DATA!$A$1:$AM$533,F$1,FALSE)</f>
        <v>266092.538</v>
      </c>
      <c r="G15" s="67">
        <f>VLOOKUP($A15,DATA!$A$1:$AM$533,G$1,FALSE)</f>
        <v>348862.06050000002</v>
      </c>
      <c r="H15" s="67">
        <f>VLOOKUP($A15,DATA!$A$1:$AM$533,H$1,FALSE)</f>
        <v>459732.46750000003</v>
      </c>
      <c r="K15" s="2" t="s">
        <v>147</v>
      </c>
      <c r="M15" s="12">
        <f>348.2*(1-0.175)</f>
        <v>287.26499999999999</v>
      </c>
      <c r="N15" s="12">
        <f>404.58*(1-0.175)</f>
        <v>333.77849999999995</v>
      </c>
      <c r="O15" s="12">
        <f>468.89*(1-0.175)</f>
        <v>386.83424999999994</v>
      </c>
      <c r="P15" s="12">
        <f>556.92*(1-0.175)</f>
        <v>459.45899999999995</v>
      </c>
      <c r="Q15" s="12">
        <f>623.04*(1-0.175)</f>
        <v>514.00799999999992</v>
      </c>
    </row>
    <row r="16" spans="1:17" x14ac:dyDescent="0.2">
      <c r="A16" s="46" t="s">
        <v>50</v>
      </c>
      <c r="B16" s="5" t="s">
        <v>139</v>
      </c>
      <c r="C16" s="67">
        <f>VLOOKUP($A16,DATA!$A$1:$AM$533,C$1,FALSE)</f>
        <v>237211.6275</v>
      </c>
      <c r="D16" s="67">
        <f>VLOOKUP($A16,DATA!$A$1:$AM$533,D$1,FALSE)</f>
        <v>247018.6635</v>
      </c>
      <c r="E16" s="67">
        <f>VLOOKUP($A16,DATA!$A$1:$AM$533,E$1,FALSE)</f>
        <v>249163.10279999999</v>
      </c>
      <c r="F16" s="67">
        <f>VLOOKUP($A16,DATA!$A$1:$AM$533,F$1,FALSE)</f>
        <v>242227.79269999999</v>
      </c>
      <c r="G16" s="67">
        <f>VLOOKUP($A16,DATA!$A$1:$AM$533,G$1,FALSE)</f>
        <v>264027.85739999998</v>
      </c>
      <c r="H16" s="67">
        <f>VLOOKUP($A16,DATA!$A$1:$AM$533,H$1,FALSE)</f>
        <v>312825.83649999998</v>
      </c>
      <c r="K16" s="2" t="s">
        <v>148</v>
      </c>
      <c r="L16" s="63"/>
      <c r="M16" s="12">
        <f>348.2*(1-0.175)</f>
        <v>287.26499999999999</v>
      </c>
      <c r="N16" s="12">
        <f>404.45*(1-0.175)</f>
        <v>333.67124999999999</v>
      </c>
      <c r="O16" s="12">
        <f>470.16*(1-0.175)</f>
        <v>387.88200000000001</v>
      </c>
      <c r="P16" s="12">
        <f>560.3*(1-0.175)</f>
        <v>462.24749999999995</v>
      </c>
      <c r="Q16" s="12">
        <f>628.32*(1-0.175)</f>
        <v>518.36400000000003</v>
      </c>
    </row>
    <row r="17" spans="1:17" x14ac:dyDescent="0.2">
      <c r="B17" s="5"/>
      <c r="C17" s="61"/>
      <c r="D17" s="61"/>
      <c r="E17" s="61"/>
      <c r="F17" s="61"/>
      <c r="G17" s="61"/>
      <c r="H17" s="61"/>
      <c r="K17" s="7"/>
      <c r="L17" s="63"/>
      <c r="M17" s="63"/>
      <c r="N17" s="63"/>
      <c r="O17" s="63"/>
      <c r="P17" s="63"/>
      <c r="Q17" s="63"/>
    </row>
    <row r="18" spans="1:17" x14ac:dyDescent="0.2">
      <c r="B18" s="5" t="s">
        <v>138</v>
      </c>
      <c r="C18" s="61"/>
      <c r="D18" s="61"/>
      <c r="E18" s="61"/>
      <c r="F18" s="61"/>
      <c r="G18" s="61"/>
      <c r="H18" s="61"/>
      <c r="K18" s="7"/>
      <c r="L18" s="63"/>
      <c r="M18" s="63"/>
      <c r="N18" s="63"/>
      <c r="O18" s="63"/>
      <c r="P18" s="63"/>
      <c r="Q18" s="63"/>
    </row>
    <row r="19" spans="1:17" x14ac:dyDescent="0.2">
      <c r="A19" s="46" t="s">
        <v>27</v>
      </c>
      <c r="B19" s="5" t="s">
        <v>51</v>
      </c>
      <c r="C19" s="67">
        <f>VLOOKUP($A19,DATA!$A$1:$AM$533,C$1,FALSE)</f>
        <v>10285.555549999999</v>
      </c>
      <c r="D19" s="67">
        <f>VLOOKUP($A19,DATA!$A$1:$AM$533,D$1,FALSE)</f>
        <v>10842.461230000001</v>
      </c>
      <c r="E19" s="67">
        <f>VLOOKUP($A19,DATA!$A$1:$AM$533,E$1,FALSE)</f>
        <v>11034.056140000001</v>
      </c>
      <c r="F19" s="67">
        <f>VLOOKUP($A19,DATA!$A$1:$AM$533,F$1,FALSE)</f>
        <v>11214.158359999999</v>
      </c>
      <c r="G19" s="67">
        <f>VLOOKUP($A19,DATA!$A$1:$AM$533,G$1,FALSE)</f>
        <v>14490.205910000001</v>
      </c>
      <c r="H19" s="67">
        <f>VLOOKUP($A19,DATA!$A$1:$AM$533,H$1,FALSE)</f>
        <v>19369.96616</v>
      </c>
      <c r="K19" s="7"/>
      <c r="L19" s="63"/>
      <c r="M19" s="63"/>
      <c r="N19" s="63"/>
      <c r="O19" s="63"/>
      <c r="P19" s="63"/>
      <c r="Q19" s="63"/>
    </row>
    <row r="20" spans="1:17" x14ac:dyDescent="0.2">
      <c r="A20" s="46" t="s">
        <v>28</v>
      </c>
      <c r="B20" s="5" t="s">
        <v>52</v>
      </c>
      <c r="C20" s="67">
        <f>VLOOKUP($A20,DATA!$A$1:$AM$533,C$1,FALSE)</f>
        <v>147495.55559999999</v>
      </c>
      <c r="D20" s="67">
        <f>VLOOKUP($A20,DATA!$A$1:$AM$533,D$1,FALSE)</f>
        <v>157203.09580000001</v>
      </c>
      <c r="E20" s="67">
        <f>VLOOKUP($A20,DATA!$A$1:$AM$533,E$1,FALSE)</f>
        <v>163931.59080000001</v>
      </c>
      <c r="F20" s="67">
        <f>VLOOKUP($A20,DATA!$A$1:$AM$533,F$1,FALSE)</f>
        <v>168901.0613</v>
      </c>
      <c r="G20" s="67">
        <f>VLOOKUP($A20,DATA!$A$1:$AM$533,G$1,FALSE)</f>
        <v>217512.6887</v>
      </c>
      <c r="H20" s="67">
        <f>VLOOKUP($A20,DATA!$A$1:$AM$533,H$1,FALSE)</f>
        <v>283774.39529999997</v>
      </c>
      <c r="K20" s="7"/>
      <c r="L20" s="63"/>
      <c r="M20" s="63"/>
      <c r="N20" s="63"/>
      <c r="O20" s="63"/>
      <c r="P20" s="63"/>
      <c r="Q20" s="63"/>
    </row>
    <row r="21" spans="1:17" x14ac:dyDescent="0.2">
      <c r="A21" s="46" t="s">
        <v>29</v>
      </c>
      <c r="B21" s="5" t="s">
        <v>53</v>
      </c>
      <c r="C21" s="67">
        <f>VLOOKUP($A21,DATA!$A$1:$AM$533,C$1,FALSE)</f>
        <v>1235.5164030000001</v>
      </c>
      <c r="D21" s="67">
        <f>VLOOKUP($A21,DATA!$A$1:$AM$533,D$1,FALSE)</f>
        <v>1295.4122669999999</v>
      </c>
      <c r="E21" s="67">
        <f>VLOOKUP($A21,DATA!$A$1:$AM$533,E$1,FALSE)</f>
        <v>1312.378729</v>
      </c>
      <c r="F21" s="67">
        <f>VLOOKUP($A21,DATA!$A$1:$AM$533,F$1,FALSE)</f>
        <v>1333.261788</v>
      </c>
      <c r="G21" s="67">
        <f>VLOOKUP($A21,DATA!$A$1:$AM$533,G$1,FALSE)</f>
        <v>1718.6216509999999</v>
      </c>
      <c r="H21" s="67">
        <f>VLOOKUP($A21,DATA!$A$1:$AM$533,H$1,FALSE)</f>
        <v>2320.520368</v>
      </c>
      <c r="K21" s="7"/>
      <c r="L21" s="63"/>
      <c r="M21" s="63"/>
      <c r="N21" s="63"/>
      <c r="O21" s="63"/>
      <c r="P21" s="63"/>
      <c r="Q21" s="63"/>
    </row>
    <row r="22" spans="1:17" x14ac:dyDescent="0.2">
      <c r="A22" s="46" t="s">
        <v>30</v>
      </c>
      <c r="B22" s="5" t="s">
        <v>54</v>
      </c>
      <c r="C22" s="67">
        <f>VLOOKUP($A22,DATA!$A$1:$AM$533,C$1,FALSE)</f>
        <v>23979.722229999999</v>
      </c>
      <c r="D22" s="67">
        <f>VLOOKUP($A22,DATA!$A$1:$AM$533,D$1,FALSE)</f>
        <v>24901.56093</v>
      </c>
      <c r="E22" s="67">
        <f>VLOOKUP($A22,DATA!$A$1:$AM$533,E$1,FALSE)</f>
        <v>25012.75432</v>
      </c>
      <c r="F22" s="67">
        <f>VLOOKUP($A22,DATA!$A$1:$AM$533,F$1,FALSE)</f>
        <v>24823.943569999999</v>
      </c>
      <c r="G22" s="67">
        <f>VLOOKUP($A22,DATA!$A$1:$AM$533,G$1,FALSE)</f>
        <v>32144.00921</v>
      </c>
      <c r="H22" s="67">
        <f>VLOOKUP($A22,DATA!$A$1:$AM$533,H$1,FALSE)</f>
        <v>43848.076150000001</v>
      </c>
      <c r="K22" s="7"/>
      <c r="L22" s="63"/>
      <c r="M22" s="63"/>
      <c r="N22" s="63"/>
      <c r="O22" s="63"/>
      <c r="P22" s="63"/>
      <c r="Q22" s="63"/>
    </row>
    <row r="23" spans="1:17" x14ac:dyDescent="0.2">
      <c r="A23" s="46" t="s">
        <v>141</v>
      </c>
      <c r="B23" s="5" t="s">
        <v>55</v>
      </c>
      <c r="C23" s="67">
        <f>VLOOKUP($A23,DATA!$A$1:$AM$533,C$1,FALSE)</f>
        <v>54215.277779999997</v>
      </c>
      <c r="D23" s="67">
        <f>VLOOKUP($A23,DATA!$A$1:$AM$533,D$1,FALSE)</f>
        <v>56061.953379999999</v>
      </c>
      <c r="E23" s="67">
        <f>VLOOKUP($A23,DATA!$A$1:$AM$533,E$1,FALSE)</f>
        <v>58130.026760000001</v>
      </c>
      <c r="F23" s="67">
        <f>VLOOKUP($A23,DATA!$A$1:$AM$533,F$1,FALSE)</f>
        <v>59820.113069999999</v>
      </c>
      <c r="G23" s="67">
        <f>VLOOKUP($A23,DATA!$A$1:$AM$533,G$1,FALSE)</f>
        <v>82996.534969999906</v>
      </c>
      <c r="H23" s="67">
        <f>VLOOKUP($A23,DATA!$A$1:$AM$533,H$1,FALSE)</f>
        <v>110419.5095</v>
      </c>
      <c r="K23" s="7"/>
      <c r="L23" s="63"/>
      <c r="M23" s="63"/>
      <c r="N23" s="63"/>
      <c r="O23" s="63"/>
      <c r="P23" s="63"/>
      <c r="Q23" s="63"/>
    </row>
    <row r="24" spans="1:17" x14ac:dyDescent="0.2">
      <c r="B24" s="5" t="s">
        <v>140</v>
      </c>
      <c r="C24" s="67">
        <f>SUM(C19:C23)</f>
        <v>237211.62756299996</v>
      </c>
      <c r="D24" s="67">
        <f t="shared" ref="D24:G24" si="4">SUM(D19:D23)</f>
        <v>250304.48360700003</v>
      </c>
      <c r="E24" s="67">
        <f t="shared" si="4"/>
        <v>259420.80674900001</v>
      </c>
      <c r="F24" s="67">
        <f t="shared" si="4"/>
        <v>266092.53808800003</v>
      </c>
      <c r="G24" s="67">
        <f t="shared" si="4"/>
        <v>348862.06044099992</v>
      </c>
      <c r="H24" s="67">
        <f>SUM(H19:H23)</f>
        <v>459732.46747799998</v>
      </c>
      <c r="K24" s="7"/>
      <c r="L24" s="63"/>
      <c r="M24" s="63"/>
      <c r="N24" s="63"/>
      <c r="O24" s="63"/>
      <c r="P24" s="63"/>
      <c r="Q24" s="63"/>
    </row>
    <row r="25" spans="1:17" x14ac:dyDescent="0.2">
      <c r="B25" s="5"/>
      <c r="C25" s="67"/>
      <c r="D25" s="67"/>
      <c r="E25" s="67"/>
      <c r="F25" s="67"/>
      <c r="G25" s="67"/>
      <c r="H25" s="67"/>
      <c r="K25" s="7"/>
      <c r="L25" s="63"/>
      <c r="M25" s="63"/>
      <c r="N25" s="63"/>
      <c r="O25" s="63"/>
      <c r="P25" s="63"/>
      <c r="Q25" s="63"/>
    </row>
    <row r="26" spans="1:17" x14ac:dyDescent="0.2">
      <c r="B26" s="5" t="s">
        <v>139</v>
      </c>
      <c r="C26" s="61"/>
      <c r="D26" s="61"/>
      <c r="E26" s="61"/>
      <c r="F26" s="61"/>
      <c r="G26" s="61"/>
      <c r="H26" s="61"/>
      <c r="K26" s="7"/>
      <c r="L26" s="63"/>
      <c r="M26" s="63"/>
      <c r="N26" s="63"/>
      <c r="O26" s="63"/>
      <c r="P26" s="63"/>
      <c r="Q26" s="63"/>
    </row>
    <row r="27" spans="1:17" x14ac:dyDescent="0.2">
      <c r="A27" s="46" t="s">
        <v>43</v>
      </c>
      <c r="B27" s="5" t="s">
        <v>51</v>
      </c>
      <c r="C27" s="67">
        <f>VLOOKUP($A27,DATA!$A$1:$AM$533,C$1,FALSE)</f>
        <v>10285.555549999999</v>
      </c>
      <c r="D27" s="67">
        <f>VLOOKUP($A27,DATA!$A$1:$AM$533,D$1,FALSE)</f>
        <v>10713.968419999999</v>
      </c>
      <c r="E27" s="67">
        <f>VLOOKUP($A27,DATA!$A$1:$AM$533,E$1,FALSE)</f>
        <v>10602.81532</v>
      </c>
      <c r="F27" s="67">
        <f>VLOOKUP($A27,DATA!$A$1:$AM$533,F$1,FALSE)</f>
        <v>10235.36096</v>
      </c>
      <c r="G27" s="67">
        <f>VLOOKUP($A27,DATA!$A$1:$AM$533,G$1,FALSE)</f>
        <v>11006.980240000001</v>
      </c>
      <c r="H27" s="67">
        <f>VLOOKUP($A27,DATA!$A$1:$AM$533,H$1,FALSE)</f>
        <v>13147.249900000001</v>
      </c>
      <c r="K27" s="7"/>
      <c r="L27" s="63"/>
      <c r="M27" s="63"/>
      <c r="N27" s="63"/>
      <c r="O27" s="63"/>
      <c r="P27" s="63"/>
      <c r="Q27" s="63"/>
    </row>
    <row r="28" spans="1:17" x14ac:dyDescent="0.2">
      <c r="A28" s="46" t="s">
        <v>44</v>
      </c>
      <c r="B28" s="5" t="s">
        <v>52</v>
      </c>
      <c r="C28" s="67">
        <f>VLOOKUP($A28,DATA!$A$1:$AM$533,C$1,FALSE)</f>
        <v>147495.55559999999</v>
      </c>
      <c r="D28" s="67">
        <f>VLOOKUP($A28,DATA!$A$1:$AM$533,D$1,FALSE)</f>
        <v>155395.44649999999</v>
      </c>
      <c r="E28" s="67">
        <f>VLOOKUP($A28,DATA!$A$1:$AM$533,E$1,FALSE)</f>
        <v>157834.0129</v>
      </c>
      <c r="F28" s="67">
        <f>VLOOKUP($A28,DATA!$A$1:$AM$533,F$1,FALSE)</f>
        <v>154558.1673</v>
      </c>
      <c r="G28" s="67">
        <f>VLOOKUP($A28,DATA!$A$1:$AM$533,G$1,FALSE)</f>
        <v>165530.98430000001</v>
      </c>
      <c r="H28" s="67">
        <f>VLOOKUP($A28,DATA!$A$1:$AM$533,H$1,FALSE)</f>
        <v>192719.01730000001</v>
      </c>
      <c r="K28" s="7"/>
      <c r="L28" s="63"/>
      <c r="M28" s="63"/>
      <c r="N28" s="63"/>
      <c r="O28" s="63"/>
      <c r="P28" s="63"/>
      <c r="Q28" s="63"/>
    </row>
    <row r="29" spans="1:17" x14ac:dyDescent="0.2">
      <c r="A29" s="46" t="s">
        <v>45</v>
      </c>
      <c r="B29" s="5" t="s">
        <v>53</v>
      </c>
      <c r="C29" s="67">
        <f>VLOOKUP($A29,DATA!$A$1:$AM$533,C$1,FALSE)</f>
        <v>1235.5164030000001</v>
      </c>
      <c r="D29" s="67">
        <f>VLOOKUP($A29,DATA!$A$1:$AM$533,D$1,FALSE)</f>
        <v>1279.0256449999999</v>
      </c>
      <c r="E29" s="67">
        <f>VLOOKUP($A29,DATA!$A$1:$AM$533,E$1,FALSE)</f>
        <v>1259.241577</v>
      </c>
      <c r="F29" s="67">
        <f>VLOOKUP($A29,DATA!$A$1:$AM$533,F$1,FALSE)</f>
        <v>1213.3600240000001</v>
      </c>
      <c r="G29" s="67">
        <f>VLOOKUP($A29,DATA!$A$1:$AM$533,G$1,FALSE)</f>
        <v>1298.182757</v>
      </c>
      <c r="H29" s="67">
        <f>VLOOKUP($A29,DATA!$A$1:$AM$533,H$1,FALSE)</f>
        <v>1562.2637970000001</v>
      </c>
      <c r="K29" s="7"/>
      <c r="L29" s="63"/>
      <c r="M29" s="63"/>
      <c r="N29" s="63"/>
      <c r="O29" s="63"/>
      <c r="P29" s="63"/>
      <c r="Q29" s="63"/>
    </row>
    <row r="30" spans="1:17" x14ac:dyDescent="0.2">
      <c r="A30" s="46" t="s">
        <v>46</v>
      </c>
      <c r="B30" s="5" t="s">
        <v>54</v>
      </c>
      <c r="C30" s="67">
        <f>VLOOKUP($A30,DATA!$A$1:$AM$533,C$1,FALSE)</f>
        <v>23979.722229999999</v>
      </c>
      <c r="D30" s="67">
        <f>VLOOKUP($A30,DATA!$A$1:$AM$533,D$1,FALSE)</f>
        <v>24557.973880000001</v>
      </c>
      <c r="E30" s="67">
        <f>VLOOKUP($A30,DATA!$A$1:$AM$533,E$1,FALSE)</f>
        <v>23844.114549999998</v>
      </c>
      <c r="F30" s="67">
        <f>VLOOKUP($A30,DATA!$A$1:$AM$533,F$1,FALSE)</f>
        <v>22084.168610000001</v>
      </c>
      <c r="G30" s="67">
        <f>VLOOKUP($A30,DATA!$A$1:$AM$533,G$1,FALSE)</f>
        <v>22419.220600000001</v>
      </c>
      <c r="H30" s="67">
        <f>VLOOKUP($A30,DATA!$A$1:$AM$533,H$1,FALSE)</f>
        <v>26476.66347</v>
      </c>
      <c r="K30" s="7"/>
      <c r="L30" s="63"/>
      <c r="M30" s="63"/>
      <c r="N30" s="63"/>
      <c r="O30" s="63"/>
      <c r="P30" s="63"/>
      <c r="Q30" s="63"/>
    </row>
    <row r="31" spans="1:17" x14ac:dyDescent="0.2">
      <c r="A31" s="46" t="s">
        <v>146</v>
      </c>
      <c r="B31" s="5" t="s">
        <v>55</v>
      </c>
      <c r="C31" s="67">
        <f>VLOOKUP($A31,DATA!$A$1:$AM$533,C$1,FALSE)</f>
        <v>54215.277779999997</v>
      </c>
      <c r="D31" s="67">
        <f>VLOOKUP($A31,DATA!$A$1:$AM$533,D$1,FALSE)</f>
        <v>55072.249049999999</v>
      </c>
      <c r="E31" s="67">
        <f>VLOOKUP($A31,DATA!$A$1:$AM$533,E$1,FALSE)</f>
        <v>55622.91848</v>
      </c>
      <c r="F31" s="67">
        <f>VLOOKUP($A31,DATA!$A$1:$AM$533,F$1,FALSE)</f>
        <v>54136.735800000002</v>
      </c>
      <c r="G31" s="67">
        <f>VLOOKUP($A31,DATA!$A$1:$AM$533,G$1,FALSE)</f>
        <v>63772.489479999997</v>
      </c>
      <c r="H31" s="67">
        <f>VLOOKUP($A31,DATA!$A$1:$AM$533,H$1,FALSE)</f>
        <v>78920.64198</v>
      </c>
      <c r="K31" s="7"/>
      <c r="L31" s="63"/>
      <c r="M31" s="63"/>
      <c r="N31" s="63"/>
      <c r="O31" s="63"/>
      <c r="P31" s="63"/>
      <c r="Q31" s="63"/>
    </row>
    <row r="32" spans="1:17" x14ac:dyDescent="0.2">
      <c r="B32" s="5" t="s">
        <v>140</v>
      </c>
      <c r="C32" s="67">
        <f>SUM(C27:C31)</f>
        <v>237211.62756299996</v>
      </c>
      <c r="D32" s="67">
        <f t="shared" ref="D32:G32" si="5">SUM(D27:D31)</f>
        <v>247018.66349499999</v>
      </c>
      <c r="E32" s="67">
        <f t="shared" si="5"/>
        <v>249163.102827</v>
      </c>
      <c r="F32" s="67">
        <f t="shared" si="5"/>
        <v>242227.79269399997</v>
      </c>
      <c r="G32" s="67">
        <f t="shared" si="5"/>
        <v>264027.85737700004</v>
      </c>
      <c r="H32" s="67">
        <f>SUM(H27:H31)</f>
        <v>312825.83644699998</v>
      </c>
      <c r="K32" s="7"/>
      <c r="L32" s="63"/>
      <c r="M32" s="63"/>
      <c r="N32" s="63"/>
      <c r="O32" s="63"/>
      <c r="P32" s="63"/>
      <c r="Q32" s="63"/>
    </row>
    <row r="33" spans="1:17" x14ac:dyDescent="0.2">
      <c r="B33" s="5"/>
      <c r="C33" s="67"/>
      <c r="D33" s="67"/>
      <c r="E33" s="67"/>
      <c r="F33" s="67"/>
      <c r="G33" s="67"/>
      <c r="H33" s="67"/>
      <c r="K33" s="7"/>
      <c r="L33" s="63"/>
      <c r="M33" s="63"/>
      <c r="N33" s="63"/>
      <c r="O33" s="63"/>
      <c r="P33" s="63"/>
      <c r="Q33" s="63"/>
    </row>
    <row r="34" spans="1:17" x14ac:dyDescent="0.2">
      <c r="B34" s="5"/>
      <c r="J34" s="46">
        <f>E37/0.0036</f>
        <v>147495.55558333333</v>
      </c>
      <c r="K34" s="7"/>
      <c r="L34" s="63"/>
      <c r="M34" s="63"/>
      <c r="N34" s="63"/>
      <c r="O34" s="63"/>
      <c r="P34" s="63"/>
      <c r="Q34" s="63"/>
    </row>
    <row r="35" spans="1:17" x14ac:dyDescent="0.2">
      <c r="B35" s="68">
        <v>2013</v>
      </c>
      <c r="C35" s="4" t="s">
        <v>63</v>
      </c>
      <c r="D35" s="4" t="s">
        <v>64</v>
      </c>
      <c r="E35" s="4" t="s">
        <v>65</v>
      </c>
      <c r="F35" s="4" t="s">
        <v>72</v>
      </c>
      <c r="G35" s="4"/>
      <c r="H35" s="9" t="s">
        <v>85</v>
      </c>
      <c r="I35" s="9" t="s">
        <v>87</v>
      </c>
      <c r="K35" s="7"/>
      <c r="L35" s="63"/>
      <c r="M35" s="63"/>
      <c r="N35" s="63"/>
      <c r="O35" s="63"/>
      <c r="P35" s="63"/>
      <c r="Q35" s="63"/>
    </row>
    <row r="36" spans="1:17" x14ac:dyDescent="0.2">
      <c r="A36" s="46" t="s">
        <v>67</v>
      </c>
      <c r="B36" s="5" t="s">
        <v>51</v>
      </c>
      <c r="C36" s="61">
        <f>VLOOKUP(CONCATENATE($A36,C$2,"_0"),DATA!$A$1:$AM$533,2,FALSE)</f>
        <v>121.58713299999999</v>
      </c>
      <c r="D36" s="61">
        <f>VLOOKUP(CONCATENATE($A36,D$2,"_0"),DATA!$A$1:$AM$533,2,FALSE)</f>
        <v>7.5365014899999999E-2</v>
      </c>
      <c r="E36" s="61">
        <f>VLOOKUP(CONCATENATE($A36,E$2,"_0"),DATA!$A$1:$AM$533,2,FALSE)</f>
        <v>37.027999999999999</v>
      </c>
      <c r="F36" s="69">
        <f t="shared" ref="F36:F41" si="6">SUM(C36:E36)</f>
        <v>158.69049801489999</v>
      </c>
      <c r="H36" s="70">
        <f t="shared" ref="H36:H42" si="7">E36-N37-O37</f>
        <v>0.89592839897792231</v>
      </c>
      <c r="I36" s="71">
        <f t="shared" ref="I36:I42" si="8">F36-SUM(L37:O37)</f>
        <v>-0.79306728762296075</v>
      </c>
      <c r="K36" s="72">
        <v>2014</v>
      </c>
      <c r="L36" s="8" t="s">
        <v>63</v>
      </c>
      <c r="M36" s="8" t="s">
        <v>64</v>
      </c>
      <c r="N36" s="8" t="s">
        <v>65</v>
      </c>
      <c r="O36" s="8" t="s">
        <v>66</v>
      </c>
      <c r="P36" s="8" t="s">
        <v>84</v>
      </c>
    </row>
    <row r="37" spans="1:17" x14ac:dyDescent="0.2">
      <c r="A37" s="46" t="s">
        <v>68</v>
      </c>
      <c r="B37" s="5" t="s">
        <v>52</v>
      </c>
      <c r="C37" s="61">
        <f>VLOOKUP(CONCATENATE($A37,C$2,"_0"),DATA!$A$1:$AM$533,2,FALSE)</f>
        <v>411.05060300000002</v>
      </c>
      <c r="D37" s="61">
        <f>VLOOKUP(CONCATENATE($A37,D$2,"_0"),DATA!$A$1:$AM$533,2,FALSE)</f>
        <v>594.8122535</v>
      </c>
      <c r="E37" s="73">
        <f>VLOOKUP(CONCATENATE($A37,E$2,"_0"),DATA!$A$1:$AM$533,2,FALSE)</f>
        <v>530.9840001</v>
      </c>
      <c r="F37" s="69">
        <f t="shared" si="6"/>
        <v>1536.8468566000001</v>
      </c>
      <c r="H37" s="70">
        <f t="shared" si="7"/>
        <v>-0.59841287141728117</v>
      </c>
      <c r="I37" s="71">
        <f t="shared" si="8"/>
        <v>23.348741751962734</v>
      </c>
      <c r="K37" s="2" t="s">
        <v>51</v>
      </c>
      <c r="L37" s="63">
        <v>123.35149370150087</v>
      </c>
      <c r="M37" s="63">
        <v>0</v>
      </c>
      <c r="N37" s="63">
        <v>36.132071601022076</v>
      </c>
      <c r="O37" s="63">
        <v>0</v>
      </c>
      <c r="P37" s="63">
        <f>SUM(L37:O37)</f>
        <v>159.48356530252295</v>
      </c>
    </row>
    <row r="38" spans="1:17" x14ac:dyDescent="0.2">
      <c r="A38" s="46" t="s">
        <v>69</v>
      </c>
      <c r="B38" s="5" t="s">
        <v>53</v>
      </c>
      <c r="C38" s="61">
        <f>VLOOKUP(CONCATENATE($A38,C$2,"_0"),DATA!$A$1:$AM$533,2,FALSE)</f>
        <v>1245.3447020000001</v>
      </c>
      <c r="D38" s="61">
        <f>VLOOKUP(CONCATENATE($A38,D$2,"_0"),DATA!$A$1:$AM$533,2,FALSE)</f>
        <v>1.1275404570000001</v>
      </c>
      <c r="E38" s="61">
        <f>VLOOKUP(CONCATENATE($A38,E$2,"_0"),DATA!$A$1:$AM$533,2,FALSE)</f>
        <v>4.4478590499999999</v>
      </c>
      <c r="F38" s="69">
        <f t="shared" si="6"/>
        <v>1250.920101507</v>
      </c>
      <c r="H38" s="70">
        <f t="shared" si="7"/>
        <v>0.42853104999999925</v>
      </c>
      <c r="I38" s="71">
        <f t="shared" si="8"/>
        <v>-445.44173313483361</v>
      </c>
      <c r="K38" s="2" t="s">
        <v>52</v>
      </c>
      <c r="L38" s="63">
        <v>385.42355848668393</v>
      </c>
      <c r="M38" s="63">
        <v>596.49214338993625</v>
      </c>
      <c r="N38" s="63">
        <v>531.58241297141728</v>
      </c>
      <c r="O38" s="63">
        <v>0</v>
      </c>
      <c r="P38" s="63">
        <f t="shared" ref="P38:P41" si="9">SUM(L38:O38)</f>
        <v>1513.4981148480374</v>
      </c>
    </row>
    <row r="39" spans="1:17" x14ac:dyDescent="0.2">
      <c r="A39" s="46" t="s">
        <v>70</v>
      </c>
      <c r="B39" s="5" t="s">
        <v>54</v>
      </c>
      <c r="C39" s="61">
        <f>VLOOKUP(CONCATENATE($A39,C$2,"_0"),DATA!$A$1:$AM$533,2,FALSE)</f>
        <v>82.998924400000007</v>
      </c>
      <c r="D39" s="61">
        <f>VLOOKUP(CONCATENATE($A39,D$2,"_0"),DATA!$A$1:$AM$533,2,FALSE)</f>
        <v>11.097</v>
      </c>
      <c r="E39" s="61">
        <f>VLOOKUP(CONCATENATE($A39,E$2,"_0"),DATA!$A$1:$AM$533,2,FALSE)</f>
        <v>86.327000040000001</v>
      </c>
      <c r="F39" s="69">
        <f t="shared" si="6"/>
        <v>180.42292444</v>
      </c>
      <c r="H39" s="70">
        <f t="shared" si="7"/>
        <v>3.0578795274626458</v>
      </c>
      <c r="I39" s="71">
        <f t="shared" si="8"/>
        <v>16.222959927462654</v>
      </c>
      <c r="K39" s="2" t="s">
        <v>53</v>
      </c>
      <c r="L39" s="63">
        <v>1692.3425066418336</v>
      </c>
      <c r="M39" s="63">
        <v>0</v>
      </c>
      <c r="N39" s="63">
        <v>4.0193280000000007</v>
      </c>
      <c r="O39" s="63">
        <v>0</v>
      </c>
      <c r="P39" s="63">
        <f t="shared" si="9"/>
        <v>1696.3618346418336</v>
      </c>
    </row>
    <row r="40" spans="1:17" x14ac:dyDescent="0.2">
      <c r="A40" s="46" t="s">
        <v>71</v>
      </c>
      <c r="B40" s="5" t="s">
        <v>55</v>
      </c>
      <c r="C40" s="61">
        <f>VLOOKUP(CONCATENATE($A40,C$2,"_0"),DATA!$A$1:$AM$533,2,FALSE)</f>
        <v>1269.6992749999999</v>
      </c>
      <c r="D40" s="61">
        <f>VLOOKUP(CONCATENATE($A40,D$2,"_0"),DATA!$A$1:$AM$533,2,FALSE)</f>
        <v>33.802999999999997</v>
      </c>
      <c r="E40" s="61">
        <f>VLOOKUP(CONCATENATE($A40,E$2,"_0"),DATA!$A$1:$AM$533,2,FALSE)</f>
        <v>195.17500000000001</v>
      </c>
      <c r="F40" s="69">
        <f t="shared" si="6"/>
        <v>1498.6772749999998</v>
      </c>
      <c r="H40" s="70">
        <f t="shared" si="7"/>
        <v>-7.0368741906795069</v>
      </c>
      <c r="I40" s="71">
        <f t="shared" si="8"/>
        <v>366.26551371103847</v>
      </c>
      <c r="K40" s="2" t="s">
        <v>54</v>
      </c>
      <c r="L40" s="63">
        <v>67.826159999999987</v>
      </c>
      <c r="M40" s="63">
        <v>13.104683999999999</v>
      </c>
      <c r="N40" s="63">
        <v>83.269120512537356</v>
      </c>
      <c r="O40" s="63">
        <v>0</v>
      </c>
      <c r="P40" s="63">
        <f t="shared" si="9"/>
        <v>164.19996451253735</v>
      </c>
    </row>
    <row r="41" spans="1:17" x14ac:dyDescent="0.2">
      <c r="B41" s="5" t="s">
        <v>56</v>
      </c>
      <c r="C41" s="69">
        <f>SUM(C36:C40)</f>
        <v>3130.6806373999998</v>
      </c>
      <c r="D41" s="69">
        <f>SUM(D36:D40)</f>
        <v>640.91515897189993</v>
      </c>
      <c r="E41" s="69">
        <f>SUM(E36:E40)</f>
        <v>853.96185919000004</v>
      </c>
      <c r="F41" s="69">
        <f t="shared" si="6"/>
        <v>4625.5576555619</v>
      </c>
      <c r="H41" s="74">
        <f t="shared" si="7"/>
        <v>-3.252948085656195</v>
      </c>
      <c r="I41" s="75">
        <f t="shared" si="8"/>
        <v>-40.397585031993003</v>
      </c>
      <c r="K41" s="2" t="s">
        <v>55</v>
      </c>
      <c r="L41" s="63">
        <v>896.04296468133202</v>
      </c>
      <c r="M41" s="63">
        <v>34.156922416949669</v>
      </c>
      <c r="N41" s="63">
        <v>197.82797304443952</v>
      </c>
      <c r="O41" s="63">
        <v>4.3839011462400013</v>
      </c>
      <c r="P41" s="63">
        <f t="shared" si="9"/>
        <v>1132.4117612889613</v>
      </c>
    </row>
    <row r="42" spans="1:17" x14ac:dyDescent="0.2">
      <c r="B42" s="5" t="s">
        <v>82</v>
      </c>
      <c r="C42" s="64">
        <f>C41/0.0036</f>
        <v>869633.51038888888</v>
      </c>
      <c r="D42" s="64">
        <f>D41/0.0036</f>
        <v>178031.98860330554</v>
      </c>
      <c r="E42" s="64">
        <f>E41/0.0036</f>
        <v>237211.62755277779</v>
      </c>
      <c r="F42" s="64">
        <f>F41/0.0036</f>
        <v>1284877.1265449722</v>
      </c>
      <c r="H42" s="70">
        <f t="shared" si="7"/>
        <v>-903.5966904600707</v>
      </c>
      <c r="I42" s="71">
        <f t="shared" si="8"/>
        <v>-11221.551397775766</v>
      </c>
      <c r="K42" s="2" t="s">
        <v>56</v>
      </c>
      <c r="L42" s="65">
        <f>SUM(L37:L41)</f>
        <v>3164.9866835113507</v>
      </c>
      <c r="M42" s="65">
        <f t="shared" ref="M42:P42" si="10">SUM(M37:M41)</f>
        <v>643.75374980688593</v>
      </c>
      <c r="N42" s="65">
        <f t="shared" si="10"/>
        <v>852.83090612941623</v>
      </c>
      <c r="O42" s="65">
        <f t="shared" si="10"/>
        <v>4.3839011462400013</v>
      </c>
      <c r="P42" s="65">
        <f t="shared" si="10"/>
        <v>4665.9552405938921</v>
      </c>
    </row>
    <row r="43" spans="1:17" x14ac:dyDescent="0.2">
      <c r="H43" s="76"/>
      <c r="K43" s="2" t="s">
        <v>82</v>
      </c>
      <c r="L43" s="66">
        <f>L42/0.0036</f>
        <v>879162.96764204185</v>
      </c>
      <c r="M43" s="66">
        <v>178820.48605746831</v>
      </c>
      <c r="N43" s="66">
        <v>236897.47392483786</v>
      </c>
      <c r="O43" s="66">
        <v>1217.7503184000004</v>
      </c>
      <c r="P43" s="66">
        <v>1356500.4872873742</v>
      </c>
    </row>
    <row r="44" spans="1:17" x14ac:dyDescent="0.2">
      <c r="B44" s="68">
        <v>2020</v>
      </c>
      <c r="C44" s="4" t="s">
        <v>63</v>
      </c>
      <c r="D44" s="4" t="s">
        <v>64</v>
      </c>
      <c r="E44" s="4" t="s">
        <v>65</v>
      </c>
      <c r="F44" s="4" t="s">
        <v>72</v>
      </c>
      <c r="H44" s="76"/>
      <c r="K44" s="45"/>
      <c r="L44" s="63"/>
      <c r="M44" s="63"/>
      <c r="N44" s="63"/>
      <c r="O44" s="63"/>
      <c r="P44" s="63"/>
    </row>
    <row r="45" spans="1:17" x14ac:dyDescent="0.2">
      <c r="A45" s="46" t="s">
        <v>67</v>
      </c>
      <c r="B45" s="5" t="s">
        <v>51</v>
      </c>
      <c r="C45" s="61">
        <f>VLOOKUP(CONCATENATE($A45,C$2,"_0"),DATA!$A$1:$AM$533,9,FALSE)</f>
        <v>147.49533930000001</v>
      </c>
      <c r="D45" s="61">
        <f>VLOOKUP(CONCATENATE($A45,D$2,"_0"),DATA!$A$1:$AM$533,9,FALSE)</f>
        <v>9.2059655700000007E-2</v>
      </c>
      <c r="E45" s="61">
        <f>VLOOKUP(CONCATENATE($A45,E$2,"_0"),DATA!$A$1:$AM$533,9,FALSE)</f>
        <v>39.032860419999999</v>
      </c>
      <c r="F45" s="69">
        <f t="shared" ref="F45:F50" si="11">SUM(C45:E45)</f>
        <v>186.62025937570002</v>
      </c>
      <c r="H45" s="70">
        <f t="shared" ref="H45:H51" si="12">E45-N46-O46</f>
        <v>2.889499965678425</v>
      </c>
      <c r="I45" s="71">
        <f t="shared" ref="I45:I51" si="13">F45-SUM(L46:O46)</f>
        <v>31.264266568697082</v>
      </c>
      <c r="K45" s="72">
        <v>2020</v>
      </c>
      <c r="L45" s="8" t="s">
        <v>63</v>
      </c>
      <c r="M45" s="8" t="s">
        <v>64</v>
      </c>
      <c r="N45" s="8" t="s">
        <v>65</v>
      </c>
      <c r="O45" s="8" t="s">
        <v>66</v>
      </c>
      <c r="P45" s="8" t="s">
        <v>84</v>
      </c>
    </row>
    <row r="46" spans="1:17" x14ac:dyDescent="0.2">
      <c r="A46" s="46" t="s">
        <v>68</v>
      </c>
      <c r="B46" s="5" t="s">
        <v>52</v>
      </c>
      <c r="C46" s="61">
        <f>VLOOKUP(CONCATENATE($A46,C$2,"_0"),DATA!$A$1:$AM$533,9,FALSE)</f>
        <v>500.38493169999998</v>
      </c>
      <c r="D46" s="61">
        <f>VLOOKUP(CONCATENATE($A46,D$2,"_0"),DATA!$A$1:$AM$533,9,FALSE)</f>
        <v>722.04856900000004</v>
      </c>
      <c r="E46" s="61">
        <f>VLOOKUP(CONCATENATE($A46,E$2,"_0"),DATA!$A$1:$AM$533,9,FALSE)</f>
        <v>565.9311447</v>
      </c>
      <c r="F46" s="69">
        <f t="shared" si="11"/>
        <v>1788.3646454</v>
      </c>
      <c r="H46" s="70">
        <f t="shared" si="12"/>
        <v>-114.55008612649726</v>
      </c>
      <c r="I46" s="71">
        <f t="shared" si="13"/>
        <v>-65.3009870664564</v>
      </c>
      <c r="K46" s="2" t="s">
        <v>51</v>
      </c>
      <c r="L46" s="63">
        <v>119.21263235268137</v>
      </c>
      <c r="M46" s="63">
        <v>0</v>
      </c>
      <c r="N46" s="63">
        <v>36.143360454321574</v>
      </c>
      <c r="O46" s="63">
        <v>0</v>
      </c>
      <c r="P46" s="63">
        <f>SUM(L46:O46)</f>
        <v>155.35599280700293</v>
      </c>
    </row>
    <row r="47" spans="1:17" x14ac:dyDescent="0.2">
      <c r="A47" s="46" t="s">
        <v>69</v>
      </c>
      <c r="B47" s="5" t="s">
        <v>53</v>
      </c>
      <c r="C47" s="61">
        <f>VLOOKUP(CONCATENATE($A47,C$2,"_0"),DATA!$A$1:$AM$533,9,FALSE)</f>
        <v>1504.7221649999999</v>
      </c>
      <c r="D47" s="61">
        <f>VLOOKUP(CONCATENATE($A47,D$2,"_0"),DATA!$A$1:$AM$533,9,FALSE)</f>
        <v>1.4006172619999999</v>
      </c>
      <c r="E47" s="61">
        <f>VLOOKUP(CONCATENATE($A47,E$2,"_0"),DATA!$A$1:$AM$533,9,FALSE)</f>
        <v>4.6634841610000004</v>
      </c>
      <c r="F47" s="69">
        <f t="shared" si="11"/>
        <v>1510.7862664229999</v>
      </c>
      <c r="H47" s="70">
        <f t="shared" si="12"/>
        <v>-0.63927057387565878</v>
      </c>
      <c r="I47" s="71">
        <f t="shared" si="13"/>
        <v>-273.25715952949781</v>
      </c>
      <c r="K47" s="2" t="s">
        <v>52</v>
      </c>
      <c r="L47" s="63">
        <v>430.23823112286982</v>
      </c>
      <c r="M47" s="63">
        <v>742.94617051708929</v>
      </c>
      <c r="N47" s="63">
        <v>680.48123082649727</v>
      </c>
      <c r="O47" s="63">
        <v>0</v>
      </c>
      <c r="P47" s="63">
        <f t="shared" ref="P47:P50" si="14">SUM(L47:O47)</f>
        <v>1853.6656324664564</v>
      </c>
    </row>
    <row r="48" spans="1:17" x14ac:dyDescent="0.2">
      <c r="A48" s="46" t="s">
        <v>70</v>
      </c>
      <c r="B48" s="5" t="s">
        <v>54</v>
      </c>
      <c r="C48" s="61">
        <f>VLOOKUP(CONCATENATE($A48,C$2,"_0"),DATA!$A$1:$AM$533,9,FALSE)</f>
        <v>102.07619</v>
      </c>
      <c r="D48" s="61">
        <f>VLOOKUP(CONCATENATE($A48,D$2,"_0"),DATA!$A$1:$AM$533,9,FALSE)</f>
        <v>13.76465058</v>
      </c>
      <c r="E48" s="61">
        <f>VLOOKUP(CONCATENATE($A48,E$2,"_0"),DATA!$A$1:$AM$533,9,FALSE)</f>
        <v>89.645619350000004</v>
      </c>
      <c r="F48" s="69">
        <f t="shared" si="11"/>
        <v>205.48645993</v>
      </c>
      <c r="H48" s="70">
        <f t="shared" si="12"/>
        <v>2.9616303936546888</v>
      </c>
      <c r="I48" s="71">
        <f t="shared" si="13"/>
        <v>34.92220960305383</v>
      </c>
      <c r="K48" s="2" t="s">
        <v>53</v>
      </c>
      <c r="L48" s="63">
        <v>1777.519648914357</v>
      </c>
      <c r="M48" s="63">
        <v>1.2210223032650731</v>
      </c>
      <c r="N48" s="63">
        <v>5.3027547348756592</v>
      </c>
      <c r="O48" s="63">
        <v>0</v>
      </c>
      <c r="P48" s="63">
        <f t="shared" si="14"/>
        <v>1784.0434259524977</v>
      </c>
    </row>
    <row r="49" spans="1:16" x14ac:dyDescent="0.2">
      <c r="A49" s="46" t="s">
        <v>71</v>
      </c>
      <c r="B49" s="5" t="s">
        <v>55</v>
      </c>
      <c r="C49" s="61">
        <f>VLOOKUP(CONCATENATE($A49,C$2,"_0"),DATA!$A$1:$AM$533,9,FALSE)</f>
        <v>1562.8197660000001</v>
      </c>
      <c r="D49" s="61">
        <f>VLOOKUP(CONCATENATE($A49,D$2,"_0"),DATA!$A$1:$AM$533,9,FALSE)</f>
        <v>41.152993879999997</v>
      </c>
      <c r="E49" s="61">
        <f>VLOOKUP(CONCATENATE($A49,E$2,"_0"),DATA!$A$1:$AM$533,9,FALSE)</f>
        <v>201.8230322</v>
      </c>
      <c r="F49" s="69">
        <f t="shared" si="11"/>
        <v>1805.79579208</v>
      </c>
      <c r="H49" s="70">
        <f t="shared" si="12"/>
        <v>-52.661845216235562</v>
      </c>
      <c r="I49" s="71">
        <f t="shared" si="13"/>
        <v>401.34470234788296</v>
      </c>
      <c r="K49" s="2" t="s">
        <v>54</v>
      </c>
      <c r="L49" s="63">
        <v>67.764919483925439</v>
      </c>
      <c r="M49" s="63">
        <v>16.115341886675392</v>
      </c>
      <c r="N49" s="63">
        <v>85.927999512721343</v>
      </c>
      <c r="O49" s="63">
        <v>0.75598944362397269</v>
      </c>
      <c r="P49" s="63">
        <f t="shared" si="14"/>
        <v>170.56425032694617</v>
      </c>
    </row>
    <row r="50" spans="1:16" x14ac:dyDescent="0.2">
      <c r="B50" s="5" t="s">
        <v>56</v>
      </c>
      <c r="C50" s="69">
        <f>SUM(C45:C49)</f>
        <v>3817.498392</v>
      </c>
      <c r="D50" s="69">
        <f>SUM(D45:D49)</f>
        <v>778.45889037770007</v>
      </c>
      <c r="E50" s="69">
        <f>SUM(E45:E49)</f>
        <v>901.09614083099996</v>
      </c>
      <c r="F50" s="69">
        <f t="shared" si="11"/>
        <v>5497.0534232086993</v>
      </c>
      <c r="H50" s="74">
        <f t="shared" si="12"/>
        <v>-162.00007155727548</v>
      </c>
      <c r="I50" s="75">
        <f t="shared" si="13"/>
        <v>128.97303192367872</v>
      </c>
      <c r="K50" s="2" t="s">
        <v>55</v>
      </c>
      <c r="L50" s="63">
        <v>1111.6023003069165</v>
      </c>
      <c r="M50" s="63">
        <v>38.363912008964903</v>
      </c>
      <c r="N50" s="63">
        <v>247.42171149417868</v>
      </c>
      <c r="O50" s="63">
        <v>7.0631659220568821</v>
      </c>
      <c r="P50" s="63">
        <f t="shared" si="14"/>
        <v>1404.451089732117</v>
      </c>
    </row>
    <row r="51" spans="1:16" x14ac:dyDescent="0.2">
      <c r="B51" s="5" t="s">
        <v>82</v>
      </c>
      <c r="C51" s="64">
        <f>C50/0.0036</f>
        <v>1060416.22</v>
      </c>
      <c r="D51" s="64">
        <f>D50/0.0036</f>
        <v>216238.58066047225</v>
      </c>
      <c r="E51" s="64">
        <f>E50/0.0036</f>
        <v>250304.48356416667</v>
      </c>
      <c r="F51" s="64">
        <f>F50/0.0036</f>
        <v>1526959.2842246387</v>
      </c>
      <c r="H51" s="70">
        <f t="shared" si="12"/>
        <v>-45000.019877020954</v>
      </c>
      <c r="I51" s="71">
        <f t="shared" si="13"/>
        <v>35825.842201021966</v>
      </c>
      <c r="K51" s="2" t="s">
        <v>56</v>
      </c>
      <c r="L51" s="65">
        <f>SUM(L46:L50)</f>
        <v>3506.3377321807502</v>
      </c>
      <c r="M51" s="65">
        <f t="shared" ref="M51:P51" si="15">SUM(M46:M50)</f>
        <v>798.64644671599467</v>
      </c>
      <c r="N51" s="65">
        <f t="shared" si="15"/>
        <v>1055.2770570225946</v>
      </c>
      <c r="O51" s="65">
        <f t="shared" si="15"/>
        <v>7.8191553656808548</v>
      </c>
      <c r="P51" s="65">
        <f t="shared" si="15"/>
        <v>5368.0803912850206</v>
      </c>
    </row>
    <row r="52" spans="1:16" x14ac:dyDescent="0.2">
      <c r="H52" s="76"/>
      <c r="K52" s="2" t="s">
        <v>82</v>
      </c>
      <c r="L52" s="66">
        <f>L51/0.0036</f>
        <v>973982.70338354178</v>
      </c>
      <c r="M52" s="66">
        <f>M51/0.0036</f>
        <v>221846.23519888741</v>
      </c>
      <c r="N52" s="66">
        <f t="shared" ref="N52:P52" si="16">N51/0.0036</f>
        <v>293132.51583960961</v>
      </c>
      <c r="O52" s="66">
        <f t="shared" si="16"/>
        <v>2171.9876015780151</v>
      </c>
      <c r="P52" s="66">
        <f t="shared" si="16"/>
        <v>1491133.442023617</v>
      </c>
    </row>
    <row r="53" spans="1:16" x14ac:dyDescent="0.2">
      <c r="B53" s="68">
        <v>2025</v>
      </c>
      <c r="C53" s="4" t="s">
        <v>63</v>
      </c>
      <c r="D53" s="4" t="s">
        <v>64</v>
      </c>
      <c r="E53" s="4" t="s">
        <v>65</v>
      </c>
      <c r="F53" s="4" t="s">
        <v>72</v>
      </c>
      <c r="H53" s="76"/>
      <c r="K53" s="45"/>
      <c r="L53" s="63"/>
      <c r="M53" s="63"/>
      <c r="N53" s="63"/>
      <c r="O53" s="63"/>
      <c r="P53" s="63"/>
    </row>
    <row r="54" spans="1:16" x14ac:dyDescent="0.2">
      <c r="A54" s="46" t="s">
        <v>67</v>
      </c>
      <c r="B54" s="5" t="s">
        <v>51</v>
      </c>
      <c r="C54" s="61">
        <f>VLOOKUP(CONCATENATE($A54,C$2,"_0"),DATA!$A$1:$AM$533,14,FALSE)</f>
        <v>159.49869820000001</v>
      </c>
      <c r="D54" s="61">
        <f>VLOOKUP(CONCATENATE($A54,D$2,"_0"),DATA!$A$1:$AM$533,14,FALSE)</f>
        <v>0.10019867020000001</v>
      </c>
      <c r="E54" s="61">
        <f>VLOOKUP(CONCATENATE($A54,E$2,"_0"),DATA!$A$1:$AM$533,14,FALSE)</f>
        <v>39.722602090000002</v>
      </c>
      <c r="F54" s="69">
        <f t="shared" ref="F54:F59" si="17">SUM(C54:E54)</f>
        <v>199.32149896020002</v>
      </c>
      <c r="H54" s="70">
        <f t="shared" ref="H54:H60" si="18">E54-N55-O55</f>
        <v>3.5772343646931333</v>
      </c>
      <c r="I54" s="71">
        <f t="shared" ref="I54:I60" si="19">F54-SUM(L55:O55)</f>
        <v>46.413154797464756</v>
      </c>
      <c r="K54" s="72">
        <v>2025</v>
      </c>
      <c r="L54" s="8" t="s">
        <v>63</v>
      </c>
      <c r="M54" s="8" t="s">
        <v>64</v>
      </c>
      <c r="N54" s="8" t="s">
        <v>65</v>
      </c>
      <c r="O54" s="8" t="s">
        <v>66</v>
      </c>
      <c r="P54" s="8" t="s">
        <v>84</v>
      </c>
    </row>
    <row r="55" spans="1:16" x14ac:dyDescent="0.2">
      <c r="A55" s="46" t="s">
        <v>68</v>
      </c>
      <c r="B55" s="5" t="s">
        <v>52</v>
      </c>
      <c r="C55" s="61">
        <f>VLOOKUP(CONCATENATE($A55,C$2,"_0"),DATA!$A$1:$AM$533,14,FALSE)</f>
        <v>534.02486920000001</v>
      </c>
      <c r="D55" s="61">
        <f>VLOOKUP(CONCATENATE($A55,D$2,"_0"),DATA!$A$1:$AM$533,14,FALSE)</f>
        <v>793.7828409</v>
      </c>
      <c r="E55" s="61">
        <f>VLOOKUP(CONCATENATE($A55,E$2,"_0"),DATA!$A$1:$AM$533,14,FALSE)</f>
        <v>590.15372690000004</v>
      </c>
      <c r="F55" s="69">
        <f t="shared" si="17"/>
        <v>1917.9614369999999</v>
      </c>
      <c r="H55" s="70">
        <f t="shared" si="18"/>
        <v>-187.77981828970405</v>
      </c>
      <c r="I55" s="71">
        <f t="shared" si="19"/>
        <v>-174.34783505423911</v>
      </c>
      <c r="K55" s="2" t="s">
        <v>51</v>
      </c>
      <c r="L55" s="63">
        <v>116.76297643742841</v>
      </c>
      <c r="M55" s="63">
        <v>0</v>
      </c>
      <c r="N55" s="63">
        <v>36.145367725306869</v>
      </c>
      <c r="O55" s="63">
        <v>0</v>
      </c>
      <c r="P55" s="63">
        <f>SUM(L55:O55)</f>
        <v>152.90834416273526</v>
      </c>
    </row>
    <row r="56" spans="1:16" x14ac:dyDescent="0.2">
      <c r="A56" s="46" t="s">
        <v>69</v>
      </c>
      <c r="B56" s="5" t="s">
        <v>53</v>
      </c>
      <c r="C56" s="61">
        <f>VLOOKUP(CONCATENATE($A56,C$2,"_0"),DATA!$A$1:$AM$533,14,FALSE)</f>
        <v>1548.0527649999999</v>
      </c>
      <c r="D56" s="61">
        <f>VLOOKUP(CONCATENATE($A56,D$2,"_0"),DATA!$A$1:$AM$533,14,FALSE)</f>
        <v>1.4895848460000001</v>
      </c>
      <c r="E56" s="61">
        <f>VLOOKUP(CONCATENATE($A56,E$2,"_0"),DATA!$A$1:$AM$533,14,FALSE)</f>
        <v>4.7245634250000004</v>
      </c>
      <c r="F56" s="69">
        <f t="shared" si="17"/>
        <v>1554.266913271</v>
      </c>
      <c r="H56" s="70">
        <f t="shared" si="18"/>
        <v>-2.2599304968589218</v>
      </c>
      <c r="I56" s="71">
        <f t="shared" si="19"/>
        <v>-323.32309165849551</v>
      </c>
      <c r="K56" s="2" t="s">
        <v>52</v>
      </c>
      <c r="L56" s="63">
        <v>443.71569476663308</v>
      </c>
      <c r="M56" s="63">
        <v>870.66003209790176</v>
      </c>
      <c r="N56" s="63">
        <v>777.93354518970409</v>
      </c>
      <c r="O56" s="63">
        <v>0</v>
      </c>
      <c r="P56" s="63">
        <f t="shared" ref="P56:P59" si="20">SUM(L56:O56)</f>
        <v>2092.309272054239</v>
      </c>
    </row>
    <row r="57" spans="1:16" x14ac:dyDescent="0.2">
      <c r="A57" s="46" t="s">
        <v>70</v>
      </c>
      <c r="B57" s="5" t="s">
        <v>54</v>
      </c>
      <c r="C57" s="61">
        <f>VLOOKUP(CONCATENATE($A57,C$2,"_0"),DATA!$A$1:$AM$533,14,FALSE)</f>
        <v>108.6888924</v>
      </c>
      <c r="D57" s="61">
        <f>VLOOKUP(CONCATENATE($A57,D$2,"_0"),DATA!$A$1:$AM$533,14,FALSE)</f>
        <v>14.437324070000001</v>
      </c>
      <c r="E57" s="61">
        <f>VLOOKUP(CONCATENATE($A57,E$2,"_0"),DATA!$A$1:$AM$533,14,FALSE)</f>
        <v>90.045915530000002</v>
      </c>
      <c r="F57" s="69">
        <f t="shared" si="17"/>
        <v>213.172132</v>
      </c>
      <c r="H57" s="70">
        <f t="shared" si="18"/>
        <v>-0.88641718947017556</v>
      </c>
      <c r="I57" s="71">
        <f t="shared" si="19"/>
        <v>36.892788058632533</v>
      </c>
      <c r="K57" s="2" t="s">
        <v>53</v>
      </c>
      <c r="L57" s="63">
        <v>1867.59765119759</v>
      </c>
      <c r="M57" s="63">
        <v>3.0078598100466025</v>
      </c>
      <c r="N57" s="63">
        <v>6.9844939218589221</v>
      </c>
      <c r="O57" s="63">
        <v>0</v>
      </c>
      <c r="P57" s="63">
        <f t="shared" si="20"/>
        <v>1877.5900049294955</v>
      </c>
    </row>
    <row r="58" spans="1:16" x14ac:dyDescent="0.2">
      <c r="A58" s="46" t="s">
        <v>71</v>
      </c>
      <c r="B58" s="5" t="s">
        <v>55</v>
      </c>
      <c r="C58" s="61">
        <f>VLOOKUP(CONCATENATE($A58,C$2,"_0"),DATA!$A$1:$AM$533,14,FALSE)</f>
        <v>1662.4825519999999</v>
      </c>
      <c r="D58" s="61">
        <f>VLOOKUP(CONCATENATE($A58,D$2,"_0"),DATA!$A$1:$AM$533,14,FALSE)</f>
        <v>46.120877579999998</v>
      </c>
      <c r="E58" s="61">
        <f>VLOOKUP(CONCATENATE($A58,E$2,"_0"),DATA!$A$1:$AM$533,14,FALSE)</f>
        <v>209.2680963</v>
      </c>
      <c r="F58" s="69">
        <f t="shared" si="17"/>
        <v>1917.87152588</v>
      </c>
      <c r="H58" s="70">
        <f t="shared" si="18"/>
        <v>-95.337652702709519</v>
      </c>
      <c r="I58" s="71">
        <f t="shared" si="19"/>
        <v>282.46938571542819</v>
      </c>
      <c r="K58" s="2" t="s">
        <v>54</v>
      </c>
      <c r="L58" s="63">
        <v>66.82728738159453</v>
      </c>
      <c r="M58" s="63">
        <v>18.519723840302767</v>
      </c>
      <c r="N58" s="63">
        <v>89.478231638765266</v>
      </c>
      <c r="O58" s="63">
        <v>1.454101080704912</v>
      </c>
      <c r="P58" s="63">
        <f t="shared" si="20"/>
        <v>176.27934394136747</v>
      </c>
    </row>
    <row r="59" spans="1:16" x14ac:dyDescent="0.2">
      <c r="B59" s="5" t="s">
        <v>56</v>
      </c>
      <c r="C59" s="69">
        <f>SUM(C54:C58)</f>
        <v>4012.7477767999999</v>
      </c>
      <c r="D59" s="69">
        <f>SUM(D54:D58)</f>
        <v>855.93082606619998</v>
      </c>
      <c r="E59" s="69">
        <f>SUM(E54:E58)</f>
        <v>933.91490424500012</v>
      </c>
      <c r="F59" s="69">
        <f t="shared" si="17"/>
        <v>5802.5935071111999</v>
      </c>
      <c r="H59" s="74">
        <f t="shared" si="18"/>
        <v>-282.6865843140493</v>
      </c>
      <c r="I59" s="75">
        <f t="shared" si="19"/>
        <v>-131.89559814120821</v>
      </c>
      <c r="K59" s="2" t="s">
        <v>55</v>
      </c>
      <c r="L59" s="63">
        <v>1288.443992282135</v>
      </c>
      <c r="M59" s="63">
        <v>42.352398879727232</v>
      </c>
      <c r="N59" s="63">
        <v>294.18835710253887</v>
      </c>
      <c r="O59" s="63">
        <v>10.417391900170642</v>
      </c>
      <c r="P59" s="63">
        <f t="shared" si="20"/>
        <v>1635.4021401645718</v>
      </c>
    </row>
    <row r="60" spans="1:16" x14ac:dyDescent="0.2">
      <c r="B60" s="5" t="s">
        <v>82</v>
      </c>
      <c r="C60" s="64">
        <f>C59/0.0036</f>
        <v>1114652.1602222223</v>
      </c>
      <c r="D60" s="64">
        <f>D59/0.0036</f>
        <v>237758.56279616666</v>
      </c>
      <c r="E60" s="64">
        <f>E59/0.0036</f>
        <v>259420.80673472225</v>
      </c>
      <c r="F60" s="64">
        <f>F59/0.0036</f>
        <v>1611831.5297531111</v>
      </c>
      <c r="H60" s="70">
        <f t="shared" si="18"/>
        <v>-78524.051198347064</v>
      </c>
      <c r="I60" s="71">
        <f t="shared" si="19"/>
        <v>-36637.666150335921</v>
      </c>
      <c r="K60" s="2" t="s">
        <v>56</v>
      </c>
      <c r="L60" s="65">
        <f>SUM(L55:L59)</f>
        <v>3783.3476020653807</v>
      </c>
      <c r="M60" s="65">
        <f t="shared" ref="M60:P60" si="21">SUM(M55:M59)</f>
        <v>934.54001462797839</v>
      </c>
      <c r="N60" s="65">
        <f t="shared" si="21"/>
        <v>1204.7299955781739</v>
      </c>
      <c r="O60" s="65">
        <f t="shared" si="21"/>
        <v>11.871492980875555</v>
      </c>
      <c r="P60" s="65">
        <f t="shared" si="21"/>
        <v>5934.489105252409</v>
      </c>
    </row>
    <row r="61" spans="1:16" x14ac:dyDescent="0.2">
      <c r="H61" s="76"/>
      <c r="K61" s="2" t="s">
        <v>82</v>
      </c>
      <c r="L61" s="66">
        <f>L60/0.0036</f>
        <v>1050929.8894626058</v>
      </c>
      <c r="M61" s="66">
        <f t="shared" ref="M61:P61" si="22">M60/0.0036</f>
        <v>259594.44850777177</v>
      </c>
      <c r="N61" s="66">
        <f t="shared" si="22"/>
        <v>334647.22099393723</v>
      </c>
      <c r="O61" s="66">
        <f t="shared" si="22"/>
        <v>3297.6369391320986</v>
      </c>
      <c r="P61" s="66">
        <f t="shared" si="22"/>
        <v>1648469.195903447</v>
      </c>
    </row>
    <row r="62" spans="1:16" x14ac:dyDescent="0.2">
      <c r="B62" s="68">
        <v>2030</v>
      </c>
      <c r="C62" s="4" t="s">
        <v>63</v>
      </c>
      <c r="D62" s="4" t="s">
        <v>64</v>
      </c>
      <c r="E62" s="4" t="s">
        <v>65</v>
      </c>
      <c r="F62" s="4" t="s">
        <v>72</v>
      </c>
      <c r="H62" s="76"/>
      <c r="K62" s="45"/>
      <c r="L62" s="63"/>
      <c r="M62" s="63"/>
      <c r="N62" s="63"/>
      <c r="O62" s="63"/>
      <c r="P62" s="63"/>
    </row>
    <row r="63" spans="1:16" x14ac:dyDescent="0.2">
      <c r="A63" s="46" t="s">
        <v>67</v>
      </c>
      <c r="B63" s="5" t="s">
        <v>51</v>
      </c>
      <c r="C63" s="61">
        <f>VLOOKUP(CONCATENATE($A63,C$2,"_0"),DATA!$A$1:$AM$533,19,FALSE)</f>
        <v>175.26784699999999</v>
      </c>
      <c r="D63" s="61">
        <f>VLOOKUP(CONCATENATE($A63,D$2,"_0"),DATA!$A$1:$AM$533,19,FALSE)</f>
        <v>0.1107868479</v>
      </c>
      <c r="E63" s="61">
        <f>VLOOKUP(CONCATENATE($A63,E$2,"_0"),DATA!$A$1:$AM$533,19,FALSE)</f>
        <v>40.370970079999999</v>
      </c>
      <c r="F63" s="69">
        <f t="shared" ref="F63:F68" si="23">SUM(C63:E63)</f>
        <v>215.74960392789998</v>
      </c>
      <c r="H63" s="70">
        <f t="shared" ref="H63:H69" si="24">E63-N64-O64</f>
        <v>4.2222344279267574</v>
      </c>
      <c r="I63" s="71">
        <f t="shared" ref="I63:I69" si="25">F63-SUM(L64:O64)</f>
        <v>63.089167730861249</v>
      </c>
      <c r="K63" s="72">
        <v>2030</v>
      </c>
      <c r="L63" s="8" t="s">
        <v>63</v>
      </c>
      <c r="M63" s="8" t="s">
        <v>64</v>
      </c>
      <c r="N63" s="8" t="s">
        <v>65</v>
      </c>
      <c r="O63" s="8" t="s">
        <v>66</v>
      </c>
      <c r="P63" s="8" t="s">
        <v>84</v>
      </c>
    </row>
    <row r="64" spans="1:16" x14ac:dyDescent="0.2">
      <c r="A64" s="46" t="s">
        <v>68</v>
      </c>
      <c r="B64" s="5" t="s">
        <v>52</v>
      </c>
      <c r="C64" s="61">
        <f>VLOOKUP(CONCATENATE($A64,C$2,"_0"),DATA!$A$1:$AM$533,19,FALSE)</f>
        <v>587.07956239999999</v>
      </c>
      <c r="D64" s="61">
        <f>VLOOKUP(CONCATENATE($A64,D$2,"_0"),DATA!$A$1:$AM$533,19,FALSE)</f>
        <v>882.88764119999996</v>
      </c>
      <c r="E64" s="61">
        <f>VLOOKUP(CONCATENATE($A64,E$2,"_0"),DATA!$A$1:$AM$533,19,FALSE)</f>
        <v>608.0438206</v>
      </c>
      <c r="F64" s="69">
        <f t="shared" si="23"/>
        <v>2078.0110242000001</v>
      </c>
      <c r="H64" s="70">
        <f t="shared" si="24"/>
        <v>-254.60076107101384</v>
      </c>
      <c r="I64" s="71">
        <f t="shared" si="25"/>
        <v>-245.550411492276</v>
      </c>
      <c r="K64" s="2" t="s">
        <v>51</v>
      </c>
      <c r="L64" s="63">
        <v>116.51170054496549</v>
      </c>
      <c r="M64" s="63">
        <v>0</v>
      </c>
      <c r="N64" s="63">
        <v>36.148735652073242</v>
      </c>
      <c r="O64" s="63">
        <v>0</v>
      </c>
      <c r="P64" s="63">
        <f>SUM(L64:O64)</f>
        <v>152.66043619703873</v>
      </c>
    </row>
    <row r="65" spans="1:16" x14ac:dyDescent="0.2">
      <c r="A65" s="46" t="s">
        <v>69</v>
      </c>
      <c r="B65" s="5" t="s">
        <v>53</v>
      </c>
      <c r="C65" s="61">
        <f>VLOOKUP(CONCATENATE($A65,C$2,"_0"),DATA!$A$1:$AM$533,19,FALSE)</f>
        <v>1675.583429</v>
      </c>
      <c r="D65" s="61">
        <f>VLOOKUP(CONCATENATE($A65,D$2,"_0"),DATA!$A$1:$AM$533,19,FALSE)</f>
        <v>1.6257690570000001</v>
      </c>
      <c r="E65" s="61">
        <f>VLOOKUP(CONCATENATE($A65,E$2,"_0"),DATA!$A$1:$AM$533,19,FALSE)</f>
        <v>4.7997424369999999</v>
      </c>
      <c r="F65" s="69">
        <f t="shared" si="23"/>
        <v>1682.0089404940002</v>
      </c>
      <c r="H65" s="70">
        <f t="shared" si="24"/>
        <v>-4.4872178141354562</v>
      </c>
      <c r="I65" s="71">
        <f t="shared" si="25"/>
        <v>-304.96373824664465</v>
      </c>
      <c r="K65" s="2" t="s">
        <v>52</v>
      </c>
      <c r="L65" s="63">
        <v>445.6105690905012</v>
      </c>
      <c r="M65" s="63">
        <v>1015.3062849307611</v>
      </c>
      <c r="N65" s="63">
        <v>862.64458167101384</v>
      </c>
      <c r="O65" s="63">
        <v>0</v>
      </c>
      <c r="P65" s="63">
        <f t="shared" ref="P65:P68" si="26">SUM(L65:O65)</f>
        <v>2323.5614356922761</v>
      </c>
    </row>
    <row r="66" spans="1:16" x14ac:dyDescent="0.2">
      <c r="A66" s="46" t="s">
        <v>70</v>
      </c>
      <c r="B66" s="5" t="s">
        <v>54</v>
      </c>
      <c r="C66" s="61">
        <f>VLOOKUP(CONCATENATE($A66,C$2,"_0"),DATA!$A$1:$AM$533,19,FALSE)</f>
        <v>116.50458089999999</v>
      </c>
      <c r="D66" s="61">
        <f>VLOOKUP(CONCATENATE($A66,D$2,"_0"),DATA!$A$1:$AM$533,19,FALSE)</f>
        <v>15.34914798</v>
      </c>
      <c r="E66" s="61">
        <f>VLOOKUP(CONCATENATE($A66,E$2,"_0"),DATA!$A$1:$AM$533,19,FALSE)</f>
        <v>89.366196840000001</v>
      </c>
      <c r="F66" s="69">
        <f t="shared" si="23"/>
        <v>221.21992571999999</v>
      </c>
      <c r="H66" s="70">
        <f t="shared" si="24"/>
        <v>-5.7494076195713699</v>
      </c>
      <c r="I66" s="71">
        <f t="shared" si="25"/>
        <v>39.743073954256943</v>
      </c>
      <c r="K66" s="2" t="s">
        <v>53</v>
      </c>
      <c r="L66" s="63">
        <v>1972.1179137404276</v>
      </c>
      <c r="M66" s="63">
        <v>5.5678047490817075</v>
      </c>
      <c r="N66" s="63">
        <v>9.2869602511354561</v>
      </c>
      <c r="O66" s="63">
        <v>0</v>
      </c>
      <c r="P66" s="63">
        <f t="shared" si="26"/>
        <v>1986.9726787406448</v>
      </c>
    </row>
    <row r="67" spans="1:16" x14ac:dyDescent="0.2">
      <c r="A67" s="46" t="s">
        <v>71</v>
      </c>
      <c r="B67" s="5" t="s">
        <v>55</v>
      </c>
      <c r="C67" s="61">
        <f>VLOOKUP(CONCATENATE($A67,C$2,"_0"),DATA!$A$1:$AM$533,19,FALSE)</f>
        <v>1850.6954619999999</v>
      </c>
      <c r="D67" s="61">
        <f>VLOOKUP(CONCATENATE($A67,D$2,"_0"),DATA!$A$1:$AM$533,19,FALSE)</f>
        <v>52.082794159999999</v>
      </c>
      <c r="E67" s="61">
        <f>VLOOKUP(CONCATENATE($A67,E$2,"_0"),DATA!$A$1:$AM$533,19,FALSE)</f>
        <v>215.352407</v>
      </c>
      <c r="F67" s="69">
        <f t="shared" si="23"/>
        <v>2118.13066316</v>
      </c>
      <c r="H67" s="70">
        <f t="shared" si="24"/>
        <v>-143.5226383385307</v>
      </c>
      <c r="I67" s="71">
        <f t="shared" si="25"/>
        <v>270.87237066246371</v>
      </c>
      <c r="K67" s="2" t="s">
        <v>54</v>
      </c>
      <c r="L67" s="63">
        <v>65.472675346446479</v>
      </c>
      <c r="M67" s="63">
        <v>20.888571959725184</v>
      </c>
      <c r="N67" s="63">
        <v>92.892171657151536</v>
      </c>
      <c r="O67" s="63">
        <v>2.2234328024198349</v>
      </c>
      <c r="P67" s="63">
        <f t="shared" si="26"/>
        <v>181.47685176574305</v>
      </c>
    </row>
    <row r="68" spans="1:16" x14ac:dyDescent="0.2">
      <c r="B68" s="5" t="s">
        <v>56</v>
      </c>
      <c r="C68" s="69">
        <f>SUM(C63:C67)</f>
        <v>4405.1308812999996</v>
      </c>
      <c r="D68" s="69">
        <f>SUM(D63:D67)</f>
        <v>952.05613924490001</v>
      </c>
      <c r="E68" s="69">
        <f>SUM(E63:E67)</f>
        <v>957.93313695699999</v>
      </c>
      <c r="F68" s="69">
        <f t="shared" si="23"/>
        <v>6315.1201575018995</v>
      </c>
      <c r="H68" s="74">
        <f t="shared" si="24"/>
        <v>-404.13779041532462</v>
      </c>
      <c r="I68" s="75">
        <f t="shared" si="25"/>
        <v>-176.80953739133838</v>
      </c>
      <c r="K68" s="2" t="s">
        <v>55</v>
      </c>
      <c r="L68" s="63">
        <v>1441.7730490794258</v>
      </c>
      <c r="M68" s="63">
        <v>46.610198079579646</v>
      </c>
      <c r="N68" s="63">
        <v>343.59483841443819</v>
      </c>
      <c r="O68" s="63">
        <v>15.280206924092516</v>
      </c>
      <c r="P68" s="63">
        <f t="shared" si="26"/>
        <v>1847.2582924975363</v>
      </c>
    </row>
    <row r="69" spans="1:16" x14ac:dyDescent="0.2">
      <c r="B69" s="5" t="s">
        <v>82</v>
      </c>
      <c r="C69" s="64">
        <f>C68/0.0036</f>
        <v>1223647.4670277778</v>
      </c>
      <c r="D69" s="64">
        <f>D68/0.0036</f>
        <v>264460.03867913887</v>
      </c>
      <c r="E69" s="64">
        <f>E68/0.0036</f>
        <v>266092.5380436111</v>
      </c>
      <c r="F69" s="64">
        <f>F68/0.0036</f>
        <v>1754200.0437505278</v>
      </c>
      <c r="H69" s="70">
        <f t="shared" si="24"/>
        <v>-112260.49733759016</v>
      </c>
      <c r="I69" s="71">
        <f t="shared" si="25"/>
        <v>-49113.760386483278</v>
      </c>
      <c r="K69" s="2" t="s">
        <v>56</v>
      </c>
      <c r="L69" s="65">
        <f>SUM(L64:L68)</f>
        <v>4041.4859078017662</v>
      </c>
      <c r="M69" s="65">
        <f t="shared" ref="M69:P69" si="27">SUM(M64:M68)</f>
        <v>1088.3728597191478</v>
      </c>
      <c r="N69" s="65">
        <f t="shared" si="27"/>
        <v>1344.5672876458123</v>
      </c>
      <c r="O69" s="65">
        <f t="shared" si="27"/>
        <v>17.50363972651235</v>
      </c>
      <c r="P69" s="65">
        <f t="shared" si="27"/>
        <v>6491.9296948932388</v>
      </c>
    </row>
    <row r="70" spans="1:16" x14ac:dyDescent="0.2">
      <c r="H70" s="76"/>
      <c r="K70" s="2" t="s">
        <v>82</v>
      </c>
      <c r="L70" s="66">
        <f>L69/0.0036</f>
        <v>1122634.9743893796</v>
      </c>
      <c r="M70" s="66">
        <f t="shared" ref="M70:P70" si="28">M69/0.0036</f>
        <v>302325.79436642997</v>
      </c>
      <c r="N70" s="66">
        <f t="shared" si="28"/>
        <v>373490.91323494783</v>
      </c>
      <c r="O70" s="66">
        <f t="shared" si="28"/>
        <v>4862.1221462534304</v>
      </c>
      <c r="P70" s="66">
        <f t="shared" si="28"/>
        <v>1803313.8041370108</v>
      </c>
    </row>
    <row r="71" spans="1:16" x14ac:dyDescent="0.2">
      <c r="B71" s="68">
        <v>2040</v>
      </c>
      <c r="C71" s="4" t="s">
        <v>63</v>
      </c>
      <c r="D71" s="4" t="s">
        <v>64</v>
      </c>
      <c r="E71" s="4" t="s">
        <v>65</v>
      </c>
      <c r="F71" s="4" t="s">
        <v>72</v>
      </c>
      <c r="H71" s="76"/>
      <c r="K71" s="45"/>
      <c r="L71" s="63"/>
      <c r="M71" s="63"/>
      <c r="N71" s="63"/>
      <c r="O71" s="63"/>
      <c r="P71" s="63"/>
    </row>
    <row r="72" spans="1:16" x14ac:dyDescent="0.2">
      <c r="A72" s="46" t="s">
        <v>67</v>
      </c>
      <c r="B72" s="5" t="s">
        <v>51</v>
      </c>
      <c r="C72" s="61">
        <f>VLOOKUP(CONCATENATE($A72,C$2,"_0"),DATA!$A$1:$AM$533,29,FALSE)</f>
        <v>219.78270560000001</v>
      </c>
      <c r="D72" s="61">
        <f>VLOOKUP(CONCATENATE($A72,D$2,"_0"),DATA!$A$1:$AM$533,29,FALSE)</f>
        <v>0.13786040550000001</v>
      </c>
      <c r="E72" s="61">
        <f>VLOOKUP(CONCATENATE($A72,E$2,"_0"),DATA!$A$1:$AM$533,29,FALSE)</f>
        <v>52.164741290000002</v>
      </c>
      <c r="F72" s="69">
        <f t="shared" ref="F72:F77" si="29">SUM(C72:E72)</f>
        <v>272.0853072955</v>
      </c>
      <c r="H72" s="70">
        <f t="shared" ref="H72:H78" si="30">E72-N73-O73</f>
        <v>16.008866558199827</v>
      </c>
      <c r="I72" s="71">
        <f t="shared" ref="I72:I78" si="31">F72-SUM(L73:O73)</f>
        <v>113.50387740550312</v>
      </c>
      <c r="K72" s="72">
        <v>2040</v>
      </c>
      <c r="L72" s="8" t="s">
        <v>63</v>
      </c>
      <c r="M72" s="8" t="s">
        <v>64</v>
      </c>
      <c r="N72" s="8" t="s">
        <v>65</v>
      </c>
      <c r="O72" s="8" t="s">
        <v>66</v>
      </c>
      <c r="P72" s="8" t="s">
        <v>84</v>
      </c>
    </row>
    <row r="73" spans="1:16" x14ac:dyDescent="0.2">
      <c r="A73" s="46" t="s">
        <v>68</v>
      </c>
      <c r="B73" s="5" t="s">
        <v>52</v>
      </c>
      <c r="C73" s="61">
        <f>VLOOKUP(CONCATENATE($A73,C$2,"_0"),DATA!$A$1:$AM$533,29,FALSE)</f>
        <v>726.11422760000005</v>
      </c>
      <c r="D73" s="61">
        <f>VLOOKUP(CONCATENATE($A73,D$2,"_0"),DATA!$A$1:$AM$533,29,FALSE)</f>
        <v>1084.5526150000001</v>
      </c>
      <c r="E73" s="61">
        <f>VLOOKUP(CONCATENATE($A73,E$2,"_0"),DATA!$A$1:$AM$533,29,FALSE)</f>
        <v>783.04567950000001</v>
      </c>
      <c r="F73" s="69">
        <f t="shared" si="29"/>
        <v>2593.7125221000001</v>
      </c>
      <c r="H73" s="70">
        <f t="shared" si="30"/>
        <v>-130.89399310736735</v>
      </c>
      <c r="I73" s="71">
        <f t="shared" si="31"/>
        <v>-130.74784215749514</v>
      </c>
      <c r="K73" s="2" t="s">
        <v>51</v>
      </c>
      <c r="L73" s="63">
        <v>122.4255551581967</v>
      </c>
      <c r="M73" s="63">
        <v>0</v>
      </c>
      <c r="N73" s="63">
        <v>36.155874731800175</v>
      </c>
      <c r="O73" s="63">
        <v>0</v>
      </c>
      <c r="P73" s="63">
        <f>SUM(L73:O73)</f>
        <v>158.58142988999688</v>
      </c>
    </row>
    <row r="74" spans="1:16" x14ac:dyDescent="0.2">
      <c r="A74" s="46" t="s">
        <v>69</v>
      </c>
      <c r="B74" s="5" t="s">
        <v>53</v>
      </c>
      <c r="C74" s="61">
        <f>VLOOKUP(CONCATENATE($A74,C$2,"_0"),DATA!$A$1:$AM$533,29,FALSE)</f>
        <v>2056.6083960000001</v>
      </c>
      <c r="D74" s="61">
        <f>VLOOKUP(CONCATENATE($A74,D$2,"_0"),DATA!$A$1:$AM$533,29,FALSE)</f>
        <v>1.98211808</v>
      </c>
      <c r="E74" s="61">
        <f>VLOOKUP(CONCATENATE($A74,E$2,"_0"),DATA!$A$1:$AM$533,29,FALSE)</f>
        <v>6.1870379450000001</v>
      </c>
      <c r="F74" s="69">
        <f t="shared" si="29"/>
        <v>2064.7775520250002</v>
      </c>
      <c r="H74" s="70">
        <f t="shared" si="30"/>
        <v>-10.892311406274313</v>
      </c>
      <c r="I74" s="71">
        <f t="shared" si="31"/>
        <v>-157.03082862164956</v>
      </c>
      <c r="K74" s="2" t="s">
        <v>52</v>
      </c>
      <c r="L74" s="63">
        <v>546.54666362382648</v>
      </c>
      <c r="M74" s="63">
        <v>1263.9740280263013</v>
      </c>
      <c r="N74" s="63">
        <v>913.93967260736736</v>
      </c>
      <c r="O74" s="63">
        <v>0</v>
      </c>
      <c r="P74" s="63">
        <f t="shared" ref="P74:P77" si="32">SUM(L74:O74)</f>
        <v>2724.4603642574953</v>
      </c>
    </row>
    <row r="75" spans="1:16" x14ac:dyDescent="0.2">
      <c r="A75" s="46" t="s">
        <v>70</v>
      </c>
      <c r="B75" s="5" t="s">
        <v>54</v>
      </c>
      <c r="C75" s="61">
        <f>VLOOKUP(CONCATENATE($A75,C$2,"_0"),DATA!$A$1:$AM$533,29,FALSE)</f>
        <v>146.14807569999999</v>
      </c>
      <c r="D75" s="61">
        <f>VLOOKUP(CONCATENATE($A75,D$2,"_0"),DATA!$A$1:$AM$533,29,FALSE)</f>
        <v>18.683976090000002</v>
      </c>
      <c r="E75" s="61">
        <f>VLOOKUP(CONCATENATE($A75,E$2,"_0"),DATA!$A$1:$AM$533,29,FALSE)</f>
        <v>115.7184331</v>
      </c>
      <c r="F75" s="69">
        <f t="shared" si="29"/>
        <v>280.55048489000001</v>
      </c>
      <c r="H75" s="70">
        <f t="shared" si="30"/>
        <v>16.657305076851575</v>
      </c>
      <c r="I75" s="71">
        <f t="shared" si="31"/>
        <v>96.466891932290338</v>
      </c>
      <c r="K75" s="2" t="s">
        <v>53</v>
      </c>
      <c r="L75" s="63">
        <v>2190.4135355318776</v>
      </c>
      <c r="M75" s="63">
        <v>14.315495763497966</v>
      </c>
      <c r="N75" s="63">
        <v>17.079349351274313</v>
      </c>
      <c r="O75" s="63">
        <v>0</v>
      </c>
      <c r="P75" s="63">
        <f t="shared" si="32"/>
        <v>2221.8083806466498</v>
      </c>
    </row>
    <row r="76" spans="1:16" x14ac:dyDescent="0.2">
      <c r="A76" s="46" t="s">
        <v>71</v>
      </c>
      <c r="B76" s="5" t="s">
        <v>55</v>
      </c>
      <c r="C76" s="61">
        <f>VLOOKUP(CONCATENATE($A76,C$2,"_0"),DATA!$A$1:$AM$533,29,FALSE)</f>
        <v>2364.9750869999998</v>
      </c>
      <c r="D76" s="61">
        <f>VLOOKUP(CONCATENATE($A76,D$2,"_0"),DATA!$A$1:$AM$533,29,FALSE)</f>
        <v>67.441305630000002</v>
      </c>
      <c r="E76" s="61">
        <f>VLOOKUP(CONCATENATE($A76,E$2,"_0"),DATA!$A$1:$AM$533,29,FALSE)</f>
        <v>298.78752589999999</v>
      </c>
      <c r="F76" s="69">
        <f t="shared" si="29"/>
        <v>2731.20391853</v>
      </c>
      <c r="H76" s="70">
        <f t="shared" si="30"/>
        <v>-184.65345249215059</v>
      </c>
      <c r="I76" s="71">
        <f t="shared" si="31"/>
        <v>548.29777321311576</v>
      </c>
      <c r="K76" s="2" t="s">
        <v>54</v>
      </c>
      <c r="L76" s="63">
        <v>60.223990537501059</v>
      </c>
      <c r="M76" s="63">
        <v>24.798474397060179</v>
      </c>
      <c r="N76" s="63">
        <v>95.227897745013678</v>
      </c>
      <c r="O76" s="63">
        <v>3.8332302781347454</v>
      </c>
      <c r="P76" s="63">
        <f t="shared" si="32"/>
        <v>184.08359295770967</v>
      </c>
    </row>
    <row r="77" spans="1:16" x14ac:dyDescent="0.2">
      <c r="B77" s="5" t="s">
        <v>56</v>
      </c>
      <c r="C77" s="69">
        <f>SUM(C72:C76)</f>
        <v>5513.6284919</v>
      </c>
      <c r="D77" s="69">
        <f>SUM(D72:D76)</f>
        <v>1172.7978752055001</v>
      </c>
      <c r="E77" s="69">
        <f>SUM(E72:E76)</f>
        <v>1255.9034177349999</v>
      </c>
      <c r="F77" s="69">
        <f t="shared" si="29"/>
        <v>7942.3297848405</v>
      </c>
      <c r="H77" s="74">
        <f t="shared" si="30"/>
        <v>-293.77358537074088</v>
      </c>
      <c r="I77" s="75">
        <f t="shared" si="31"/>
        <v>470.48987177176332</v>
      </c>
      <c r="K77" s="2" t="s">
        <v>55</v>
      </c>
      <c r="L77" s="63">
        <v>1643.2102875385704</v>
      </c>
      <c r="M77" s="63">
        <v>56.254879386163083</v>
      </c>
      <c r="N77" s="63">
        <v>451.07834690043336</v>
      </c>
      <c r="O77" s="63">
        <v>32.362631491717217</v>
      </c>
      <c r="P77" s="63">
        <f t="shared" si="32"/>
        <v>2182.9061453168842</v>
      </c>
    </row>
    <row r="78" spans="1:16" x14ac:dyDescent="0.2">
      <c r="B78" s="5" t="s">
        <v>82</v>
      </c>
      <c r="C78" s="64">
        <f>C77/0.0036</f>
        <v>1531563.4699722223</v>
      </c>
      <c r="D78" s="64">
        <f>D77/0.0036</f>
        <v>325777.18755708338</v>
      </c>
      <c r="E78" s="64">
        <f>E77/0.0036</f>
        <v>348862.06048194441</v>
      </c>
      <c r="F78" s="64">
        <f>F77/0.0036</f>
        <v>2206202.7180112503</v>
      </c>
      <c r="H78" s="70">
        <f t="shared" si="30"/>
        <v>-81603.773714094699</v>
      </c>
      <c r="I78" s="71">
        <f t="shared" si="31"/>
        <v>130691.63104771264</v>
      </c>
      <c r="K78" s="2" t="s">
        <v>56</v>
      </c>
      <c r="L78" s="65">
        <f>SUM(L73:L77)</f>
        <v>4562.8200323899728</v>
      </c>
      <c r="M78" s="65">
        <f t="shared" ref="M78:P78" si="33">SUM(M73:M77)</f>
        <v>1359.3428775730224</v>
      </c>
      <c r="N78" s="65">
        <f t="shared" si="33"/>
        <v>1513.4811413358889</v>
      </c>
      <c r="O78" s="65">
        <f t="shared" si="33"/>
        <v>36.195861769851959</v>
      </c>
      <c r="P78" s="65">
        <f t="shared" si="33"/>
        <v>7471.8399130687358</v>
      </c>
    </row>
    <row r="79" spans="1:16" x14ac:dyDescent="0.2">
      <c r="H79" s="76"/>
      <c r="K79" s="2" t="s">
        <v>82</v>
      </c>
      <c r="L79" s="66">
        <f>L78/0.0036</f>
        <v>1267450.0089972147</v>
      </c>
      <c r="M79" s="66">
        <f t="shared" ref="M79:P79" si="34">M78/0.0036</f>
        <v>377595.243770284</v>
      </c>
      <c r="N79" s="66">
        <f t="shared" si="34"/>
        <v>420411.42814885802</v>
      </c>
      <c r="O79" s="66">
        <f t="shared" si="34"/>
        <v>10054.406047181101</v>
      </c>
      <c r="P79" s="66">
        <f t="shared" si="34"/>
        <v>2075511.0869635378</v>
      </c>
    </row>
    <row r="80" spans="1:16" x14ac:dyDescent="0.2">
      <c r="B80" s="68">
        <v>2050</v>
      </c>
      <c r="C80" s="4" t="s">
        <v>63</v>
      </c>
      <c r="D80" s="4" t="s">
        <v>64</v>
      </c>
      <c r="E80" s="4" t="s">
        <v>65</v>
      </c>
      <c r="F80" s="4" t="s">
        <v>72</v>
      </c>
      <c r="H80" s="76"/>
      <c r="K80" s="45"/>
      <c r="L80" s="63"/>
      <c r="M80" s="63"/>
      <c r="N80" s="63"/>
      <c r="O80" s="63"/>
      <c r="P80" s="63"/>
    </row>
    <row r="81" spans="1:16" x14ac:dyDescent="0.2">
      <c r="A81" s="46" t="s">
        <v>67</v>
      </c>
      <c r="B81" s="5" t="s">
        <v>51</v>
      </c>
      <c r="C81" s="61">
        <f>VLOOKUP(CONCATENATE($A81,C$2,"_0"),DATA!$A$1:$AM$533,39,FALSE)</f>
        <v>289.22744169999999</v>
      </c>
      <c r="D81" s="61">
        <f>VLOOKUP(CONCATENATE($A81,D$2,"_0"),DATA!$A$1:$AM$533,39,FALSE)</f>
        <v>0.18294707690000001</v>
      </c>
      <c r="E81" s="61">
        <f>VLOOKUP(CONCATENATE($A81,E$2,"_0"),DATA!$A$1:$AM$533,39,FALSE)</f>
        <v>69.731878190000003</v>
      </c>
      <c r="F81" s="69">
        <f t="shared" ref="F81:F86" si="35">SUM(C81:E81)</f>
        <v>359.14226696690002</v>
      </c>
      <c r="H81" s="70">
        <f>E81-N82-O82</f>
        <v>33.567569257180928</v>
      </c>
      <c r="I81" s="71">
        <f t="shared" ref="I81:I86" si="36">F81-SUM(L82:O82)</f>
        <v>190.75488095854823</v>
      </c>
      <c r="K81" s="72">
        <v>2050</v>
      </c>
      <c r="L81" s="8" t="s">
        <v>63</v>
      </c>
      <c r="M81" s="8" t="s">
        <v>64</v>
      </c>
      <c r="N81" s="8" t="s">
        <v>65</v>
      </c>
      <c r="O81" s="8" t="s">
        <v>66</v>
      </c>
      <c r="P81" s="8" t="s">
        <v>84</v>
      </c>
    </row>
    <row r="82" spans="1:16" x14ac:dyDescent="0.2">
      <c r="A82" s="46" t="s">
        <v>68</v>
      </c>
      <c r="B82" s="5" t="s">
        <v>52</v>
      </c>
      <c r="C82" s="61">
        <f>VLOOKUP(CONCATENATE($A82,C$2,"_0"),DATA!$A$1:$AM$533,39,FALSE)</f>
        <v>949.99801239999999</v>
      </c>
      <c r="D82" s="61">
        <f>VLOOKUP(CONCATENATE($A82,D$2,"_0"),DATA!$A$1:$AM$533,39,FALSE)</f>
        <v>1417.8954369999999</v>
      </c>
      <c r="E82" s="61">
        <f>VLOOKUP(CONCATENATE($A82,E$2,"_0"),DATA!$A$1:$AM$533,39,FALSE)</f>
        <v>1021.587823</v>
      </c>
      <c r="F82" s="69">
        <f t="shared" si="35"/>
        <v>3389.4812723999999</v>
      </c>
      <c r="H82" s="70">
        <f t="shared" ref="H82:H87" si="37">E82-N83-O83</f>
        <v>88.981280407256349</v>
      </c>
      <c r="I82" s="71">
        <f t="shared" si="36"/>
        <v>280.54759823768154</v>
      </c>
      <c r="K82" s="2" t="s">
        <v>51</v>
      </c>
      <c r="L82" s="63">
        <v>132.22307707553273</v>
      </c>
      <c r="M82" s="63">
        <v>0</v>
      </c>
      <c r="N82" s="63">
        <v>36.164308932819075</v>
      </c>
      <c r="O82" s="63">
        <v>0</v>
      </c>
      <c r="P82" s="63">
        <f>SUM(L82:O82)</f>
        <v>168.3873860083518</v>
      </c>
    </row>
    <row r="83" spans="1:16" x14ac:dyDescent="0.2">
      <c r="A83" s="46" t="s">
        <v>69</v>
      </c>
      <c r="B83" s="5" t="s">
        <v>53</v>
      </c>
      <c r="C83" s="61">
        <f>VLOOKUP(CONCATENATE($A83,C$2,"_0"),DATA!$A$1:$AM$533,39,FALSE)</f>
        <v>2785.6143440000001</v>
      </c>
      <c r="D83" s="61">
        <f>VLOOKUP(CONCATENATE($A83,D$2,"_0"),DATA!$A$1:$AM$533,39,FALSE)</f>
        <v>2.700983731</v>
      </c>
      <c r="E83" s="61">
        <f>VLOOKUP(CONCATENATE($A83,E$2,"_0"),DATA!$A$1:$AM$533,39,FALSE)</f>
        <v>8.3538733260000004</v>
      </c>
      <c r="F83" s="69">
        <f t="shared" si="35"/>
        <v>2796.6692010570005</v>
      </c>
      <c r="H83" s="70">
        <f t="shared" si="37"/>
        <v>-19.075009903460796</v>
      </c>
      <c r="I83" s="71">
        <f t="shared" si="36"/>
        <v>285.6798022724879</v>
      </c>
      <c r="K83" s="2" t="s">
        <v>52</v>
      </c>
      <c r="L83" s="63">
        <v>678.44493091506786</v>
      </c>
      <c r="M83" s="63">
        <v>1497.882200654507</v>
      </c>
      <c r="N83" s="63">
        <v>932.60654259274361</v>
      </c>
      <c r="O83" s="63">
        <v>0</v>
      </c>
      <c r="P83" s="63">
        <f t="shared" ref="P83:P86" si="38">SUM(L83:O83)</f>
        <v>3108.9336741623183</v>
      </c>
    </row>
    <row r="84" spans="1:16" x14ac:dyDescent="0.2">
      <c r="A84" s="46" t="s">
        <v>70</v>
      </c>
      <c r="B84" s="5" t="s">
        <v>54</v>
      </c>
      <c r="C84" s="61">
        <f>VLOOKUP(CONCATENATE($A84,C$2,"_0"),DATA!$A$1:$AM$533,39,FALSE)</f>
        <v>196.00333620000001</v>
      </c>
      <c r="D84" s="61">
        <f>VLOOKUP(CONCATENATE($A84,D$2,"_0"),DATA!$A$1:$AM$533,39,FALSE)</f>
        <v>25.67167164</v>
      </c>
      <c r="E84" s="61">
        <f>VLOOKUP(CONCATENATE($A84,E$2,"_0"),DATA!$A$1:$AM$533,39,FALSE)</f>
        <v>157.85307409999999</v>
      </c>
      <c r="F84" s="69">
        <f t="shared" si="35"/>
        <v>379.52808193999999</v>
      </c>
      <c r="H84" s="70">
        <f t="shared" si="37"/>
        <v>65.055484772671221</v>
      </c>
      <c r="I84" s="71">
        <f t="shared" si="36"/>
        <v>203.15637689022628</v>
      </c>
      <c r="K84" s="2" t="s">
        <v>53</v>
      </c>
      <c r="L84" s="63">
        <v>2457.5987615014128</v>
      </c>
      <c r="M84" s="63">
        <v>25.961754053638671</v>
      </c>
      <c r="N84" s="63">
        <v>27.428883229460794</v>
      </c>
      <c r="O84" s="63">
        <v>0</v>
      </c>
      <c r="P84" s="63">
        <f t="shared" si="38"/>
        <v>2510.9893987845126</v>
      </c>
    </row>
    <row r="85" spans="1:16" x14ac:dyDescent="0.2">
      <c r="A85" s="46" t="s">
        <v>71</v>
      </c>
      <c r="B85" s="5" t="s">
        <v>55</v>
      </c>
      <c r="C85" s="61">
        <f>VLOOKUP(CONCATENATE($A85,C$2,"_0"),DATA!$A$1:$AM$533,39,FALSE)</f>
        <v>3191.088518</v>
      </c>
      <c r="D85" s="61">
        <f>VLOOKUP(CONCATENATE($A85,D$2,"_0"),DATA!$A$1:$AM$533,39,FALSE)</f>
        <v>88.774963810000003</v>
      </c>
      <c r="E85" s="61">
        <f>VLOOKUP(CONCATENATE($A85,E$2,"_0"),DATA!$A$1:$AM$533,39,FALSE)</f>
        <v>397.51023429999998</v>
      </c>
      <c r="F85" s="69">
        <f t="shared" si="35"/>
        <v>3677.3737161099998</v>
      </c>
      <c r="H85" s="70">
        <f t="shared" si="37"/>
        <v>-231.88552378170783</v>
      </c>
      <c r="I85" s="71">
        <f t="shared" si="36"/>
        <v>1320.0775233971526</v>
      </c>
      <c r="K85" s="2" t="s">
        <v>54</v>
      </c>
      <c r="L85" s="63">
        <v>55.032831220556574</v>
      </c>
      <c r="M85" s="63">
        <v>28.541284501888367</v>
      </c>
      <c r="N85" s="63">
        <v>87.463673541607008</v>
      </c>
      <c r="O85" s="63">
        <v>5.333915785721759</v>
      </c>
      <c r="P85" s="63">
        <f t="shared" si="38"/>
        <v>176.37170504977371</v>
      </c>
    </row>
    <row r="86" spans="1:16" x14ac:dyDescent="0.2">
      <c r="B86" s="5" t="s">
        <v>56</v>
      </c>
      <c r="C86" s="69">
        <f>SUM(C81:C85)</f>
        <v>7411.9316522999998</v>
      </c>
      <c r="D86" s="69">
        <f>SUM(D81:D85)</f>
        <v>1535.2260032578997</v>
      </c>
      <c r="E86" s="69">
        <f>SUM(E81:E85)</f>
        <v>1655.0368829159997</v>
      </c>
      <c r="F86" s="69">
        <f t="shared" si="35"/>
        <v>10602.194538473899</v>
      </c>
      <c r="H86" s="74">
        <f t="shared" si="37"/>
        <v>-63.356199248060292</v>
      </c>
      <c r="I86" s="75">
        <f t="shared" si="36"/>
        <v>2280.2161817560955</v>
      </c>
      <c r="K86" s="2" t="s">
        <v>55</v>
      </c>
      <c r="L86" s="63">
        <v>1659.9857350218736</v>
      </c>
      <c r="M86" s="63">
        <v>67.914699609265853</v>
      </c>
      <c r="N86" s="63">
        <v>562.21730444666491</v>
      </c>
      <c r="O86" s="63">
        <v>67.178453635042914</v>
      </c>
      <c r="P86" s="63">
        <f t="shared" si="38"/>
        <v>2357.2961927128472</v>
      </c>
    </row>
    <row r="87" spans="1:16" x14ac:dyDescent="0.2">
      <c r="B87" s="5" t="s">
        <v>82</v>
      </c>
      <c r="C87" s="64">
        <f>C86/0.0036</f>
        <v>2058869.9034166667</v>
      </c>
      <c r="D87" s="64">
        <f>D86/0.0036</f>
        <v>426451.66757163883</v>
      </c>
      <c r="E87" s="64">
        <f>E86/0.0036</f>
        <v>459732.46747666661</v>
      </c>
      <c r="F87" s="64">
        <f>F86/0.0036</f>
        <v>2945054.0384649723</v>
      </c>
      <c r="H87" s="70">
        <f t="shared" si="37"/>
        <v>-17598.944235572308</v>
      </c>
      <c r="I87" s="71">
        <f>F87-SUM(L88:O88)</f>
        <v>633393.38382113818</v>
      </c>
      <c r="K87" s="2" t="s">
        <v>56</v>
      </c>
      <c r="L87" s="65">
        <f>SUM(L82:L86)</f>
        <v>4983.2853357344429</v>
      </c>
      <c r="M87" s="65">
        <f t="shared" ref="M87:P87" si="39">SUM(M82:M86)</f>
        <v>1620.2999388193</v>
      </c>
      <c r="N87" s="65">
        <f t="shared" si="39"/>
        <v>1645.8807127432954</v>
      </c>
      <c r="O87" s="65">
        <f t="shared" si="39"/>
        <v>72.512369420764671</v>
      </c>
      <c r="P87" s="65">
        <f t="shared" si="39"/>
        <v>8321.9783567178019</v>
      </c>
    </row>
    <row r="88" spans="1:16" x14ac:dyDescent="0.2">
      <c r="K88" s="2" t="s">
        <v>82</v>
      </c>
      <c r="L88" s="66">
        <f>L87/0.0036</f>
        <v>1384245.9265929009</v>
      </c>
      <c r="M88" s="66">
        <f t="shared" ref="M88:P88" si="40">M87/0.0036</f>
        <v>450083.31633869448</v>
      </c>
      <c r="N88" s="66">
        <f t="shared" si="40"/>
        <v>457189.08687313762</v>
      </c>
      <c r="O88" s="66">
        <f t="shared" si="40"/>
        <v>20142.324839101297</v>
      </c>
      <c r="P88" s="66">
        <f t="shared" si="40"/>
        <v>2311660.6546438341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4" workbookViewId="0">
      <selection activeCell="B36" sqref="B36"/>
    </sheetView>
  </sheetViews>
  <sheetFormatPr baseColWidth="10" defaultColWidth="11.42578125" defaultRowHeight="12.75" x14ac:dyDescent="0.2"/>
  <cols>
    <col min="1" max="1" width="22.42578125" style="46" customWidth="1"/>
    <col min="2" max="2" width="35.42578125" style="46" customWidth="1"/>
    <col min="3" max="3" width="12" style="46" bestFit="1" customWidth="1"/>
    <col min="4" max="10" width="11.42578125" style="46"/>
    <col min="11" max="11" width="30.85546875" style="46" customWidth="1"/>
    <col min="12" max="18" width="10.140625" style="46" customWidth="1"/>
    <col min="19" max="19" width="11.42578125" style="52"/>
    <col min="20" max="20" width="18.7109375" style="46" customWidth="1"/>
    <col min="21" max="21" width="26" style="46" customWidth="1"/>
    <col min="22" max="22" width="12.7109375" style="46" customWidth="1"/>
    <col min="23" max="16384" width="11.42578125" style="46"/>
  </cols>
  <sheetData>
    <row r="1" spans="1:27" x14ac:dyDescent="0.2">
      <c r="C1" s="46">
        <v>2</v>
      </c>
      <c r="D1" s="46">
        <v>6</v>
      </c>
      <c r="E1" s="46">
        <v>9</v>
      </c>
      <c r="F1" s="46">
        <v>14</v>
      </c>
      <c r="G1" s="46">
        <v>19</v>
      </c>
      <c r="H1" s="46">
        <v>29</v>
      </c>
      <c r="I1" s="46">
        <v>39</v>
      </c>
      <c r="L1" s="121" t="s">
        <v>200</v>
      </c>
      <c r="M1" s="121"/>
      <c r="N1" s="120" t="s">
        <v>135</v>
      </c>
      <c r="O1" s="120"/>
      <c r="P1" s="120"/>
      <c r="Q1" s="120"/>
      <c r="R1" s="120"/>
      <c r="S1" s="77"/>
      <c r="T1" s="78"/>
    </row>
    <row r="2" spans="1:27" x14ac:dyDescent="0.2">
      <c r="C2" s="60">
        <v>2013</v>
      </c>
      <c r="D2" s="60">
        <v>2017</v>
      </c>
      <c r="E2" s="60">
        <v>2020</v>
      </c>
      <c r="F2" s="60">
        <v>2025</v>
      </c>
      <c r="G2" s="60">
        <v>2030</v>
      </c>
      <c r="H2" s="60">
        <v>2040</v>
      </c>
      <c r="I2" s="60">
        <v>2050</v>
      </c>
      <c r="J2" s="60"/>
      <c r="K2" s="79" t="s">
        <v>154</v>
      </c>
      <c r="L2" s="79">
        <v>2013</v>
      </c>
      <c r="M2" s="80">
        <v>2017</v>
      </c>
      <c r="N2" s="80" t="s">
        <v>155</v>
      </c>
      <c r="O2" s="80" t="s">
        <v>156</v>
      </c>
      <c r="P2" s="80" t="s">
        <v>157</v>
      </c>
      <c r="Q2" s="80" t="s">
        <v>158</v>
      </c>
      <c r="R2" s="80" t="s">
        <v>159</v>
      </c>
      <c r="S2" s="81"/>
      <c r="T2" s="82" t="s">
        <v>151</v>
      </c>
      <c r="V2" s="46" t="s">
        <v>152</v>
      </c>
      <c r="Z2" s="83"/>
    </row>
    <row r="3" spans="1:27" x14ac:dyDescent="0.2">
      <c r="A3" s="46" t="s">
        <v>110</v>
      </c>
      <c r="B3" s="60" t="s">
        <v>122</v>
      </c>
      <c r="C3" s="67">
        <f>VLOOKUP($A3,DATA!$A$1:$AM$533,C$1,FALSE)/1000</f>
        <v>0</v>
      </c>
      <c r="D3" s="67">
        <f>VLOOKUP($A3,DATA!$A$1:$AM$533,D$1,FALSE)/1000</f>
        <v>0</v>
      </c>
      <c r="E3" s="67">
        <f>VLOOKUP($A3,DATA!$A$1:$AM$533,E$1,FALSE)/1000</f>
        <v>0</v>
      </c>
      <c r="F3" s="67">
        <f>VLOOKUP($A3,DATA!$A$1:$AM$533,F$1,FALSE)/1000</f>
        <v>0</v>
      </c>
      <c r="G3" s="67">
        <f>VLOOKUP($A3,DATA!$A$1:$AM$533,G$1,FALSE)/1000</f>
        <v>0</v>
      </c>
      <c r="H3" s="67">
        <f>VLOOKUP($A3,DATA!$A$1:$AM$533,H$1,FALSE)/1000</f>
        <v>0</v>
      </c>
      <c r="I3" s="67">
        <f>VLOOKUP($A3,DATA!$A$1:$AM$533,I$1,FALSE)/1000</f>
        <v>0</v>
      </c>
      <c r="J3" s="67"/>
      <c r="K3" s="46" t="s">
        <v>122</v>
      </c>
      <c r="N3" s="60"/>
      <c r="O3" s="60"/>
      <c r="P3" s="60"/>
      <c r="Q3" s="60"/>
      <c r="R3" s="60"/>
      <c r="S3" s="82"/>
      <c r="T3" s="84" t="s">
        <v>153</v>
      </c>
      <c r="U3" s="67" t="s">
        <v>154</v>
      </c>
      <c r="V3" s="67" t="s">
        <v>155</v>
      </c>
      <c r="W3" s="67" t="s">
        <v>156</v>
      </c>
      <c r="X3" s="67" t="s">
        <v>157</v>
      </c>
      <c r="Y3" s="67" t="s">
        <v>158</v>
      </c>
      <c r="Z3" s="46" t="s">
        <v>159</v>
      </c>
      <c r="AA3" s="46" t="s">
        <v>160</v>
      </c>
    </row>
    <row r="4" spans="1:27" x14ac:dyDescent="0.2">
      <c r="A4" s="46" t="s">
        <v>111</v>
      </c>
      <c r="B4" s="60" t="s">
        <v>123</v>
      </c>
      <c r="C4" s="67">
        <f>VLOOKUP($A4,DATA!$A$1:$AM$533,C$1,FALSE)/1000</f>
        <v>0</v>
      </c>
      <c r="D4" s="67">
        <f>VLOOKUP($A4,DATA!$A$1:$AM$533,D$1,FALSE)/1000</f>
        <v>0</v>
      </c>
      <c r="E4" s="67">
        <f>VLOOKUP($A4,DATA!$A$1:$AM$533,E$1,FALSE)/1000</f>
        <v>0</v>
      </c>
      <c r="F4" s="67">
        <f>VLOOKUP($A4,DATA!$A$1:$AM$533,F$1,FALSE)/1000</f>
        <v>0</v>
      </c>
      <c r="G4" s="67">
        <f>VLOOKUP($A4,DATA!$A$1:$AM$533,G$1,FALSE)/1000</f>
        <v>0</v>
      </c>
      <c r="H4" s="67">
        <f>VLOOKUP($A4,DATA!$A$1:$AM$533,H$1,FALSE)/1000</f>
        <v>0</v>
      </c>
      <c r="I4" s="67">
        <f>VLOOKUP($A4,DATA!$A$1:$AM$533,I$1,FALSE)/1000</f>
        <v>0</v>
      </c>
      <c r="J4" s="67"/>
      <c r="K4" s="46" t="s">
        <v>166</v>
      </c>
      <c r="N4" s="85"/>
      <c r="O4" s="85"/>
      <c r="P4" s="85"/>
      <c r="Q4" s="85"/>
      <c r="R4" s="85"/>
      <c r="S4" s="86"/>
      <c r="T4" s="60" t="s">
        <v>161</v>
      </c>
      <c r="U4" s="67" t="s">
        <v>126</v>
      </c>
      <c r="V4" s="67">
        <v>3477.5230858922005</v>
      </c>
      <c r="W4" s="67">
        <v>3477.523093521595</v>
      </c>
      <c r="X4" s="67">
        <v>3477.4170373082161</v>
      </c>
      <c r="Y4" s="67">
        <v>3440.7789762616158</v>
      </c>
      <c r="Z4" s="67"/>
      <c r="AA4" s="67">
        <v>13873.242192983627</v>
      </c>
    </row>
    <row r="5" spans="1:27" x14ac:dyDescent="0.2">
      <c r="A5" s="46" t="s">
        <v>112</v>
      </c>
      <c r="B5" s="60" t="s">
        <v>124</v>
      </c>
      <c r="C5" s="67">
        <f>VLOOKUP($A5,DATA!$A$1:$AM$533,C$1,FALSE)/1000</f>
        <v>0</v>
      </c>
      <c r="D5" s="67">
        <f>VLOOKUP($A5,DATA!$A$1:$AM$533,D$1,FALSE)/1000</f>
        <v>0</v>
      </c>
      <c r="E5" s="67">
        <f>VLOOKUP($A5,DATA!$A$1:$AM$533,E$1,FALSE)/1000</f>
        <v>0</v>
      </c>
      <c r="F5" s="67">
        <f>VLOOKUP($A5,DATA!$A$1:$AM$533,F$1,FALSE)/1000</f>
        <v>0</v>
      </c>
      <c r="G5" s="67">
        <f>VLOOKUP($A5,DATA!$A$1:$AM$533,G$1,FALSE)/1000</f>
        <v>0</v>
      </c>
      <c r="H5" s="67">
        <f>VLOOKUP($A5,DATA!$A$1:$AM$533,H$1,FALSE)/1000</f>
        <v>0</v>
      </c>
      <c r="I5" s="67">
        <f>VLOOKUP($A5,DATA!$A$1:$AM$533,I$1,FALSE)/1000</f>
        <v>0</v>
      </c>
      <c r="J5" s="67"/>
      <c r="K5" s="46" t="s">
        <v>167</v>
      </c>
      <c r="N5" s="85"/>
      <c r="O5" s="85"/>
      <c r="P5" s="85"/>
      <c r="Q5" s="85"/>
      <c r="R5" s="85"/>
      <c r="S5" s="86"/>
      <c r="T5" s="60"/>
      <c r="U5" s="67" t="s">
        <v>162</v>
      </c>
      <c r="V5" s="67">
        <v>23319.595581054688</v>
      </c>
      <c r="W5" s="67">
        <v>47843.786149978638</v>
      </c>
      <c r="X5" s="67">
        <v>38778.447451591492</v>
      </c>
      <c r="Y5" s="67">
        <v>29632.617614746094</v>
      </c>
      <c r="Z5" s="67">
        <v>912.76922607421875</v>
      </c>
      <c r="AA5" s="67">
        <v>140487.21602344513</v>
      </c>
    </row>
    <row r="6" spans="1:27" x14ac:dyDescent="0.2">
      <c r="A6" s="46" t="s">
        <v>113</v>
      </c>
      <c r="B6" s="60" t="s">
        <v>125</v>
      </c>
      <c r="C6" s="67">
        <f>VLOOKUP($A6,DATA!$A$1:$AM$533,C$1,FALSE)/1000</f>
        <v>0</v>
      </c>
      <c r="D6" s="67">
        <f>VLOOKUP($A6,DATA!$A$1:$AM$533,D$1,FALSE)/1000</f>
        <v>0</v>
      </c>
      <c r="E6" s="67">
        <f>VLOOKUP($A6,DATA!$A$1:$AM$533,E$1,FALSE)/1000</f>
        <v>0</v>
      </c>
      <c r="F6" s="67">
        <f>VLOOKUP($A6,DATA!$A$1:$AM$533,F$1,FALSE)/1000</f>
        <v>0</v>
      </c>
      <c r="G6" s="67">
        <f>VLOOKUP($A6,DATA!$A$1:$AM$533,G$1,FALSE)/1000</f>
        <v>0</v>
      </c>
      <c r="H6" s="67">
        <f>VLOOKUP($A6,DATA!$A$1:$AM$533,H$1,FALSE)/1000</f>
        <v>0</v>
      </c>
      <c r="I6" s="67">
        <f>VLOOKUP($A6,DATA!$A$1:$AM$533,I$1,FALSE)/1000</f>
        <v>0</v>
      </c>
      <c r="J6" s="67"/>
      <c r="K6" s="46" t="s">
        <v>168</v>
      </c>
      <c r="N6" s="85"/>
      <c r="O6" s="85"/>
      <c r="P6" s="85"/>
      <c r="Q6" s="85"/>
      <c r="R6" s="85"/>
      <c r="S6" s="86"/>
      <c r="T6" s="60"/>
      <c r="U6" s="67" t="s">
        <v>163</v>
      </c>
      <c r="V6" s="67">
        <v>93366.329674243927</v>
      </c>
      <c r="W6" s="67">
        <v>94128.751389924437</v>
      </c>
      <c r="X6" s="67">
        <v>115769.26235600561</v>
      </c>
      <c r="Y6" s="67">
        <v>113686.43687944114</v>
      </c>
      <c r="Z6" s="67">
        <v>145633.78698682785</v>
      </c>
      <c r="AA6" s="67">
        <v>562584.56728644297</v>
      </c>
    </row>
    <row r="7" spans="1:27" x14ac:dyDescent="0.2">
      <c r="A7" s="46" t="s">
        <v>114</v>
      </c>
      <c r="B7" s="60" t="s">
        <v>126</v>
      </c>
      <c r="C7" s="67">
        <f>VLOOKUP($A7,DATA!$A$1:$AM$533,C$1,FALSE)/1000</f>
        <v>822.13967230000003</v>
      </c>
      <c r="D7" s="67">
        <f>VLOOKUP($A7,DATA!$A$1:$AM$533,D$1,FALSE)/1000</f>
        <v>2377.2686669999998</v>
      </c>
      <c r="E7" s="67">
        <f>VLOOKUP($A7,DATA!$A$1:$AM$533,E$1,FALSE)/1000</f>
        <v>3226.6983259999997</v>
      </c>
      <c r="F7" s="67">
        <f>VLOOKUP($A7,DATA!$A$1:$AM$533,F$1,FALSE)/1000</f>
        <v>3797.2799210000003</v>
      </c>
      <c r="G7" s="67">
        <f>VLOOKUP($A7,DATA!$A$1:$AM$533,G$1,FALSE)/1000</f>
        <v>3291.6398210000002</v>
      </c>
      <c r="H7" s="67">
        <f>VLOOKUP($A7,DATA!$A$1:$AM$533,H$1,FALSE)/1000</f>
        <v>3479.2391539999999</v>
      </c>
      <c r="I7" s="67">
        <f>VLOOKUP($A7,DATA!$A$1:$AM$533,I$1,FALSE)/1000</f>
        <v>4.649275534</v>
      </c>
      <c r="J7" s="67"/>
      <c r="K7" s="46" t="s">
        <v>126</v>
      </c>
      <c r="M7" s="85">
        <f>2.4*1000</f>
        <v>2400</v>
      </c>
      <c r="N7" s="85">
        <f>V4</f>
        <v>3477.5230858922005</v>
      </c>
      <c r="O7" s="85">
        <f>W4</f>
        <v>3477.523093521595</v>
      </c>
      <c r="P7" s="85">
        <f>X4</f>
        <v>3477.4170373082161</v>
      </c>
      <c r="Q7" s="85">
        <f>Y4</f>
        <v>3440.7789762616158</v>
      </c>
      <c r="R7" s="85">
        <f>Z4</f>
        <v>0</v>
      </c>
      <c r="S7" s="86"/>
      <c r="T7" s="60"/>
      <c r="U7" s="67" t="s">
        <v>164</v>
      </c>
      <c r="V7" s="67">
        <v>1825.2850780487061</v>
      </c>
      <c r="W7" s="67">
        <v>2.215484693646431</v>
      </c>
      <c r="X7" s="67">
        <v>51.283796548843384</v>
      </c>
      <c r="Y7" s="67">
        <v>156.79067373275757</v>
      </c>
      <c r="Z7" s="67">
        <v>317.62527465820313</v>
      </c>
      <c r="AA7" s="67">
        <v>2353.2003076821566</v>
      </c>
    </row>
    <row r="8" spans="1:27" x14ac:dyDescent="0.2">
      <c r="A8" s="46" t="s">
        <v>115</v>
      </c>
      <c r="B8" s="60" t="s">
        <v>127</v>
      </c>
      <c r="C8" s="67">
        <f>VLOOKUP($A8,DATA!$A$1:$AM$533,C$1,FALSE)/1000</f>
        <v>483.85231540000001</v>
      </c>
      <c r="D8" s="67">
        <f>VLOOKUP($A8,DATA!$A$1:$AM$533,D$1,FALSE)/1000</f>
        <v>653.0522138</v>
      </c>
      <c r="E8" s="67">
        <f>VLOOKUP($A8,DATA!$A$1:$AM$533,E$1,FALSE)/1000</f>
        <v>752.91801870000006</v>
      </c>
      <c r="F8" s="67">
        <f>VLOOKUP($A8,DATA!$A$1:$AM$533,F$1,FALSE)/1000</f>
        <v>696.21933660000002</v>
      </c>
      <c r="G8" s="67">
        <f>VLOOKUP($A8,DATA!$A$1:$AM$533,G$1,FALSE)/1000</f>
        <v>585.74068060000002</v>
      </c>
      <c r="H8" s="67">
        <f>VLOOKUP($A8,DATA!$A$1:$AM$533,H$1,FALSE)/1000</f>
        <v>248.22574369999998</v>
      </c>
      <c r="I8" s="67">
        <f>VLOOKUP($A8,DATA!$A$1:$AM$533,I$1,FALSE)/1000</f>
        <v>41.363215009999998</v>
      </c>
      <c r="J8" s="67"/>
      <c r="K8" s="46" t="s">
        <v>127</v>
      </c>
      <c r="M8" s="46">
        <f>0.3*1000</f>
        <v>300</v>
      </c>
      <c r="N8" s="85"/>
      <c r="O8" s="85"/>
      <c r="P8" s="85"/>
      <c r="Q8" s="85"/>
      <c r="R8" s="85"/>
      <c r="S8" s="86"/>
      <c r="T8" s="60"/>
      <c r="U8" s="67" t="s">
        <v>165</v>
      </c>
      <c r="V8" s="67"/>
      <c r="W8" s="67">
        <v>0.11325220018625259</v>
      </c>
      <c r="X8" s="67">
        <v>6.0662413164973259</v>
      </c>
      <c r="Y8" s="67">
        <v>1.2313385978341103</v>
      </c>
      <c r="Z8" s="67"/>
      <c r="AA8" s="67">
        <v>7.4108321145176888</v>
      </c>
    </row>
    <row r="9" spans="1:27" x14ac:dyDescent="0.2">
      <c r="A9" s="46" t="s">
        <v>116</v>
      </c>
      <c r="B9" s="60" t="s">
        <v>128</v>
      </c>
      <c r="C9" s="67">
        <f>VLOOKUP($A9,DATA!$A$1:$AM$533,C$1,FALSE)/1000</f>
        <v>0</v>
      </c>
      <c r="D9" s="67">
        <f>VLOOKUP($A9,DATA!$A$1:$AM$533,D$1,FALSE)/1000</f>
        <v>0</v>
      </c>
      <c r="E9" s="67">
        <f>VLOOKUP($A9,DATA!$A$1:$AM$533,E$1,FALSE)/1000</f>
        <v>0</v>
      </c>
      <c r="F9" s="67">
        <f>VLOOKUP($A9,DATA!$A$1:$AM$533,F$1,FALSE)/1000</f>
        <v>0</v>
      </c>
      <c r="G9" s="67">
        <f>VLOOKUP($A9,DATA!$A$1:$AM$533,G$1,FALSE)/1000</f>
        <v>0</v>
      </c>
      <c r="H9" s="67">
        <f>VLOOKUP($A9,DATA!$A$1:$AM$533,H$1,FALSE)/1000</f>
        <v>0</v>
      </c>
      <c r="I9" s="67">
        <f>VLOOKUP($A9,DATA!$A$1:$AM$533,I$1,FALSE)/1000</f>
        <v>0</v>
      </c>
      <c r="J9" s="67"/>
      <c r="K9" s="46" t="s">
        <v>169</v>
      </c>
      <c r="N9" s="85"/>
      <c r="O9" s="85"/>
      <c r="P9" s="85"/>
      <c r="Q9" s="85"/>
      <c r="R9" s="85"/>
      <c r="S9" s="86"/>
      <c r="T9" s="60" t="s">
        <v>72</v>
      </c>
      <c r="U9" s="67"/>
      <c r="V9" s="67">
        <f>SUM(V4:V8)</f>
        <v>121988.73341923952</v>
      </c>
      <c r="W9" s="67">
        <f t="shared" ref="W9:Z9" si="0">SUM(W4:W8)</f>
        <v>145452.3893703185</v>
      </c>
      <c r="X9" s="67">
        <f t="shared" si="0"/>
        <v>158082.47688277066</v>
      </c>
      <c r="Y9" s="67">
        <f t="shared" si="0"/>
        <v>146917.85548277944</v>
      </c>
      <c r="Z9" s="67">
        <f t="shared" si="0"/>
        <v>146864.18148756027</v>
      </c>
      <c r="AA9" s="67"/>
    </row>
    <row r="10" spans="1:27" x14ac:dyDescent="0.2">
      <c r="A10" s="46" t="s">
        <v>117</v>
      </c>
      <c r="B10" s="60" t="s">
        <v>129</v>
      </c>
      <c r="C10" s="67">
        <f>VLOOKUP($A10,DATA!$A$1:$AM$533,C$1,FALSE)/1000</f>
        <v>0</v>
      </c>
      <c r="D10" s="67">
        <f>VLOOKUP($A10,DATA!$A$1:$AM$533,D$1,FALSE)/1000</f>
        <v>0</v>
      </c>
      <c r="E10" s="67">
        <f>VLOOKUP($A10,DATA!$A$1:$AM$533,E$1,FALSE)/1000</f>
        <v>0</v>
      </c>
      <c r="F10" s="67">
        <f>VLOOKUP($A10,DATA!$A$1:$AM$533,F$1,FALSE)/1000</f>
        <v>0</v>
      </c>
      <c r="G10" s="67">
        <f>VLOOKUP($A10,DATA!$A$1:$AM$533,G$1,FALSE)/1000</f>
        <v>0</v>
      </c>
      <c r="H10" s="67">
        <f>VLOOKUP($A10,DATA!$A$1:$AM$533,H$1,FALSE)/1000</f>
        <v>0</v>
      </c>
      <c r="I10" s="67">
        <f>VLOOKUP($A10,DATA!$A$1:$AM$533,I$1,FALSE)/1000</f>
        <v>0</v>
      </c>
      <c r="J10" s="67"/>
      <c r="K10" s="46" t="s">
        <v>170</v>
      </c>
      <c r="N10" s="85"/>
      <c r="O10" s="85"/>
      <c r="P10" s="85"/>
      <c r="Q10" s="85"/>
      <c r="R10" s="85"/>
      <c r="S10" s="86"/>
      <c r="T10" s="60"/>
      <c r="U10" s="67"/>
      <c r="V10" s="67"/>
      <c r="W10" s="67"/>
      <c r="X10" s="67"/>
      <c r="Y10" s="67"/>
    </row>
    <row r="11" spans="1:27" x14ac:dyDescent="0.2">
      <c r="A11" s="46" t="s">
        <v>118</v>
      </c>
      <c r="B11" s="60" t="s">
        <v>130</v>
      </c>
      <c r="C11" s="67">
        <f>VLOOKUP($A11,DATA!$A$1:$AM$533,C$1,FALSE)/1000</f>
        <v>34453.082130000003</v>
      </c>
      <c r="D11" s="67">
        <f>VLOOKUP($A11,DATA!$A$1:$AM$533,D$1,FALSE)/1000</f>
        <v>32196.86347</v>
      </c>
      <c r="E11" s="67">
        <f>VLOOKUP($A11,DATA!$A$1:$AM$533,E$1,FALSE)/1000</f>
        <v>34812.472430000002</v>
      </c>
      <c r="F11" s="67">
        <f>VLOOKUP($A11,DATA!$A$1:$AM$533,F$1,FALSE)/1000</f>
        <v>29123.845260000002</v>
      </c>
      <c r="G11" s="67">
        <f>VLOOKUP($A11,DATA!$A$1:$AM$533,G$1,FALSE)/1000</f>
        <v>20083.162769999999</v>
      </c>
      <c r="H11" s="67">
        <f>VLOOKUP($A11,DATA!$A$1:$AM$533,H$1,FALSE)/1000</f>
        <v>16218.66036</v>
      </c>
      <c r="I11" s="67">
        <f>VLOOKUP($A11,DATA!$A$1:$AM$533,I$1,FALSE)/1000</f>
        <v>683.05475020000006</v>
      </c>
      <c r="J11" s="67"/>
      <c r="K11" s="46" t="s">
        <v>162</v>
      </c>
      <c r="M11" s="85">
        <f>(23.6+2.7)*1000</f>
        <v>26300</v>
      </c>
      <c r="N11" s="85">
        <f t="shared" ref="N11:R14" si="1">V5</f>
        <v>23319.595581054688</v>
      </c>
      <c r="O11" s="85">
        <f t="shared" si="1"/>
        <v>47843.786149978638</v>
      </c>
      <c r="P11" s="85">
        <f t="shared" si="1"/>
        <v>38778.447451591492</v>
      </c>
      <c r="Q11" s="85">
        <f t="shared" si="1"/>
        <v>29632.617614746094</v>
      </c>
      <c r="R11" s="85">
        <f t="shared" si="1"/>
        <v>912.76922607421875</v>
      </c>
      <c r="S11" s="86"/>
      <c r="T11" s="60"/>
      <c r="U11" s="67"/>
      <c r="V11" s="67"/>
      <c r="W11" s="67"/>
      <c r="X11" s="67"/>
      <c r="Y11" s="67"/>
    </row>
    <row r="12" spans="1:27" x14ac:dyDescent="0.2">
      <c r="A12" s="46" t="s">
        <v>119</v>
      </c>
      <c r="B12" s="60" t="s">
        <v>131</v>
      </c>
      <c r="C12" s="67">
        <f>VLOOKUP($A12,DATA!$A$1:$AM$533,C$1,FALSE)/1000</f>
        <v>56591.382229999996</v>
      </c>
      <c r="D12" s="67">
        <f>VLOOKUP($A12,DATA!$A$1:$AM$533,D$1,FALSE)/1000</f>
        <v>63565.573490000002</v>
      </c>
      <c r="E12" s="67">
        <f>VLOOKUP($A12,DATA!$A$1:$AM$533,E$1,FALSE)/1000</f>
        <v>72344.944989999989</v>
      </c>
      <c r="F12" s="67">
        <f>VLOOKUP($A12,DATA!$A$1:$AM$533,F$1,FALSE)/1000</f>
        <v>65784.673989999996</v>
      </c>
      <c r="G12" s="67">
        <f>VLOOKUP($A12,DATA!$A$1:$AM$533,G$1,FALSE)/1000</f>
        <v>65893.685509999996</v>
      </c>
      <c r="H12" s="67">
        <f>VLOOKUP($A12,DATA!$A$1:$AM$533,H$1,FALSE)/1000</f>
        <v>66455.007140000002</v>
      </c>
      <c r="I12" s="67">
        <f>VLOOKUP($A12,DATA!$A$1:$AM$533,I$1,FALSE)/1000</f>
        <v>100987.51190000001</v>
      </c>
      <c r="J12" s="67"/>
      <c r="K12" s="46" t="s">
        <v>171</v>
      </c>
      <c r="M12" s="85">
        <f>(57.2+7.3)*1000</f>
        <v>64500</v>
      </c>
      <c r="N12" s="85">
        <f t="shared" si="1"/>
        <v>93366.329674243927</v>
      </c>
      <c r="O12" s="85">
        <f t="shared" si="1"/>
        <v>94128.751389924437</v>
      </c>
      <c r="P12" s="85">
        <f t="shared" si="1"/>
        <v>115769.26235600561</v>
      </c>
      <c r="Q12" s="85">
        <f t="shared" si="1"/>
        <v>113686.43687944114</v>
      </c>
      <c r="R12" s="85">
        <f t="shared" si="1"/>
        <v>145633.78698682785</v>
      </c>
      <c r="S12" s="86"/>
      <c r="T12" s="60"/>
      <c r="U12" s="67"/>
      <c r="V12" s="67"/>
      <c r="W12" s="67"/>
      <c r="X12" s="67"/>
      <c r="Y12" s="67"/>
    </row>
    <row r="13" spans="1:27" x14ac:dyDescent="0.2">
      <c r="A13" s="46" t="s">
        <v>120</v>
      </c>
      <c r="B13" s="60" t="s">
        <v>132</v>
      </c>
      <c r="C13" s="67">
        <f>VLOOKUP($A13,DATA!$A$1:$AM$533,C$1,FALSE)/1000</f>
        <v>1083.8480830000001</v>
      </c>
      <c r="D13" s="67">
        <f>VLOOKUP($A13,DATA!$A$1:$AM$533,D$1,FALSE)/1000</f>
        <v>1856.814012</v>
      </c>
      <c r="E13" s="67">
        <f>VLOOKUP($A13,DATA!$A$1:$AM$533,E$1,FALSE)/1000</f>
        <v>521.74134850000007</v>
      </c>
      <c r="F13" s="67">
        <f>VLOOKUP($A13,DATA!$A$1:$AM$533,F$1,FALSE)/1000</f>
        <v>39.698901189999994</v>
      </c>
      <c r="G13" s="67">
        <f>VLOOKUP($A13,DATA!$A$1:$AM$533,G$1,FALSE)/1000</f>
        <v>23.82427345</v>
      </c>
      <c r="H13" s="67">
        <f>VLOOKUP($A13,DATA!$A$1:$AM$533,H$1,FALSE)/1000</f>
        <v>73.437185169999992</v>
      </c>
      <c r="I13" s="67">
        <f>VLOOKUP($A13,DATA!$A$1:$AM$533,I$1,FALSE)/1000</f>
        <v>185.95685130000001</v>
      </c>
      <c r="J13" s="67"/>
      <c r="K13" s="46" t="s">
        <v>132</v>
      </c>
      <c r="M13" s="85">
        <f>2.8*1000</f>
        <v>2800</v>
      </c>
      <c r="N13" s="85">
        <f t="shared" si="1"/>
        <v>1825.2850780487061</v>
      </c>
      <c r="O13" s="85">
        <f t="shared" si="1"/>
        <v>2.215484693646431</v>
      </c>
      <c r="P13" s="85">
        <f t="shared" si="1"/>
        <v>51.283796548843384</v>
      </c>
      <c r="Q13" s="85">
        <f t="shared" si="1"/>
        <v>156.79067373275757</v>
      </c>
      <c r="R13" s="85">
        <f t="shared" si="1"/>
        <v>317.62527465820313</v>
      </c>
      <c r="S13" s="86"/>
      <c r="T13" s="60"/>
      <c r="U13" s="67"/>
      <c r="V13" s="67"/>
      <c r="W13" s="67"/>
      <c r="X13" s="67"/>
      <c r="Y13" s="67"/>
    </row>
    <row r="14" spans="1:27" x14ac:dyDescent="0.2">
      <c r="A14" s="46" t="s">
        <v>121</v>
      </c>
      <c r="B14" s="60" t="s">
        <v>133</v>
      </c>
      <c r="C14" s="67">
        <f>VLOOKUP($A14,DATA!$A$1:$AM$533,C$1,FALSE)/1000</f>
        <v>32532.501420000001</v>
      </c>
      <c r="D14" s="67">
        <f>VLOOKUP($A14,DATA!$A$1:$AM$533,D$1,FALSE)/1000</f>
        <v>25609.16995</v>
      </c>
      <c r="E14" s="67">
        <f>VLOOKUP($A14,DATA!$A$1:$AM$533,E$1,FALSE)/1000</f>
        <v>2988.2715400000002</v>
      </c>
      <c r="F14" s="67">
        <f>VLOOKUP($A14,DATA!$A$1:$AM$533,F$1,FALSE)/1000</f>
        <v>73.306052359999995</v>
      </c>
      <c r="G14" s="67">
        <f>VLOOKUP($A14,DATA!$A$1:$AM$533,G$1,FALSE)/1000</f>
        <v>62.778848979999999</v>
      </c>
      <c r="H14" s="67">
        <f>VLOOKUP($A14,DATA!$A$1:$AM$533,H$1,FALSE)/1000</f>
        <v>70.066357189999991</v>
      </c>
      <c r="I14" s="67">
        <f>VLOOKUP($A14,DATA!$A$1:$AM$533,I$1,FALSE)/1000</f>
        <v>91.00428045000001</v>
      </c>
      <c r="J14" s="67"/>
      <c r="K14" s="46" t="s">
        <v>165</v>
      </c>
      <c r="M14" s="85">
        <f>29.1*1000</f>
        <v>29100</v>
      </c>
      <c r="N14" s="85">
        <f t="shared" si="1"/>
        <v>0</v>
      </c>
      <c r="O14" s="85">
        <f t="shared" si="1"/>
        <v>0.11325220018625259</v>
      </c>
      <c r="P14" s="85">
        <f t="shared" si="1"/>
        <v>6.0662413164973259</v>
      </c>
      <c r="Q14" s="85">
        <f t="shared" si="1"/>
        <v>1.2313385978341103</v>
      </c>
      <c r="R14" s="85">
        <f t="shared" si="1"/>
        <v>0</v>
      </c>
      <c r="S14" s="86"/>
      <c r="T14" s="60"/>
      <c r="U14" s="67"/>
      <c r="V14" s="67"/>
      <c r="W14" s="67"/>
      <c r="X14" s="67"/>
      <c r="Y14" s="67"/>
    </row>
    <row r="15" spans="1:27" x14ac:dyDescent="0.2">
      <c r="C15" s="64">
        <f>SUM(C3:C14)</f>
        <v>125966.80585070001</v>
      </c>
      <c r="D15" s="64">
        <f>SUM(D3:D14)</f>
        <v>126258.74180280001</v>
      </c>
      <c r="E15" s="64">
        <f t="shared" ref="E15:H15" si="2">SUM(E3:E14)</f>
        <v>114647.0466532</v>
      </c>
      <c r="F15" s="64">
        <f t="shared" si="2"/>
        <v>99515.023461150005</v>
      </c>
      <c r="G15" s="64">
        <f t="shared" si="2"/>
        <v>89940.831904029983</v>
      </c>
      <c r="H15" s="64">
        <f t="shared" si="2"/>
        <v>86544.63594005999</v>
      </c>
      <c r="I15" s="64">
        <f>SUM(I3:I14)</f>
        <v>101993.54027249401</v>
      </c>
      <c r="J15" s="64"/>
      <c r="K15" s="87"/>
      <c r="L15" s="87"/>
      <c r="M15" s="87">
        <f>SUM(M3:M14)</f>
        <v>125400</v>
      </c>
      <c r="N15" s="87">
        <f t="shared" ref="N15" si="3">SUM(N3:N14)</f>
        <v>121988.73341923952</v>
      </c>
      <c r="O15" s="87">
        <f t="shared" ref="O15:R15" si="4">SUM(O3:O14)</f>
        <v>145452.3893703185</v>
      </c>
      <c r="P15" s="87">
        <f t="shared" si="4"/>
        <v>158082.47688277066</v>
      </c>
      <c r="Q15" s="87">
        <f t="shared" si="4"/>
        <v>146917.85548277944</v>
      </c>
      <c r="R15" s="87">
        <f t="shared" si="4"/>
        <v>146864.18148756027</v>
      </c>
      <c r="S15" s="88">
        <f>R15/P15-1</f>
        <v>-7.0964825554508115E-2</v>
      </c>
      <c r="T15" s="60"/>
      <c r="U15" s="67"/>
      <c r="V15" s="67"/>
      <c r="W15" s="67"/>
      <c r="X15" s="67"/>
      <c r="Y15" s="67"/>
    </row>
    <row r="16" spans="1:27" x14ac:dyDescent="0.2">
      <c r="T16" s="89"/>
      <c r="U16" s="89"/>
      <c r="V16" s="89"/>
    </row>
    <row r="17" spans="1:28" x14ac:dyDescent="0.2">
      <c r="A17" s="46" t="s">
        <v>93</v>
      </c>
      <c r="B17" s="60" t="s">
        <v>149</v>
      </c>
      <c r="C17" s="67">
        <f>VLOOKUP($A17,DATA!$A$1:$AM$533,C$1,FALSE)/1000</f>
        <v>125966.80590000001</v>
      </c>
      <c r="D17" s="67">
        <f>VLOOKUP($A17,DATA!$A$1:$AM$533,D$1,FALSE)/1000</f>
        <v>126193.16190000001</v>
      </c>
      <c r="E17" s="67">
        <f>VLOOKUP($A17,DATA!$A$1:$AM$533,E$1,FALSE)/1000</f>
        <v>97461.878599999996</v>
      </c>
      <c r="F17" s="67">
        <f>VLOOKUP($A17,DATA!$A$1:$AM$533,F$1,FALSE)/1000</f>
        <v>71585.231029999995</v>
      </c>
      <c r="G17" s="67">
        <f>VLOOKUP($A17,DATA!$A$1:$AM$533,G$1,FALSE)/1000</f>
        <v>49474.083859999999</v>
      </c>
      <c r="H17" s="67">
        <f>VLOOKUP($A17,DATA!$A$1:$AM$533,H$1,FALSE)/1000</f>
        <v>29451.42614</v>
      </c>
      <c r="I17" s="67">
        <f>VLOOKUP($A17,DATA!$A$1:$AM$533,I$1,FALSE)/1000</f>
        <v>17839.737829999998</v>
      </c>
      <c r="T17" s="82"/>
      <c r="U17" s="90"/>
      <c r="V17" s="90"/>
    </row>
    <row r="18" spans="1:28" x14ac:dyDescent="0.2">
      <c r="B18" s="60" t="s">
        <v>150</v>
      </c>
      <c r="C18" s="91">
        <f>C17/C15-1</f>
        <v>3.9137293406099616E-10</v>
      </c>
      <c r="D18" s="91">
        <f>D17/D15-1</f>
        <v>-5.1940880974743475E-4</v>
      </c>
      <c r="E18" s="91">
        <f t="shared" ref="E18:I18" si="5">E17/E15-1</f>
        <v>-0.14989629959840167</v>
      </c>
      <c r="F18" s="91">
        <f t="shared" si="5"/>
        <v>-0.28065905488183518</v>
      </c>
      <c r="G18" s="91">
        <f t="shared" si="5"/>
        <v>-0.44992632586731485</v>
      </c>
      <c r="H18" s="91">
        <f t="shared" si="5"/>
        <v>-0.65969668922753599</v>
      </c>
      <c r="I18" s="91">
        <f t="shared" si="5"/>
        <v>-0.82508953231412552</v>
      </c>
      <c r="T18" s="89"/>
      <c r="U18" s="89"/>
      <c r="V18" s="89"/>
    </row>
    <row r="19" spans="1:28" x14ac:dyDescent="0.2">
      <c r="T19" s="89"/>
      <c r="U19" s="89"/>
      <c r="V19" s="89"/>
    </row>
    <row r="20" spans="1:28" x14ac:dyDescent="0.2">
      <c r="K20" s="46" t="s">
        <v>199</v>
      </c>
      <c r="L20" s="121" t="s">
        <v>197</v>
      </c>
      <c r="M20" s="121"/>
      <c r="T20" s="89"/>
      <c r="U20" s="89" t="s">
        <v>184</v>
      </c>
      <c r="V20" s="89"/>
    </row>
    <row r="21" spans="1:28" ht="27.75" customHeight="1" x14ac:dyDescent="0.2">
      <c r="C21" s="60">
        <v>2013</v>
      </c>
      <c r="D21" s="60">
        <v>2017</v>
      </c>
      <c r="E21" s="60">
        <v>2020</v>
      </c>
      <c r="F21" s="60">
        <v>2025</v>
      </c>
      <c r="G21" s="60">
        <v>2030</v>
      </c>
      <c r="H21" s="60">
        <v>2040</v>
      </c>
      <c r="I21" s="60">
        <v>2050</v>
      </c>
      <c r="K21" s="79" t="s">
        <v>154</v>
      </c>
      <c r="L21" s="79">
        <v>2013</v>
      </c>
      <c r="M21" s="80">
        <v>2017</v>
      </c>
      <c r="N21" s="80" t="s">
        <v>155</v>
      </c>
      <c r="O21" s="80" t="s">
        <v>156</v>
      </c>
      <c r="P21" s="80" t="s">
        <v>157</v>
      </c>
      <c r="Q21" s="80" t="s">
        <v>158</v>
      </c>
      <c r="R21" s="80" t="s">
        <v>159</v>
      </c>
      <c r="S21" s="81"/>
      <c r="U21" s="79" t="s">
        <v>154</v>
      </c>
      <c r="V21" s="92" t="s">
        <v>201</v>
      </c>
      <c r="W21" s="92" t="s">
        <v>198</v>
      </c>
      <c r="X21" s="80" t="s">
        <v>155</v>
      </c>
      <c r="Y21" s="80" t="s">
        <v>156</v>
      </c>
      <c r="Z21" s="80" t="s">
        <v>157</v>
      </c>
      <c r="AA21" s="80" t="s">
        <v>158</v>
      </c>
      <c r="AB21" s="80" t="s">
        <v>159</v>
      </c>
    </row>
    <row r="22" spans="1:28" x14ac:dyDescent="0.2">
      <c r="A22" s="46" t="s">
        <v>172</v>
      </c>
      <c r="B22" s="60" t="s">
        <v>122</v>
      </c>
      <c r="C22" s="93">
        <f>VLOOKUP($A22,DATA!$A$1:$AM$533,C$1,FALSE)/0.0036/1000</f>
        <v>22.436640077777778</v>
      </c>
      <c r="D22" s="93">
        <f>VLOOKUP($A22,DATA!$A$1:$AM$533,D$1,FALSE)/0.0036/1000</f>
        <v>24.033383183333331</v>
      </c>
      <c r="E22" s="93">
        <f>VLOOKUP($A22,DATA!$A$1:$AM$533,E$1,FALSE)/0.0036/1000</f>
        <v>26.094251616666668</v>
      </c>
      <c r="F22" s="93">
        <f>VLOOKUP($A22,DATA!$A$1:$AM$533,F$1,FALSE)/0.0036/1000</f>
        <v>22.832885461111108</v>
      </c>
      <c r="G22" s="93">
        <f>VLOOKUP($A22,DATA!$A$1:$AM$533,G$1,FALSE)/0.0036/1000</f>
        <v>22.742998199999999</v>
      </c>
      <c r="H22" s="93">
        <f>VLOOKUP($A22,DATA!$A$1:$AM$533,H$1,FALSE)/0.0036/1000</f>
        <v>25.10441586666667</v>
      </c>
      <c r="I22" s="93">
        <f>VLOOKUP($A22,DATA!$A$1:$AM$533,I$1,FALSE)/0.0036/1000</f>
        <v>29.571946666666665</v>
      </c>
      <c r="K22" s="46" t="s">
        <v>122</v>
      </c>
      <c r="L22" s="94">
        <f t="shared" ref="L22:L33" si="6">V22*(1-0.175)</f>
        <v>21.461604213180632</v>
      </c>
      <c r="M22" s="94">
        <f t="shared" ref="M22:M33" si="7">W22*(1-0.175)</f>
        <v>24.722959878391183</v>
      </c>
      <c r="N22" s="94">
        <f t="shared" ref="N22:N33" si="8">X22*(1-0.175)</f>
        <v>27.180165582543587</v>
      </c>
      <c r="O22" s="94">
        <f t="shared" ref="O22:O33" si="9">Y22*(1-0.175)</f>
        <v>29.391982430790858</v>
      </c>
      <c r="P22" s="94">
        <f t="shared" ref="P22:P33" si="10">Z22*(1-0.175)</f>
        <v>33.069024280477677</v>
      </c>
      <c r="Q22" s="94">
        <f t="shared" ref="Q22:Q33" si="11">AA22*(1-0.175)</f>
        <v>33.06902423367</v>
      </c>
      <c r="R22" s="94">
        <f t="shared" ref="R22:R33" si="12">AB22*(1-0.175)</f>
        <v>33.069024196191307</v>
      </c>
      <c r="S22" s="95"/>
      <c r="U22" s="46" t="s">
        <v>122</v>
      </c>
      <c r="V22" s="94">
        <v>26.01406571294622</v>
      </c>
      <c r="W22" s="73">
        <v>29.967224095019617</v>
      </c>
      <c r="X22" s="96">
        <v>32.945655251567985</v>
      </c>
      <c r="Y22" s="96">
        <v>35.626645370655588</v>
      </c>
      <c r="Z22" s="96">
        <v>40.083665794518396</v>
      </c>
      <c r="AA22" s="96">
        <v>40.083665737781821</v>
      </c>
      <c r="AB22" s="96">
        <v>40.083665692353101</v>
      </c>
    </row>
    <row r="23" spans="1:28" x14ac:dyDescent="0.2">
      <c r="A23" s="46" t="s">
        <v>173</v>
      </c>
      <c r="B23" s="60" t="s">
        <v>123</v>
      </c>
      <c r="C23" s="93">
        <f>VLOOKUP($A23,DATA!$A$1:$AM$533,C$1,FALSE)/0.0036/1000</f>
        <v>3.3496253249999999</v>
      </c>
      <c r="D23" s="93">
        <f>VLOOKUP($A23,DATA!$A$1:$AM$533,D$1,FALSE)/0.0036/1000</f>
        <v>8.0141462388888893</v>
      </c>
      <c r="E23" s="93">
        <f>VLOOKUP($A23,DATA!$A$1:$AM$533,E$1,FALSE)/0.0036/1000</f>
        <v>13.190033397222223</v>
      </c>
      <c r="F23" s="93">
        <f>VLOOKUP($A23,DATA!$A$1:$AM$533,F$1,FALSE)/0.0036/1000</f>
        <v>23.086583936111111</v>
      </c>
      <c r="G23" s="93">
        <f>VLOOKUP($A23,DATA!$A$1:$AM$533,G$1,FALSE)/0.0036/1000</f>
        <v>33.150408472222225</v>
      </c>
      <c r="H23" s="93">
        <f>VLOOKUP($A23,DATA!$A$1:$AM$533,H$1,FALSE)/0.0036/1000</f>
        <v>60.394281750000005</v>
      </c>
      <c r="I23" s="93">
        <f>VLOOKUP($A23,DATA!$A$1:$AM$533,I$1,FALSE)/0.0036/1000</f>
        <v>81.264012944444445</v>
      </c>
      <c r="K23" s="46" t="s">
        <v>166</v>
      </c>
      <c r="L23" s="94">
        <f t="shared" si="6"/>
        <v>3.2040596433737125</v>
      </c>
      <c r="M23" s="94">
        <f t="shared" si="7"/>
        <v>8.2439185416993954</v>
      </c>
      <c r="N23" s="94">
        <f t="shared" si="8"/>
        <v>21.712094712182104</v>
      </c>
      <c r="O23" s="94">
        <f t="shared" si="9"/>
        <v>29.71855968779219</v>
      </c>
      <c r="P23" s="94">
        <f t="shared" si="10"/>
        <v>48.201721393018673</v>
      </c>
      <c r="Q23" s="94">
        <f t="shared" si="11"/>
        <v>79.554926788128185</v>
      </c>
      <c r="R23" s="94">
        <f t="shared" si="12"/>
        <v>90.874017847153411</v>
      </c>
      <c r="S23" s="95"/>
      <c r="U23" s="46" t="s">
        <v>166</v>
      </c>
      <c r="V23" s="94">
        <v>3.8837086586348035</v>
      </c>
      <c r="W23" s="73">
        <v>9.9926285353932069</v>
      </c>
      <c r="X23" s="96">
        <v>26.317690560220733</v>
      </c>
      <c r="Y23" s="96">
        <v>36.022496591263263</v>
      </c>
      <c r="Z23" s="96">
        <v>58.426328961234759</v>
      </c>
      <c r="AA23" s="96">
        <v>96.430214288640229</v>
      </c>
      <c r="AB23" s="96">
        <v>110.15032466321625</v>
      </c>
    </row>
    <row r="24" spans="1:28" x14ac:dyDescent="0.2">
      <c r="A24" s="46" t="s">
        <v>174</v>
      </c>
      <c r="B24" s="60" t="s">
        <v>124</v>
      </c>
      <c r="C24" s="93">
        <f>VLOOKUP($A24,DATA!$A$1:$AM$533,C$1,FALSE)/0.0036/1000</f>
        <v>4.8586605833333332</v>
      </c>
      <c r="D24" s="93">
        <f>VLOOKUP($A24,DATA!$A$1:$AM$533,D$1,FALSE)/0.0036/1000</f>
        <v>4.5587059722222216</v>
      </c>
      <c r="E24" s="93">
        <f>VLOOKUP($A24,DATA!$A$1:$AM$533,E$1,FALSE)/0.0036/1000</f>
        <v>6.6194672305555562</v>
      </c>
      <c r="F24" s="93">
        <f>VLOOKUP($A24,DATA!$A$1:$AM$533,F$1,FALSE)/0.0036/1000</f>
        <v>9.4028214222222211</v>
      </c>
      <c r="G24" s="93">
        <f>VLOOKUP($A24,DATA!$A$1:$AM$533,G$1,FALSE)/0.0036/1000</f>
        <v>8.3237354222222226</v>
      </c>
      <c r="H24" s="93">
        <f>VLOOKUP($A24,DATA!$A$1:$AM$533,H$1,FALSE)/0.0036/1000</f>
        <v>9.1815922555555556</v>
      </c>
      <c r="I24" s="93">
        <f>VLOOKUP($A24,DATA!$A$1:$AM$533,I$1,FALSE)/0.0036/1000</f>
        <v>10.66390991388889</v>
      </c>
      <c r="K24" s="46" t="s">
        <v>167</v>
      </c>
      <c r="L24" s="94">
        <f t="shared" si="6"/>
        <v>4.6475162988913867</v>
      </c>
      <c r="M24" s="94">
        <f t="shared" si="7"/>
        <v>4.6897026981652168</v>
      </c>
      <c r="N24" s="94">
        <f t="shared" si="8"/>
        <v>5.5527930573443882</v>
      </c>
      <c r="O24" s="94">
        <f t="shared" si="9"/>
        <v>12.103926266427152</v>
      </c>
      <c r="P24" s="94">
        <f t="shared" si="10"/>
        <v>12.102969290642067</v>
      </c>
      <c r="Q24" s="94">
        <f t="shared" si="11"/>
        <v>12.094537407596908</v>
      </c>
      <c r="R24" s="94">
        <f t="shared" si="12"/>
        <v>11.92498751749299</v>
      </c>
      <c r="S24" s="95"/>
      <c r="U24" s="46" t="s">
        <v>167</v>
      </c>
      <c r="V24" s="94">
        <v>5.6333530895653174</v>
      </c>
      <c r="W24" s="73">
        <v>5.684488118988142</v>
      </c>
      <c r="X24" s="96">
        <v>6.7306582513265312</v>
      </c>
      <c r="Y24" s="96">
        <v>14.671425777487457</v>
      </c>
      <c r="Z24" s="96">
        <v>14.67026580683887</v>
      </c>
      <c r="AA24" s="96">
        <v>14.660045342541707</v>
      </c>
      <c r="AB24" s="96">
        <v>14.454530324233929</v>
      </c>
    </row>
    <row r="25" spans="1:28" x14ac:dyDescent="0.2">
      <c r="A25" s="46" t="s">
        <v>175</v>
      </c>
      <c r="B25" s="60" t="s">
        <v>125</v>
      </c>
      <c r="C25" s="93">
        <f>VLOOKUP($A25,DATA!$A$1:$AM$533,C$1,FALSE)/0.0036/1000</f>
        <v>1.5603079416666667E-2</v>
      </c>
      <c r="D25" s="93">
        <f>VLOOKUP($A25,DATA!$A$1:$AM$533,D$1,FALSE)/0.0036/1000</f>
        <v>0.25959193088888888</v>
      </c>
      <c r="E25" s="93">
        <f>VLOOKUP($A25,DATA!$A$1:$AM$533,E$1,FALSE)/0.0036/1000</f>
        <v>1.4094887272222223</v>
      </c>
      <c r="F25" s="93">
        <f>VLOOKUP($A25,DATA!$A$1:$AM$533,F$1,FALSE)/0.0036/1000</f>
        <v>18.036199519444445</v>
      </c>
      <c r="G25" s="93">
        <f>VLOOKUP($A25,DATA!$A$1:$AM$533,G$1,FALSE)/0.0036/1000</f>
        <v>19.762807486111111</v>
      </c>
      <c r="H25" s="93">
        <f>VLOOKUP($A25,DATA!$A$1:$AM$533,H$1,FALSE)/0.0036/1000</f>
        <v>68.507198777777788</v>
      </c>
      <c r="I25" s="93">
        <f>VLOOKUP($A25,DATA!$A$1:$AM$533,I$1,FALSE)/0.0036/1000</f>
        <v>100.52875647222223</v>
      </c>
      <c r="K25" s="46" t="s">
        <v>168</v>
      </c>
      <c r="L25" s="94">
        <f t="shared" si="6"/>
        <v>1.4925011673051583E-2</v>
      </c>
      <c r="M25" s="94">
        <f t="shared" si="7"/>
        <v>0.26680066144363823</v>
      </c>
      <c r="N25" s="94">
        <f t="shared" si="8"/>
        <v>9.1064951673796006</v>
      </c>
      <c r="O25" s="94">
        <f t="shared" si="9"/>
        <v>23.217374795138301</v>
      </c>
      <c r="P25" s="94">
        <f t="shared" si="10"/>
        <v>28.735734614715543</v>
      </c>
      <c r="Q25" s="94">
        <f t="shared" si="11"/>
        <v>90.241741879678244</v>
      </c>
      <c r="R25" s="94">
        <f t="shared" si="12"/>
        <v>112.41694423675845</v>
      </c>
      <c r="S25" s="95"/>
      <c r="U25" s="46" t="s">
        <v>168</v>
      </c>
      <c r="V25" s="94">
        <v>1.8090923240062527E-2</v>
      </c>
      <c r="W25" s="73">
        <v>0.32339474114380395</v>
      </c>
      <c r="X25" s="96">
        <v>11.038175960460123</v>
      </c>
      <c r="Y25" s="96">
        <v>28.142272478955519</v>
      </c>
      <c r="Z25" s="96">
        <v>34.831193472382481</v>
      </c>
      <c r="AA25" s="96">
        <v>109.38392955112515</v>
      </c>
      <c r="AB25" s="96">
        <v>136.26296271122237</v>
      </c>
    </row>
    <row r="26" spans="1:28" x14ac:dyDescent="0.2">
      <c r="A26" s="46" t="s">
        <v>176</v>
      </c>
      <c r="B26" s="60" t="s">
        <v>126</v>
      </c>
      <c r="C26" s="93">
        <f>VLOOKUP($A26,DATA!$A$1:$AM$533,C$1,FALSE)/0.0036/1000</f>
        <v>1.7816314319444446</v>
      </c>
      <c r="D26" s="93">
        <f>VLOOKUP($A26,DATA!$A$1:$AM$533,D$1,FALSE)/0.0036/1000</f>
        <v>5.2310792583333328</v>
      </c>
      <c r="E26" s="93">
        <f>VLOOKUP($A26,DATA!$A$1:$AM$533,E$1,FALSE)/0.0036/1000</f>
        <v>6.8282228305555561</v>
      </c>
      <c r="F26" s="93">
        <f>VLOOKUP($A26,DATA!$A$1:$AM$533,F$1,FALSE)/0.0036/1000</f>
        <v>8.1214651999999994</v>
      </c>
      <c r="G26" s="93">
        <f>VLOOKUP($A26,DATA!$A$1:$AM$533,G$1,FALSE)/0.0036/1000</f>
        <v>7.1898043972222228</v>
      </c>
      <c r="H26" s="93">
        <f>VLOOKUP($A26,DATA!$A$1:$AM$533,H$1,FALSE)/0.0036/1000</f>
        <v>7.8426590194444445</v>
      </c>
      <c r="I26" s="93">
        <f>VLOOKUP($A26,DATA!$A$1:$AM$533,I$1,FALSE)/0.0036/1000</f>
        <v>7.3775554722222223E-3</v>
      </c>
      <c r="K26" s="46" t="s">
        <v>126</v>
      </c>
      <c r="L26" s="94">
        <f t="shared" si="6"/>
        <v>1.7042065351888962</v>
      </c>
      <c r="M26" s="94">
        <f t="shared" si="7"/>
        <v>5.3809667388176727</v>
      </c>
      <c r="N26" s="94">
        <f t="shared" si="8"/>
        <v>10.45448079136222</v>
      </c>
      <c r="O26" s="94">
        <f t="shared" si="9"/>
        <v>10.45448079136222</v>
      </c>
      <c r="P26" s="94">
        <f t="shared" si="10"/>
        <v>10.454198436755904</v>
      </c>
      <c r="Q26" s="94">
        <f t="shared" si="11"/>
        <v>10.330815205842917</v>
      </c>
      <c r="R26" s="94">
        <f t="shared" si="12"/>
        <v>0</v>
      </c>
      <c r="S26" s="95"/>
      <c r="U26" s="46" t="s">
        <v>126</v>
      </c>
      <c r="V26" s="94">
        <v>2.065704891138056</v>
      </c>
      <c r="W26" s="73">
        <v>6.5223839258396037</v>
      </c>
      <c r="X26" s="96">
        <v>12.672097928923904</v>
      </c>
      <c r="Y26" s="96">
        <v>12.672097928923904</v>
      </c>
      <c r="Z26" s="96">
        <v>12.671755680916249</v>
      </c>
      <c r="AA26" s="96">
        <v>12.522200249506568</v>
      </c>
      <c r="AB26" s="96"/>
    </row>
    <row r="27" spans="1:28" x14ac:dyDescent="0.2">
      <c r="A27" s="46" t="s">
        <v>177</v>
      </c>
      <c r="B27" s="60" t="s">
        <v>127</v>
      </c>
      <c r="C27" s="93">
        <f>VLOOKUP($A27,DATA!$A$1:$AM$533,C$1,FALSE)/0.0036/1000</f>
        <v>1.048540196388889</v>
      </c>
      <c r="D27" s="93">
        <f>VLOOKUP($A27,DATA!$A$1:$AM$533,D$1,FALSE)/0.0036/1000</f>
        <v>1.4217185983333331</v>
      </c>
      <c r="E27" s="93">
        <f>VLOOKUP($A27,DATA!$A$1:$AM$533,E$1,FALSE)/0.0036/1000</f>
        <v>1.60662521</v>
      </c>
      <c r="F27" s="93">
        <f>VLOOKUP($A27,DATA!$A$1:$AM$533,F$1,FALSE)/0.0036/1000</f>
        <v>1.5027342755555555</v>
      </c>
      <c r="G27" s="93">
        <f>VLOOKUP($A27,DATA!$A$1:$AM$533,G$1,FALSE)/0.0036/1000</f>
        <v>1.2949747511111112</v>
      </c>
      <c r="H27" s="93">
        <f>VLOOKUP($A27,DATA!$A$1:$AM$533,H$1,FALSE)/0.0036/1000</f>
        <v>0.5621324877777778</v>
      </c>
      <c r="I27" s="93">
        <f>VLOOKUP($A27,DATA!$A$1:$AM$533,I$1,FALSE)/0.0036/1000</f>
        <v>8.9543343916666671E-2</v>
      </c>
      <c r="K27" s="46" t="s">
        <v>127</v>
      </c>
      <c r="L27" s="94">
        <f t="shared" si="6"/>
        <v>1.002973467525146</v>
      </c>
      <c r="M27" s="94">
        <f t="shared" si="7"/>
        <v>1.4623206491276504</v>
      </c>
      <c r="N27" s="94">
        <f t="shared" si="8"/>
        <v>1.8684425064369861</v>
      </c>
      <c r="O27" s="94">
        <f t="shared" si="9"/>
        <v>1.9344177721690357</v>
      </c>
      <c r="P27" s="94">
        <f t="shared" si="10"/>
        <v>1.882933424508701</v>
      </c>
      <c r="Q27" s="94">
        <f t="shared" si="11"/>
        <v>0.74047422404582897</v>
      </c>
      <c r="R27" s="94">
        <f t="shared" si="12"/>
        <v>0.10013243425187283</v>
      </c>
      <c r="S27" s="95"/>
      <c r="U27" s="46" t="s">
        <v>127</v>
      </c>
      <c r="V27" s="94">
        <v>1.2157254151819952</v>
      </c>
      <c r="W27" s="73">
        <v>1.7725098777304853</v>
      </c>
      <c r="X27" s="96">
        <v>2.2647787956811953</v>
      </c>
      <c r="Y27" s="96">
        <v>2.3447488147503464</v>
      </c>
      <c r="Z27" s="96">
        <v>2.2823435448590317</v>
      </c>
      <c r="AA27" s="96">
        <v>0.89754451399494428</v>
      </c>
      <c r="AB27" s="96">
        <v>0.12137264757802768</v>
      </c>
    </row>
    <row r="28" spans="1:28" x14ac:dyDescent="0.2">
      <c r="A28" s="46" t="s">
        <v>178</v>
      </c>
      <c r="B28" s="60" t="s">
        <v>128</v>
      </c>
      <c r="C28" s="93">
        <f>VLOOKUP($A28,DATA!$A$1:$AM$533,C$1,FALSE)/0.0036/1000</f>
        <v>4.5921984166666667E-4</v>
      </c>
      <c r="D28" s="93">
        <f>VLOOKUP($A28,DATA!$A$1:$AM$533,D$1,FALSE)/0.0036/1000</f>
        <v>0.63841503944444444</v>
      </c>
      <c r="E28" s="93">
        <f>VLOOKUP($A28,DATA!$A$1:$AM$533,E$1,FALSE)/0.0036/1000</f>
        <v>0.98176993000000001</v>
      </c>
      <c r="F28" s="93">
        <f>VLOOKUP($A28,DATA!$A$1:$AM$533,F$1,FALSE)/0.0036/1000</f>
        <v>1.5345703944444447</v>
      </c>
      <c r="G28" s="93">
        <f>VLOOKUP($A28,DATA!$A$1:$AM$533,G$1,FALSE)/0.0036/1000</f>
        <v>1.3585675358333336</v>
      </c>
      <c r="H28" s="93">
        <f>VLOOKUP($A28,DATA!$A$1:$AM$533,H$1,FALSE)/0.0036/1000</f>
        <v>0.71212375083333335</v>
      </c>
      <c r="I28" s="93">
        <f>VLOOKUP($A28,DATA!$A$1:$AM$533,I$1,FALSE)/0.0036/1000</f>
        <v>0.62429676638888898</v>
      </c>
      <c r="K28" s="46" t="s">
        <v>169</v>
      </c>
      <c r="L28" s="94">
        <f t="shared" si="6"/>
        <v>4.3926338650694902E-4</v>
      </c>
      <c r="M28" s="94">
        <f t="shared" si="7"/>
        <v>0.65679416823753256</v>
      </c>
      <c r="N28" s="94">
        <f t="shared" si="8"/>
        <v>2.6103924564959016</v>
      </c>
      <c r="O28" s="94">
        <f t="shared" si="9"/>
        <v>1.9753993048507255</v>
      </c>
      <c r="P28" s="94">
        <f t="shared" si="10"/>
        <v>1.9753993048507255</v>
      </c>
      <c r="Q28" s="94">
        <f t="shared" si="11"/>
        <v>0.9380516042096132</v>
      </c>
      <c r="R28" s="94">
        <f t="shared" si="12"/>
        <v>0.6981239719432778</v>
      </c>
      <c r="S28" s="95"/>
      <c r="U28" s="46" t="s">
        <v>169</v>
      </c>
      <c r="V28" s="94">
        <v>5.3244046849327154E-4</v>
      </c>
      <c r="W28" s="73">
        <v>0.79611414331822139</v>
      </c>
      <c r="X28" s="96">
        <v>3.1641120684798807</v>
      </c>
      <c r="Y28" s="96">
        <v>2.3944233998190612</v>
      </c>
      <c r="Z28" s="96">
        <v>2.3944233998190612</v>
      </c>
      <c r="AA28" s="96">
        <v>1.137032247526804</v>
      </c>
      <c r="AB28" s="96">
        <v>0.84621087508276105</v>
      </c>
    </row>
    <row r="29" spans="1:28" x14ac:dyDescent="0.2">
      <c r="A29" s="46" t="s">
        <v>179</v>
      </c>
      <c r="B29" s="60" t="s">
        <v>129</v>
      </c>
      <c r="C29" s="93">
        <f>VLOOKUP($A29,DATA!$A$1:$AM$533,C$1,FALSE)/0.0036/1000</f>
        <v>9.4455076722222238</v>
      </c>
      <c r="D29" s="93">
        <f>VLOOKUP($A29,DATA!$A$1:$AM$533,D$1,FALSE)/0.0036/1000</f>
        <v>8.2126133249999995</v>
      </c>
      <c r="E29" s="93">
        <f>VLOOKUP($A29,DATA!$A$1:$AM$533,E$1,FALSE)/0.0036/1000</f>
        <v>8.7427344388888883</v>
      </c>
      <c r="F29" s="93">
        <f>VLOOKUP($A29,DATA!$A$1:$AM$533,F$1,FALSE)/0.0036/1000</f>
        <v>7.4026951777777787</v>
      </c>
      <c r="G29" s="93">
        <f>VLOOKUP($A29,DATA!$A$1:$AM$533,G$1,FALSE)/0.0036/1000</f>
        <v>6.5536656944444447</v>
      </c>
      <c r="H29" s="93">
        <f>VLOOKUP($A29,DATA!$A$1:$AM$533,H$1,FALSE)/0.0036/1000</f>
        <v>7.2341363194444446</v>
      </c>
      <c r="I29" s="93">
        <f>VLOOKUP($A29,DATA!$A$1:$AM$533,I$1,FALSE)/0.0036/1000</f>
        <v>8.5135701249999993</v>
      </c>
      <c r="K29" s="46" t="s">
        <v>170</v>
      </c>
      <c r="L29" s="94">
        <f t="shared" si="6"/>
        <v>9.0350313857878088</v>
      </c>
      <c r="M29" s="94">
        <f t="shared" si="7"/>
        <v>8.4482373008210789</v>
      </c>
      <c r="N29" s="94">
        <f t="shared" si="8"/>
        <v>9.5292330443859097</v>
      </c>
      <c r="O29" s="94">
        <f t="shared" si="9"/>
        <v>9.5292330443859097</v>
      </c>
      <c r="P29" s="94">
        <f t="shared" si="10"/>
        <v>9.5292330443859097</v>
      </c>
      <c r="Q29" s="94">
        <f t="shared" si="11"/>
        <v>9.5292330443859097</v>
      </c>
      <c r="R29" s="94">
        <f t="shared" si="12"/>
        <v>9.5203558799810697</v>
      </c>
      <c r="S29" s="95"/>
      <c r="U29" s="46" t="s">
        <v>170</v>
      </c>
      <c r="V29" s="94">
        <v>10.951553194894315</v>
      </c>
      <c r="W29" s="73">
        <v>10.240287637358884</v>
      </c>
      <c r="X29" s="96">
        <v>11.550585508346558</v>
      </c>
      <c r="Y29" s="96">
        <v>11.550585508346558</v>
      </c>
      <c r="Z29" s="96">
        <v>11.550585508346558</v>
      </c>
      <c r="AA29" s="96">
        <v>11.550585508346558</v>
      </c>
      <c r="AB29" s="96">
        <v>11.539825309067965</v>
      </c>
    </row>
    <row r="30" spans="1:28" x14ac:dyDescent="0.2">
      <c r="A30" s="46" t="s">
        <v>180</v>
      </c>
      <c r="B30" s="60" t="s">
        <v>130</v>
      </c>
      <c r="C30" s="93">
        <f>VLOOKUP($A30,DATA!$A$1:$AM$533,C$1,FALSE)/0.0036/1000</f>
        <v>28.729635611111114</v>
      </c>
      <c r="D30" s="93">
        <f>VLOOKUP($A30,DATA!$A$1:$AM$533,D$1,FALSE)/0.0036/1000</f>
        <v>26.325942152777777</v>
      </c>
      <c r="E30" s="93">
        <f>VLOOKUP($A30,DATA!$A$1:$AM$533,E$1,FALSE)/0.0036/1000</f>
        <v>28.540254583333336</v>
      </c>
      <c r="F30" s="93">
        <f>VLOOKUP($A30,DATA!$A$1:$AM$533,F$1,FALSE)/0.0036/1000</f>
        <v>24.910384816666667</v>
      </c>
      <c r="G30" s="93">
        <f>VLOOKUP($A30,DATA!$A$1:$AM$533,G$1,FALSE)/0.0036/1000</f>
        <v>17.787298955555553</v>
      </c>
      <c r="H30" s="93">
        <f>VLOOKUP($A30,DATA!$A$1:$AM$533,H$1,FALSE)/0.0036/1000</f>
        <v>14.947608730555556</v>
      </c>
      <c r="I30" s="93">
        <f>VLOOKUP($A30,DATA!$A$1:$AM$533,I$1,FALSE)/0.0036/1000</f>
        <v>0.55132210888888888</v>
      </c>
      <c r="K30" s="46" t="s">
        <v>162</v>
      </c>
      <c r="L30" s="94">
        <f t="shared" si="6"/>
        <v>27.481123124822805</v>
      </c>
      <c r="M30" s="94">
        <f t="shared" si="7"/>
        <v>27.081329566430846</v>
      </c>
      <c r="N30" s="94">
        <f t="shared" si="8"/>
        <v>15.750954825518601</v>
      </c>
      <c r="O30" s="94">
        <f t="shared" si="9"/>
        <v>32.066275379031687</v>
      </c>
      <c r="P30" s="94">
        <f t="shared" si="10"/>
        <v>25.863283980487903</v>
      </c>
      <c r="Q30" s="94">
        <f t="shared" si="11"/>
        <v>19.689875993952047</v>
      </c>
      <c r="R30" s="94">
        <f t="shared" si="12"/>
        <v>0.61651958043803456</v>
      </c>
      <c r="S30" s="95"/>
      <c r="U30" s="46" t="s">
        <v>162</v>
      </c>
      <c r="V30" s="94">
        <v>33.310452272512492</v>
      </c>
      <c r="W30" s="73">
        <v>32.825854019916179</v>
      </c>
      <c r="X30" s="96">
        <v>19.092066455174063</v>
      </c>
      <c r="Y30" s="96">
        <v>38.868212580644467</v>
      </c>
      <c r="Z30" s="96">
        <v>31.349435127864126</v>
      </c>
      <c r="AA30" s="96">
        <v>23.86651635630551</v>
      </c>
      <c r="AB30" s="96">
        <v>0.74729646113701165</v>
      </c>
    </row>
    <row r="31" spans="1:28" x14ac:dyDescent="0.2">
      <c r="A31" s="46" t="s">
        <v>181</v>
      </c>
      <c r="B31" s="60" t="s">
        <v>131</v>
      </c>
      <c r="C31" s="93">
        <f>VLOOKUP($A31,DATA!$A$1:$AM$533,C$1,FALSE)/0.0036/1000</f>
        <v>122.63729388888889</v>
      </c>
      <c r="D31" s="93">
        <f>VLOOKUP($A31,DATA!$A$1:$AM$533,D$1,FALSE)/0.0036/1000</f>
        <v>134.39466669444442</v>
      </c>
      <c r="E31" s="93">
        <f>VLOOKUP($A31,DATA!$A$1:$AM$533,E$1,FALSE)/0.0036/1000</f>
        <v>152.03776152777777</v>
      </c>
      <c r="F31" s="93">
        <f>VLOOKUP($A31,DATA!$A$1:$AM$533,F$1,FALSE)/0.0036/1000</f>
        <v>142.46228786111112</v>
      </c>
      <c r="G31" s="93">
        <f>VLOOKUP($A31,DATA!$A$1:$AM$533,G$1,FALSE)/0.0036/1000</f>
        <v>147.82903605555555</v>
      </c>
      <c r="H31" s="93">
        <f>VLOOKUP($A31,DATA!$A$1:$AM$533,H$1,FALSE)/0.0036/1000</f>
        <v>154.16951819444441</v>
      </c>
      <c r="I31" s="93">
        <f>VLOOKUP($A31,DATA!$A$1:$AM$533,I$1,FALSE)/0.0036/1000</f>
        <v>227.50013877777778</v>
      </c>
      <c r="K31" s="46" t="s">
        <v>171</v>
      </c>
      <c r="L31" s="94">
        <f t="shared" si="6"/>
        <v>117.30780786454316</v>
      </c>
      <c r="M31" s="94">
        <f t="shared" si="7"/>
        <v>138.2522025641058</v>
      </c>
      <c r="N31" s="94">
        <f t="shared" si="8"/>
        <v>181.78214144471008</v>
      </c>
      <c r="O31" s="94">
        <f t="shared" si="9"/>
        <v>183.38676768294212</v>
      </c>
      <c r="P31" s="94">
        <f t="shared" si="10"/>
        <v>214.94800024619587</v>
      </c>
      <c r="Q31" s="94">
        <f t="shared" si="11"/>
        <v>203.08122524410081</v>
      </c>
      <c r="R31" s="94">
        <f>AB31*(1-0.175)</f>
        <v>254.40352899858448</v>
      </c>
      <c r="S31" s="95"/>
      <c r="U31" s="46" t="s">
        <v>171</v>
      </c>
      <c r="V31" s="94">
        <v>142.19128226005233</v>
      </c>
      <c r="W31" s="73">
        <v>167.57842735043127</v>
      </c>
      <c r="X31" s="96">
        <v>220.34198962995163</v>
      </c>
      <c r="Y31" s="96">
        <v>222.28699113083894</v>
      </c>
      <c r="Z31" s="96">
        <v>260.54303060144957</v>
      </c>
      <c r="AA31" s="96">
        <v>246.15906090194039</v>
      </c>
      <c r="AB31" s="96">
        <v>308.36791393767817</v>
      </c>
    </row>
    <row r="32" spans="1:28" x14ac:dyDescent="0.2">
      <c r="A32" s="46" t="s">
        <v>182</v>
      </c>
      <c r="B32" s="60" t="s">
        <v>132</v>
      </c>
      <c r="C32" s="93">
        <f>VLOOKUP($A32,DATA!$A$1:$AM$533,C$1,FALSE)/0.0036/1000</f>
        <v>1.7822446963888887</v>
      </c>
      <c r="D32" s="93">
        <f>VLOOKUP($A32,DATA!$A$1:$AM$533,D$1,FALSE)/0.0036/1000</f>
        <v>3.0230385916666669</v>
      </c>
      <c r="E32" s="93">
        <f>VLOOKUP($A32,DATA!$A$1:$AM$533,E$1,FALSE)/0.0036/1000</f>
        <v>0.78867347472222227</v>
      </c>
      <c r="F32" s="93">
        <f>VLOOKUP($A32,DATA!$A$1:$AM$533,F$1,FALSE)/0.0036/1000</f>
        <v>6.408935005555555E-2</v>
      </c>
      <c r="G32" s="93">
        <f>VLOOKUP($A32,DATA!$A$1:$AM$533,G$1,FALSE)/0.0036/1000</f>
        <v>4.2502254305555563E-2</v>
      </c>
      <c r="H32" s="93">
        <f>VLOOKUP($A32,DATA!$A$1:$AM$533,H$1,FALSE)/0.0036/1000</f>
        <v>0.14376331088888888</v>
      </c>
      <c r="I32" s="93">
        <f>VLOOKUP($A32,DATA!$A$1:$AM$533,I$1,FALSE)/0.0036/1000</f>
        <v>0.3438172436111111</v>
      </c>
      <c r="K32" s="46" t="s">
        <v>132</v>
      </c>
      <c r="L32" s="94">
        <f t="shared" si="6"/>
        <v>1.7047931488168995</v>
      </c>
      <c r="M32" s="94">
        <f t="shared" si="7"/>
        <v>3.1095479758815947</v>
      </c>
      <c r="N32" s="94">
        <f t="shared" si="8"/>
        <v>1.7211715807698225</v>
      </c>
      <c r="O32" s="94">
        <f t="shared" si="9"/>
        <v>2.5088010523177215E-3</v>
      </c>
      <c r="P32" s="94">
        <f t="shared" si="10"/>
        <v>6.1799595085221877E-2</v>
      </c>
      <c r="Q32" s="94">
        <f t="shared" si="11"/>
        <v>0.18937355230812045</v>
      </c>
      <c r="R32" s="94">
        <f t="shared" si="12"/>
        <v>0.38447589764787721</v>
      </c>
      <c r="S32" s="95"/>
      <c r="U32" s="46" t="s">
        <v>132</v>
      </c>
      <c r="V32" s="94">
        <v>2.0664159379598783</v>
      </c>
      <c r="W32" s="73">
        <v>3.7691490616746606</v>
      </c>
      <c r="X32" s="96">
        <v>2.0862685827513001</v>
      </c>
      <c r="Y32" s="96">
        <v>3.0409709725063294E-3</v>
      </c>
      <c r="Z32" s="96">
        <v>7.490860010329925E-2</v>
      </c>
      <c r="AA32" s="96">
        <v>0.22954369976741873</v>
      </c>
      <c r="AB32" s="96">
        <v>0.46603139108833602</v>
      </c>
    </row>
    <row r="33" spans="1:28" x14ac:dyDescent="0.2">
      <c r="A33" s="46" t="s">
        <v>183</v>
      </c>
      <c r="B33" s="60" t="s">
        <v>133</v>
      </c>
      <c r="C33" s="93">
        <f>VLOOKUP($A33,DATA!$A$1:$AM$533,C$1,FALSE)/0.0036/1000</f>
        <v>41.125785777777779</v>
      </c>
      <c r="D33" s="93">
        <f>VLOOKUP($A33,DATA!$A$1:$AM$533,D$1,FALSE)/0.0036/1000</f>
        <v>32.282973277777778</v>
      </c>
      <c r="E33" s="93">
        <f>VLOOKUP($A33,DATA!$A$1:$AM$533,E$1,FALSE)/0.0036/1000</f>
        <v>3.4652006055555558</v>
      </c>
      <c r="F33" s="93">
        <f>VLOOKUP($A33,DATA!$A$1:$AM$533,F$1,FALSE)/0.0036/1000</f>
        <v>6.408935005555555E-2</v>
      </c>
      <c r="G33" s="93">
        <f>VLOOKUP($A33,DATA!$A$1:$AM$533,G$1,FALSE)/0.0036/1000</f>
        <v>5.6738818027777783E-2</v>
      </c>
      <c r="H33" s="93">
        <f>VLOOKUP($A33,DATA!$A$1:$AM$533,H$1,FALSE)/0.0036/1000</f>
        <v>6.2630039944444438E-2</v>
      </c>
      <c r="I33" s="93">
        <f>VLOOKUP($A33,DATA!$A$1:$AM$533,I$1,FALSE)/0.0036/1000</f>
        <v>7.3775554611111099E-2</v>
      </c>
      <c r="K33" s="46" t="s">
        <v>165</v>
      </c>
      <c r="L33" s="94">
        <f t="shared" si="6"/>
        <v>39.338570042809998</v>
      </c>
      <c r="M33" s="94">
        <f t="shared" si="7"/>
        <v>33.209994256878339</v>
      </c>
      <c r="N33" s="94">
        <f t="shared" si="8"/>
        <v>0</v>
      </c>
      <c r="O33" s="94">
        <f t="shared" si="9"/>
        <v>1.0100871882059436E-4</v>
      </c>
      <c r="P33" s="94">
        <f t="shared" si="10"/>
        <v>6.3775866529340412E-3</v>
      </c>
      <c r="Q33" s="94">
        <f t="shared" si="11"/>
        <v>1.2023318970022956E-3</v>
      </c>
      <c r="R33" s="94">
        <f t="shared" si="12"/>
        <v>0</v>
      </c>
      <c r="S33" s="95"/>
      <c r="U33" s="46" t="s">
        <v>165</v>
      </c>
      <c r="V33" s="94">
        <v>47.683115203406061</v>
      </c>
      <c r="W33" s="73">
        <v>40.254538493185869</v>
      </c>
      <c r="X33" s="96"/>
      <c r="Y33" s="96">
        <v>1.2243481069162954E-4</v>
      </c>
      <c r="Z33" s="96">
        <v>7.7304080641624751E-3</v>
      </c>
      <c r="AA33" s="96">
        <v>1.4573719963664189E-3</v>
      </c>
      <c r="AB33" s="96"/>
    </row>
    <row r="34" spans="1:28" x14ac:dyDescent="0.2">
      <c r="C34" s="93">
        <f>SUM(C22:C33)</f>
        <v>237.21162756009164</v>
      </c>
      <c r="D34" s="93">
        <f>SUM(D22:D33)</f>
        <v>248.39627426311111</v>
      </c>
      <c r="E34" s="93">
        <f t="shared" ref="E34:I34" si="13">SUM(E22:E33)</f>
        <v>250.30448357250003</v>
      </c>
      <c r="F34" s="93">
        <f t="shared" si="13"/>
        <v>259.42080676455555</v>
      </c>
      <c r="G34" s="93">
        <f t="shared" si="13"/>
        <v>266.09253804261112</v>
      </c>
      <c r="H34" s="93">
        <f t="shared" si="13"/>
        <v>348.86206050333334</v>
      </c>
      <c r="I34" s="93">
        <f t="shared" si="13"/>
        <v>459.73246747288886</v>
      </c>
      <c r="L34" s="94">
        <f>SUM(L22:L33)</f>
        <v>226.90305000000001</v>
      </c>
      <c r="M34" s="94">
        <f>SUM(M22:M33)</f>
        <v>255.52477499999995</v>
      </c>
      <c r="N34" s="94">
        <f>SUM(N22:N33)</f>
        <v>287.2683651691292</v>
      </c>
      <c r="O34" s="94">
        <f t="shared" ref="O34:R34" si="14">SUM(O22:O33)</f>
        <v>333.78102696466141</v>
      </c>
      <c r="P34" s="94">
        <f t="shared" si="14"/>
        <v>386.83067519777717</v>
      </c>
      <c r="Q34" s="94">
        <f t="shared" si="14"/>
        <v>459.46048150981557</v>
      </c>
      <c r="R34" s="94">
        <f t="shared" si="14"/>
        <v>514.00811056044279</v>
      </c>
      <c r="S34" s="95"/>
      <c r="V34" s="94">
        <f>SUM(V22:V33)</f>
        <v>275.03399999999999</v>
      </c>
      <c r="W34" s="94">
        <f>SUM(W22:W33)</f>
        <v>309.72699999999998</v>
      </c>
      <c r="X34" s="96">
        <f>SUM(X22:X33)</f>
        <v>348.20407899288392</v>
      </c>
      <c r="Y34" s="96">
        <f t="shared" ref="Y34:AB34" si="15">SUM(Y22:Y33)</f>
        <v>404.58306298746828</v>
      </c>
      <c r="Z34" s="96">
        <f t="shared" si="15"/>
        <v>468.88566690639658</v>
      </c>
      <c r="AA34" s="96">
        <f t="shared" si="15"/>
        <v>556.92179576947342</v>
      </c>
      <c r="AB34" s="96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</vt:i4>
      </vt:variant>
    </vt:vector>
  </HeadingPairs>
  <TitlesOfParts>
    <vt:vector size="14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compare Balmorel-ThreeME </vt:lpstr>
      <vt:lpstr>Empleo por sectores</vt:lpstr>
      <vt:lpstr>GRAPH</vt:lpstr>
      <vt:lpstr>ENER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2019-06-21T16:07:12Z</dcterms:modified>
</cp:coreProperties>
</file>