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8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ssela.Landa\Documents\Github\ThreeMe-Mex\Results\"/>
    </mc:Choice>
  </mc:AlternateContent>
  <bookViews>
    <workbookView xWindow="3525" yWindow="2520" windowWidth="16740" windowHeight="4755" firstSheet="9" activeTab="12"/>
  </bookViews>
  <sheets>
    <sheet name="DATA" sheetId="1" r:id="rId1"/>
    <sheet name="DATA 2" sheetId="12" r:id="rId2"/>
    <sheet name="DATA PIB por componente" sheetId="8" r:id="rId3"/>
    <sheet name="Inversion" sheetId="14" r:id="rId4"/>
    <sheet name="Resultados Macroeconomicos" sheetId="7" r:id="rId5"/>
    <sheet name="Graph-PIB Componente" sheetId="9" r:id="rId6"/>
    <sheet name="Energia-emisiones por Sectores" sheetId="11" r:id="rId7"/>
    <sheet name="Consumo por sectores" sheetId="17" r:id="rId8"/>
    <sheet name="Inversiones por sectores" sheetId="16" r:id="rId9"/>
    <sheet name="Empleo por sectores" sheetId="15" r:id="rId10"/>
    <sheet name="compare Balmorel-ThreeME " sheetId="18" r:id="rId11"/>
    <sheet name="ENER-baseline" sheetId="2" r:id="rId12"/>
    <sheet name="ENER-EE " sheetId="19" r:id="rId13"/>
    <sheet name="GRAPH" sheetId="5" r:id="rId14"/>
    <sheet name="ENR_EMS_ELEC" sheetId="4" r:id="rId15"/>
  </sheets>
  <externalReferences>
    <externalReference r:id="rId16"/>
  </externalReferences>
  <calcPr calcId="162913"/>
</workbook>
</file>

<file path=xl/calcChain.xml><?xml version="1.0" encoding="utf-8"?>
<calcChain xmlns="http://schemas.openxmlformats.org/spreadsheetml/2006/main">
  <c r="C4" i="11" l="1"/>
  <c r="C24" i="11"/>
  <c r="G8" i="15"/>
  <c r="G4" i="7"/>
  <c r="P5" i="15"/>
  <c r="P6" i="15"/>
  <c r="P7" i="15"/>
  <c r="P8" i="15"/>
  <c r="P11" i="15"/>
  <c r="P12" i="15"/>
  <c r="P13" i="15"/>
  <c r="P14" i="15"/>
  <c r="P15" i="15"/>
  <c r="P16" i="15"/>
  <c r="P17" i="15"/>
  <c r="P18" i="15"/>
  <c r="P19" i="15"/>
  <c r="P20" i="15"/>
  <c r="P21" i="15"/>
  <c r="P10" i="15"/>
  <c r="P4" i="15"/>
  <c r="G11" i="15"/>
  <c r="G12" i="15"/>
  <c r="G13" i="15"/>
  <c r="G14" i="15"/>
  <c r="G15" i="15"/>
  <c r="G16" i="15"/>
  <c r="G17" i="15"/>
  <c r="G18" i="15"/>
  <c r="G19" i="15"/>
  <c r="G20" i="15"/>
  <c r="G21" i="15"/>
  <c r="G10" i="15"/>
  <c r="G5" i="15"/>
  <c r="G6" i="15"/>
  <c r="G7" i="15"/>
  <c r="G4" i="15"/>
  <c r="P11" i="16"/>
  <c r="P12" i="16"/>
  <c r="P13" i="16"/>
  <c r="P14" i="16"/>
  <c r="P15" i="16"/>
  <c r="P16" i="16"/>
  <c r="P17" i="16"/>
  <c r="P18" i="16"/>
  <c r="P19" i="16"/>
  <c r="P20" i="16"/>
  <c r="P21" i="16"/>
  <c r="P10" i="16"/>
  <c r="P5" i="16"/>
  <c r="P6" i="16"/>
  <c r="P7" i="16"/>
  <c r="P8" i="16"/>
  <c r="P4" i="16"/>
  <c r="G11" i="16"/>
  <c r="G12" i="16"/>
  <c r="G13" i="16"/>
  <c r="G14" i="16"/>
  <c r="G15" i="16"/>
  <c r="G16" i="16"/>
  <c r="G17" i="16"/>
  <c r="G18" i="16"/>
  <c r="G19" i="16"/>
  <c r="G20" i="16"/>
  <c r="G21" i="16"/>
  <c r="G10" i="16"/>
  <c r="G5" i="16"/>
  <c r="G6" i="16"/>
  <c r="G7" i="16"/>
  <c r="G8" i="16"/>
  <c r="G4" i="16"/>
  <c r="P5" i="17"/>
  <c r="P6" i="17"/>
  <c r="P7" i="17"/>
  <c r="P8" i="17"/>
  <c r="P9" i="17"/>
  <c r="P4" i="17"/>
  <c r="G5" i="17"/>
  <c r="G6" i="17"/>
  <c r="G7" i="17"/>
  <c r="G8" i="17"/>
  <c r="G9" i="17"/>
  <c r="G4" i="17"/>
  <c r="F4" i="17"/>
  <c r="G13" i="19"/>
  <c r="P9" i="15" l="1"/>
  <c r="AF8" i="15"/>
  <c r="X4" i="16"/>
  <c r="P9" i="16"/>
  <c r="G9" i="15"/>
  <c r="P22" i="16"/>
  <c r="Q3" i="8"/>
  <c r="R3" i="8"/>
  <c r="T3" i="8"/>
  <c r="V3" i="8" s="1"/>
  <c r="X3" i="8"/>
  <c r="Y3" i="8"/>
  <c r="Q4" i="8"/>
  <c r="R4" i="8"/>
  <c r="T4" i="8"/>
  <c r="V4" i="8" s="1"/>
  <c r="X4" i="8"/>
  <c r="Y4" i="8"/>
  <c r="Q5" i="8"/>
  <c r="R5" i="8"/>
  <c r="T5" i="8"/>
  <c r="U5" i="8" s="1"/>
  <c r="X5" i="8"/>
  <c r="Y5" i="8"/>
  <c r="Q6" i="8"/>
  <c r="R6" i="8"/>
  <c r="T6" i="8"/>
  <c r="U6" i="8" s="1"/>
  <c r="X6" i="8"/>
  <c r="Y6" i="8"/>
  <c r="Q7" i="8"/>
  <c r="R7" i="8"/>
  <c r="T7" i="8"/>
  <c r="U7" i="8" s="1"/>
  <c r="X7" i="8"/>
  <c r="Y7" i="8"/>
  <c r="Q8" i="8"/>
  <c r="R8" i="8"/>
  <c r="T8" i="8"/>
  <c r="V8" i="8" s="1"/>
  <c r="X8" i="8"/>
  <c r="Y8" i="8"/>
  <c r="Q9" i="8"/>
  <c r="R9" i="8"/>
  <c r="T9" i="8"/>
  <c r="U9" i="8" s="1"/>
  <c r="X9" i="8"/>
  <c r="Y9" i="8"/>
  <c r="Q10" i="8"/>
  <c r="R10" i="8"/>
  <c r="T10" i="8"/>
  <c r="U10" i="8" s="1"/>
  <c r="X10" i="8"/>
  <c r="Y10" i="8"/>
  <c r="Q11" i="8"/>
  <c r="R11" i="8"/>
  <c r="T11" i="8"/>
  <c r="V11" i="8" s="1"/>
  <c r="X11" i="8"/>
  <c r="Y11" i="8"/>
  <c r="Q12" i="8"/>
  <c r="R12" i="8"/>
  <c r="T12" i="8"/>
  <c r="V12" i="8" s="1"/>
  <c r="X12" i="8"/>
  <c r="Y12" i="8"/>
  <c r="Q13" i="8"/>
  <c r="R13" i="8"/>
  <c r="T13" i="8"/>
  <c r="U13" i="8" s="1"/>
  <c r="X13" i="8"/>
  <c r="Y13" i="8"/>
  <c r="Q14" i="8"/>
  <c r="R14" i="8"/>
  <c r="T14" i="8"/>
  <c r="U14" i="8" s="1"/>
  <c r="X14" i="8"/>
  <c r="Y14" i="8"/>
  <c r="Q15" i="8"/>
  <c r="R15" i="8"/>
  <c r="T15" i="8"/>
  <c r="U15" i="8" s="1"/>
  <c r="X15" i="8"/>
  <c r="Y15" i="8"/>
  <c r="Q16" i="8"/>
  <c r="R16" i="8"/>
  <c r="T16" i="8"/>
  <c r="V16" i="8" s="1"/>
  <c r="X16" i="8"/>
  <c r="Y16" i="8"/>
  <c r="Q17" i="8"/>
  <c r="R17" i="8"/>
  <c r="T17" i="8"/>
  <c r="U17" i="8" s="1"/>
  <c r="X17" i="8"/>
  <c r="Y17" i="8"/>
  <c r="Q18" i="8"/>
  <c r="R18" i="8"/>
  <c r="T18" i="8"/>
  <c r="U18" i="8" s="1"/>
  <c r="X18" i="8"/>
  <c r="Y18" i="8"/>
  <c r="Q19" i="8"/>
  <c r="R19" i="8"/>
  <c r="T19" i="8"/>
  <c r="U19" i="8" s="1"/>
  <c r="X19" i="8"/>
  <c r="Y19" i="8"/>
  <c r="Q20" i="8"/>
  <c r="R20" i="8"/>
  <c r="T20" i="8"/>
  <c r="V20" i="8" s="1"/>
  <c r="X20" i="8"/>
  <c r="Y20" i="8"/>
  <c r="Q21" i="8"/>
  <c r="R21" i="8"/>
  <c r="T21" i="8"/>
  <c r="U21" i="8" s="1"/>
  <c r="X21" i="8"/>
  <c r="Y21" i="8"/>
  <c r="Q22" i="8"/>
  <c r="R22" i="8"/>
  <c r="T22" i="8"/>
  <c r="U22" i="8" s="1"/>
  <c r="X22" i="8"/>
  <c r="Y22" i="8"/>
  <c r="Q23" i="8"/>
  <c r="R23" i="8"/>
  <c r="T23" i="8"/>
  <c r="U23" i="8" s="1"/>
  <c r="X23" i="8"/>
  <c r="Y23" i="8"/>
  <c r="Q24" i="8"/>
  <c r="R24" i="8"/>
  <c r="T24" i="8"/>
  <c r="V24" i="8" s="1"/>
  <c r="X24" i="8"/>
  <c r="Y24" i="8"/>
  <c r="Q25" i="8"/>
  <c r="R25" i="8"/>
  <c r="T25" i="8"/>
  <c r="U25" i="8" s="1"/>
  <c r="X25" i="8"/>
  <c r="Y25" i="8"/>
  <c r="Q26" i="8"/>
  <c r="R26" i="8"/>
  <c r="T26" i="8"/>
  <c r="U26" i="8" s="1"/>
  <c r="X26" i="8"/>
  <c r="Y26" i="8"/>
  <c r="Q27" i="8"/>
  <c r="R27" i="8"/>
  <c r="T27" i="8"/>
  <c r="V27" i="8" s="1"/>
  <c r="X27" i="8"/>
  <c r="Y27" i="8"/>
  <c r="Q28" i="8"/>
  <c r="R28" i="8"/>
  <c r="T28" i="8"/>
  <c r="V28" i="8" s="1"/>
  <c r="X28" i="8"/>
  <c r="Y28" i="8"/>
  <c r="Q29" i="8"/>
  <c r="R29" i="8"/>
  <c r="T29" i="8"/>
  <c r="U29" i="8" s="1"/>
  <c r="X29" i="8"/>
  <c r="Y29" i="8"/>
  <c r="Q30" i="8"/>
  <c r="R30" i="8"/>
  <c r="T30" i="8"/>
  <c r="U30" i="8" s="1"/>
  <c r="X30" i="8"/>
  <c r="Y30" i="8"/>
  <c r="Q31" i="8"/>
  <c r="R31" i="8"/>
  <c r="T31" i="8"/>
  <c r="U31" i="8" s="1"/>
  <c r="X31" i="8"/>
  <c r="Y31" i="8"/>
  <c r="Q32" i="8"/>
  <c r="R32" i="8"/>
  <c r="T32" i="8"/>
  <c r="V32" i="8" s="1"/>
  <c r="X32" i="8"/>
  <c r="Y32" i="8"/>
  <c r="Q33" i="8"/>
  <c r="R33" i="8"/>
  <c r="T33" i="8"/>
  <c r="U33" i="8" s="1"/>
  <c r="X33" i="8"/>
  <c r="Y33" i="8"/>
  <c r="Q34" i="8"/>
  <c r="R34" i="8"/>
  <c r="T34" i="8"/>
  <c r="U34" i="8" s="1"/>
  <c r="X34" i="8"/>
  <c r="Y34" i="8"/>
  <c r="Q35" i="8"/>
  <c r="R35" i="8"/>
  <c r="T35" i="8"/>
  <c r="U35" i="8" s="1"/>
  <c r="X35" i="8"/>
  <c r="Y35" i="8"/>
  <c r="Q36" i="8"/>
  <c r="R36" i="8"/>
  <c r="T36" i="8"/>
  <c r="V36" i="8" s="1"/>
  <c r="X36" i="8"/>
  <c r="Y36" i="8"/>
  <c r="Q37" i="8"/>
  <c r="R37" i="8"/>
  <c r="T37" i="8"/>
  <c r="U37" i="8" s="1"/>
  <c r="X37" i="8"/>
  <c r="Y37" i="8"/>
  <c r="Q38" i="8"/>
  <c r="R38" i="8"/>
  <c r="T38" i="8"/>
  <c r="U38" i="8" s="1"/>
  <c r="X38" i="8"/>
  <c r="Y38" i="8"/>
  <c r="Q39" i="8"/>
  <c r="R39" i="8"/>
  <c r="T39" i="8"/>
  <c r="V39" i="8" s="1"/>
  <c r="X39" i="8"/>
  <c r="Y39" i="8"/>
  <c r="Q40" i="8"/>
  <c r="R40" i="8"/>
  <c r="T40" i="8"/>
  <c r="V40" i="8" s="1"/>
  <c r="X40" i="8"/>
  <c r="Y40" i="8"/>
  <c r="V6" i="8" l="1"/>
  <c r="U3" i="8"/>
  <c r="AA3" i="8" s="1"/>
  <c r="V34" i="8"/>
  <c r="U32" i="8"/>
  <c r="W34" i="8"/>
  <c r="W6" i="8"/>
  <c r="W26" i="8"/>
  <c r="V23" i="8"/>
  <c r="U11" i="8"/>
  <c r="U39" i="8"/>
  <c r="W38" i="8"/>
  <c r="W31" i="8"/>
  <c r="W28" i="8"/>
  <c r="U28" i="8"/>
  <c r="W18" i="8"/>
  <c r="U16" i="8"/>
  <c r="W15" i="8"/>
  <c r="V7" i="8"/>
  <c r="V38" i="8"/>
  <c r="AA38" i="8" s="1"/>
  <c r="V35" i="8"/>
  <c r="V18" i="8"/>
  <c r="U12" i="8"/>
  <c r="W27" i="8"/>
  <c r="W25" i="8"/>
  <c r="W22" i="8"/>
  <c r="W12" i="8"/>
  <c r="W10" i="8"/>
  <c r="W30" i="8"/>
  <c r="W11" i="8"/>
  <c r="AA11" i="8" s="1"/>
  <c r="W9" i="8"/>
  <c r="U27" i="8"/>
  <c r="V22" i="8"/>
  <c r="V19" i="8"/>
  <c r="W14" i="8"/>
  <c r="U4" i="8"/>
  <c r="W24" i="8"/>
  <c r="W21" i="8"/>
  <c r="W8" i="8"/>
  <c r="U40" i="8"/>
  <c r="W39" i="8"/>
  <c r="W36" i="8"/>
  <c r="W33" i="8"/>
  <c r="V31" i="8"/>
  <c r="V30" i="8"/>
  <c r="U24" i="8"/>
  <c r="W23" i="8"/>
  <c r="W20" i="8"/>
  <c r="W17" i="8"/>
  <c r="V15" i="8"/>
  <c r="V14" i="8"/>
  <c r="U8" i="8"/>
  <c r="W5" i="8"/>
  <c r="W3" i="8"/>
  <c r="W40" i="8"/>
  <c r="W37" i="8"/>
  <c r="U36" i="8"/>
  <c r="W35" i="8"/>
  <c r="W32" i="8"/>
  <c r="W29" i="8"/>
  <c r="V26" i="8"/>
  <c r="U20" i="8"/>
  <c r="W19" i="8"/>
  <c r="W16" i="8"/>
  <c r="W13" i="8"/>
  <c r="V10" i="8"/>
  <c r="W7" i="8"/>
  <c r="W4" i="8"/>
  <c r="V37" i="8"/>
  <c r="V33" i="8"/>
  <c r="V29" i="8"/>
  <c r="V25" i="8"/>
  <c r="V21" i="8"/>
  <c r="V17" i="8"/>
  <c r="V13" i="8"/>
  <c r="V9" i="8"/>
  <c r="V5" i="8"/>
  <c r="AA5" i="8" s="1"/>
  <c r="L3" i="19"/>
  <c r="M3" i="19"/>
  <c r="N3" i="19"/>
  <c r="O3" i="19"/>
  <c r="P3" i="19"/>
  <c r="L4" i="19"/>
  <c r="M4" i="19"/>
  <c r="N4" i="19"/>
  <c r="O4" i="19"/>
  <c r="P4" i="19"/>
  <c r="L5" i="19"/>
  <c r="M5" i="19"/>
  <c r="N5" i="19"/>
  <c r="O5" i="19"/>
  <c r="P5" i="19"/>
  <c r="L6" i="19"/>
  <c r="M6" i="19"/>
  <c r="N6" i="19"/>
  <c r="O6" i="19"/>
  <c r="P6" i="19"/>
  <c r="L7" i="19"/>
  <c r="M7" i="19"/>
  <c r="N7" i="19"/>
  <c r="O7" i="19"/>
  <c r="P7" i="19"/>
  <c r="K4" i="19"/>
  <c r="K5" i="19"/>
  <c r="K6" i="19"/>
  <c r="K7" i="19"/>
  <c r="K3" i="19"/>
  <c r="L3" i="2"/>
  <c r="M3" i="2"/>
  <c r="N3" i="2"/>
  <c r="O3" i="2"/>
  <c r="P3" i="2"/>
  <c r="L4" i="2"/>
  <c r="M4" i="2"/>
  <c r="N4" i="2"/>
  <c r="O4" i="2"/>
  <c r="P4" i="2"/>
  <c r="L5" i="2"/>
  <c r="M5" i="2"/>
  <c r="N5" i="2"/>
  <c r="O5" i="2"/>
  <c r="P5" i="2"/>
  <c r="L6" i="2"/>
  <c r="M6" i="2"/>
  <c r="N6" i="2"/>
  <c r="O6" i="2"/>
  <c r="P6" i="2"/>
  <c r="L7" i="2"/>
  <c r="M7" i="2"/>
  <c r="N7" i="2"/>
  <c r="O7" i="2"/>
  <c r="P7" i="2"/>
  <c r="K4" i="2"/>
  <c r="K5" i="2"/>
  <c r="K6" i="2"/>
  <c r="K7" i="2"/>
  <c r="K3" i="2"/>
  <c r="AA27" i="8" l="1"/>
  <c r="AA6" i="8"/>
  <c r="AA32" i="8"/>
  <c r="AA40" i="8"/>
  <c r="AA33" i="8"/>
  <c r="AA12" i="8"/>
  <c r="AA36" i="8"/>
  <c r="AA34" i="8"/>
  <c r="AA9" i="8"/>
  <c r="AA39" i="8"/>
  <c r="AA28" i="8"/>
  <c r="AA7" i="8"/>
  <c r="AA19" i="8"/>
  <c r="AA26" i="8"/>
  <c r="AA8" i="8"/>
  <c r="AA4" i="8"/>
  <c r="AA16" i="8"/>
  <c r="AA31" i="8"/>
  <c r="AA10" i="8"/>
  <c r="AA35" i="8"/>
  <c r="AA14" i="8"/>
  <c r="AA23" i="8"/>
  <c r="AA22" i="8"/>
  <c r="AA18" i="8"/>
  <c r="AA17" i="8"/>
  <c r="AA15" i="8"/>
  <c r="AA24" i="8"/>
  <c r="AA25" i="8"/>
  <c r="AA20" i="8"/>
  <c r="AA13" i="8"/>
  <c r="AA29" i="8"/>
  <c r="AA30" i="8"/>
  <c r="AA21" i="8"/>
  <c r="AA37" i="8"/>
  <c r="Q22" i="19"/>
  <c r="L42" i="19"/>
  <c r="M42" i="19"/>
  <c r="N42" i="19"/>
  <c r="O42" i="19"/>
  <c r="P42" i="19"/>
  <c r="L33" i="19"/>
  <c r="M33" i="19"/>
  <c r="N33" i="19"/>
  <c r="O33" i="19"/>
  <c r="P33" i="19"/>
  <c r="L24" i="19"/>
  <c r="M24" i="19"/>
  <c r="N24" i="19"/>
  <c r="O24" i="19"/>
  <c r="P24" i="19"/>
  <c r="H23" i="18" l="1"/>
  <c r="L13" i="19" l="1"/>
  <c r="M13" i="19"/>
  <c r="N13" i="19"/>
  <c r="O13" i="19"/>
  <c r="P13" i="19"/>
  <c r="K13" i="19"/>
  <c r="L13" i="2"/>
  <c r="M13" i="2"/>
  <c r="N13" i="2"/>
  <c r="O13" i="2"/>
  <c r="P13" i="2"/>
  <c r="K13" i="2"/>
  <c r="B18" i="2" l="1"/>
  <c r="B40" i="2" l="1"/>
  <c r="C36" i="19" l="1"/>
  <c r="D36" i="19"/>
  <c r="E36" i="19"/>
  <c r="F36" i="19"/>
  <c r="G36" i="19"/>
  <c r="C37" i="19"/>
  <c r="D37" i="19"/>
  <c r="E37" i="19"/>
  <c r="F37" i="19"/>
  <c r="G37" i="19"/>
  <c r="C38" i="19"/>
  <c r="D38" i="19"/>
  <c r="E38" i="19"/>
  <c r="F38" i="19"/>
  <c r="G38" i="19"/>
  <c r="C39" i="19"/>
  <c r="D39" i="19"/>
  <c r="E39" i="19"/>
  <c r="F39" i="19"/>
  <c r="G39" i="19"/>
  <c r="C40" i="19"/>
  <c r="D40" i="19"/>
  <c r="E40" i="19"/>
  <c r="F40" i="19"/>
  <c r="G40" i="19"/>
  <c r="B37" i="19"/>
  <c r="B38" i="19"/>
  <c r="B39" i="19"/>
  <c r="B40" i="19"/>
  <c r="B36" i="19"/>
  <c r="C27" i="19"/>
  <c r="D27" i="19"/>
  <c r="E27" i="19"/>
  <c r="F27" i="19"/>
  <c r="G27" i="19"/>
  <c r="C28" i="19"/>
  <c r="D28" i="19"/>
  <c r="E28" i="19"/>
  <c r="F28" i="19"/>
  <c r="G28" i="19"/>
  <c r="C29" i="19"/>
  <c r="D29" i="19"/>
  <c r="E29" i="19"/>
  <c r="F29" i="19"/>
  <c r="G29" i="19"/>
  <c r="C30" i="19"/>
  <c r="D30" i="19"/>
  <c r="E30" i="19"/>
  <c r="F30" i="19"/>
  <c r="G30" i="19"/>
  <c r="C31" i="19"/>
  <c r="D31" i="19"/>
  <c r="E31" i="19"/>
  <c r="F31" i="19"/>
  <c r="G31" i="19"/>
  <c r="B28" i="19"/>
  <c r="B29" i="19"/>
  <c r="B30" i="19"/>
  <c r="B31" i="19"/>
  <c r="B27" i="19"/>
  <c r="C18" i="19"/>
  <c r="D18" i="19"/>
  <c r="E18" i="19"/>
  <c r="F18" i="19"/>
  <c r="G18" i="19"/>
  <c r="C19" i="19"/>
  <c r="D19" i="19"/>
  <c r="E19" i="19"/>
  <c r="F19" i="19"/>
  <c r="G19" i="19"/>
  <c r="C20" i="19"/>
  <c r="D20" i="19"/>
  <c r="E20" i="19"/>
  <c r="F20" i="19"/>
  <c r="G20" i="19"/>
  <c r="C21" i="19"/>
  <c r="D21" i="19"/>
  <c r="E21" i="19"/>
  <c r="F21" i="19"/>
  <c r="G21" i="19"/>
  <c r="C22" i="19"/>
  <c r="D22" i="19"/>
  <c r="E22" i="19"/>
  <c r="F22" i="19"/>
  <c r="G22" i="19"/>
  <c r="B19" i="19"/>
  <c r="B20" i="19"/>
  <c r="B21" i="19"/>
  <c r="B22" i="19"/>
  <c r="B18" i="19"/>
  <c r="B13" i="2"/>
  <c r="G3" i="2"/>
  <c r="B3" i="19"/>
  <c r="P50" i="19"/>
  <c r="O50" i="19"/>
  <c r="N50" i="19"/>
  <c r="M50" i="19"/>
  <c r="L50" i="19"/>
  <c r="K50" i="19"/>
  <c r="P41" i="19"/>
  <c r="O41" i="19"/>
  <c r="N41" i="19"/>
  <c r="M41" i="19"/>
  <c r="L41" i="19"/>
  <c r="K41" i="19"/>
  <c r="P32" i="19"/>
  <c r="O32" i="19"/>
  <c r="N32" i="19"/>
  <c r="M32" i="19"/>
  <c r="L32" i="19"/>
  <c r="K32" i="19"/>
  <c r="P23" i="19"/>
  <c r="O23" i="19"/>
  <c r="N23" i="19"/>
  <c r="M23" i="19"/>
  <c r="L23" i="19"/>
  <c r="K23" i="19"/>
  <c r="F13" i="19"/>
  <c r="E13" i="19"/>
  <c r="D13" i="19"/>
  <c r="C13" i="19"/>
  <c r="B13" i="19"/>
  <c r="P8" i="19"/>
  <c r="O8" i="19"/>
  <c r="N8" i="19"/>
  <c r="M8" i="19"/>
  <c r="L8" i="19"/>
  <c r="K8" i="19"/>
  <c r="G7" i="19"/>
  <c r="F7" i="19"/>
  <c r="E7" i="19"/>
  <c r="D7" i="19"/>
  <c r="C7" i="19"/>
  <c r="B7" i="19"/>
  <c r="G6" i="19"/>
  <c r="F6" i="19"/>
  <c r="E6" i="19"/>
  <c r="D6" i="19"/>
  <c r="C6" i="19"/>
  <c r="B6" i="19"/>
  <c r="G5" i="19"/>
  <c r="F5" i="19"/>
  <c r="E5" i="19"/>
  <c r="D5" i="19"/>
  <c r="C5" i="19"/>
  <c r="B5" i="19"/>
  <c r="G4" i="19"/>
  <c r="F4" i="19"/>
  <c r="E4" i="19"/>
  <c r="D4" i="19"/>
  <c r="C4" i="19"/>
  <c r="B4" i="19"/>
  <c r="G3" i="19"/>
  <c r="F3" i="19"/>
  <c r="E3" i="19"/>
  <c r="D3" i="19"/>
  <c r="C3" i="19"/>
  <c r="C36" i="2"/>
  <c r="D36" i="2"/>
  <c r="E36" i="2"/>
  <c r="F36" i="2"/>
  <c r="G36" i="2"/>
  <c r="C37" i="2"/>
  <c r="D37" i="2"/>
  <c r="E37" i="2"/>
  <c r="F37" i="2"/>
  <c r="G37" i="2"/>
  <c r="C38" i="2"/>
  <c r="D38" i="2"/>
  <c r="E38" i="2"/>
  <c r="F38" i="2"/>
  <c r="G38" i="2"/>
  <c r="C39" i="2"/>
  <c r="D39" i="2"/>
  <c r="E39" i="2"/>
  <c r="F39" i="2"/>
  <c r="G39" i="2"/>
  <c r="C40" i="2"/>
  <c r="D40" i="2"/>
  <c r="E40" i="2"/>
  <c r="F40" i="2"/>
  <c r="G40" i="2"/>
  <c r="B37" i="2"/>
  <c r="B38" i="2"/>
  <c r="B39" i="2"/>
  <c r="B36" i="2"/>
  <c r="C27" i="2"/>
  <c r="D27" i="2"/>
  <c r="E27" i="2"/>
  <c r="F27" i="2"/>
  <c r="G27" i="2"/>
  <c r="C28" i="2"/>
  <c r="D28" i="2"/>
  <c r="E28" i="2"/>
  <c r="F28" i="2"/>
  <c r="G28" i="2"/>
  <c r="C29" i="2"/>
  <c r="D29" i="2"/>
  <c r="E29" i="2"/>
  <c r="F29" i="2"/>
  <c r="G29" i="2"/>
  <c r="C30" i="2"/>
  <c r="D30" i="2"/>
  <c r="E30" i="2"/>
  <c r="F30" i="2"/>
  <c r="G30" i="2"/>
  <c r="C31" i="2"/>
  <c r="D31" i="2"/>
  <c r="E31" i="2"/>
  <c r="F31" i="2"/>
  <c r="G31" i="2"/>
  <c r="B28" i="2"/>
  <c r="B29" i="2"/>
  <c r="B30" i="2"/>
  <c r="B31" i="2"/>
  <c r="B27" i="2"/>
  <c r="C18" i="2"/>
  <c r="D18" i="2"/>
  <c r="E18" i="2"/>
  <c r="F18" i="2"/>
  <c r="G18" i="2"/>
  <c r="C19" i="2"/>
  <c r="D19" i="2"/>
  <c r="E19" i="2"/>
  <c r="F19" i="2"/>
  <c r="G19" i="2"/>
  <c r="C20" i="2"/>
  <c r="D20" i="2"/>
  <c r="E20" i="2"/>
  <c r="F20" i="2"/>
  <c r="G20" i="2"/>
  <c r="C21" i="2"/>
  <c r="D21" i="2"/>
  <c r="E21" i="2"/>
  <c r="F21" i="2"/>
  <c r="G21" i="2"/>
  <c r="C22" i="2"/>
  <c r="D22" i="2"/>
  <c r="E22" i="2"/>
  <c r="F22" i="2"/>
  <c r="G22" i="2"/>
  <c r="B19" i="2"/>
  <c r="B20" i="2"/>
  <c r="B21" i="2"/>
  <c r="B22" i="2"/>
  <c r="B3" i="2"/>
  <c r="L50" i="2"/>
  <c r="M50" i="2"/>
  <c r="N50" i="2"/>
  <c r="O50" i="2"/>
  <c r="P50" i="2"/>
  <c r="K50" i="2"/>
  <c r="L41" i="2"/>
  <c r="M41" i="2"/>
  <c r="N41" i="2"/>
  <c r="O41" i="2"/>
  <c r="P41" i="2"/>
  <c r="K41" i="2"/>
  <c r="L32" i="2"/>
  <c r="M32" i="2"/>
  <c r="N32" i="2"/>
  <c r="O32" i="2"/>
  <c r="P32" i="2"/>
  <c r="K32" i="2"/>
  <c r="L23" i="2"/>
  <c r="M23" i="2"/>
  <c r="N23" i="2"/>
  <c r="O23" i="2"/>
  <c r="P23" i="2"/>
  <c r="K23" i="2"/>
  <c r="P8" i="2"/>
  <c r="P9" i="19" s="1"/>
  <c r="O8" i="2"/>
  <c r="O9" i="19" s="1"/>
  <c r="N8" i="2"/>
  <c r="N9" i="19" s="1"/>
  <c r="M8" i="2"/>
  <c r="M9" i="19" s="1"/>
  <c r="L8" i="2"/>
  <c r="L9" i="19" s="1"/>
  <c r="K8" i="2"/>
  <c r="C32" i="19" l="1"/>
  <c r="F23" i="19"/>
  <c r="G23" i="19"/>
  <c r="C23" i="19"/>
  <c r="D23" i="19"/>
  <c r="E23" i="19"/>
  <c r="F41" i="19"/>
  <c r="G41" i="19"/>
  <c r="C41" i="19"/>
  <c r="D41" i="19"/>
  <c r="E41" i="19"/>
  <c r="F32" i="19"/>
  <c r="G32" i="19"/>
  <c r="D32" i="19"/>
  <c r="E32" i="19"/>
  <c r="B41" i="19"/>
  <c r="B32" i="19"/>
  <c r="B23" i="19"/>
  <c r="E8" i="19"/>
  <c r="C8" i="19"/>
  <c r="G8" i="19"/>
  <c r="D8" i="19"/>
  <c r="F8" i="19"/>
  <c r="B8" i="19"/>
  <c r="F41" i="2"/>
  <c r="D41" i="2"/>
  <c r="E41" i="2"/>
  <c r="G41" i="2"/>
  <c r="C41" i="2"/>
  <c r="F32" i="2"/>
  <c r="G32" i="2"/>
  <c r="C32" i="2"/>
  <c r="D32" i="2"/>
  <c r="E32" i="2"/>
  <c r="G23" i="2"/>
  <c r="C23" i="2"/>
  <c r="D23" i="2"/>
  <c r="E23" i="2"/>
  <c r="F23" i="2"/>
  <c r="G42" i="19" l="1"/>
  <c r="D33" i="19"/>
  <c r="F24" i="19"/>
  <c r="G33" i="19"/>
  <c r="C33" i="19"/>
  <c r="D42" i="19"/>
  <c r="E24" i="19"/>
  <c r="C42" i="19"/>
  <c r="D24" i="19"/>
  <c r="F33" i="19"/>
  <c r="C24" i="19"/>
  <c r="E33" i="19"/>
  <c r="E42" i="19"/>
  <c r="F42" i="19"/>
  <c r="G24" i="19"/>
  <c r="C5" i="18"/>
  <c r="C6" i="18"/>
  <c r="C7" i="18"/>
  <c r="C8" i="18"/>
  <c r="C9" i="18"/>
  <c r="C10" i="18"/>
  <c r="C11" i="18"/>
  <c r="C12" i="18"/>
  <c r="C13" i="18"/>
  <c r="C14" i="18"/>
  <c r="C15" i="18"/>
  <c r="C4" i="18"/>
  <c r="C16" i="18" l="1"/>
  <c r="F4" i="18"/>
  <c r="F9" i="18"/>
  <c r="F6" i="18"/>
  <c r="F14" i="18"/>
  <c r="F8" i="18"/>
  <c r="F11" i="18"/>
  <c r="F13" i="18"/>
  <c r="F5" i="18"/>
  <c r="F10" i="18"/>
  <c r="F15" i="18"/>
  <c r="F7" i="18"/>
  <c r="F12" i="18"/>
  <c r="D4" i="18"/>
  <c r="J8" i="18"/>
  <c r="F16" i="18" l="1"/>
  <c r="D6" i="18"/>
  <c r="D9" i="18"/>
  <c r="D14" i="18"/>
  <c r="D5" i="18"/>
  <c r="D12" i="18"/>
  <c r="D10" i="18"/>
  <c r="D8" i="18"/>
  <c r="D7" i="18"/>
  <c r="D11" i="18"/>
  <c r="D15" i="18"/>
  <c r="D13" i="18"/>
  <c r="J11" i="18"/>
  <c r="J12" i="18"/>
  <c r="J5" i="18"/>
  <c r="J6" i="18"/>
  <c r="J9" i="18"/>
  <c r="J7" i="18"/>
  <c r="J4" i="18"/>
  <c r="J14" i="18"/>
  <c r="J13" i="18"/>
  <c r="J15" i="18"/>
  <c r="J10" i="18"/>
  <c r="H4" i="18" l="1"/>
  <c r="H14" i="18"/>
  <c r="H5" i="18"/>
  <c r="H12" i="18"/>
  <c r="H8" i="18"/>
  <c r="H6" i="18"/>
  <c r="H11" i="18"/>
  <c r="H9" i="18"/>
  <c r="H15" i="18"/>
  <c r="H7" i="18"/>
  <c r="H13" i="18"/>
  <c r="H10" i="18"/>
  <c r="B4" i="18"/>
  <c r="J16" i="18"/>
  <c r="D16" i="18"/>
  <c r="B5" i="18"/>
  <c r="B14" i="18" l="1"/>
  <c r="B13" i="18"/>
  <c r="B10" i="18"/>
  <c r="B7" i="18"/>
  <c r="B12" i="18"/>
  <c r="B8" i="18"/>
  <c r="B9" i="18"/>
  <c r="B11" i="18"/>
  <c r="B15" i="18"/>
  <c r="B6" i="18"/>
  <c r="H16" i="18"/>
  <c r="B16" i="18" l="1"/>
  <c r="H26" i="18" l="1"/>
  <c r="H25" i="18"/>
  <c r="H24" i="18"/>
  <c r="E23" i="18" l="1"/>
  <c r="E24" i="18"/>
  <c r="E25" i="18"/>
  <c r="E26" i="18"/>
  <c r="L23" i="18"/>
  <c r="L24" i="18"/>
  <c r="L25" i="18"/>
  <c r="L26" i="18"/>
  <c r="Q26" i="18" s="1"/>
  <c r="Q25" i="18" l="1"/>
  <c r="Q23" i="18"/>
  <c r="Q24" i="18"/>
  <c r="C29" i="18"/>
  <c r="D29" i="18"/>
  <c r="C30" i="18"/>
  <c r="D30" i="18"/>
  <c r="C31" i="18"/>
  <c r="D31" i="18"/>
  <c r="C32" i="18"/>
  <c r="D32" i="18"/>
  <c r="K5" i="17" l="1"/>
  <c r="L5" i="17"/>
  <c r="M5" i="17"/>
  <c r="N5" i="17"/>
  <c r="O5" i="17"/>
  <c r="Q5" i="17"/>
  <c r="K6" i="17"/>
  <c r="L6" i="17"/>
  <c r="M6" i="17"/>
  <c r="N6" i="17"/>
  <c r="O6" i="17"/>
  <c r="Q6" i="17"/>
  <c r="K7" i="17"/>
  <c r="L7" i="17"/>
  <c r="M7" i="17"/>
  <c r="N7" i="17"/>
  <c r="O7" i="17"/>
  <c r="Q7" i="17"/>
  <c r="K8" i="17"/>
  <c r="L8" i="17"/>
  <c r="M8" i="17"/>
  <c r="N8" i="17"/>
  <c r="O8" i="17"/>
  <c r="Q8" i="17"/>
  <c r="K9" i="17"/>
  <c r="L9" i="17"/>
  <c r="M9" i="17"/>
  <c r="N9" i="17"/>
  <c r="O9" i="17"/>
  <c r="Q9" i="17"/>
  <c r="Q4" i="17"/>
  <c r="O4" i="17"/>
  <c r="N4" i="17"/>
  <c r="M4" i="17"/>
  <c r="L4" i="17"/>
  <c r="K4" i="17"/>
  <c r="B5" i="17"/>
  <c r="C5" i="17"/>
  <c r="D5" i="17"/>
  <c r="E5" i="17"/>
  <c r="F5" i="17"/>
  <c r="H5" i="17"/>
  <c r="B6" i="17"/>
  <c r="C6" i="17"/>
  <c r="D6" i="17"/>
  <c r="E6" i="17"/>
  <c r="F6" i="17"/>
  <c r="H6" i="17"/>
  <c r="B7" i="17"/>
  <c r="C7" i="17"/>
  <c r="D7" i="17"/>
  <c r="E7" i="17"/>
  <c r="F7" i="17"/>
  <c r="H7" i="17"/>
  <c r="B8" i="17"/>
  <c r="C8" i="17"/>
  <c r="D8" i="17"/>
  <c r="E8" i="17"/>
  <c r="F8" i="17"/>
  <c r="H8" i="17"/>
  <c r="B9" i="17"/>
  <c r="C9" i="17"/>
  <c r="D9" i="17"/>
  <c r="E9" i="17"/>
  <c r="F9" i="17"/>
  <c r="H9" i="17"/>
  <c r="H4" i="17"/>
  <c r="E4" i="17"/>
  <c r="D4" i="17"/>
  <c r="C4" i="17"/>
  <c r="B4" i="17"/>
  <c r="K11" i="16"/>
  <c r="L11" i="16"/>
  <c r="M11" i="16"/>
  <c r="N11" i="16"/>
  <c r="O11" i="16"/>
  <c r="Q11" i="16"/>
  <c r="K12" i="16"/>
  <c r="L12" i="16"/>
  <c r="M12" i="16"/>
  <c r="N12" i="16"/>
  <c r="O12" i="16"/>
  <c r="Q12" i="16"/>
  <c r="K13" i="16"/>
  <c r="L13" i="16"/>
  <c r="M13" i="16"/>
  <c r="N13" i="16"/>
  <c r="O13" i="16"/>
  <c r="Q13" i="16"/>
  <c r="K14" i="16"/>
  <c r="L14" i="16"/>
  <c r="M14" i="16"/>
  <c r="N14" i="16"/>
  <c r="O14" i="16"/>
  <c r="Q14" i="16"/>
  <c r="K15" i="16"/>
  <c r="L15" i="16"/>
  <c r="M15" i="16"/>
  <c r="N15" i="16"/>
  <c r="O15" i="16"/>
  <c r="Q15" i="16"/>
  <c r="K16" i="16"/>
  <c r="L16" i="16"/>
  <c r="M16" i="16"/>
  <c r="N16" i="16"/>
  <c r="O16" i="16"/>
  <c r="Q16" i="16"/>
  <c r="K17" i="16"/>
  <c r="L17" i="16"/>
  <c r="M17" i="16"/>
  <c r="N17" i="16"/>
  <c r="O17" i="16"/>
  <c r="Q17" i="16"/>
  <c r="K18" i="16"/>
  <c r="L18" i="16"/>
  <c r="M18" i="16"/>
  <c r="N18" i="16"/>
  <c r="O18" i="16"/>
  <c r="Q18" i="16"/>
  <c r="K19" i="16"/>
  <c r="L19" i="16"/>
  <c r="M19" i="16"/>
  <c r="N19" i="16"/>
  <c r="O19" i="16"/>
  <c r="Q19" i="16"/>
  <c r="K20" i="16"/>
  <c r="L20" i="16"/>
  <c r="M20" i="16"/>
  <c r="N20" i="16"/>
  <c r="O20" i="16"/>
  <c r="Q20" i="16"/>
  <c r="K21" i="16"/>
  <c r="L21" i="16"/>
  <c r="M21" i="16"/>
  <c r="N21" i="16"/>
  <c r="O21" i="16"/>
  <c r="Q21" i="16"/>
  <c r="Q10" i="16"/>
  <c r="O10" i="16"/>
  <c r="N10" i="16"/>
  <c r="M10" i="16"/>
  <c r="L10" i="16"/>
  <c r="K10" i="16"/>
  <c r="K5" i="16"/>
  <c r="L5" i="16"/>
  <c r="M5" i="16"/>
  <c r="N5" i="16"/>
  <c r="O5" i="16"/>
  <c r="Q5" i="16"/>
  <c r="K6" i="16"/>
  <c r="L6" i="16"/>
  <c r="M6" i="16"/>
  <c r="N6" i="16"/>
  <c r="O6" i="16"/>
  <c r="Q6" i="16"/>
  <c r="K7" i="16"/>
  <c r="L7" i="16"/>
  <c r="M7" i="16"/>
  <c r="N7" i="16"/>
  <c r="O7" i="16"/>
  <c r="Q7" i="16"/>
  <c r="K8" i="16"/>
  <c r="L8" i="16"/>
  <c r="M8" i="16"/>
  <c r="N8" i="16"/>
  <c r="O8" i="16"/>
  <c r="Q8" i="16"/>
  <c r="Q4" i="16"/>
  <c r="O4" i="16"/>
  <c r="N4" i="16"/>
  <c r="M4" i="16"/>
  <c r="L4" i="16"/>
  <c r="K4" i="16"/>
  <c r="B11" i="16"/>
  <c r="C11" i="16"/>
  <c r="D11" i="16"/>
  <c r="E11" i="16"/>
  <c r="E5" i="18" s="1"/>
  <c r="F11" i="16"/>
  <c r="G5" i="18" s="1"/>
  <c r="I5" i="18"/>
  <c r="H11" i="16"/>
  <c r="K5" i="18" s="1"/>
  <c r="B12" i="16"/>
  <c r="C12" i="16"/>
  <c r="D12" i="16"/>
  <c r="E12" i="16"/>
  <c r="E6" i="18" s="1"/>
  <c r="F12" i="16"/>
  <c r="G6" i="18" s="1"/>
  <c r="I6" i="18"/>
  <c r="H12" i="16"/>
  <c r="K6" i="18" s="1"/>
  <c r="B13" i="16"/>
  <c r="C13" i="16"/>
  <c r="D13" i="16"/>
  <c r="E13" i="16"/>
  <c r="E7" i="18" s="1"/>
  <c r="F13" i="16"/>
  <c r="G7" i="18" s="1"/>
  <c r="I7" i="18"/>
  <c r="H13" i="16"/>
  <c r="K7" i="18" s="1"/>
  <c r="B14" i="16"/>
  <c r="C14" i="16"/>
  <c r="D14" i="16"/>
  <c r="E14" i="16"/>
  <c r="E8" i="18" s="1"/>
  <c r="F14" i="16"/>
  <c r="G8" i="18" s="1"/>
  <c r="I8" i="18"/>
  <c r="H14" i="16"/>
  <c r="K8" i="18" s="1"/>
  <c r="B15" i="16"/>
  <c r="C15" i="16"/>
  <c r="D15" i="16"/>
  <c r="E15" i="16"/>
  <c r="E9" i="18" s="1"/>
  <c r="F15" i="16"/>
  <c r="G9" i="18" s="1"/>
  <c r="I9" i="18"/>
  <c r="H15" i="16"/>
  <c r="K9" i="18" s="1"/>
  <c r="B16" i="16"/>
  <c r="C16" i="16"/>
  <c r="D16" i="16"/>
  <c r="E16" i="16"/>
  <c r="E10" i="18" s="1"/>
  <c r="F16" i="16"/>
  <c r="G10" i="18" s="1"/>
  <c r="I10" i="18"/>
  <c r="H16" i="16"/>
  <c r="K10" i="18" s="1"/>
  <c r="B17" i="16"/>
  <c r="C17" i="16"/>
  <c r="D17" i="16"/>
  <c r="E17" i="16"/>
  <c r="E11" i="18" s="1"/>
  <c r="F17" i="16"/>
  <c r="G11" i="18" s="1"/>
  <c r="I11" i="18"/>
  <c r="H17" i="16"/>
  <c r="K11" i="18" s="1"/>
  <c r="B18" i="16"/>
  <c r="C18" i="16"/>
  <c r="D18" i="16"/>
  <c r="E18" i="16"/>
  <c r="E12" i="18" s="1"/>
  <c r="F18" i="16"/>
  <c r="G12" i="18" s="1"/>
  <c r="I12" i="18"/>
  <c r="H18" i="16"/>
  <c r="K12" i="18" s="1"/>
  <c r="B19" i="16"/>
  <c r="C19" i="16"/>
  <c r="D19" i="16"/>
  <c r="E19" i="16"/>
  <c r="E13" i="18" s="1"/>
  <c r="F19" i="16"/>
  <c r="G13" i="18" s="1"/>
  <c r="I13" i="18"/>
  <c r="H19" i="16"/>
  <c r="K13" i="18" s="1"/>
  <c r="B20" i="16"/>
  <c r="C20" i="16"/>
  <c r="D20" i="16"/>
  <c r="E20" i="16"/>
  <c r="E14" i="18" s="1"/>
  <c r="F20" i="16"/>
  <c r="G14" i="18" s="1"/>
  <c r="I14" i="18"/>
  <c r="H20" i="16"/>
  <c r="K14" i="18" s="1"/>
  <c r="B21" i="16"/>
  <c r="C21" i="16"/>
  <c r="D21" i="16"/>
  <c r="E21" i="16"/>
  <c r="E15" i="18" s="1"/>
  <c r="F21" i="16"/>
  <c r="G15" i="18" s="1"/>
  <c r="I15" i="18"/>
  <c r="H21" i="16"/>
  <c r="K15" i="18" s="1"/>
  <c r="H10" i="16"/>
  <c r="K4" i="18" s="1"/>
  <c r="I4" i="18"/>
  <c r="F10" i="16"/>
  <c r="G4" i="18" s="1"/>
  <c r="E10" i="16"/>
  <c r="E4" i="18" s="1"/>
  <c r="D10" i="16"/>
  <c r="C10" i="16"/>
  <c r="B10" i="16"/>
  <c r="B5" i="16"/>
  <c r="C5" i="16"/>
  <c r="D5" i="16"/>
  <c r="E5" i="16"/>
  <c r="F5" i="16"/>
  <c r="H5" i="16"/>
  <c r="B6" i="16"/>
  <c r="C6" i="16"/>
  <c r="D6" i="16"/>
  <c r="E6" i="16"/>
  <c r="F6" i="16"/>
  <c r="H6" i="16"/>
  <c r="B7" i="16"/>
  <c r="C7" i="16"/>
  <c r="D7" i="16"/>
  <c r="E7" i="16"/>
  <c r="F7" i="16"/>
  <c r="H7" i="16"/>
  <c r="B8" i="16"/>
  <c r="C8" i="16"/>
  <c r="D8" i="16"/>
  <c r="E8" i="16"/>
  <c r="F8" i="16"/>
  <c r="H8" i="16"/>
  <c r="H4" i="16"/>
  <c r="F4" i="16"/>
  <c r="E4" i="16"/>
  <c r="D4" i="16"/>
  <c r="C4" i="16"/>
  <c r="B4" i="16"/>
  <c r="K11" i="15"/>
  <c r="L11" i="15"/>
  <c r="M11" i="15"/>
  <c r="N11" i="15"/>
  <c r="O11" i="15"/>
  <c r="Q11" i="15"/>
  <c r="K12" i="15"/>
  <c r="L12" i="15"/>
  <c r="M12" i="15"/>
  <c r="N12" i="15"/>
  <c r="O12" i="15"/>
  <c r="Q12" i="15"/>
  <c r="K13" i="15"/>
  <c r="L13" i="15"/>
  <c r="M13" i="15"/>
  <c r="N13" i="15"/>
  <c r="O13" i="15"/>
  <c r="Q13" i="15"/>
  <c r="K14" i="15"/>
  <c r="L14" i="15"/>
  <c r="M14" i="15"/>
  <c r="N14" i="15"/>
  <c r="O14" i="15"/>
  <c r="Q14" i="15"/>
  <c r="K15" i="15"/>
  <c r="L15" i="15"/>
  <c r="M15" i="15"/>
  <c r="N15" i="15"/>
  <c r="O15" i="15"/>
  <c r="Q15" i="15"/>
  <c r="K16" i="15"/>
  <c r="L16" i="15"/>
  <c r="M16" i="15"/>
  <c r="N16" i="15"/>
  <c r="O16" i="15"/>
  <c r="Q16" i="15"/>
  <c r="K17" i="15"/>
  <c r="L17" i="15"/>
  <c r="M17" i="15"/>
  <c r="N17" i="15"/>
  <c r="O17" i="15"/>
  <c r="Q17" i="15"/>
  <c r="K18" i="15"/>
  <c r="L18" i="15"/>
  <c r="M18" i="15"/>
  <c r="N18" i="15"/>
  <c r="O18" i="15"/>
  <c r="Q18" i="15"/>
  <c r="K19" i="15"/>
  <c r="L19" i="15"/>
  <c r="M19" i="15"/>
  <c r="N19" i="15"/>
  <c r="O19" i="15"/>
  <c r="Q19" i="15"/>
  <c r="K20" i="15"/>
  <c r="L20" i="15"/>
  <c r="M20" i="15"/>
  <c r="N20" i="15"/>
  <c r="O20" i="15"/>
  <c r="Q20" i="15"/>
  <c r="K21" i="15"/>
  <c r="L21" i="15"/>
  <c r="M21" i="15"/>
  <c r="N21" i="15"/>
  <c r="O21" i="15"/>
  <c r="Q21" i="15"/>
  <c r="Q10" i="15"/>
  <c r="O10" i="15"/>
  <c r="N10" i="15"/>
  <c r="M10" i="15"/>
  <c r="L10" i="15"/>
  <c r="K10" i="15"/>
  <c r="K5" i="15"/>
  <c r="L5" i="15"/>
  <c r="M5" i="15"/>
  <c r="N5" i="15"/>
  <c r="O5" i="15"/>
  <c r="Q5" i="15"/>
  <c r="K6" i="15"/>
  <c r="L6" i="15"/>
  <c r="M6" i="15"/>
  <c r="N6" i="15"/>
  <c r="O6" i="15"/>
  <c r="Q6" i="15"/>
  <c r="K7" i="15"/>
  <c r="L7" i="15"/>
  <c r="M7" i="15"/>
  <c r="N7" i="15"/>
  <c r="O7" i="15"/>
  <c r="Q7" i="15"/>
  <c r="K8" i="15"/>
  <c r="L8" i="15"/>
  <c r="M8" i="15"/>
  <c r="N8" i="15"/>
  <c r="O8" i="15"/>
  <c r="Q8" i="15"/>
  <c r="Q4" i="15"/>
  <c r="K4" i="15"/>
  <c r="O4" i="15"/>
  <c r="N4" i="15"/>
  <c r="M4" i="15"/>
  <c r="L4" i="15"/>
  <c r="B11" i="15"/>
  <c r="C11" i="15"/>
  <c r="D11" i="15"/>
  <c r="E11" i="15"/>
  <c r="F11" i="15"/>
  <c r="H11" i="15"/>
  <c r="B12" i="15"/>
  <c r="C12" i="15"/>
  <c r="D12" i="15"/>
  <c r="E12" i="15"/>
  <c r="F12" i="15"/>
  <c r="H12" i="15"/>
  <c r="B13" i="15"/>
  <c r="C13" i="15"/>
  <c r="D13" i="15"/>
  <c r="E13" i="15"/>
  <c r="F13" i="15"/>
  <c r="H13" i="15"/>
  <c r="B14" i="15"/>
  <c r="C14" i="15"/>
  <c r="D14" i="15"/>
  <c r="E14" i="15"/>
  <c r="F14" i="15"/>
  <c r="H14" i="15"/>
  <c r="B15" i="15"/>
  <c r="C15" i="15"/>
  <c r="D15" i="15"/>
  <c r="E15" i="15"/>
  <c r="F15" i="15"/>
  <c r="H15" i="15"/>
  <c r="B16" i="15"/>
  <c r="C16" i="15"/>
  <c r="D16" i="15"/>
  <c r="E16" i="15"/>
  <c r="F16" i="15"/>
  <c r="H16" i="15"/>
  <c r="B17" i="15"/>
  <c r="C17" i="15"/>
  <c r="D17" i="15"/>
  <c r="E17" i="15"/>
  <c r="F17" i="15"/>
  <c r="H17" i="15"/>
  <c r="B18" i="15"/>
  <c r="C18" i="15"/>
  <c r="D18" i="15"/>
  <c r="E18" i="15"/>
  <c r="F18" i="15"/>
  <c r="H18" i="15"/>
  <c r="B19" i="15"/>
  <c r="C19" i="15"/>
  <c r="D19" i="15"/>
  <c r="E19" i="15"/>
  <c r="F19" i="15"/>
  <c r="H19" i="15"/>
  <c r="B20" i="15"/>
  <c r="C20" i="15"/>
  <c r="D20" i="15"/>
  <c r="E20" i="15"/>
  <c r="F20" i="15"/>
  <c r="H20" i="15"/>
  <c r="B21" i="15"/>
  <c r="C21" i="15"/>
  <c r="D21" i="15"/>
  <c r="E21" i="15"/>
  <c r="F21" i="15"/>
  <c r="H21" i="15"/>
  <c r="H10" i="15"/>
  <c r="F10" i="15"/>
  <c r="E10" i="15"/>
  <c r="D10" i="15"/>
  <c r="C10" i="15"/>
  <c r="B10" i="15"/>
  <c r="B5" i="15"/>
  <c r="C5" i="15"/>
  <c r="D5" i="15"/>
  <c r="E5" i="15"/>
  <c r="F5" i="15"/>
  <c r="H5" i="15"/>
  <c r="B6" i="15"/>
  <c r="C6" i="15"/>
  <c r="D6" i="15"/>
  <c r="E6" i="15"/>
  <c r="F6" i="15"/>
  <c r="H6" i="15"/>
  <c r="B7" i="15"/>
  <c r="C7" i="15"/>
  <c r="D7" i="15"/>
  <c r="E7" i="15"/>
  <c r="F7" i="15"/>
  <c r="H7" i="15"/>
  <c r="H4" i="15"/>
  <c r="F4" i="15"/>
  <c r="E4" i="15"/>
  <c r="B4" i="15"/>
  <c r="C4" i="15"/>
  <c r="D4" i="15"/>
  <c r="B8" i="15"/>
  <c r="C8" i="15"/>
  <c r="D8" i="15"/>
  <c r="E8" i="15"/>
  <c r="F8" i="15"/>
  <c r="H8" i="15"/>
  <c r="AE8" i="15" l="1"/>
  <c r="G16" i="18"/>
  <c r="E16" i="18"/>
  <c r="I16" i="18"/>
  <c r="K16" i="18"/>
  <c r="AE16" i="15"/>
  <c r="H9" i="16"/>
  <c r="H23" i="16"/>
  <c r="V18" i="15"/>
  <c r="U17" i="15"/>
  <c r="X4" i="17"/>
  <c r="AD8" i="17"/>
  <c r="X6" i="17"/>
  <c r="T6" i="17"/>
  <c r="AE5" i="17"/>
  <c r="V8" i="15"/>
  <c r="T8" i="16"/>
  <c r="AC19" i="16"/>
  <c r="U12" i="15"/>
  <c r="T21" i="16"/>
  <c r="T17" i="16"/>
  <c r="T13" i="16"/>
  <c r="Y9" i="17"/>
  <c r="U9" i="17"/>
  <c r="AE7" i="17"/>
  <c r="Y5" i="17"/>
  <c r="U5" i="17"/>
  <c r="V9" i="17"/>
  <c r="W6" i="17"/>
  <c r="V5" i="17"/>
  <c r="D10" i="17"/>
  <c r="Y7" i="17"/>
  <c r="U7" i="17"/>
  <c r="T4" i="16"/>
  <c r="T5" i="16"/>
  <c r="T19" i="16"/>
  <c r="T15" i="16"/>
  <c r="T11" i="16"/>
  <c r="AB8" i="15"/>
  <c r="T6" i="16"/>
  <c r="T20" i="16"/>
  <c r="T16" i="16"/>
  <c r="T12" i="16"/>
  <c r="V4" i="17"/>
  <c r="X8" i="17"/>
  <c r="T8" i="17"/>
  <c r="W7" i="17"/>
  <c r="V6" i="17"/>
  <c r="T7" i="16"/>
  <c r="W4" i="17"/>
  <c r="AE8" i="17"/>
  <c r="U6" i="17"/>
  <c r="AB4" i="17"/>
  <c r="W9" i="17"/>
  <c r="V8" i="17"/>
  <c r="W5" i="17"/>
  <c r="U4" i="17"/>
  <c r="Y4" i="17"/>
  <c r="Y8" i="17"/>
  <c r="U8" i="17"/>
  <c r="X7" i="17"/>
  <c r="T7" i="17"/>
  <c r="AE20" i="15"/>
  <c r="T10" i="16"/>
  <c r="T18" i="16"/>
  <c r="AC6" i="17"/>
  <c r="H10" i="17"/>
  <c r="AF9" i="17"/>
  <c r="X9" i="17"/>
  <c r="T9" i="17"/>
  <c r="AB9" i="17"/>
  <c r="AD7" i="17"/>
  <c r="V7" i="17"/>
  <c r="AG6" i="17"/>
  <c r="Y6" i="17"/>
  <c r="X5" i="17"/>
  <c r="AF5" i="17"/>
  <c r="T5" i="17"/>
  <c r="AB5" i="17"/>
  <c r="W8" i="17"/>
  <c r="AG8" i="15"/>
  <c r="AC8" i="15"/>
  <c r="AD5" i="15"/>
  <c r="AF21" i="15"/>
  <c r="AB21" i="15"/>
  <c r="AF17" i="15"/>
  <c r="AB17" i="15"/>
  <c r="AG14" i="15"/>
  <c r="AC14" i="15"/>
  <c r="AF13" i="15"/>
  <c r="AB13" i="15"/>
  <c r="T8" i="15"/>
  <c r="AB4" i="15"/>
  <c r="V6" i="15"/>
  <c r="Y5" i="15"/>
  <c r="U5" i="15"/>
  <c r="X10" i="15"/>
  <c r="W21" i="15"/>
  <c r="AD20" i="15"/>
  <c r="X18" i="15"/>
  <c r="T18" i="15"/>
  <c r="W17" i="15"/>
  <c r="V16" i="15"/>
  <c r="X14" i="15"/>
  <c r="T14" i="15"/>
  <c r="W13" i="15"/>
  <c r="Y11" i="15"/>
  <c r="X5" i="16"/>
  <c r="V21" i="16"/>
  <c r="AG20" i="16"/>
  <c r="X19" i="16"/>
  <c r="V17" i="16"/>
  <c r="U16" i="16"/>
  <c r="X15" i="16"/>
  <c r="V13" i="16"/>
  <c r="Y12" i="16"/>
  <c r="U12" i="16"/>
  <c r="X11" i="16"/>
  <c r="AD6" i="17"/>
  <c r="T4" i="17"/>
  <c r="AD4" i="15"/>
  <c r="AG7" i="15"/>
  <c r="AC7" i="15"/>
  <c r="AF6" i="15"/>
  <c r="AB6" i="15"/>
  <c r="AE5" i="15"/>
  <c r="AG21" i="15"/>
  <c r="U21" i="15"/>
  <c r="AF20" i="15"/>
  <c r="AB20" i="15"/>
  <c r="AE19" i="15"/>
  <c r="AD18" i="15"/>
  <c r="AG17" i="15"/>
  <c r="AC17" i="15"/>
  <c r="AF16" i="15"/>
  <c r="AB16" i="15"/>
  <c r="AE15" i="15"/>
  <c r="AD14" i="15"/>
  <c r="AG13" i="15"/>
  <c r="AC13" i="15"/>
  <c r="AF12" i="15"/>
  <c r="AB12" i="15"/>
  <c r="AE11" i="15"/>
  <c r="Y13" i="16"/>
  <c r="U13" i="16"/>
  <c r="AG5" i="16"/>
  <c r="AG15" i="16"/>
  <c r="AB14" i="16"/>
  <c r="AC11" i="16"/>
  <c r="T14" i="16"/>
  <c r="O10" i="17"/>
  <c r="AE6" i="17"/>
  <c r="AD9" i="17"/>
  <c r="AD5" i="17"/>
  <c r="E10" i="17"/>
  <c r="AF4" i="17"/>
  <c r="AC5" i="17"/>
  <c r="AG5" i="17"/>
  <c r="AB8" i="17"/>
  <c r="AF8" i="17"/>
  <c r="AC9" i="17"/>
  <c r="AG9" i="17"/>
  <c r="B10" i="17"/>
  <c r="F10" i="17"/>
  <c r="AC4" i="17"/>
  <c r="AG4" i="17"/>
  <c r="AB7" i="17"/>
  <c r="AF7" i="17"/>
  <c r="AC8" i="17"/>
  <c r="AG8" i="17"/>
  <c r="C10" i="17"/>
  <c r="G10" i="17"/>
  <c r="N10" i="17"/>
  <c r="AD4" i="17"/>
  <c r="AB6" i="17"/>
  <c r="AF6" i="17"/>
  <c r="AC7" i="17"/>
  <c r="AG7" i="17"/>
  <c r="AE9" i="17"/>
  <c r="K10" i="17"/>
  <c r="L10" i="17"/>
  <c r="P10" i="17"/>
  <c r="AE4" i="17"/>
  <c r="M10" i="17"/>
  <c r="Q10" i="17"/>
  <c r="C25" i="16"/>
  <c r="X7" i="16"/>
  <c r="X13" i="16"/>
  <c r="AC5" i="16"/>
  <c r="AG19" i="16"/>
  <c r="AB18" i="16"/>
  <c r="AC15" i="16"/>
  <c r="AG11" i="16"/>
  <c r="O9" i="16"/>
  <c r="U20" i="16"/>
  <c r="AG16" i="16"/>
  <c r="K9" i="16"/>
  <c r="M23" i="16"/>
  <c r="Q23" i="16"/>
  <c r="K22" i="16"/>
  <c r="O22" i="16"/>
  <c r="K25" i="16"/>
  <c r="W6" i="16"/>
  <c r="G25" i="16"/>
  <c r="E25" i="16"/>
  <c r="G23" i="16"/>
  <c r="W12" i="16"/>
  <c r="K24" i="16"/>
  <c r="O24" i="16"/>
  <c r="L24" i="16"/>
  <c r="M25" i="16"/>
  <c r="Q25" i="16"/>
  <c r="W8" i="16"/>
  <c r="AG4" i="15"/>
  <c r="Y13" i="15"/>
  <c r="AE4" i="15"/>
  <c r="AF7" i="15"/>
  <c r="AB7" i="15"/>
  <c r="AE10" i="15"/>
  <c r="AG18" i="15"/>
  <c r="AC18" i="15"/>
  <c r="AD15" i="15"/>
  <c r="AE12" i="15"/>
  <c r="AD8" i="15"/>
  <c r="U7" i="15"/>
  <c r="C9" i="15"/>
  <c r="AC4" i="15"/>
  <c r="AF4" i="15"/>
  <c r="V7" i="15"/>
  <c r="AF5" i="15"/>
  <c r="AC10" i="15"/>
  <c r="Y10" i="15"/>
  <c r="AD21" i="15"/>
  <c r="AG20" i="15"/>
  <c r="AC20" i="15"/>
  <c r="AF15" i="15"/>
  <c r="T15" i="15"/>
  <c r="AD13" i="15"/>
  <c r="Y12" i="15"/>
  <c r="AC12" i="15"/>
  <c r="W7" i="15"/>
  <c r="AE7" i="15"/>
  <c r="Y19" i="15"/>
  <c r="AG19" i="15"/>
  <c r="AG15" i="15"/>
  <c r="Y15" i="15"/>
  <c r="AC15" i="15"/>
  <c r="U15" i="15"/>
  <c r="W8" i="15"/>
  <c r="AC6" i="15"/>
  <c r="U6" i="15"/>
  <c r="T5" i="15"/>
  <c r="AB5" i="15"/>
  <c r="X19" i="15"/>
  <c r="AF19" i="15"/>
  <c r="AE18" i="15"/>
  <c r="W18" i="15"/>
  <c r="AD17" i="15"/>
  <c r="V17" i="15"/>
  <c r="AC16" i="15"/>
  <c r="U16" i="15"/>
  <c r="X5" i="15"/>
  <c r="V13" i="15"/>
  <c r="V20" i="15"/>
  <c r="N23" i="15"/>
  <c r="K9" i="15"/>
  <c r="AG12" i="15"/>
  <c r="X15" i="15"/>
  <c r="AG10" i="15"/>
  <c r="AB15" i="15"/>
  <c r="B9" i="15"/>
  <c r="AD6" i="15"/>
  <c r="AG5" i="15"/>
  <c r="AC5" i="15"/>
  <c r="AB10" i="15"/>
  <c r="AF10" i="15"/>
  <c r="AE21" i="15"/>
  <c r="AF18" i="15"/>
  <c r="AB18" i="15"/>
  <c r="AE17" i="15"/>
  <c r="AF14" i="15"/>
  <c r="AB14" i="15"/>
  <c r="AG11" i="15"/>
  <c r="AC11" i="15"/>
  <c r="AD7" i="15"/>
  <c r="AE13" i="15"/>
  <c r="U19" i="15"/>
  <c r="AC19" i="15"/>
  <c r="AD12" i="15"/>
  <c r="V12" i="15"/>
  <c r="Y6" i="15"/>
  <c r="AG6" i="15"/>
  <c r="AB19" i="15"/>
  <c r="T19" i="15"/>
  <c r="AG16" i="15"/>
  <c r="Y16" i="15"/>
  <c r="W14" i="15"/>
  <c r="AE14" i="15"/>
  <c r="X11" i="15"/>
  <c r="AF11" i="15"/>
  <c r="AB11" i="15"/>
  <c r="T11" i="15"/>
  <c r="AD16" i="15"/>
  <c r="AD10" i="15"/>
  <c r="AC21" i="15"/>
  <c r="X6" i="15"/>
  <c r="T6" i="15"/>
  <c r="W5" i="15"/>
  <c r="D24" i="15"/>
  <c r="X20" i="15"/>
  <c r="T20" i="15"/>
  <c r="W19" i="15"/>
  <c r="Y17" i="15"/>
  <c r="X16" i="15"/>
  <c r="T16" i="15"/>
  <c r="W15" i="15"/>
  <c r="V14" i="15"/>
  <c r="U13" i="15"/>
  <c r="X12" i="15"/>
  <c r="T12" i="15"/>
  <c r="W11" i="15"/>
  <c r="W6" i="15"/>
  <c r="O24" i="15"/>
  <c r="K24" i="15"/>
  <c r="N24" i="15"/>
  <c r="V11" i="15"/>
  <c r="AD19" i="15"/>
  <c r="AE6" i="15"/>
  <c r="AD11" i="15"/>
  <c r="C23" i="16"/>
  <c r="U14" i="16"/>
  <c r="AG14" i="16"/>
  <c r="X17" i="16"/>
  <c r="X21" i="16"/>
  <c r="E24" i="16"/>
  <c r="E22" i="16"/>
  <c r="E9" i="16"/>
  <c r="AC7" i="16"/>
  <c r="AG7" i="16"/>
  <c r="U8" i="16"/>
  <c r="Y8" i="16"/>
  <c r="B22" i="16"/>
  <c r="F22" i="16"/>
  <c r="C22" i="16"/>
  <c r="G22" i="16"/>
  <c r="AC4" i="16"/>
  <c r="U5" i="16"/>
  <c r="V5" i="16"/>
  <c r="AF6" i="16"/>
  <c r="U6" i="16"/>
  <c r="Y6" i="16"/>
  <c r="U7" i="16"/>
  <c r="Y7" i="16"/>
  <c r="V7" i="16"/>
  <c r="AD8" i="16"/>
  <c r="V8" i="16"/>
  <c r="N9" i="16"/>
  <c r="D24" i="16"/>
  <c r="H24" i="16"/>
  <c r="N24" i="16"/>
  <c r="V10" i="16"/>
  <c r="U11" i="16"/>
  <c r="Y11" i="16"/>
  <c r="V11" i="16"/>
  <c r="AD12" i="16"/>
  <c r="V12" i="16"/>
  <c r="W13" i="16"/>
  <c r="Y14" i="16"/>
  <c r="AD14" i="16"/>
  <c r="V14" i="16"/>
  <c r="V15" i="16"/>
  <c r="Y16" i="16"/>
  <c r="AD16" i="16"/>
  <c r="V16" i="16"/>
  <c r="W17" i="16"/>
  <c r="Y18" i="16"/>
  <c r="AD18" i="16"/>
  <c r="V18" i="16"/>
  <c r="D25" i="16"/>
  <c r="H25" i="16"/>
  <c r="V19" i="16"/>
  <c r="Y20" i="16"/>
  <c r="AD20" i="16"/>
  <c r="V20" i="16"/>
  <c r="W21" i="16"/>
  <c r="H22" i="16"/>
  <c r="N22" i="16"/>
  <c r="V4" i="16"/>
  <c r="W5" i="16"/>
  <c r="AD6" i="16"/>
  <c r="V6" i="16"/>
  <c r="W7" i="16"/>
  <c r="D9" i="16"/>
  <c r="AB10" i="16"/>
  <c r="W11" i="16"/>
  <c r="AB13" i="16"/>
  <c r="AF13" i="16"/>
  <c r="AD13" i="16"/>
  <c r="AE14" i="16"/>
  <c r="W15" i="16"/>
  <c r="AB17" i="16"/>
  <c r="AF17" i="16"/>
  <c r="AD17" i="16"/>
  <c r="AE18" i="16"/>
  <c r="W19" i="16"/>
  <c r="AB21" i="16"/>
  <c r="AF21" i="16"/>
  <c r="AD21" i="16"/>
  <c r="AB5" i="16"/>
  <c r="AF5" i="16"/>
  <c r="Y5" i="16"/>
  <c r="AB7" i="16"/>
  <c r="AF7" i="16"/>
  <c r="X8" i="16"/>
  <c r="AB11" i="16"/>
  <c r="AF11" i="16"/>
  <c r="X12" i="16"/>
  <c r="X14" i="16"/>
  <c r="AB15" i="16"/>
  <c r="AF15" i="16"/>
  <c r="X16" i="16"/>
  <c r="AB19" i="16"/>
  <c r="AF19" i="16"/>
  <c r="X20" i="16"/>
  <c r="N25" i="16"/>
  <c r="N9" i="15"/>
  <c r="G24" i="15"/>
  <c r="C24" i="15"/>
  <c r="B24" i="15"/>
  <c r="H24" i="15"/>
  <c r="H23" i="15"/>
  <c r="D23" i="15"/>
  <c r="X8" i="15"/>
  <c r="T10" i="15"/>
  <c r="L9" i="15"/>
  <c r="U10" i="15"/>
  <c r="V21" i="15"/>
  <c r="M9" i="15"/>
  <c r="O23" i="15"/>
  <c r="W12" i="15"/>
  <c r="Y21" i="15"/>
  <c r="Y4" i="16"/>
  <c r="Q22" i="16"/>
  <c r="AF12" i="16"/>
  <c r="AD5" i="16"/>
  <c r="D23" i="16"/>
  <c r="U23" i="16" s="1"/>
  <c r="AC6" i="16"/>
  <c r="AF16" i="16"/>
  <c r="AF20" i="16"/>
  <c r="L22" i="16"/>
  <c r="T22" i="16" s="1"/>
  <c r="F24" i="16"/>
  <c r="D22" i="16"/>
  <c r="AF4" i="16"/>
  <c r="W4" i="16"/>
  <c r="AG4" i="16"/>
  <c r="AE5" i="16"/>
  <c r="AE6" i="16"/>
  <c r="AG6" i="16"/>
  <c r="B23" i="16"/>
  <c r="B9" i="16"/>
  <c r="F23" i="16"/>
  <c r="F9" i="16"/>
  <c r="W9" i="16" s="1"/>
  <c r="W10" i="16"/>
  <c r="L23" i="16"/>
  <c r="L9" i="16"/>
  <c r="P23" i="16"/>
  <c r="X10" i="16"/>
  <c r="AF10" i="16"/>
  <c r="AC13" i="16"/>
  <c r="AG13" i="16"/>
  <c r="AF14" i="16"/>
  <c r="AC17" i="16"/>
  <c r="AG17" i="16"/>
  <c r="B25" i="16"/>
  <c r="F25" i="16"/>
  <c r="L25" i="16"/>
  <c r="P25" i="16"/>
  <c r="X18" i="16"/>
  <c r="AF18" i="16"/>
  <c r="AC21" i="16"/>
  <c r="AG21" i="16"/>
  <c r="P24" i="16"/>
  <c r="U4" i="16"/>
  <c r="M22" i="16"/>
  <c r="AF8" i="16"/>
  <c r="AB4" i="16"/>
  <c r="X6" i="16"/>
  <c r="AB6" i="16"/>
  <c r="AD7" i="16"/>
  <c r="AE8" i="16"/>
  <c r="AB8" i="16"/>
  <c r="AD11" i="16"/>
  <c r="AE12" i="16"/>
  <c r="AB12" i="16"/>
  <c r="AD15" i="16"/>
  <c r="AE16" i="16"/>
  <c r="AB16" i="16"/>
  <c r="AD19" i="16"/>
  <c r="AE20" i="16"/>
  <c r="AB20" i="16"/>
  <c r="N23" i="16"/>
  <c r="B24" i="16"/>
  <c r="AC8" i="16"/>
  <c r="AG8" i="16"/>
  <c r="AC10" i="16"/>
  <c r="AG10" i="16"/>
  <c r="AE11" i="16"/>
  <c r="AC12" i="16"/>
  <c r="AG12" i="16"/>
  <c r="AE13" i="16"/>
  <c r="W14" i="16"/>
  <c r="AC14" i="16"/>
  <c r="U15" i="16"/>
  <c r="Y15" i="16"/>
  <c r="AE15" i="16"/>
  <c r="W16" i="16"/>
  <c r="AC16" i="16"/>
  <c r="U17" i="16"/>
  <c r="Y17" i="16"/>
  <c r="AE17" i="16"/>
  <c r="W18" i="16"/>
  <c r="AC18" i="16"/>
  <c r="AG18" i="16"/>
  <c r="U19" i="16"/>
  <c r="Y19" i="16"/>
  <c r="AE19" i="16"/>
  <c r="W20" i="16"/>
  <c r="AC20" i="16"/>
  <c r="U21" i="16"/>
  <c r="Y21" i="16"/>
  <c r="AE21" i="16"/>
  <c r="E23" i="16"/>
  <c r="K23" i="16"/>
  <c r="O23" i="16"/>
  <c r="C24" i="16"/>
  <c r="G24" i="16"/>
  <c r="M24" i="16"/>
  <c r="Q24" i="16"/>
  <c r="O25" i="16"/>
  <c r="AE7" i="16"/>
  <c r="AD4" i="16"/>
  <c r="AD10" i="16"/>
  <c r="AE4" i="16"/>
  <c r="C9" i="16"/>
  <c r="G9" i="16"/>
  <c r="M9" i="16"/>
  <c r="Q9" i="16"/>
  <c r="U10" i="16"/>
  <c r="Y10" i="16"/>
  <c r="AE10" i="16"/>
  <c r="U18" i="16"/>
  <c r="P23" i="15"/>
  <c r="V19" i="15"/>
  <c r="T13" i="15"/>
  <c r="L23" i="15"/>
  <c r="V5" i="15"/>
  <c r="N22" i="15"/>
  <c r="W4" i="15"/>
  <c r="E24" i="15"/>
  <c r="B23" i="15"/>
  <c r="H9" i="15"/>
  <c r="E9" i="15"/>
  <c r="C23" i="15"/>
  <c r="B22" i="15"/>
  <c r="L22" i="15"/>
  <c r="Q9" i="15"/>
  <c r="U11" i="15"/>
  <c r="O22" i="15"/>
  <c r="W16" i="15"/>
  <c r="O9" i="15"/>
  <c r="K23" i="15"/>
  <c r="K22" i="15"/>
  <c r="X7" i="15"/>
  <c r="P22" i="15"/>
  <c r="X4" i="15"/>
  <c r="T4" i="15"/>
  <c r="C22" i="15"/>
  <c r="G23" i="15"/>
  <c r="X13" i="15"/>
  <c r="U14" i="15"/>
  <c r="Y14" i="15"/>
  <c r="W20" i="15"/>
  <c r="D9" i="15"/>
  <c r="T17" i="15"/>
  <c r="X17" i="15"/>
  <c r="U18" i="15"/>
  <c r="Y18" i="15"/>
  <c r="T21" i="15"/>
  <c r="X21" i="15"/>
  <c r="U20" i="15"/>
  <c r="Y20" i="15"/>
  <c r="F9" i="15"/>
  <c r="E23" i="15"/>
  <c r="E22" i="15"/>
  <c r="W10" i="15"/>
  <c r="Y7" i="15"/>
  <c r="G22" i="15"/>
  <c r="T7" i="15"/>
  <c r="H22" i="15"/>
  <c r="D22" i="15"/>
  <c r="U8" i="15"/>
  <c r="Y8" i="15"/>
  <c r="Y4" i="15"/>
  <c r="U4" i="15"/>
  <c r="V10" i="15"/>
  <c r="V15" i="15"/>
  <c r="F22" i="15"/>
  <c r="F23" i="15"/>
  <c r="F24" i="15"/>
  <c r="L24" i="15"/>
  <c r="P24" i="15"/>
  <c r="V4" i="15"/>
  <c r="M22" i="15"/>
  <c r="Q22" i="15"/>
  <c r="M23" i="15"/>
  <c r="Q23" i="15"/>
  <c r="M24" i="15"/>
  <c r="Q24" i="15"/>
  <c r="C2" i="14"/>
  <c r="T23" i="16" l="1"/>
  <c r="V9" i="16"/>
  <c r="M23" i="18" a="1"/>
  <c r="I23" i="18" a="1"/>
  <c r="AB9" i="15"/>
  <c r="X24" i="15"/>
  <c r="T25" i="16"/>
  <c r="Y23" i="15"/>
  <c r="X10" i="17"/>
  <c r="T10" i="17"/>
  <c r="V10" i="17"/>
  <c r="AG10" i="17"/>
  <c r="Y10" i="17"/>
  <c r="T9" i="15"/>
  <c r="T24" i="16"/>
  <c r="W10" i="17"/>
  <c r="T9" i="16"/>
  <c r="AC10" i="17"/>
  <c r="U10" i="17"/>
  <c r="AE10" i="17"/>
  <c r="AF10" i="17"/>
  <c r="AB10" i="17"/>
  <c r="AD10" i="17"/>
  <c r="AD25" i="16"/>
  <c r="V25" i="16"/>
  <c r="AC25" i="16"/>
  <c r="Y23" i="16"/>
  <c r="W24" i="16"/>
  <c r="W22" i="16"/>
  <c r="X22" i="16"/>
  <c r="AD9" i="16"/>
  <c r="AG25" i="16"/>
  <c r="V22" i="16"/>
  <c r="AF22" i="15"/>
  <c r="AG9" i="15"/>
  <c r="V9" i="15"/>
  <c r="Y24" i="15"/>
  <c r="W24" i="15"/>
  <c r="AD22" i="15"/>
  <c r="AC9" i="15"/>
  <c r="Y9" i="15"/>
  <c r="V22" i="15"/>
  <c r="AE9" i="15"/>
  <c r="AB22" i="15"/>
  <c r="T22" i="15"/>
  <c r="AG22" i="15"/>
  <c r="T24" i="15"/>
  <c r="U9" i="15"/>
  <c r="AE22" i="15"/>
  <c r="X9" i="15"/>
  <c r="AF9" i="15"/>
  <c r="U24" i="15"/>
  <c r="AC22" i="15"/>
  <c r="V23" i="15"/>
  <c r="X23" i="15"/>
  <c r="V24" i="15"/>
  <c r="T23" i="15"/>
  <c r="AD9" i="15"/>
  <c r="U25" i="16"/>
  <c r="AG23" i="16"/>
  <c r="AE22" i="16"/>
  <c r="AC23" i="16"/>
  <c r="AD24" i="16"/>
  <c r="AD22" i="16"/>
  <c r="AF22" i="16"/>
  <c r="Y25" i="16"/>
  <c r="AE9" i="16"/>
  <c r="V24" i="16"/>
  <c r="AE24" i="16"/>
  <c r="W23" i="15"/>
  <c r="U23" i="15"/>
  <c r="U22" i="16"/>
  <c r="AC22" i="16"/>
  <c r="AG9" i="16"/>
  <c r="Y9" i="16"/>
  <c r="W25" i="16"/>
  <c r="AE25" i="16"/>
  <c r="X24" i="16"/>
  <c r="AF24" i="16"/>
  <c r="AF23" i="16"/>
  <c r="X23" i="16"/>
  <c r="AB22" i="16"/>
  <c r="AB24" i="16"/>
  <c r="AC9" i="16"/>
  <c r="U9" i="16"/>
  <c r="Y24" i="16"/>
  <c r="AG24" i="16"/>
  <c r="W23" i="16"/>
  <c r="AE23" i="16"/>
  <c r="V23" i="16"/>
  <c r="AD23" i="16"/>
  <c r="AB25" i="16"/>
  <c r="AB9" i="16"/>
  <c r="U24" i="16"/>
  <c r="AC24" i="16"/>
  <c r="AF9" i="16"/>
  <c r="X9" i="16"/>
  <c r="Y22" i="16"/>
  <c r="AG22" i="16"/>
  <c r="AF25" i="16"/>
  <c r="X25" i="16"/>
  <c r="AB23" i="16"/>
  <c r="X22" i="15"/>
  <c r="W22" i="15"/>
  <c r="U22" i="15"/>
  <c r="W9" i="15"/>
  <c r="Y22" i="15"/>
  <c r="D26" i="14"/>
  <c r="E26" i="14"/>
  <c r="F26" i="14"/>
  <c r="G26" i="14"/>
  <c r="H26" i="14"/>
  <c r="I26" i="14"/>
  <c r="J26" i="14"/>
  <c r="K26" i="14"/>
  <c r="L26" i="14"/>
  <c r="M26" i="14"/>
  <c r="N26" i="14"/>
  <c r="O26" i="14"/>
  <c r="P26" i="14"/>
  <c r="Q26" i="14"/>
  <c r="R26" i="14"/>
  <c r="S26" i="14"/>
  <c r="T26" i="14"/>
  <c r="U26" i="14"/>
  <c r="V26" i="14"/>
  <c r="W26" i="14"/>
  <c r="X26" i="14"/>
  <c r="Y26" i="14"/>
  <c r="Z26" i="14"/>
  <c r="AA26" i="14"/>
  <c r="AB26" i="14"/>
  <c r="AC26" i="14"/>
  <c r="AD26" i="14"/>
  <c r="AE26" i="14"/>
  <c r="AF26" i="14"/>
  <c r="AG26" i="14"/>
  <c r="AH26" i="14"/>
  <c r="AI26" i="14"/>
  <c r="AJ26" i="14"/>
  <c r="AK26" i="14"/>
  <c r="AL26" i="14"/>
  <c r="AM26" i="14"/>
  <c r="AN26" i="14"/>
  <c r="D27" i="14"/>
  <c r="E27" i="14"/>
  <c r="F27" i="14"/>
  <c r="G27" i="14"/>
  <c r="H27" i="14"/>
  <c r="I27" i="14"/>
  <c r="J27" i="14"/>
  <c r="K27" i="14"/>
  <c r="L27" i="14"/>
  <c r="M27" i="14"/>
  <c r="N27" i="14"/>
  <c r="O27" i="14"/>
  <c r="P27" i="14"/>
  <c r="Q27" i="14"/>
  <c r="R27" i="14"/>
  <c r="S27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AH27" i="14"/>
  <c r="AI27" i="14"/>
  <c r="AJ27" i="14"/>
  <c r="AK27" i="14"/>
  <c r="AL27" i="14"/>
  <c r="AM27" i="14"/>
  <c r="AN27" i="14"/>
  <c r="D28" i="14"/>
  <c r="E28" i="14"/>
  <c r="F28" i="14"/>
  <c r="G28" i="14"/>
  <c r="H28" i="14"/>
  <c r="I28" i="14"/>
  <c r="J28" i="14"/>
  <c r="K28" i="14"/>
  <c r="L28" i="14"/>
  <c r="M28" i="14"/>
  <c r="N28" i="14"/>
  <c r="O28" i="14"/>
  <c r="P28" i="14"/>
  <c r="Q28" i="14"/>
  <c r="R28" i="14"/>
  <c r="S28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AF28" i="14"/>
  <c r="AG28" i="14"/>
  <c r="AH28" i="14"/>
  <c r="AI28" i="14"/>
  <c r="AJ28" i="14"/>
  <c r="AK28" i="14"/>
  <c r="AL28" i="14"/>
  <c r="AM28" i="14"/>
  <c r="AN28" i="14"/>
  <c r="D29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S29" i="14"/>
  <c r="T29" i="14"/>
  <c r="U29" i="14"/>
  <c r="V29" i="14"/>
  <c r="W29" i="14"/>
  <c r="X29" i="14"/>
  <c r="Y29" i="14"/>
  <c r="Z29" i="14"/>
  <c r="AA29" i="14"/>
  <c r="AB29" i="14"/>
  <c r="AC29" i="14"/>
  <c r="AD29" i="14"/>
  <c r="AE29" i="14"/>
  <c r="AF29" i="14"/>
  <c r="AG29" i="14"/>
  <c r="AH29" i="14"/>
  <c r="AI29" i="14"/>
  <c r="AJ29" i="14"/>
  <c r="AK29" i="14"/>
  <c r="AL29" i="14"/>
  <c r="AM29" i="14"/>
  <c r="AN29" i="14"/>
  <c r="D30" i="14"/>
  <c r="E30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S30" i="14"/>
  <c r="T30" i="14"/>
  <c r="U30" i="14"/>
  <c r="V30" i="14"/>
  <c r="W30" i="14"/>
  <c r="X30" i="14"/>
  <c r="Y30" i="14"/>
  <c r="Z30" i="14"/>
  <c r="AA30" i="14"/>
  <c r="AB30" i="14"/>
  <c r="AC30" i="14"/>
  <c r="AD30" i="14"/>
  <c r="AE30" i="14"/>
  <c r="AF30" i="14"/>
  <c r="AG30" i="14"/>
  <c r="AH30" i="14"/>
  <c r="AI30" i="14"/>
  <c r="AJ30" i="14"/>
  <c r="AK30" i="14"/>
  <c r="AL30" i="14"/>
  <c r="AM30" i="14"/>
  <c r="AN30" i="14"/>
  <c r="D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AF32" i="14"/>
  <c r="AG32" i="14"/>
  <c r="AH32" i="14"/>
  <c r="AI32" i="14"/>
  <c r="AJ32" i="14"/>
  <c r="AK32" i="14"/>
  <c r="AL32" i="14"/>
  <c r="AM32" i="14"/>
  <c r="AN32" i="14"/>
  <c r="D33" i="14"/>
  <c r="E33" i="14"/>
  <c r="F33" i="14"/>
  <c r="G33" i="14"/>
  <c r="H33" i="14"/>
  <c r="I33" i="14"/>
  <c r="J33" i="14"/>
  <c r="K33" i="14"/>
  <c r="L33" i="14"/>
  <c r="M33" i="14"/>
  <c r="N33" i="14"/>
  <c r="O33" i="14"/>
  <c r="P33" i="14"/>
  <c r="Q33" i="14"/>
  <c r="R33" i="14"/>
  <c r="S33" i="14"/>
  <c r="T33" i="14"/>
  <c r="U33" i="14"/>
  <c r="V33" i="14"/>
  <c r="W33" i="14"/>
  <c r="X33" i="14"/>
  <c r="Y33" i="14"/>
  <c r="Z33" i="14"/>
  <c r="AA33" i="14"/>
  <c r="AB33" i="14"/>
  <c r="AC33" i="14"/>
  <c r="AD33" i="14"/>
  <c r="AE33" i="14"/>
  <c r="AF33" i="14"/>
  <c r="AG33" i="14"/>
  <c r="AH33" i="14"/>
  <c r="AI33" i="14"/>
  <c r="AJ33" i="14"/>
  <c r="AK33" i="14"/>
  <c r="AL33" i="14"/>
  <c r="AM33" i="14"/>
  <c r="AN33" i="14"/>
  <c r="D34" i="14"/>
  <c r="E34" i="14"/>
  <c r="F34" i="14"/>
  <c r="G34" i="14"/>
  <c r="H34" i="14"/>
  <c r="I34" i="14"/>
  <c r="J34" i="14"/>
  <c r="K34" i="14"/>
  <c r="L34" i="14"/>
  <c r="M34" i="14"/>
  <c r="N34" i="14"/>
  <c r="O34" i="14"/>
  <c r="P34" i="14"/>
  <c r="Q34" i="14"/>
  <c r="R34" i="14"/>
  <c r="S34" i="14"/>
  <c r="T34" i="14"/>
  <c r="U34" i="14"/>
  <c r="V34" i="14"/>
  <c r="W34" i="14"/>
  <c r="X34" i="14"/>
  <c r="Y34" i="14"/>
  <c r="Z34" i="14"/>
  <c r="AA34" i="14"/>
  <c r="AB34" i="14"/>
  <c r="AC34" i="14"/>
  <c r="AD34" i="14"/>
  <c r="AE34" i="14"/>
  <c r="AF34" i="14"/>
  <c r="AG34" i="14"/>
  <c r="AH34" i="14"/>
  <c r="AI34" i="14"/>
  <c r="AJ34" i="14"/>
  <c r="AK34" i="14"/>
  <c r="AL34" i="14"/>
  <c r="AM34" i="14"/>
  <c r="AN34" i="14"/>
  <c r="D35" i="14"/>
  <c r="E35" i="14"/>
  <c r="F35" i="14"/>
  <c r="G35" i="14"/>
  <c r="H35" i="14"/>
  <c r="I35" i="14"/>
  <c r="J35" i="14"/>
  <c r="K35" i="14"/>
  <c r="L35" i="14"/>
  <c r="M35" i="14"/>
  <c r="N35" i="14"/>
  <c r="O35" i="14"/>
  <c r="P35" i="14"/>
  <c r="Q35" i="14"/>
  <c r="R35" i="14"/>
  <c r="S35" i="14"/>
  <c r="T35" i="14"/>
  <c r="U35" i="14"/>
  <c r="V35" i="14"/>
  <c r="W35" i="14"/>
  <c r="X35" i="14"/>
  <c r="Y35" i="14"/>
  <c r="Z35" i="14"/>
  <c r="AA35" i="14"/>
  <c r="AB35" i="14"/>
  <c r="AC35" i="14"/>
  <c r="AD35" i="14"/>
  <c r="AE35" i="14"/>
  <c r="AF35" i="14"/>
  <c r="AG35" i="14"/>
  <c r="AH35" i="14"/>
  <c r="AI35" i="14"/>
  <c r="AJ35" i="14"/>
  <c r="AK35" i="14"/>
  <c r="AL35" i="14"/>
  <c r="AM35" i="14"/>
  <c r="AN35" i="14"/>
  <c r="D36" i="14"/>
  <c r="E36" i="14"/>
  <c r="F36" i="14"/>
  <c r="G36" i="14"/>
  <c r="H36" i="14"/>
  <c r="I36" i="14"/>
  <c r="J36" i="14"/>
  <c r="K36" i="14"/>
  <c r="L36" i="14"/>
  <c r="M36" i="14"/>
  <c r="N36" i="14"/>
  <c r="O36" i="14"/>
  <c r="P36" i="14"/>
  <c r="Q36" i="14"/>
  <c r="R36" i="14"/>
  <c r="S36" i="14"/>
  <c r="T36" i="14"/>
  <c r="U36" i="14"/>
  <c r="V36" i="14"/>
  <c r="W36" i="14"/>
  <c r="X36" i="14"/>
  <c r="Y36" i="14"/>
  <c r="Z36" i="14"/>
  <c r="AA36" i="14"/>
  <c r="AB36" i="14"/>
  <c r="AC36" i="14"/>
  <c r="AD36" i="14"/>
  <c r="AE36" i="14"/>
  <c r="AF36" i="14"/>
  <c r="AG36" i="14"/>
  <c r="AH36" i="14"/>
  <c r="AI36" i="14"/>
  <c r="AJ36" i="14"/>
  <c r="AK36" i="14"/>
  <c r="AL36" i="14"/>
  <c r="AM36" i="14"/>
  <c r="AN36" i="14"/>
  <c r="D37" i="14"/>
  <c r="E37" i="14"/>
  <c r="F37" i="14"/>
  <c r="G37" i="14"/>
  <c r="H37" i="14"/>
  <c r="I37" i="14"/>
  <c r="J37" i="14"/>
  <c r="K37" i="14"/>
  <c r="L37" i="14"/>
  <c r="M37" i="14"/>
  <c r="N37" i="14"/>
  <c r="O37" i="14"/>
  <c r="P37" i="14"/>
  <c r="Q37" i="14"/>
  <c r="R37" i="14"/>
  <c r="S37" i="14"/>
  <c r="T37" i="14"/>
  <c r="U37" i="14"/>
  <c r="V37" i="14"/>
  <c r="W37" i="14"/>
  <c r="X37" i="14"/>
  <c r="Y37" i="14"/>
  <c r="Z37" i="14"/>
  <c r="AA37" i="14"/>
  <c r="AB37" i="14"/>
  <c r="AC37" i="14"/>
  <c r="AD37" i="14"/>
  <c r="AE37" i="14"/>
  <c r="AF37" i="14"/>
  <c r="AG37" i="14"/>
  <c r="AH37" i="14"/>
  <c r="AI37" i="14"/>
  <c r="AJ37" i="14"/>
  <c r="AK37" i="14"/>
  <c r="AL37" i="14"/>
  <c r="AM37" i="14"/>
  <c r="AN37" i="14"/>
  <c r="D38" i="14"/>
  <c r="E38" i="14"/>
  <c r="F38" i="14"/>
  <c r="G38" i="14"/>
  <c r="H38" i="14"/>
  <c r="I38" i="14"/>
  <c r="J38" i="14"/>
  <c r="K38" i="14"/>
  <c r="L38" i="14"/>
  <c r="M38" i="14"/>
  <c r="N38" i="14"/>
  <c r="O38" i="14"/>
  <c r="P38" i="14"/>
  <c r="Q38" i="14"/>
  <c r="R38" i="14"/>
  <c r="S38" i="14"/>
  <c r="T38" i="14"/>
  <c r="U38" i="14"/>
  <c r="V38" i="14"/>
  <c r="W38" i="14"/>
  <c r="X38" i="14"/>
  <c r="Y38" i="14"/>
  <c r="Z38" i="14"/>
  <c r="AA38" i="14"/>
  <c r="AB38" i="14"/>
  <c r="AC38" i="14"/>
  <c r="AD38" i="14"/>
  <c r="AE38" i="14"/>
  <c r="AF38" i="14"/>
  <c r="AG38" i="14"/>
  <c r="AH38" i="14"/>
  <c r="AI38" i="14"/>
  <c r="AJ38" i="14"/>
  <c r="AK38" i="14"/>
  <c r="AL38" i="14"/>
  <c r="AM38" i="14"/>
  <c r="AN38" i="14"/>
  <c r="D39" i="14"/>
  <c r="D46" i="14" s="1"/>
  <c r="E39" i="14"/>
  <c r="E46" i="14" s="1"/>
  <c r="F39" i="14"/>
  <c r="F46" i="14" s="1"/>
  <c r="G39" i="14"/>
  <c r="G46" i="14" s="1"/>
  <c r="H39" i="14"/>
  <c r="I39" i="14"/>
  <c r="I46" i="14" s="1"/>
  <c r="J39" i="14"/>
  <c r="J46" i="14" s="1"/>
  <c r="K39" i="14"/>
  <c r="K46" i="14" s="1"/>
  <c r="L39" i="14"/>
  <c r="L46" i="14" s="1"/>
  <c r="M39" i="14"/>
  <c r="M46" i="14" s="1"/>
  <c r="N39" i="14"/>
  <c r="N46" i="14" s="1"/>
  <c r="O39" i="14"/>
  <c r="O46" i="14" s="1"/>
  <c r="P39" i="14"/>
  <c r="P46" i="14" s="1"/>
  <c r="Q39" i="14"/>
  <c r="Q46" i="14" s="1"/>
  <c r="R39" i="14"/>
  <c r="R46" i="14" s="1"/>
  <c r="S39" i="14"/>
  <c r="S46" i="14" s="1"/>
  <c r="T39" i="14"/>
  <c r="T46" i="14" s="1"/>
  <c r="U39" i="14"/>
  <c r="V39" i="14"/>
  <c r="V46" i="14" s="1"/>
  <c r="W39" i="14"/>
  <c r="W46" i="14" s="1"/>
  <c r="X39" i="14"/>
  <c r="X46" i="14" s="1"/>
  <c r="Y39" i="14"/>
  <c r="Y46" i="14" s="1"/>
  <c r="Z39" i="14"/>
  <c r="Z46" i="14" s="1"/>
  <c r="AA39" i="14"/>
  <c r="AA46" i="14" s="1"/>
  <c r="AB39" i="14"/>
  <c r="AB46" i="14" s="1"/>
  <c r="AC39" i="14"/>
  <c r="AC46" i="14" s="1"/>
  <c r="AD39" i="14"/>
  <c r="AD46" i="14" s="1"/>
  <c r="AE39" i="14"/>
  <c r="AF39" i="14"/>
  <c r="AF46" i="14" s="1"/>
  <c r="AG39" i="14"/>
  <c r="AG46" i="14" s="1"/>
  <c r="AH39" i="14"/>
  <c r="AH46" i="14" s="1"/>
  <c r="AI39" i="14"/>
  <c r="AI46" i="14" s="1"/>
  <c r="AJ39" i="14"/>
  <c r="AJ46" i="14" s="1"/>
  <c r="AK39" i="14"/>
  <c r="AK46" i="14" s="1"/>
  <c r="AL39" i="14"/>
  <c r="AL46" i="14" s="1"/>
  <c r="AM39" i="14"/>
  <c r="AM46" i="14" s="1"/>
  <c r="AN39" i="14"/>
  <c r="AN46" i="14" s="1"/>
  <c r="D40" i="14"/>
  <c r="E40" i="14"/>
  <c r="F40" i="14"/>
  <c r="G40" i="14"/>
  <c r="H40" i="14"/>
  <c r="I40" i="14"/>
  <c r="J40" i="14"/>
  <c r="K40" i="14"/>
  <c r="L40" i="14"/>
  <c r="M40" i="14"/>
  <c r="N40" i="14"/>
  <c r="O40" i="14"/>
  <c r="P40" i="14"/>
  <c r="Q40" i="14"/>
  <c r="R40" i="14"/>
  <c r="S40" i="14"/>
  <c r="T40" i="14"/>
  <c r="U40" i="14"/>
  <c r="V40" i="14"/>
  <c r="W40" i="14"/>
  <c r="X40" i="14"/>
  <c r="Y40" i="14"/>
  <c r="Z40" i="14"/>
  <c r="AA40" i="14"/>
  <c r="AB40" i="14"/>
  <c r="AC40" i="14"/>
  <c r="AD40" i="14"/>
  <c r="AE40" i="14"/>
  <c r="AF40" i="14"/>
  <c r="AG40" i="14"/>
  <c r="AH40" i="14"/>
  <c r="AI40" i="14"/>
  <c r="AJ40" i="14"/>
  <c r="AK40" i="14"/>
  <c r="AL40" i="14"/>
  <c r="AM40" i="14"/>
  <c r="AN40" i="14"/>
  <c r="D41" i="14"/>
  <c r="E41" i="14"/>
  <c r="F41" i="14"/>
  <c r="G41" i="14"/>
  <c r="H41" i="14"/>
  <c r="I41" i="14"/>
  <c r="J41" i="14"/>
  <c r="K41" i="14"/>
  <c r="L41" i="14"/>
  <c r="M41" i="14"/>
  <c r="N41" i="14"/>
  <c r="O41" i="14"/>
  <c r="P41" i="14"/>
  <c r="Q41" i="14"/>
  <c r="R41" i="14"/>
  <c r="S41" i="14"/>
  <c r="T41" i="14"/>
  <c r="U41" i="14"/>
  <c r="V41" i="14"/>
  <c r="W41" i="14"/>
  <c r="X41" i="14"/>
  <c r="Y41" i="14"/>
  <c r="Z41" i="14"/>
  <c r="AA41" i="14"/>
  <c r="AB41" i="14"/>
  <c r="AC41" i="14"/>
  <c r="AD41" i="14"/>
  <c r="AE41" i="14"/>
  <c r="AF41" i="14"/>
  <c r="AG41" i="14"/>
  <c r="AH41" i="14"/>
  <c r="AI41" i="14"/>
  <c r="AJ41" i="14"/>
  <c r="AK41" i="14"/>
  <c r="AL41" i="14"/>
  <c r="AM41" i="14"/>
  <c r="AN41" i="14"/>
  <c r="D42" i="14"/>
  <c r="E42" i="14"/>
  <c r="F42" i="14"/>
  <c r="G42" i="14"/>
  <c r="H42" i="14"/>
  <c r="I42" i="14"/>
  <c r="J42" i="14"/>
  <c r="K42" i="14"/>
  <c r="L42" i="14"/>
  <c r="M42" i="14"/>
  <c r="N42" i="14"/>
  <c r="O42" i="14"/>
  <c r="P42" i="14"/>
  <c r="Q42" i="14"/>
  <c r="R42" i="14"/>
  <c r="S42" i="14"/>
  <c r="T42" i="14"/>
  <c r="U42" i="14"/>
  <c r="V42" i="14"/>
  <c r="W42" i="14"/>
  <c r="X42" i="14"/>
  <c r="Y42" i="14"/>
  <c r="Z42" i="14"/>
  <c r="AA42" i="14"/>
  <c r="AB42" i="14"/>
  <c r="AC42" i="14"/>
  <c r="AD42" i="14"/>
  <c r="AE42" i="14"/>
  <c r="AF42" i="14"/>
  <c r="AG42" i="14"/>
  <c r="AH42" i="14"/>
  <c r="AI42" i="14"/>
  <c r="AJ42" i="14"/>
  <c r="AK42" i="14"/>
  <c r="AL42" i="14"/>
  <c r="AM42" i="14"/>
  <c r="AN42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AH43" i="14"/>
  <c r="AI43" i="14"/>
  <c r="AJ43" i="14"/>
  <c r="AK43" i="14"/>
  <c r="AL43" i="14"/>
  <c r="AM43" i="14"/>
  <c r="AN43" i="14"/>
  <c r="C28" i="14"/>
  <c r="C29" i="14"/>
  <c r="C30" i="14"/>
  <c r="C32" i="14"/>
  <c r="C33" i="14"/>
  <c r="C34" i="14"/>
  <c r="C35" i="14"/>
  <c r="C36" i="14"/>
  <c r="C37" i="14"/>
  <c r="C38" i="14"/>
  <c r="C39" i="14"/>
  <c r="C46" i="14" s="1"/>
  <c r="C40" i="14"/>
  <c r="C41" i="14"/>
  <c r="C42" i="14"/>
  <c r="C43" i="14"/>
  <c r="C27" i="14"/>
  <c r="C26" i="14"/>
  <c r="J2" i="14"/>
  <c r="K2" i="14"/>
  <c r="L2" i="14"/>
  <c r="M2" i="14"/>
  <c r="N2" i="14"/>
  <c r="O2" i="14"/>
  <c r="P2" i="14"/>
  <c r="Q2" i="14"/>
  <c r="R2" i="14"/>
  <c r="S2" i="14"/>
  <c r="T2" i="14"/>
  <c r="U2" i="14"/>
  <c r="V2" i="14"/>
  <c r="W2" i="14"/>
  <c r="X2" i="14"/>
  <c r="Y2" i="14"/>
  <c r="Z2" i="14"/>
  <c r="AA2" i="14"/>
  <c r="AB2" i="14"/>
  <c r="AC2" i="14"/>
  <c r="AD2" i="14"/>
  <c r="AE2" i="14"/>
  <c r="AF2" i="14"/>
  <c r="AG2" i="14"/>
  <c r="AH2" i="14"/>
  <c r="AI2" i="14"/>
  <c r="AJ2" i="14"/>
  <c r="AK2" i="14"/>
  <c r="AL2" i="14"/>
  <c r="AM2" i="14"/>
  <c r="AN2" i="14"/>
  <c r="J3" i="14"/>
  <c r="K3" i="14"/>
  <c r="L3" i="14"/>
  <c r="M3" i="14"/>
  <c r="N3" i="14"/>
  <c r="O3" i="14"/>
  <c r="P3" i="14"/>
  <c r="Q3" i="14"/>
  <c r="R3" i="14"/>
  <c r="S3" i="14"/>
  <c r="T3" i="14"/>
  <c r="U3" i="14"/>
  <c r="V3" i="14"/>
  <c r="W3" i="14"/>
  <c r="X3" i="14"/>
  <c r="Y3" i="14"/>
  <c r="Z3" i="14"/>
  <c r="AA3" i="14"/>
  <c r="AB3" i="14"/>
  <c r="AC3" i="14"/>
  <c r="AD3" i="14"/>
  <c r="AE3" i="14"/>
  <c r="AF3" i="14"/>
  <c r="AG3" i="14"/>
  <c r="AH3" i="14"/>
  <c r="AI3" i="14"/>
  <c r="AJ3" i="14"/>
  <c r="AK3" i="14"/>
  <c r="AL3" i="14"/>
  <c r="AM3" i="14"/>
  <c r="AN3" i="14"/>
  <c r="J4" i="14"/>
  <c r="K4" i="14"/>
  <c r="L4" i="14"/>
  <c r="M4" i="14"/>
  <c r="N4" i="14"/>
  <c r="O4" i="14"/>
  <c r="P4" i="14"/>
  <c r="Q4" i="14"/>
  <c r="R4" i="14"/>
  <c r="S4" i="14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4" i="14"/>
  <c r="AH4" i="14"/>
  <c r="AI4" i="14"/>
  <c r="AJ4" i="14"/>
  <c r="AK4" i="14"/>
  <c r="AL4" i="14"/>
  <c r="AM4" i="14"/>
  <c r="AN4" i="14"/>
  <c r="J5" i="14"/>
  <c r="K5" i="14"/>
  <c r="L5" i="14"/>
  <c r="M5" i="14"/>
  <c r="N5" i="14"/>
  <c r="O5" i="14"/>
  <c r="P5" i="14"/>
  <c r="Q5" i="14"/>
  <c r="R5" i="14"/>
  <c r="S5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AH5" i="14"/>
  <c r="AI5" i="14"/>
  <c r="AJ5" i="14"/>
  <c r="AK5" i="14"/>
  <c r="AL5" i="14"/>
  <c r="AM5" i="14"/>
  <c r="AN5" i="14"/>
  <c r="J6" i="14"/>
  <c r="K6" i="14"/>
  <c r="L6" i="14"/>
  <c r="M6" i="14"/>
  <c r="N6" i="14"/>
  <c r="O6" i="14"/>
  <c r="P6" i="14"/>
  <c r="Q6" i="14"/>
  <c r="R6" i="14"/>
  <c r="S6" i="14"/>
  <c r="T6" i="14"/>
  <c r="U6" i="14"/>
  <c r="V6" i="14"/>
  <c r="W6" i="14"/>
  <c r="X6" i="14"/>
  <c r="Y6" i="14"/>
  <c r="Z6" i="14"/>
  <c r="AA6" i="14"/>
  <c r="AB6" i="14"/>
  <c r="AC6" i="14"/>
  <c r="AD6" i="14"/>
  <c r="AE6" i="14"/>
  <c r="AF6" i="14"/>
  <c r="AG6" i="14"/>
  <c r="AH6" i="14"/>
  <c r="AI6" i="14"/>
  <c r="AJ6" i="14"/>
  <c r="AK6" i="14"/>
  <c r="AL6" i="14"/>
  <c r="AM6" i="14"/>
  <c r="AN6" i="14"/>
  <c r="J8" i="14"/>
  <c r="K8" i="14"/>
  <c r="L8" i="14"/>
  <c r="M8" i="14"/>
  <c r="N8" i="14"/>
  <c r="O8" i="14"/>
  <c r="P8" i="14"/>
  <c r="Q8" i="14"/>
  <c r="R8" i="14"/>
  <c r="S8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AH8" i="14"/>
  <c r="AI8" i="14"/>
  <c r="AJ8" i="14"/>
  <c r="AK8" i="14"/>
  <c r="AL8" i="14"/>
  <c r="AM8" i="14"/>
  <c r="AN8" i="14"/>
  <c r="J9" i="14"/>
  <c r="K9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Z9" i="14"/>
  <c r="AA9" i="14"/>
  <c r="AB9" i="14"/>
  <c r="AC9" i="14"/>
  <c r="AD9" i="14"/>
  <c r="AE9" i="14"/>
  <c r="AF9" i="14"/>
  <c r="AG9" i="14"/>
  <c r="AH9" i="14"/>
  <c r="AI9" i="14"/>
  <c r="AJ9" i="14"/>
  <c r="AK9" i="14"/>
  <c r="AL9" i="14"/>
  <c r="AM9" i="14"/>
  <c r="AN9" i="14"/>
  <c r="J10" i="14"/>
  <c r="K10" i="14"/>
  <c r="L10" i="14"/>
  <c r="M10" i="14"/>
  <c r="N10" i="14"/>
  <c r="O10" i="14"/>
  <c r="P10" i="14"/>
  <c r="Q10" i="14"/>
  <c r="R10" i="14"/>
  <c r="S10" i="14"/>
  <c r="T10" i="14"/>
  <c r="U10" i="14"/>
  <c r="V10" i="14"/>
  <c r="W10" i="14"/>
  <c r="X10" i="14"/>
  <c r="Y10" i="14"/>
  <c r="Z10" i="14"/>
  <c r="AA10" i="14"/>
  <c r="AB10" i="14"/>
  <c r="AC10" i="14"/>
  <c r="AD10" i="14"/>
  <c r="AE10" i="14"/>
  <c r="AF10" i="14"/>
  <c r="AG10" i="14"/>
  <c r="AH10" i="14"/>
  <c r="AI10" i="14"/>
  <c r="AJ10" i="14"/>
  <c r="AK10" i="14"/>
  <c r="AL10" i="14"/>
  <c r="AM10" i="14"/>
  <c r="AN10" i="14"/>
  <c r="J11" i="14"/>
  <c r="K11" i="14"/>
  <c r="L11" i="14"/>
  <c r="M11" i="14"/>
  <c r="N11" i="14"/>
  <c r="O11" i="14"/>
  <c r="P11" i="14"/>
  <c r="Q11" i="14"/>
  <c r="R11" i="14"/>
  <c r="S11" i="14"/>
  <c r="T11" i="14"/>
  <c r="U11" i="14"/>
  <c r="V11" i="14"/>
  <c r="W11" i="14"/>
  <c r="X11" i="14"/>
  <c r="Y11" i="14"/>
  <c r="Z11" i="14"/>
  <c r="AA11" i="14"/>
  <c r="AB11" i="14"/>
  <c r="AC11" i="14"/>
  <c r="AD11" i="14"/>
  <c r="AE11" i="14"/>
  <c r="AF11" i="14"/>
  <c r="AG11" i="14"/>
  <c r="AH11" i="14"/>
  <c r="AI11" i="14"/>
  <c r="AJ11" i="14"/>
  <c r="AK11" i="14"/>
  <c r="AL11" i="14"/>
  <c r="AM11" i="14"/>
  <c r="AN11" i="14"/>
  <c r="J12" i="14"/>
  <c r="K12" i="14"/>
  <c r="L12" i="14"/>
  <c r="M12" i="14"/>
  <c r="N12" i="14"/>
  <c r="O12" i="14"/>
  <c r="P12" i="14"/>
  <c r="Q12" i="14"/>
  <c r="R12" i="14"/>
  <c r="S12" i="14"/>
  <c r="T12" i="14"/>
  <c r="U12" i="14"/>
  <c r="V12" i="14"/>
  <c r="W12" i="14"/>
  <c r="X12" i="14"/>
  <c r="Y12" i="14"/>
  <c r="Z12" i="14"/>
  <c r="AA12" i="14"/>
  <c r="AB12" i="14"/>
  <c r="AC12" i="14"/>
  <c r="AD12" i="14"/>
  <c r="AE12" i="14"/>
  <c r="AF12" i="14"/>
  <c r="AG12" i="14"/>
  <c r="AH12" i="14"/>
  <c r="AI12" i="14"/>
  <c r="AJ12" i="14"/>
  <c r="AK12" i="14"/>
  <c r="AL12" i="14"/>
  <c r="AM12" i="14"/>
  <c r="AN12" i="14"/>
  <c r="J13" i="14"/>
  <c r="K13" i="14"/>
  <c r="L13" i="14"/>
  <c r="M13" i="14"/>
  <c r="N13" i="14"/>
  <c r="O13" i="14"/>
  <c r="P13" i="14"/>
  <c r="Q13" i="14"/>
  <c r="R13" i="14"/>
  <c r="S13" i="14"/>
  <c r="T13" i="14"/>
  <c r="U13" i="14"/>
  <c r="V13" i="14"/>
  <c r="W13" i="14"/>
  <c r="X13" i="14"/>
  <c r="Y13" i="14"/>
  <c r="Z13" i="14"/>
  <c r="AA13" i="14"/>
  <c r="AB13" i="14"/>
  <c r="AC13" i="14"/>
  <c r="AD13" i="14"/>
  <c r="AE13" i="14"/>
  <c r="AF13" i="14"/>
  <c r="AG13" i="14"/>
  <c r="AH13" i="14"/>
  <c r="AI13" i="14"/>
  <c r="AJ13" i="14"/>
  <c r="AK13" i="14"/>
  <c r="AL13" i="14"/>
  <c r="AM13" i="14"/>
  <c r="AN13" i="14"/>
  <c r="J14" i="14"/>
  <c r="K14" i="14"/>
  <c r="L14" i="14"/>
  <c r="M14" i="14"/>
  <c r="N14" i="14"/>
  <c r="O14" i="14"/>
  <c r="P14" i="14"/>
  <c r="Q14" i="14"/>
  <c r="R14" i="14"/>
  <c r="S14" i="14"/>
  <c r="T14" i="14"/>
  <c r="U14" i="14"/>
  <c r="V14" i="14"/>
  <c r="W14" i="14"/>
  <c r="X14" i="14"/>
  <c r="Y14" i="14"/>
  <c r="Z14" i="14"/>
  <c r="AA14" i="14"/>
  <c r="AB14" i="14"/>
  <c r="AC14" i="14"/>
  <c r="AD14" i="14"/>
  <c r="AE14" i="14"/>
  <c r="AF14" i="14"/>
  <c r="AG14" i="14"/>
  <c r="AH14" i="14"/>
  <c r="AI14" i="14"/>
  <c r="AJ14" i="14"/>
  <c r="AK14" i="14"/>
  <c r="AL14" i="14"/>
  <c r="AM14" i="14"/>
  <c r="AN14" i="14"/>
  <c r="J15" i="14"/>
  <c r="J22" i="14" s="1"/>
  <c r="K15" i="14"/>
  <c r="K22" i="14" s="1"/>
  <c r="L15" i="14"/>
  <c r="L22" i="14" s="1"/>
  <c r="M15" i="14"/>
  <c r="M22" i="14" s="1"/>
  <c r="N15" i="14"/>
  <c r="N22" i="14" s="1"/>
  <c r="O15" i="14"/>
  <c r="O22" i="14" s="1"/>
  <c r="P15" i="14"/>
  <c r="P22" i="14" s="1"/>
  <c r="Q15" i="14"/>
  <c r="Q22" i="14" s="1"/>
  <c r="R15" i="14"/>
  <c r="R22" i="14" s="1"/>
  <c r="S15" i="14"/>
  <c r="S22" i="14" s="1"/>
  <c r="T15" i="14"/>
  <c r="T22" i="14" s="1"/>
  <c r="U15" i="14"/>
  <c r="V15" i="14"/>
  <c r="V22" i="14" s="1"/>
  <c r="W15" i="14"/>
  <c r="W22" i="14" s="1"/>
  <c r="X15" i="14"/>
  <c r="X22" i="14" s="1"/>
  <c r="Y15" i="14"/>
  <c r="Y22" i="14" s="1"/>
  <c r="Z15" i="14"/>
  <c r="Z22" i="14" s="1"/>
  <c r="AA15" i="14"/>
  <c r="AA22" i="14" s="1"/>
  <c r="AB15" i="14"/>
  <c r="AB22" i="14" s="1"/>
  <c r="AC15" i="14"/>
  <c r="AC22" i="14" s="1"/>
  <c r="AD15" i="14"/>
  <c r="AD22" i="14" s="1"/>
  <c r="AE15" i="14"/>
  <c r="AF15" i="14"/>
  <c r="AF22" i="14" s="1"/>
  <c r="AG15" i="14"/>
  <c r="AG22" i="14" s="1"/>
  <c r="AH15" i="14"/>
  <c r="AH22" i="14" s="1"/>
  <c r="AI15" i="14"/>
  <c r="AI22" i="14" s="1"/>
  <c r="AJ15" i="14"/>
  <c r="AJ22" i="14" s="1"/>
  <c r="AK15" i="14"/>
  <c r="AK22" i="14" s="1"/>
  <c r="AL15" i="14"/>
  <c r="AL22" i="14" s="1"/>
  <c r="AM15" i="14"/>
  <c r="AM22" i="14" s="1"/>
  <c r="AN15" i="14"/>
  <c r="AN22" i="14" s="1"/>
  <c r="J16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AH16" i="14"/>
  <c r="AI16" i="14"/>
  <c r="AJ16" i="14"/>
  <c r="AK16" i="14"/>
  <c r="AL16" i="14"/>
  <c r="AM16" i="14"/>
  <c r="AN16" i="14"/>
  <c r="J17" i="14"/>
  <c r="K17" i="14"/>
  <c r="L17" i="14"/>
  <c r="M17" i="14"/>
  <c r="N17" i="14"/>
  <c r="O17" i="14"/>
  <c r="P17" i="14"/>
  <c r="Q17" i="14"/>
  <c r="R17" i="14"/>
  <c r="S17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AF17" i="14"/>
  <c r="AG17" i="14"/>
  <c r="AH17" i="14"/>
  <c r="AI17" i="14"/>
  <c r="AJ17" i="14"/>
  <c r="AK17" i="14"/>
  <c r="AL17" i="14"/>
  <c r="AM17" i="14"/>
  <c r="AN17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AF18" i="14"/>
  <c r="AG18" i="14"/>
  <c r="AH18" i="14"/>
  <c r="AI18" i="14"/>
  <c r="AJ18" i="14"/>
  <c r="AK18" i="14"/>
  <c r="AL18" i="14"/>
  <c r="AM18" i="14"/>
  <c r="AN18" i="14"/>
  <c r="J19" i="14"/>
  <c r="K19" i="14"/>
  <c r="L19" i="14"/>
  <c r="M19" i="14"/>
  <c r="N19" i="14"/>
  <c r="O19" i="14"/>
  <c r="P19" i="14"/>
  <c r="Q19" i="14"/>
  <c r="R19" i="14"/>
  <c r="S19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AF19" i="14"/>
  <c r="AG19" i="14"/>
  <c r="AH19" i="14"/>
  <c r="AI19" i="14"/>
  <c r="AJ19" i="14"/>
  <c r="AK19" i="14"/>
  <c r="AL19" i="14"/>
  <c r="AM19" i="14"/>
  <c r="AN19" i="14"/>
  <c r="D2" i="14"/>
  <c r="E2" i="14"/>
  <c r="F2" i="14"/>
  <c r="G2" i="14"/>
  <c r="H2" i="14"/>
  <c r="I2" i="14"/>
  <c r="D3" i="14"/>
  <c r="E3" i="14"/>
  <c r="F3" i="14"/>
  <c r="G3" i="14"/>
  <c r="H3" i="14"/>
  <c r="I3" i="14"/>
  <c r="D4" i="14"/>
  <c r="E4" i="14"/>
  <c r="F4" i="14"/>
  <c r="G4" i="14"/>
  <c r="H4" i="14"/>
  <c r="I4" i="14"/>
  <c r="D5" i="14"/>
  <c r="E5" i="14"/>
  <c r="F5" i="14"/>
  <c r="G5" i="14"/>
  <c r="H5" i="14"/>
  <c r="I5" i="14"/>
  <c r="D6" i="14"/>
  <c r="E6" i="14"/>
  <c r="F6" i="14"/>
  <c r="G6" i="14"/>
  <c r="H6" i="14"/>
  <c r="I6" i="14"/>
  <c r="D8" i="14"/>
  <c r="E8" i="14"/>
  <c r="F8" i="14"/>
  <c r="G8" i="14"/>
  <c r="H8" i="14"/>
  <c r="I8" i="14"/>
  <c r="D9" i="14"/>
  <c r="E9" i="14"/>
  <c r="F9" i="14"/>
  <c r="G9" i="14"/>
  <c r="H9" i="14"/>
  <c r="I9" i="14"/>
  <c r="D10" i="14"/>
  <c r="E10" i="14"/>
  <c r="F10" i="14"/>
  <c r="G10" i="14"/>
  <c r="H10" i="14"/>
  <c r="I10" i="14"/>
  <c r="D11" i="14"/>
  <c r="E11" i="14"/>
  <c r="F11" i="14"/>
  <c r="G11" i="14"/>
  <c r="H11" i="14"/>
  <c r="I11" i="14"/>
  <c r="D12" i="14"/>
  <c r="E12" i="14"/>
  <c r="F12" i="14"/>
  <c r="G12" i="14"/>
  <c r="H12" i="14"/>
  <c r="I12" i="14"/>
  <c r="D13" i="14"/>
  <c r="E13" i="14"/>
  <c r="F13" i="14"/>
  <c r="G13" i="14"/>
  <c r="H13" i="14"/>
  <c r="I13" i="14"/>
  <c r="D14" i="14"/>
  <c r="E14" i="14"/>
  <c r="F14" i="14"/>
  <c r="G14" i="14"/>
  <c r="H14" i="14"/>
  <c r="I14" i="14"/>
  <c r="D15" i="14"/>
  <c r="D22" i="14" s="1"/>
  <c r="E15" i="14"/>
  <c r="E22" i="14" s="1"/>
  <c r="F15" i="14"/>
  <c r="F22" i="14" s="1"/>
  <c r="G15" i="14"/>
  <c r="G22" i="14" s="1"/>
  <c r="H15" i="14"/>
  <c r="I15" i="14"/>
  <c r="I22" i="14" s="1"/>
  <c r="D16" i="14"/>
  <c r="E16" i="14"/>
  <c r="F16" i="14"/>
  <c r="G16" i="14"/>
  <c r="H16" i="14"/>
  <c r="I16" i="14"/>
  <c r="D17" i="14"/>
  <c r="E17" i="14"/>
  <c r="F17" i="14"/>
  <c r="G17" i="14"/>
  <c r="H17" i="14"/>
  <c r="I17" i="14"/>
  <c r="D18" i="14"/>
  <c r="E18" i="14"/>
  <c r="F18" i="14"/>
  <c r="G18" i="14"/>
  <c r="H18" i="14"/>
  <c r="I18" i="14"/>
  <c r="D19" i="14"/>
  <c r="E19" i="14"/>
  <c r="F19" i="14"/>
  <c r="G19" i="14"/>
  <c r="H19" i="14"/>
  <c r="I19" i="14"/>
  <c r="C9" i="14"/>
  <c r="C10" i="14"/>
  <c r="C11" i="14"/>
  <c r="C12" i="14"/>
  <c r="C13" i="14"/>
  <c r="C14" i="14"/>
  <c r="C15" i="14"/>
  <c r="C22" i="14" s="1"/>
  <c r="C16" i="14"/>
  <c r="C17" i="14"/>
  <c r="C18" i="14"/>
  <c r="C19" i="14"/>
  <c r="C8" i="14"/>
  <c r="C3" i="14"/>
  <c r="C4" i="14"/>
  <c r="C5" i="14"/>
  <c r="C6" i="14"/>
  <c r="I24" i="18" l="1"/>
  <c r="I25" i="18"/>
  <c r="I23" i="18"/>
  <c r="I26" i="18"/>
  <c r="J26" i="18" s="1"/>
  <c r="M25" i="18"/>
  <c r="M26" i="18"/>
  <c r="M23" i="18"/>
  <c r="M24" i="18"/>
  <c r="B46" i="16"/>
  <c r="B44" i="16"/>
  <c r="B42" i="16"/>
  <c r="B40" i="16"/>
  <c r="B38" i="16"/>
  <c r="B36" i="16"/>
  <c r="B33" i="16"/>
  <c r="B31" i="16"/>
  <c r="D47" i="16"/>
  <c r="C45" i="16"/>
  <c r="D43" i="16"/>
  <c r="C41" i="16"/>
  <c r="D39" i="16"/>
  <c r="C37" i="16"/>
  <c r="D34" i="16"/>
  <c r="C32" i="16"/>
  <c r="D30" i="16"/>
  <c r="M47" i="16"/>
  <c r="K46" i="16"/>
  <c r="L45" i="16"/>
  <c r="M43" i="16"/>
  <c r="K42" i="16"/>
  <c r="L41" i="16"/>
  <c r="M39" i="16"/>
  <c r="K38" i="16"/>
  <c r="L37" i="16"/>
  <c r="M34" i="16"/>
  <c r="V34" i="16" s="1"/>
  <c r="K33" i="16"/>
  <c r="L32" i="16"/>
  <c r="M30" i="16"/>
  <c r="C46" i="16"/>
  <c r="D44" i="16"/>
  <c r="C42" i="16"/>
  <c r="D40" i="16"/>
  <c r="C38" i="16"/>
  <c r="D36" i="16"/>
  <c r="C33" i="16"/>
  <c r="D31" i="16"/>
  <c r="M46" i="16"/>
  <c r="K45" i="16"/>
  <c r="L44" i="16"/>
  <c r="M42" i="16"/>
  <c r="K41" i="16"/>
  <c r="L40" i="16"/>
  <c r="M38" i="16"/>
  <c r="K37" i="16"/>
  <c r="L36" i="16"/>
  <c r="M33" i="16"/>
  <c r="K32" i="16"/>
  <c r="L31" i="16"/>
  <c r="B47" i="16"/>
  <c r="B45" i="16"/>
  <c r="B43" i="16"/>
  <c r="B41" i="16"/>
  <c r="B39" i="16"/>
  <c r="B37" i="16"/>
  <c r="B34" i="16"/>
  <c r="B32" i="16"/>
  <c r="B30" i="16"/>
  <c r="C47" i="16"/>
  <c r="D45" i="16"/>
  <c r="C43" i="16"/>
  <c r="D41" i="16"/>
  <c r="C39" i="16"/>
  <c r="D37" i="16"/>
  <c r="C34" i="16"/>
  <c r="D32" i="16"/>
  <c r="C30" i="16"/>
  <c r="L47" i="16"/>
  <c r="M45" i="16"/>
  <c r="K44" i="16"/>
  <c r="L43" i="16"/>
  <c r="M41" i="16"/>
  <c r="K40" i="16"/>
  <c r="L39" i="16"/>
  <c r="M37" i="16"/>
  <c r="K36" i="16"/>
  <c r="L34" i="16"/>
  <c r="M32" i="16"/>
  <c r="K31" i="16"/>
  <c r="L30" i="16"/>
  <c r="D46" i="16"/>
  <c r="C44" i="16"/>
  <c r="D42" i="16"/>
  <c r="C40" i="16"/>
  <c r="D38" i="16"/>
  <c r="C36" i="16"/>
  <c r="D33" i="16"/>
  <c r="C31" i="16"/>
  <c r="K47" i="16"/>
  <c r="L46" i="16"/>
  <c r="AC46" i="16" s="1"/>
  <c r="M44" i="16"/>
  <c r="H46" i="14"/>
  <c r="K50" i="16" s="1"/>
  <c r="K43" i="16"/>
  <c r="L42" i="16"/>
  <c r="M40" i="16"/>
  <c r="K39" i="16"/>
  <c r="L38" i="16"/>
  <c r="M36" i="16"/>
  <c r="K34" i="16"/>
  <c r="L33" i="16"/>
  <c r="AC33" i="16" s="1"/>
  <c r="M31" i="16"/>
  <c r="K30" i="16"/>
  <c r="G23" i="14"/>
  <c r="AN23" i="14"/>
  <c r="AJ23" i="14"/>
  <c r="AF23" i="14"/>
  <c r="AB23" i="14"/>
  <c r="X23" i="14"/>
  <c r="T23" i="14"/>
  <c r="P23" i="14"/>
  <c r="L23" i="14"/>
  <c r="AI47" i="14"/>
  <c r="AL47" i="14"/>
  <c r="AH47" i="14"/>
  <c r="AD47" i="14"/>
  <c r="Z47" i="14"/>
  <c r="V47" i="14"/>
  <c r="R47" i="14"/>
  <c r="N47" i="14"/>
  <c r="J47" i="14"/>
  <c r="F47" i="14"/>
  <c r="AI45" i="14"/>
  <c r="S45" i="14"/>
  <c r="H23" i="14"/>
  <c r="H21" i="14"/>
  <c r="Q21" i="14"/>
  <c r="AJ21" i="14"/>
  <c r="X21" i="14"/>
  <c r="L21" i="14"/>
  <c r="X45" i="14"/>
  <c r="AG31" i="14"/>
  <c r="AG44" i="14" s="1"/>
  <c r="Q31" i="14"/>
  <c r="Q44" i="14" s="1"/>
  <c r="AM23" i="14"/>
  <c r="W23" i="14"/>
  <c r="AA21" i="14"/>
  <c r="K21" i="14"/>
  <c r="Y47" i="14"/>
  <c r="I47" i="14"/>
  <c r="AC45" i="14"/>
  <c r="M45" i="14"/>
  <c r="D23" i="14"/>
  <c r="D21" i="14"/>
  <c r="AE22" i="14"/>
  <c r="D50" i="16" s="1"/>
  <c r="AF21" i="14"/>
  <c r="T21" i="14"/>
  <c r="F23" i="14"/>
  <c r="F7" i="14"/>
  <c r="F20" i="14" s="1"/>
  <c r="F21" i="14"/>
  <c r="AL23" i="14"/>
  <c r="AH23" i="14"/>
  <c r="Z23" i="14"/>
  <c r="V23" i="14"/>
  <c r="R23" i="14"/>
  <c r="AL21" i="14"/>
  <c r="V21" i="14"/>
  <c r="AN45" i="14"/>
  <c r="AN21" i="14"/>
  <c r="AB21" i="14"/>
  <c r="P21" i="14"/>
  <c r="AE46" i="14"/>
  <c r="M50" i="16" s="1"/>
  <c r="H22" i="14"/>
  <c r="B50" i="16" s="1"/>
  <c r="AD23" i="14"/>
  <c r="AG23" i="14"/>
  <c r="Q23" i="14"/>
  <c r="AG21" i="14"/>
  <c r="C45" i="14"/>
  <c r="S47" i="14"/>
  <c r="AL45" i="14"/>
  <c r="AL31" i="14"/>
  <c r="AL44" i="14" s="1"/>
  <c r="AH45" i="14"/>
  <c r="AH31" i="14"/>
  <c r="AH44" i="14" s="1"/>
  <c r="AD45" i="14"/>
  <c r="AD31" i="14"/>
  <c r="AD44" i="14" s="1"/>
  <c r="Z45" i="14"/>
  <c r="Z31" i="14"/>
  <c r="Z44" i="14" s="1"/>
  <c r="V45" i="14"/>
  <c r="V31" i="14"/>
  <c r="V44" i="14" s="1"/>
  <c r="R45" i="14"/>
  <c r="R31" i="14"/>
  <c r="R44" i="14" s="1"/>
  <c r="N45" i="14"/>
  <c r="N31" i="14"/>
  <c r="N44" i="14" s="1"/>
  <c r="J45" i="14"/>
  <c r="J31" i="14"/>
  <c r="J44" i="14" s="1"/>
  <c r="F45" i="14"/>
  <c r="F31" i="14"/>
  <c r="F44" i="14" s="1"/>
  <c r="C7" i="14"/>
  <c r="C20" i="14" s="1"/>
  <c r="C21" i="14"/>
  <c r="C23" i="14"/>
  <c r="G21" i="14"/>
  <c r="AI23" i="14"/>
  <c r="AE23" i="14"/>
  <c r="AA23" i="14"/>
  <c r="S23" i="14"/>
  <c r="O23" i="14"/>
  <c r="K23" i="14"/>
  <c r="AM21" i="14"/>
  <c r="AI21" i="14"/>
  <c r="AE21" i="14"/>
  <c r="W21" i="14"/>
  <c r="S21" i="14"/>
  <c r="O21" i="14"/>
  <c r="AK47" i="14"/>
  <c r="AG47" i="14"/>
  <c r="AC47" i="14"/>
  <c r="U47" i="14"/>
  <c r="Q47" i="14"/>
  <c r="M47" i="14"/>
  <c r="E47" i="14"/>
  <c r="AK45" i="14"/>
  <c r="AG45" i="14"/>
  <c r="Y45" i="14"/>
  <c r="U45" i="14"/>
  <c r="Q45" i="14"/>
  <c r="I45" i="14"/>
  <c r="E45" i="14"/>
  <c r="AC31" i="14"/>
  <c r="AC44" i="14" s="1"/>
  <c r="M31" i="14"/>
  <c r="M44" i="14" s="1"/>
  <c r="J23" i="14"/>
  <c r="AN47" i="14"/>
  <c r="AJ47" i="14"/>
  <c r="AF47" i="14"/>
  <c r="AB47" i="14"/>
  <c r="X47" i="14"/>
  <c r="T47" i="14"/>
  <c r="P47" i="14"/>
  <c r="L47" i="14"/>
  <c r="H47" i="14"/>
  <c r="D47" i="14"/>
  <c r="U46" i="14"/>
  <c r="L50" i="16" s="1"/>
  <c r="AN31" i="14"/>
  <c r="AN44" i="14" s="1"/>
  <c r="AJ45" i="14"/>
  <c r="AJ31" i="14"/>
  <c r="AJ44" i="14" s="1"/>
  <c r="AF45" i="14"/>
  <c r="AF31" i="14"/>
  <c r="AF44" i="14" s="1"/>
  <c r="AB45" i="14"/>
  <c r="AB31" i="14"/>
  <c r="AB44" i="14" s="1"/>
  <c r="X31" i="14"/>
  <c r="X44" i="14" s="1"/>
  <c r="T45" i="14"/>
  <c r="T31" i="14"/>
  <c r="T44" i="14" s="1"/>
  <c r="P45" i="14"/>
  <c r="P31" i="14"/>
  <c r="P44" i="14" s="1"/>
  <c r="L45" i="14"/>
  <c r="L31" i="14"/>
  <c r="L44" i="14" s="1"/>
  <c r="H31" i="14"/>
  <c r="D45" i="14"/>
  <c r="D31" i="14"/>
  <c r="D44" i="14" s="1"/>
  <c r="C31" i="14"/>
  <c r="C44" i="14" s="1"/>
  <c r="Y31" i="14"/>
  <c r="Y44" i="14" s="1"/>
  <c r="I31" i="14"/>
  <c r="I44" i="14" s="1"/>
  <c r="N23" i="14"/>
  <c r="U22" i="14"/>
  <c r="C50" i="16" s="1"/>
  <c r="AH21" i="14"/>
  <c r="AD21" i="14"/>
  <c r="Z21" i="14"/>
  <c r="R21" i="14"/>
  <c r="N21" i="14"/>
  <c r="J21" i="14"/>
  <c r="I23" i="14"/>
  <c r="E23" i="14"/>
  <c r="I21" i="14"/>
  <c r="E21" i="14"/>
  <c r="AK23" i="14"/>
  <c r="AC23" i="14"/>
  <c r="Y23" i="14"/>
  <c r="U23" i="14"/>
  <c r="M23" i="14"/>
  <c r="AK21" i="14"/>
  <c r="AC21" i="14"/>
  <c r="Y21" i="14"/>
  <c r="U21" i="14"/>
  <c r="M21" i="14"/>
  <c r="C47" i="14"/>
  <c r="AM47" i="14"/>
  <c r="AE47" i="14"/>
  <c r="AA47" i="14"/>
  <c r="W47" i="14"/>
  <c r="O47" i="14"/>
  <c r="K47" i="14"/>
  <c r="G47" i="14"/>
  <c r="AM31" i="14"/>
  <c r="AM44" i="14" s="1"/>
  <c r="AM45" i="14"/>
  <c r="AI31" i="14"/>
  <c r="AI44" i="14" s="1"/>
  <c r="AE45" i="14"/>
  <c r="AE31" i="14"/>
  <c r="AA45" i="14"/>
  <c r="AA31" i="14"/>
  <c r="AA44" i="14" s="1"/>
  <c r="W31" i="14"/>
  <c r="W44" i="14" s="1"/>
  <c r="W45" i="14"/>
  <c r="S31" i="14"/>
  <c r="S44" i="14" s="1"/>
  <c r="O45" i="14"/>
  <c r="O31" i="14"/>
  <c r="O44" i="14" s="1"/>
  <c r="K45" i="14"/>
  <c r="K31" i="14"/>
  <c r="K44" i="14" s="1"/>
  <c r="G31" i="14"/>
  <c r="G44" i="14" s="1"/>
  <c r="G45" i="14"/>
  <c r="AK31" i="14"/>
  <c r="AK44" i="14" s="1"/>
  <c r="U31" i="14"/>
  <c r="E31" i="14"/>
  <c r="E44" i="14" s="1"/>
  <c r="H45" i="14"/>
  <c r="G7" i="14"/>
  <c r="G20" i="14" s="1"/>
  <c r="AE7" i="14"/>
  <c r="S7" i="14"/>
  <c r="S20" i="14" s="1"/>
  <c r="AI7" i="14"/>
  <c r="AI20" i="14" s="1"/>
  <c r="W7" i="14"/>
  <c r="W20" i="14" s="1"/>
  <c r="K7" i="14"/>
  <c r="K20" i="14" s="1"/>
  <c r="I7" i="14"/>
  <c r="I20" i="14" s="1"/>
  <c r="E7" i="14"/>
  <c r="E20" i="14" s="1"/>
  <c r="AL7" i="14"/>
  <c r="AL20" i="14" s="1"/>
  <c r="AH7" i="14"/>
  <c r="AH20" i="14" s="1"/>
  <c r="AD7" i="14"/>
  <c r="AD20" i="14" s="1"/>
  <c r="Z7" i="14"/>
  <c r="Z20" i="14" s="1"/>
  <c r="V7" i="14"/>
  <c r="V20" i="14" s="1"/>
  <c r="R7" i="14"/>
  <c r="R20" i="14" s="1"/>
  <c r="N7" i="14"/>
  <c r="N20" i="14" s="1"/>
  <c r="J7" i="14"/>
  <c r="J20" i="14" s="1"/>
  <c r="AK7" i="14"/>
  <c r="AK20" i="14" s="1"/>
  <c r="AG7" i="14"/>
  <c r="AG20" i="14" s="1"/>
  <c r="AC7" i="14"/>
  <c r="AC20" i="14" s="1"/>
  <c r="Y7" i="14"/>
  <c r="Y20" i="14" s="1"/>
  <c r="U7" i="14"/>
  <c r="Q7" i="14"/>
  <c r="Q20" i="14" s="1"/>
  <c r="M7" i="14"/>
  <c r="M20" i="14" s="1"/>
  <c r="AM7" i="14"/>
  <c r="AM20" i="14" s="1"/>
  <c r="AA7" i="14"/>
  <c r="AA20" i="14" s="1"/>
  <c r="O7" i="14"/>
  <c r="O20" i="14" s="1"/>
  <c r="H7" i="14"/>
  <c r="D7" i="14"/>
  <c r="D20" i="14" s="1"/>
  <c r="AN7" i="14"/>
  <c r="AN20" i="14" s="1"/>
  <c r="AJ7" i="14"/>
  <c r="AJ20" i="14" s="1"/>
  <c r="AF7" i="14"/>
  <c r="AF20" i="14" s="1"/>
  <c r="AB7" i="14"/>
  <c r="AB20" i="14" s="1"/>
  <c r="X7" i="14"/>
  <c r="X20" i="14" s="1"/>
  <c r="T7" i="14"/>
  <c r="T20" i="14" s="1"/>
  <c r="P7" i="14"/>
  <c r="P20" i="14" s="1"/>
  <c r="L7" i="14"/>
  <c r="L20" i="14" s="1"/>
  <c r="T24" i="18" l="1"/>
  <c r="T25" i="18"/>
  <c r="N26" i="18"/>
  <c r="T26" i="18"/>
  <c r="T23" i="18"/>
  <c r="N24" i="18"/>
  <c r="J24" i="18"/>
  <c r="J23" i="18"/>
  <c r="N23" i="18"/>
  <c r="N25" i="18"/>
  <c r="J25" i="18"/>
  <c r="R26" i="18"/>
  <c r="R24" i="18"/>
  <c r="AC37" i="16"/>
  <c r="R23" i="18"/>
  <c r="R25" i="18"/>
  <c r="AB40" i="16"/>
  <c r="T32" i="16"/>
  <c r="V30" i="16"/>
  <c r="AD46" i="16"/>
  <c r="T41" i="16"/>
  <c r="K49" i="16"/>
  <c r="AB33" i="16"/>
  <c r="M49" i="16"/>
  <c r="L35" i="16"/>
  <c r="C51" i="16"/>
  <c r="AD42" i="16"/>
  <c r="V39" i="16"/>
  <c r="V50" i="16"/>
  <c r="AB44" i="16"/>
  <c r="AD43" i="16"/>
  <c r="AE20" i="14"/>
  <c r="D48" i="16" s="1"/>
  <c r="D35" i="16"/>
  <c r="U50" i="16"/>
  <c r="AC50" i="16"/>
  <c r="L51" i="16"/>
  <c r="B49" i="16"/>
  <c r="T34" i="16"/>
  <c r="AB34" i="16"/>
  <c r="AD40" i="16"/>
  <c r="V40" i="16"/>
  <c r="V44" i="16"/>
  <c r="AD44" i="16"/>
  <c r="AB31" i="16"/>
  <c r="T31" i="16"/>
  <c r="AD37" i="16"/>
  <c r="V37" i="16"/>
  <c r="U43" i="16"/>
  <c r="AC43" i="16"/>
  <c r="AD33" i="16"/>
  <c r="V33" i="16"/>
  <c r="U40" i="16"/>
  <c r="AC40" i="16"/>
  <c r="T45" i="16"/>
  <c r="AB45" i="16"/>
  <c r="U45" i="16"/>
  <c r="AC45" i="16"/>
  <c r="T40" i="16"/>
  <c r="U20" i="14"/>
  <c r="C48" i="16" s="1"/>
  <c r="C35" i="16"/>
  <c r="AE44" i="14"/>
  <c r="M48" i="16" s="1"/>
  <c r="M35" i="16"/>
  <c r="K35" i="16"/>
  <c r="L49" i="16"/>
  <c r="B51" i="16"/>
  <c r="AB30" i="16"/>
  <c r="T30" i="16"/>
  <c r="V36" i="16"/>
  <c r="AD36" i="16"/>
  <c r="U42" i="16"/>
  <c r="AC42" i="16"/>
  <c r="AD32" i="16"/>
  <c r="V32" i="16"/>
  <c r="U39" i="16"/>
  <c r="AC39" i="16"/>
  <c r="U36" i="16"/>
  <c r="AC36" i="16"/>
  <c r="AB41" i="16"/>
  <c r="V46" i="16"/>
  <c r="U46" i="16"/>
  <c r="U41" i="16"/>
  <c r="AC41" i="16"/>
  <c r="T46" i="16"/>
  <c r="AB46" i="16"/>
  <c r="AD34" i="16"/>
  <c r="T33" i="16"/>
  <c r="K51" i="16"/>
  <c r="D51" i="16"/>
  <c r="AD50" i="16"/>
  <c r="AD31" i="16"/>
  <c r="V31" i="16"/>
  <c r="U38" i="16"/>
  <c r="AC38" i="16"/>
  <c r="T43" i="16"/>
  <c r="AB43" i="16"/>
  <c r="T47" i="16"/>
  <c r="AB47" i="16"/>
  <c r="U34" i="16"/>
  <c r="AC34" i="16"/>
  <c r="AD45" i="16"/>
  <c r="V45" i="16"/>
  <c r="AC31" i="16"/>
  <c r="U31" i="16"/>
  <c r="T37" i="16"/>
  <c r="AB37" i="16"/>
  <c r="V42" i="16"/>
  <c r="T42" i="16"/>
  <c r="AB42" i="16"/>
  <c r="AD47" i="16"/>
  <c r="V47" i="16"/>
  <c r="U37" i="16"/>
  <c r="T44" i="16"/>
  <c r="H20" i="14"/>
  <c r="B48" i="16" s="1"/>
  <c r="B35" i="16"/>
  <c r="M51" i="16"/>
  <c r="C49" i="16"/>
  <c r="D49" i="16"/>
  <c r="AB39" i="16"/>
  <c r="T39" i="16"/>
  <c r="T50" i="16"/>
  <c r="AB50" i="16"/>
  <c r="U30" i="16"/>
  <c r="AC30" i="16"/>
  <c r="T36" i="16"/>
  <c r="AB36" i="16"/>
  <c r="AD41" i="16"/>
  <c r="V41" i="16"/>
  <c r="AC47" i="16"/>
  <c r="U47" i="16"/>
  <c r="AB32" i="16"/>
  <c r="AD38" i="16"/>
  <c r="V38" i="16"/>
  <c r="U44" i="16"/>
  <c r="AC44" i="16"/>
  <c r="U33" i="16"/>
  <c r="U32" i="16"/>
  <c r="AC32" i="16"/>
  <c r="T38" i="16"/>
  <c r="AB38" i="16"/>
  <c r="V43" i="16"/>
  <c r="AD30" i="16"/>
  <c r="AD39" i="16"/>
  <c r="U44" i="14"/>
  <c r="L48" i="16" s="1"/>
  <c r="H44" i="14"/>
  <c r="K48" i="16" s="1"/>
  <c r="AB49" i="16" l="1"/>
  <c r="V35" i="16"/>
  <c r="AB48" i="16"/>
  <c r="T49" i="16"/>
  <c r="U35" i="16"/>
  <c r="V49" i="16"/>
  <c r="AD51" i="16"/>
  <c r="AD49" i="16"/>
  <c r="AD48" i="16"/>
  <c r="V48" i="16"/>
  <c r="AC35" i="16"/>
  <c r="T48" i="16"/>
  <c r="U49" i="16"/>
  <c r="AC49" i="16"/>
  <c r="AC51" i="16"/>
  <c r="U51" i="16"/>
  <c r="U48" i="16"/>
  <c r="AC48" i="16"/>
  <c r="T35" i="16"/>
  <c r="AB35" i="16"/>
  <c r="AD35" i="16"/>
  <c r="V51" i="16"/>
  <c r="T51" i="16"/>
  <c r="AB51" i="16"/>
  <c r="S15" i="11"/>
  <c r="C15" i="11" l="1"/>
  <c r="N24" i="11" l="1"/>
  <c r="O24" i="11"/>
  <c r="P24" i="11"/>
  <c r="Q24" i="11"/>
  <c r="R24" i="11"/>
  <c r="S24" i="11"/>
  <c r="N25" i="11"/>
  <c r="O25" i="11"/>
  <c r="P25" i="11"/>
  <c r="Q25" i="11"/>
  <c r="R25" i="11"/>
  <c r="S25" i="11"/>
  <c r="N26" i="11"/>
  <c r="O26" i="11"/>
  <c r="P26" i="11"/>
  <c r="Q26" i="11"/>
  <c r="R26" i="11"/>
  <c r="S26" i="11"/>
  <c r="N27" i="11"/>
  <c r="O27" i="11"/>
  <c r="P27" i="11"/>
  <c r="Q27" i="11"/>
  <c r="R27" i="11"/>
  <c r="S27" i="11"/>
  <c r="N28" i="11"/>
  <c r="O28" i="11"/>
  <c r="P28" i="11"/>
  <c r="Q28" i="11"/>
  <c r="R28" i="11"/>
  <c r="S28" i="11"/>
  <c r="N29" i="11"/>
  <c r="O29" i="11"/>
  <c r="P29" i="11"/>
  <c r="Q29" i="11"/>
  <c r="R29" i="11"/>
  <c r="S29" i="11"/>
  <c r="N30" i="11"/>
  <c r="O30" i="11"/>
  <c r="P30" i="11"/>
  <c r="Q30" i="11"/>
  <c r="R30" i="11"/>
  <c r="S30" i="11"/>
  <c r="M25" i="11"/>
  <c r="M26" i="11"/>
  <c r="M27" i="11"/>
  <c r="M28" i="11"/>
  <c r="M29" i="11"/>
  <c r="M30" i="11"/>
  <c r="M24" i="11"/>
  <c r="D24" i="11"/>
  <c r="E24" i="11"/>
  <c r="F24" i="11"/>
  <c r="G24" i="11"/>
  <c r="H24" i="11"/>
  <c r="I24" i="11"/>
  <c r="D25" i="11"/>
  <c r="E25" i="11"/>
  <c r="F25" i="11"/>
  <c r="G25" i="11"/>
  <c r="H25" i="11"/>
  <c r="I25" i="11"/>
  <c r="D26" i="11"/>
  <c r="E26" i="11"/>
  <c r="F26" i="11"/>
  <c r="G26" i="11"/>
  <c r="H26" i="11"/>
  <c r="I26" i="11"/>
  <c r="D27" i="11"/>
  <c r="E27" i="11"/>
  <c r="F27" i="11"/>
  <c r="G27" i="11"/>
  <c r="H27" i="11"/>
  <c r="I27" i="11"/>
  <c r="D28" i="11"/>
  <c r="E28" i="11"/>
  <c r="F28" i="11"/>
  <c r="G28" i="11"/>
  <c r="H28" i="11"/>
  <c r="I28" i="11"/>
  <c r="D29" i="11"/>
  <c r="E29" i="11"/>
  <c r="F29" i="11"/>
  <c r="G29" i="11"/>
  <c r="H29" i="11"/>
  <c r="I29" i="11"/>
  <c r="D30" i="11"/>
  <c r="E30" i="11"/>
  <c r="F30" i="11"/>
  <c r="G30" i="11"/>
  <c r="H30" i="11"/>
  <c r="I30" i="11"/>
  <c r="C25" i="11"/>
  <c r="C26" i="11"/>
  <c r="C27" i="11"/>
  <c r="C28" i="11"/>
  <c r="C29" i="11"/>
  <c r="C30" i="11"/>
  <c r="N15" i="11"/>
  <c r="O15" i="11"/>
  <c r="P15" i="11"/>
  <c r="Q15" i="11"/>
  <c r="R15" i="11"/>
  <c r="N16" i="11"/>
  <c r="O16" i="11"/>
  <c r="P16" i="11"/>
  <c r="Q16" i="11"/>
  <c r="R16" i="11"/>
  <c r="S16" i="11"/>
  <c r="N17" i="11"/>
  <c r="O17" i="11"/>
  <c r="P17" i="11"/>
  <c r="Q17" i="11"/>
  <c r="R17" i="11"/>
  <c r="S17" i="11"/>
  <c r="N18" i="11"/>
  <c r="O18" i="11"/>
  <c r="P18" i="11"/>
  <c r="Q18" i="11"/>
  <c r="R18" i="11"/>
  <c r="S18" i="11"/>
  <c r="N19" i="11"/>
  <c r="O19" i="11"/>
  <c r="P19" i="11"/>
  <c r="Q19" i="11"/>
  <c r="R19" i="11"/>
  <c r="S19" i="11"/>
  <c r="M16" i="11"/>
  <c r="M17" i="11"/>
  <c r="M18" i="11"/>
  <c r="M19" i="11"/>
  <c r="M15" i="11"/>
  <c r="D15" i="11"/>
  <c r="E15" i="11"/>
  <c r="F15" i="11"/>
  <c r="G15" i="11"/>
  <c r="H15" i="11"/>
  <c r="I15" i="11"/>
  <c r="AA15" i="11" s="1"/>
  <c r="D16" i="11"/>
  <c r="E16" i="11"/>
  <c r="F16" i="11"/>
  <c r="G16" i="11"/>
  <c r="H16" i="11"/>
  <c r="I16" i="11"/>
  <c r="D17" i="11"/>
  <c r="E17" i="11"/>
  <c r="F17" i="11"/>
  <c r="G17" i="11"/>
  <c r="H17" i="11"/>
  <c r="I17" i="11"/>
  <c r="D18" i="11"/>
  <c r="E18" i="11"/>
  <c r="F18" i="11"/>
  <c r="G18" i="11"/>
  <c r="H18" i="11"/>
  <c r="I18" i="11"/>
  <c r="D19" i="11"/>
  <c r="E19" i="11"/>
  <c r="F19" i="11"/>
  <c r="G19" i="11"/>
  <c r="H19" i="11"/>
  <c r="I19" i="11"/>
  <c r="C16" i="11"/>
  <c r="C17" i="11"/>
  <c r="C18" i="11"/>
  <c r="C19" i="11"/>
  <c r="N4" i="11"/>
  <c r="O4" i="11"/>
  <c r="P4" i="11"/>
  <c r="Q4" i="11"/>
  <c r="R4" i="11"/>
  <c r="S4" i="11"/>
  <c r="N5" i="11"/>
  <c r="O5" i="11"/>
  <c r="P5" i="11"/>
  <c r="Q5" i="11"/>
  <c r="R5" i="11"/>
  <c r="S5" i="11"/>
  <c r="N6" i="11"/>
  <c r="O6" i="11"/>
  <c r="P6" i="11"/>
  <c r="Q6" i="11"/>
  <c r="R6" i="11"/>
  <c r="S6" i="11"/>
  <c r="N7" i="11"/>
  <c r="O7" i="11"/>
  <c r="P7" i="11"/>
  <c r="Q7" i="11"/>
  <c r="R7" i="11"/>
  <c r="S7" i="11"/>
  <c r="N8" i="11"/>
  <c r="O8" i="11"/>
  <c r="P8" i="11"/>
  <c r="Q8" i="11"/>
  <c r="R8" i="11"/>
  <c r="S8" i="11"/>
  <c r="N9" i="11"/>
  <c r="O9" i="11"/>
  <c r="P9" i="11"/>
  <c r="Q9" i="11"/>
  <c r="R9" i="11"/>
  <c r="S9" i="11"/>
  <c r="N10" i="11"/>
  <c r="O10" i="11"/>
  <c r="P10" i="11"/>
  <c r="Q10" i="11"/>
  <c r="R10" i="11"/>
  <c r="S10" i="11"/>
  <c r="M5" i="11"/>
  <c r="M6" i="11"/>
  <c r="M7" i="11"/>
  <c r="M8" i="11"/>
  <c r="M9" i="11"/>
  <c r="M10" i="11"/>
  <c r="M4" i="11"/>
  <c r="D4" i="11"/>
  <c r="E4" i="11"/>
  <c r="F4" i="11"/>
  <c r="G4" i="11"/>
  <c r="H4" i="11"/>
  <c r="I4" i="11"/>
  <c r="D5" i="11"/>
  <c r="E5" i="11"/>
  <c r="F5" i="11"/>
  <c r="G5" i="11"/>
  <c r="H5" i="11"/>
  <c r="I5" i="11"/>
  <c r="D6" i="11"/>
  <c r="E6" i="11"/>
  <c r="F6" i="11"/>
  <c r="G6" i="11"/>
  <c r="H6" i="11"/>
  <c r="I6" i="11"/>
  <c r="D7" i="11"/>
  <c r="E7" i="11"/>
  <c r="F7" i="11"/>
  <c r="G7" i="11"/>
  <c r="H7" i="11"/>
  <c r="I7" i="11"/>
  <c r="D8" i="11"/>
  <c r="E8" i="11"/>
  <c r="F8" i="11"/>
  <c r="G8" i="11"/>
  <c r="H8" i="11"/>
  <c r="I8" i="11"/>
  <c r="D9" i="11"/>
  <c r="E9" i="11"/>
  <c r="F9" i="11"/>
  <c r="G9" i="11"/>
  <c r="H9" i="11"/>
  <c r="I9" i="11"/>
  <c r="D10" i="11"/>
  <c r="E10" i="11"/>
  <c r="F10" i="11"/>
  <c r="G10" i="11"/>
  <c r="H10" i="11"/>
  <c r="I10" i="11"/>
  <c r="C5" i="11"/>
  <c r="C6" i="11"/>
  <c r="C7" i="11"/>
  <c r="C8" i="11"/>
  <c r="C9" i="11"/>
  <c r="C10" i="11"/>
  <c r="V7" i="11" l="1"/>
  <c r="V18" i="11"/>
  <c r="Z18" i="11"/>
  <c r="Z16" i="11"/>
  <c r="W15" i="11"/>
  <c r="AA19" i="11"/>
  <c r="W19" i="11"/>
  <c r="AA17" i="11"/>
  <c r="W17" i="11"/>
  <c r="Y16" i="11"/>
  <c r="Z15" i="11"/>
  <c r="V15" i="11"/>
  <c r="AA18" i="11"/>
  <c r="W18" i="11"/>
  <c r="Z19" i="11"/>
  <c r="V19" i="11"/>
  <c r="X18" i="11"/>
  <c r="Z17" i="11"/>
  <c r="V17" i="11"/>
  <c r="Y18" i="11"/>
  <c r="Y26" i="11"/>
  <c r="Z29" i="11"/>
  <c r="V29" i="11"/>
  <c r="Z25" i="11"/>
  <c r="V25" i="11"/>
  <c r="AA28" i="11"/>
  <c r="W28" i="11"/>
  <c r="AA24" i="11"/>
  <c r="W24" i="11"/>
  <c r="X30" i="11"/>
  <c r="X26" i="11"/>
  <c r="AA30" i="11"/>
  <c r="W30" i="11"/>
  <c r="Y29" i="11"/>
  <c r="AA26" i="11"/>
  <c r="W26" i="11"/>
  <c r="Y25" i="11"/>
  <c r="X16" i="11"/>
  <c r="X15" i="11"/>
  <c r="AA29" i="11"/>
  <c r="W29" i="11"/>
  <c r="Y28" i="11"/>
  <c r="AA25" i="11"/>
  <c r="W25" i="11"/>
  <c r="Y24" i="11"/>
  <c r="Z30" i="11"/>
  <c r="V30" i="11"/>
  <c r="X29" i="11"/>
  <c r="Z28" i="11"/>
  <c r="V28" i="11"/>
  <c r="Z26" i="11"/>
  <c r="V26" i="11"/>
  <c r="X25" i="11"/>
  <c r="Z24" i="11"/>
  <c r="V24" i="11"/>
  <c r="Y30" i="11"/>
  <c r="X27" i="11"/>
  <c r="Y17" i="11"/>
  <c r="AA16" i="11"/>
  <c r="W16" i="11"/>
  <c r="Y15" i="11"/>
  <c r="X19" i="11"/>
  <c r="X17" i="11"/>
  <c r="V16" i="11"/>
  <c r="AA27" i="11"/>
  <c r="W27" i="11"/>
  <c r="V27" i="11"/>
  <c r="Z27" i="11"/>
  <c r="X28" i="11"/>
  <c r="Y27" i="11"/>
  <c r="X24" i="11"/>
  <c r="Y19" i="11"/>
  <c r="W9" i="11"/>
  <c r="AA9" i="11"/>
  <c r="Y10" i="11"/>
  <c r="V9" i="11"/>
  <c r="X9" i="11"/>
  <c r="Y9" i="11"/>
  <c r="Z9" i="11"/>
  <c r="V10" i="11"/>
  <c r="W10" i="11"/>
  <c r="X10" i="11"/>
  <c r="Z10" i="11"/>
  <c r="AA10" i="11"/>
  <c r="V8" i="11"/>
  <c r="Z8" i="11"/>
  <c r="X8" i="11"/>
  <c r="R11" i="11"/>
  <c r="Y8" i="11" l="1"/>
  <c r="S11" i="11"/>
  <c r="AA8" i="11"/>
  <c r="W8" i="11"/>
  <c r="N11" i="11"/>
  <c r="P11" i="11"/>
  <c r="E11" i="11"/>
  <c r="I11" i="11"/>
  <c r="X5" i="11"/>
  <c r="X6" i="11"/>
  <c r="Z7" i="11"/>
  <c r="W5" i="11"/>
  <c r="AA5" i="11"/>
  <c r="Y6" i="11"/>
  <c r="C11" i="11"/>
  <c r="X7" i="11"/>
  <c r="G11" i="11"/>
  <c r="D11" i="11"/>
  <c r="O11" i="11"/>
  <c r="X4" i="11"/>
  <c r="Y5" i="11"/>
  <c r="V6" i="11"/>
  <c r="Z6" i="11"/>
  <c r="W7" i="11"/>
  <c r="AA7" i="11"/>
  <c r="H11" i="11"/>
  <c r="F11" i="11"/>
  <c r="M11" i="11"/>
  <c r="Y4" i="11"/>
  <c r="V5" i="11"/>
  <c r="Z5" i="11"/>
  <c r="W6" i="11"/>
  <c r="AA6" i="11"/>
  <c r="Y7" i="11"/>
  <c r="Q11" i="11"/>
  <c r="V4" i="11"/>
  <c r="Z4" i="11"/>
  <c r="W4" i="11"/>
  <c r="AA4" i="11"/>
  <c r="Y11" i="11" l="1"/>
  <c r="W11" i="11"/>
  <c r="Z11" i="11"/>
  <c r="V11" i="11"/>
  <c r="X11" i="11"/>
  <c r="AA11" i="11"/>
  <c r="F20" i="11" l="1"/>
  <c r="M20" i="11"/>
  <c r="Q20" i="11"/>
  <c r="E20" i="11"/>
  <c r="I20" i="11"/>
  <c r="P20" i="11"/>
  <c r="N20" i="11"/>
  <c r="R20" i="11"/>
  <c r="C20" i="11"/>
  <c r="H20" i="11"/>
  <c r="O20" i="11"/>
  <c r="S20" i="11"/>
  <c r="D20" i="11"/>
  <c r="G20" i="11"/>
  <c r="AA20" i="11" l="1"/>
  <c r="Z20" i="11"/>
  <c r="Y20" i="11"/>
  <c r="V20" i="11"/>
  <c r="X20" i="11"/>
  <c r="W20" i="11"/>
  <c r="N31" i="11" l="1"/>
  <c r="Q31" i="11"/>
  <c r="P31" i="11"/>
  <c r="R31" i="11"/>
  <c r="M31" i="11"/>
  <c r="S31" i="11"/>
  <c r="O31" i="11"/>
  <c r="C31" i="11" l="1"/>
  <c r="F31" i="11"/>
  <c r="G31" i="11"/>
  <c r="Y31" i="11" s="1"/>
  <c r="D31" i="11"/>
  <c r="V31" i="11" s="1"/>
  <c r="I31" i="11"/>
  <c r="E31" i="11"/>
  <c r="H31" i="11"/>
  <c r="Z31" i="11" s="1"/>
  <c r="D4" i="7"/>
  <c r="E4" i="7"/>
  <c r="F4" i="7"/>
  <c r="H4" i="7"/>
  <c r="D5" i="7"/>
  <c r="E5" i="7"/>
  <c r="F5" i="7"/>
  <c r="G5" i="7"/>
  <c r="H5" i="7"/>
  <c r="D6" i="7"/>
  <c r="E6" i="7"/>
  <c r="F6" i="7"/>
  <c r="G6" i="7"/>
  <c r="H6" i="7"/>
  <c r="D7" i="7"/>
  <c r="E7" i="7"/>
  <c r="F7" i="7"/>
  <c r="G7" i="7"/>
  <c r="H7" i="7"/>
  <c r="D8" i="7"/>
  <c r="E8" i="7"/>
  <c r="F8" i="7"/>
  <c r="G8" i="7"/>
  <c r="H8" i="7"/>
  <c r="D9" i="7"/>
  <c r="E9" i="7"/>
  <c r="F9" i="7"/>
  <c r="G9" i="7"/>
  <c r="H9" i="7"/>
  <c r="D10" i="7"/>
  <c r="E10" i="7"/>
  <c r="F10" i="7"/>
  <c r="G10" i="7"/>
  <c r="H10" i="7"/>
  <c r="D11" i="7"/>
  <c r="E11" i="7"/>
  <c r="F11" i="7"/>
  <c r="G11" i="7"/>
  <c r="H11" i="7"/>
  <c r="D12" i="7"/>
  <c r="E12" i="7"/>
  <c r="F12" i="7"/>
  <c r="G12" i="7"/>
  <c r="H12" i="7"/>
  <c r="D13" i="7"/>
  <c r="E13" i="7"/>
  <c r="F13" i="7"/>
  <c r="G13" i="7"/>
  <c r="H13" i="7"/>
  <c r="D14" i="7"/>
  <c r="E14" i="7"/>
  <c r="F14" i="7"/>
  <c r="G14" i="7"/>
  <c r="H14" i="7"/>
  <c r="D15" i="7"/>
  <c r="E15" i="7"/>
  <c r="F15" i="7"/>
  <c r="G15" i="7"/>
  <c r="H15" i="7"/>
  <c r="C5" i="7"/>
  <c r="C6" i="7"/>
  <c r="C7" i="7"/>
  <c r="C8" i="7"/>
  <c r="C9" i="7"/>
  <c r="C10" i="7"/>
  <c r="C11" i="7"/>
  <c r="C12" i="7"/>
  <c r="C13" i="7"/>
  <c r="C14" i="7"/>
  <c r="C15" i="7"/>
  <c r="C4" i="7"/>
  <c r="X31" i="11" l="1"/>
  <c r="W31" i="11"/>
  <c r="AA31" i="11"/>
  <c r="M8" i="4" l="1"/>
  <c r="D12" i="4" l="1"/>
  <c r="L22" i="4" l="1"/>
  <c r="L23" i="4"/>
  <c r="L24" i="4"/>
  <c r="L25" i="4"/>
  <c r="L26" i="4"/>
  <c r="L27" i="4"/>
  <c r="L28" i="4"/>
  <c r="L29" i="4"/>
  <c r="L30" i="4"/>
  <c r="L31" i="4"/>
  <c r="L32" i="4"/>
  <c r="L33" i="4"/>
  <c r="V34" i="4"/>
  <c r="L34" i="4" l="1"/>
  <c r="X34" i="4"/>
  <c r="D17" i="4"/>
  <c r="C17" i="4"/>
  <c r="D23" i="4"/>
  <c r="D24" i="4"/>
  <c r="D25" i="4"/>
  <c r="D26" i="4"/>
  <c r="D27" i="4"/>
  <c r="D28" i="4"/>
  <c r="D29" i="4"/>
  <c r="D30" i="4"/>
  <c r="D31" i="4"/>
  <c r="D32" i="4"/>
  <c r="D33" i="4"/>
  <c r="D22" i="4"/>
  <c r="M7" i="4"/>
  <c r="D3" i="4"/>
  <c r="D4" i="4"/>
  <c r="D5" i="4"/>
  <c r="D6" i="4"/>
  <c r="D7" i="4"/>
  <c r="D8" i="4"/>
  <c r="D9" i="4"/>
  <c r="D10" i="4"/>
  <c r="D11" i="4"/>
  <c r="D13" i="4"/>
  <c r="D14" i="4"/>
  <c r="M11" i="4"/>
  <c r="M13" i="4"/>
  <c r="M14" i="4"/>
  <c r="M12" i="4"/>
  <c r="M23" i="4"/>
  <c r="M24" i="4"/>
  <c r="M25" i="4"/>
  <c r="M26" i="4"/>
  <c r="M27" i="4"/>
  <c r="M28" i="4"/>
  <c r="M29" i="4"/>
  <c r="M30" i="4"/>
  <c r="M31" i="4"/>
  <c r="M32" i="4"/>
  <c r="M33" i="4"/>
  <c r="M22" i="4"/>
  <c r="N22" i="4"/>
  <c r="W34" i="4"/>
  <c r="M15" i="4" l="1"/>
  <c r="M34" i="4"/>
  <c r="D34" i="4"/>
  <c r="D15" i="4"/>
  <c r="D18" i="4" s="1"/>
  <c r="O22" i="4" l="1"/>
  <c r="P22" i="4"/>
  <c r="Q22" i="4"/>
  <c r="R22" i="4"/>
  <c r="O23" i="4"/>
  <c r="P23" i="4"/>
  <c r="Q23" i="4"/>
  <c r="R23" i="4"/>
  <c r="O24" i="4"/>
  <c r="P24" i="4"/>
  <c r="Q24" i="4"/>
  <c r="R24" i="4"/>
  <c r="O25" i="4"/>
  <c r="P25" i="4"/>
  <c r="Q25" i="4"/>
  <c r="R25" i="4"/>
  <c r="O26" i="4"/>
  <c r="P26" i="4"/>
  <c r="Q26" i="4"/>
  <c r="R26" i="4"/>
  <c r="O27" i="4"/>
  <c r="P27" i="4"/>
  <c r="Q27" i="4"/>
  <c r="R27" i="4"/>
  <c r="O28" i="4"/>
  <c r="P28" i="4"/>
  <c r="Q28" i="4"/>
  <c r="R28" i="4"/>
  <c r="O29" i="4"/>
  <c r="P29" i="4"/>
  <c r="Q29" i="4"/>
  <c r="R29" i="4"/>
  <c r="O30" i="4"/>
  <c r="P30" i="4"/>
  <c r="Q30" i="4"/>
  <c r="R30" i="4"/>
  <c r="O31" i="4"/>
  <c r="P31" i="4"/>
  <c r="Q31" i="4"/>
  <c r="R31" i="4"/>
  <c r="O32" i="4"/>
  <c r="P32" i="4"/>
  <c r="Q32" i="4"/>
  <c r="R32" i="4"/>
  <c r="O33" i="4"/>
  <c r="P33" i="4"/>
  <c r="Q33" i="4"/>
  <c r="R33" i="4"/>
  <c r="N23" i="4"/>
  <c r="N24" i="4"/>
  <c r="N25" i="4"/>
  <c r="N26" i="4"/>
  <c r="N27" i="4"/>
  <c r="N28" i="4"/>
  <c r="N29" i="4"/>
  <c r="N30" i="4"/>
  <c r="N31" i="4"/>
  <c r="N32" i="4"/>
  <c r="N33" i="4"/>
  <c r="C22" i="4"/>
  <c r="O34" i="4" l="1"/>
  <c r="P34" i="4"/>
  <c r="N34" i="4"/>
  <c r="E22" i="4"/>
  <c r="F22" i="4"/>
  <c r="G22" i="4"/>
  <c r="H22" i="4"/>
  <c r="I22" i="4"/>
  <c r="E23" i="4"/>
  <c r="F23" i="4"/>
  <c r="G23" i="4"/>
  <c r="H23" i="4"/>
  <c r="I23" i="4"/>
  <c r="E24" i="4"/>
  <c r="F24" i="4"/>
  <c r="G24" i="4"/>
  <c r="H24" i="4"/>
  <c r="I24" i="4"/>
  <c r="E25" i="4"/>
  <c r="F25" i="4"/>
  <c r="G25" i="4"/>
  <c r="H25" i="4"/>
  <c r="I25" i="4"/>
  <c r="E26" i="4"/>
  <c r="F26" i="4"/>
  <c r="G26" i="4"/>
  <c r="H26" i="4"/>
  <c r="I26" i="4"/>
  <c r="E27" i="4"/>
  <c r="F27" i="4"/>
  <c r="G27" i="4"/>
  <c r="H27" i="4"/>
  <c r="I27" i="4"/>
  <c r="E28" i="4"/>
  <c r="F28" i="4"/>
  <c r="G28" i="4"/>
  <c r="H28" i="4"/>
  <c r="I28" i="4"/>
  <c r="E29" i="4"/>
  <c r="F29" i="4"/>
  <c r="G29" i="4"/>
  <c r="H29" i="4"/>
  <c r="I29" i="4"/>
  <c r="E30" i="4"/>
  <c r="F30" i="4"/>
  <c r="G30" i="4"/>
  <c r="H30" i="4"/>
  <c r="I30" i="4"/>
  <c r="E31" i="4"/>
  <c r="F31" i="4"/>
  <c r="G31" i="4"/>
  <c r="H31" i="4"/>
  <c r="I31" i="4"/>
  <c r="E32" i="4"/>
  <c r="F32" i="4"/>
  <c r="G32" i="4"/>
  <c r="H32" i="4"/>
  <c r="I32" i="4"/>
  <c r="E33" i="4"/>
  <c r="F33" i="4"/>
  <c r="G33" i="4"/>
  <c r="H33" i="4"/>
  <c r="I33" i="4"/>
  <c r="C23" i="4"/>
  <c r="C24" i="4"/>
  <c r="C25" i="4"/>
  <c r="C26" i="4"/>
  <c r="C27" i="4"/>
  <c r="C28" i="4"/>
  <c r="C29" i="4"/>
  <c r="C30" i="4"/>
  <c r="C31" i="4"/>
  <c r="C32" i="4"/>
  <c r="C33" i="4"/>
  <c r="Q34" i="4"/>
  <c r="R34" i="4"/>
  <c r="Y34" i="4"/>
  <c r="Z34" i="4"/>
  <c r="AA34" i="4"/>
  <c r="AB34" i="4"/>
  <c r="O7" i="4"/>
  <c r="P7" i="4"/>
  <c r="Q7" i="4"/>
  <c r="R7" i="4"/>
  <c r="O11" i="4"/>
  <c r="P11" i="4"/>
  <c r="Q11" i="4"/>
  <c r="R11" i="4"/>
  <c r="O12" i="4"/>
  <c r="P12" i="4"/>
  <c r="P15" i="4" s="1"/>
  <c r="Q12" i="4"/>
  <c r="R12" i="4"/>
  <c r="O13" i="4"/>
  <c r="P13" i="4"/>
  <c r="Q13" i="4"/>
  <c r="R13" i="4"/>
  <c r="O14" i="4"/>
  <c r="P14" i="4"/>
  <c r="Q14" i="4"/>
  <c r="R14" i="4"/>
  <c r="O15" i="4"/>
  <c r="Q15" i="4"/>
  <c r="R15" i="4"/>
  <c r="N14" i="4"/>
  <c r="N13" i="4"/>
  <c r="N12" i="4"/>
  <c r="N11" i="4"/>
  <c r="N7" i="4"/>
  <c r="W9" i="4"/>
  <c r="X9" i="4"/>
  <c r="Y9" i="4"/>
  <c r="Z9" i="4"/>
  <c r="V9" i="4"/>
  <c r="S15" i="4" l="1"/>
  <c r="C34" i="4"/>
  <c r="H34" i="4"/>
  <c r="G34" i="4"/>
  <c r="F34" i="4"/>
  <c r="I34" i="4"/>
  <c r="E34" i="4"/>
  <c r="N15" i="4"/>
  <c r="C13" i="2" l="1"/>
  <c r="D13" i="2"/>
  <c r="E13" i="2"/>
  <c r="F13" i="2"/>
  <c r="G13" i="2"/>
  <c r="E17" i="4"/>
  <c r="F17" i="4"/>
  <c r="G17" i="4"/>
  <c r="H17" i="4"/>
  <c r="I17" i="4"/>
  <c r="E3" i="4" l="1"/>
  <c r="F3" i="4"/>
  <c r="G3" i="4"/>
  <c r="H3" i="4"/>
  <c r="I3" i="4"/>
  <c r="E4" i="4"/>
  <c r="F4" i="4"/>
  <c r="G4" i="4"/>
  <c r="H4" i="4"/>
  <c r="I4" i="4"/>
  <c r="E5" i="4"/>
  <c r="F5" i="4"/>
  <c r="G5" i="4"/>
  <c r="H5" i="4"/>
  <c r="I5" i="4"/>
  <c r="E6" i="4"/>
  <c r="F6" i="4"/>
  <c r="G6" i="4"/>
  <c r="H6" i="4"/>
  <c r="I6" i="4"/>
  <c r="E7" i="4"/>
  <c r="F7" i="4"/>
  <c r="G7" i="4"/>
  <c r="H7" i="4"/>
  <c r="I7" i="4"/>
  <c r="E8" i="4"/>
  <c r="F8" i="4"/>
  <c r="G8" i="4"/>
  <c r="H8" i="4"/>
  <c r="I8" i="4"/>
  <c r="E9" i="4"/>
  <c r="F9" i="4"/>
  <c r="G9" i="4"/>
  <c r="H9" i="4"/>
  <c r="I9" i="4"/>
  <c r="E10" i="4"/>
  <c r="F10" i="4"/>
  <c r="G10" i="4"/>
  <c r="H10" i="4"/>
  <c r="I10" i="4"/>
  <c r="E11" i="4"/>
  <c r="F11" i="4"/>
  <c r="G11" i="4"/>
  <c r="H11" i="4"/>
  <c r="I11" i="4"/>
  <c r="E12" i="4"/>
  <c r="F12" i="4"/>
  <c r="G12" i="4"/>
  <c r="H12" i="4"/>
  <c r="I12" i="4"/>
  <c r="E13" i="4"/>
  <c r="F13" i="4"/>
  <c r="G13" i="4"/>
  <c r="H13" i="4"/>
  <c r="I13" i="4"/>
  <c r="E14" i="4"/>
  <c r="F14" i="4"/>
  <c r="G14" i="4"/>
  <c r="H14" i="4"/>
  <c r="I14" i="4"/>
  <c r="C4" i="4"/>
  <c r="C5" i="4"/>
  <c r="C6" i="4"/>
  <c r="C7" i="4"/>
  <c r="C8" i="4"/>
  <c r="C9" i="4"/>
  <c r="C10" i="4"/>
  <c r="C11" i="4"/>
  <c r="C12" i="4"/>
  <c r="C13" i="4"/>
  <c r="C14" i="4"/>
  <c r="C3" i="4"/>
  <c r="I15" i="4" l="1"/>
  <c r="I18" i="4" s="1"/>
  <c r="C15" i="4"/>
  <c r="C18" i="4" s="1"/>
  <c r="H15" i="4"/>
  <c r="H18" i="4" s="1"/>
  <c r="F15" i="4"/>
  <c r="F18" i="4" s="1"/>
  <c r="G15" i="4"/>
  <c r="G18" i="4" s="1"/>
  <c r="E15" i="4"/>
  <c r="E18" i="4" s="1"/>
  <c r="B32" i="2" l="1"/>
  <c r="B41" i="2"/>
  <c r="B23" i="2"/>
  <c r="F4" i="2" l="1"/>
  <c r="G4" i="2"/>
  <c r="F5" i="2"/>
  <c r="G5" i="2"/>
  <c r="F6" i="2"/>
  <c r="G6" i="2"/>
  <c r="F7" i="2"/>
  <c r="G7" i="2"/>
  <c r="D4" i="2"/>
  <c r="E4" i="2"/>
  <c r="D5" i="2"/>
  <c r="E5" i="2"/>
  <c r="D6" i="2"/>
  <c r="E6" i="2"/>
  <c r="D7" i="2"/>
  <c r="E7" i="2"/>
  <c r="F3" i="2"/>
  <c r="D3" i="2"/>
  <c r="E3" i="2"/>
  <c r="C3" i="2"/>
  <c r="C4" i="2"/>
  <c r="C5" i="2"/>
  <c r="C6" i="2"/>
  <c r="C7" i="2"/>
  <c r="B4" i="2"/>
  <c r="B5" i="2"/>
  <c r="B6" i="2"/>
  <c r="B7" i="2"/>
  <c r="B8" i="2" l="1"/>
  <c r="F8" i="2"/>
  <c r="G8" i="2"/>
  <c r="E8" i="2"/>
  <c r="D8" i="2"/>
  <c r="C8" i="2"/>
</calcChain>
</file>

<file path=xl/sharedStrings.xml><?xml version="1.0" encoding="utf-8"?>
<sst xmlns="http://schemas.openxmlformats.org/spreadsheetml/2006/main" count="1365" uniqueCount="479">
  <si>
    <t>100*(GDP_2/GDP_0-1)</t>
  </si>
  <si>
    <t>100*(VA_18_2/VA_18_0-1)</t>
  </si>
  <si>
    <t>100*(CH_2/CH_0-1)</t>
  </si>
  <si>
    <t>100*(IA_2/IA_0-1)</t>
  </si>
  <si>
    <t>100*((IA_2-IA_19_2)/(IA_0-IA_19_0)-1)</t>
  </si>
  <si>
    <t>100*(X_2/X_0-1)</t>
  </si>
  <si>
    <t>100*(M_2/M_0-1)</t>
  </si>
  <si>
    <t>100*(PCH_2/PCH_0-1)</t>
  </si>
  <si>
    <t>100*(PY_2/PY_0-1)</t>
  </si>
  <si>
    <t>100*((W_2/PCH_2)/(W_0/PCH_0)-1)</t>
  </si>
  <si>
    <t>100*((CL_2/PVA_2)/(CL_0/PVA_0)-1)</t>
  </si>
  <si>
    <t>L_2-L_0</t>
  </si>
  <si>
    <t>100*(UNR_TOT_2-UNR_TOT_0)</t>
  </si>
  <si>
    <t>100*((PX_2*X_2-PM_2*M_2)/(PGDP_2*GDP_2)-(PX_0*X_0-PM_0*M_0)/(PGDP_0*GDP_0))</t>
  </si>
  <si>
    <t>100*(EMS_TOT_2/EMS_TOT_0-1)</t>
  </si>
  <si>
    <t>EN_AGR_20_0</t>
  </si>
  <si>
    <t>EN_IND_20_0</t>
  </si>
  <si>
    <t>EN_TRANSP_20_0</t>
  </si>
  <si>
    <t>EN_SER_20_0</t>
  </si>
  <si>
    <t>EN_AGR_21_0</t>
  </si>
  <si>
    <t>EN_IND_21_0</t>
  </si>
  <si>
    <t>EN_TRANSP_21_0</t>
  </si>
  <si>
    <t>EN_SER_21_0</t>
  </si>
  <si>
    <t>EN_AGR_22_0</t>
  </si>
  <si>
    <t>EN_IND_22_0</t>
  </si>
  <si>
    <t>EN_TRANSP_22_0</t>
  </si>
  <si>
    <t>EN_SER_22_0</t>
  </si>
  <si>
    <t>EN_GWH_AGR_0</t>
  </si>
  <si>
    <t>EN_GWH_IND_0</t>
  </si>
  <si>
    <t>EN_GWH_TRANSP_0</t>
  </si>
  <si>
    <t>EN_GWH_SER_0</t>
  </si>
  <si>
    <t>EN_AGR_20_2</t>
  </si>
  <si>
    <t>EN_IND_20_2</t>
  </si>
  <si>
    <t>EN_TRANSP_20_2</t>
  </si>
  <si>
    <t>EN_SER_20_2</t>
  </si>
  <si>
    <t>EN_AGR_21_2</t>
  </si>
  <si>
    <t>EN_IND_21_2</t>
  </si>
  <si>
    <t>EN_TRANSP_21_2</t>
  </si>
  <si>
    <t>EN_SER_21_2</t>
  </si>
  <si>
    <t>EN_AGR_22_2</t>
  </si>
  <si>
    <t>EN_IND_22_2</t>
  </si>
  <si>
    <t>EN_TRANSP_22_2</t>
  </si>
  <si>
    <t>EN_SER_22_2</t>
  </si>
  <si>
    <t>EN_GWH_AGR_2</t>
  </si>
  <si>
    <t>EN_GWH_IND_2</t>
  </si>
  <si>
    <t>EN_GWH_TRANSP_2</t>
  </si>
  <si>
    <t>EN_GWH_SER_2</t>
  </si>
  <si>
    <t>EN_CONFIN_TOT_0</t>
  </si>
  <si>
    <t>EN_CONFIN_TOT_2</t>
  </si>
  <si>
    <t>EN_GWH_CONFIN_0</t>
  </si>
  <si>
    <t>EN_GWH_CONFIN_2</t>
  </si>
  <si>
    <t>Agriculture</t>
  </si>
  <si>
    <t>Industries</t>
  </si>
  <si>
    <t xml:space="preserve">Transport 
</t>
  </si>
  <si>
    <t>Services</t>
  </si>
  <si>
    <t>household</t>
  </si>
  <si>
    <t xml:space="preserve">Final consumption </t>
  </si>
  <si>
    <t>EN_HH_20_0</t>
  </si>
  <si>
    <t>EN_HH_21_0</t>
  </si>
  <si>
    <t>EN_HH_22_0</t>
  </si>
  <si>
    <t>EN_HH_20_2</t>
  </si>
  <si>
    <t>EN_HH_21_2</t>
  </si>
  <si>
    <t>EN_HH_22_2</t>
  </si>
  <si>
    <t>EN_AGR_</t>
  </si>
  <si>
    <t>EN_IND_</t>
  </si>
  <si>
    <t>EN_TRANSP_</t>
  </si>
  <si>
    <t>EN_SER_</t>
  </si>
  <si>
    <t>EN_HH_</t>
  </si>
  <si>
    <t>total</t>
  </si>
  <si>
    <t>EN_AGR_0</t>
  </si>
  <si>
    <t>EN_IND_0</t>
  </si>
  <si>
    <t>EN_TRANSP_0</t>
  </si>
  <si>
    <t>EN_SER_0</t>
  </si>
  <si>
    <t>EN_HH_0</t>
  </si>
  <si>
    <t>EN_AGR_2</t>
  </si>
  <si>
    <t>EN_IND_2</t>
  </si>
  <si>
    <t>EN_TRANSP_2</t>
  </si>
  <si>
    <t>EN_SER_2</t>
  </si>
  <si>
    <t xml:space="preserve">Total </t>
  </si>
  <si>
    <t>Final energy consumption by sector (baseline ENERDATA)</t>
  </si>
  <si>
    <t>EMS_AGR_0</t>
  </si>
  <si>
    <t>EMS_IND_0</t>
  </si>
  <si>
    <t>EMS_TRANSP_0</t>
  </si>
  <si>
    <t>EMS_SER_0</t>
  </si>
  <si>
    <t>EMS_TRANSFOR_2</t>
  </si>
  <si>
    <t>EMS_GENER_2</t>
  </si>
  <si>
    <t>EMS_AGR_2</t>
  </si>
  <si>
    <t>EMS_IND_2</t>
  </si>
  <si>
    <t>EMS_TRANSP_2</t>
  </si>
  <si>
    <t>EMS_SER_2</t>
  </si>
  <si>
    <t>EN_SEC_22_0</t>
  </si>
  <si>
    <t>EN_SEC_23_0</t>
  </si>
  <si>
    <t>EN_SEC_24_0</t>
  </si>
  <si>
    <t>EN_SEC_25_0</t>
  </si>
  <si>
    <t>EN_SEC_26_0</t>
  </si>
  <si>
    <t>EN_SEC_27_0</t>
  </si>
  <si>
    <t>EN_SEC_28_0</t>
  </si>
  <si>
    <t>EN_SEC_29_0</t>
  </si>
  <si>
    <t>EN_SEC_30_0</t>
  </si>
  <si>
    <t>EN_SEC_31_0</t>
  </si>
  <si>
    <t>EN_SEC_32_0</t>
  </si>
  <si>
    <t>EN_SEC_33_0</t>
  </si>
  <si>
    <t>EMS_SEC_22_0</t>
  </si>
  <si>
    <t>EMS_SEC_23_0</t>
  </si>
  <si>
    <t>EMS_SEC_24_0</t>
  </si>
  <si>
    <t>EMS_SEC_25_0</t>
  </si>
  <si>
    <t>EMS_SEC_26_0</t>
  </si>
  <si>
    <t>EMS_SEC_27_0</t>
  </si>
  <si>
    <t>EMS_SEC_28_0</t>
  </si>
  <si>
    <t>EMS_SEC_29_0</t>
  </si>
  <si>
    <t>EMS_SEC_30_0</t>
  </si>
  <si>
    <t>EMS_SEC_31_0</t>
  </si>
  <si>
    <t>EMS_SEC_32_0</t>
  </si>
  <si>
    <t>EMS_SEC_33_0</t>
  </si>
  <si>
    <t>Hydro</t>
  </si>
  <si>
    <t>Wind</t>
  </si>
  <si>
    <t>Geothermal</t>
  </si>
  <si>
    <t>Solar</t>
  </si>
  <si>
    <t>Cogeneration</t>
  </si>
  <si>
    <t>Bioenergy</t>
  </si>
  <si>
    <t>other clean energy</t>
  </si>
  <si>
    <t>Nuclear</t>
  </si>
  <si>
    <t>Cabon-based</t>
  </si>
  <si>
    <t>Combined Cycle</t>
  </si>
  <si>
    <t>Internal Combustion</t>
  </si>
  <si>
    <t>Thermoelectric</t>
  </si>
  <si>
    <t>EMS_GENER_0</t>
  </si>
  <si>
    <t>Main</t>
  </si>
  <si>
    <t>EMS_TRANSFOR_0</t>
  </si>
  <si>
    <t xml:space="preserve">Final consumption of electricity </t>
  </si>
  <si>
    <t>GDP_0</t>
  </si>
  <si>
    <t>GDP_2</t>
  </si>
  <si>
    <t>EN_GWH_HH_22_H01_0</t>
  </si>
  <si>
    <t>EN_GWH_HH_22_H01_2</t>
  </si>
  <si>
    <t>Emission of generation CO2 CAP</t>
  </si>
  <si>
    <t>Reduction emisiones generation %</t>
  </si>
  <si>
    <t>Suma de Value</t>
  </si>
  <si>
    <t>Year</t>
  </si>
  <si>
    <t>caseName</t>
  </si>
  <si>
    <t>Fuel2</t>
  </si>
  <si>
    <t>2020</t>
  </si>
  <si>
    <t>2025</t>
  </si>
  <si>
    <t>2030</t>
  </si>
  <si>
    <t>2040</t>
  </si>
  <si>
    <t>2050</t>
  </si>
  <si>
    <t>Total général</t>
  </si>
  <si>
    <t>2 Main</t>
  </si>
  <si>
    <t>Carboelectric</t>
  </si>
  <si>
    <t>combined cycle and turbogas</t>
  </si>
  <si>
    <t>Internal combustion</t>
  </si>
  <si>
    <t>Termoelectric</t>
  </si>
  <si>
    <t xml:space="preserve">Wind </t>
  </si>
  <si>
    <t xml:space="preserve">Geothermal </t>
  </si>
  <si>
    <t xml:space="preserve">Solar </t>
  </si>
  <si>
    <t>Other clean energy</t>
  </si>
  <si>
    <t xml:space="preserve">Nuclear  </t>
  </si>
  <si>
    <t>Combined cycle and turbogas</t>
  </si>
  <si>
    <t>EN_CONFIN_22_22_0</t>
  </si>
  <si>
    <t>EN_CONFIN_22_23_0</t>
  </si>
  <si>
    <t>EN_CONFIN_22_24_0</t>
  </si>
  <si>
    <t>EN_CONFIN_22_25_0</t>
  </si>
  <si>
    <t>EN_CONFIN_22_26_0</t>
  </si>
  <si>
    <t>EN_CONFIN_22_27_0</t>
  </si>
  <si>
    <t>EN_CONFIN_22_28_0</t>
  </si>
  <si>
    <t>EN_CONFIN_22_29_0</t>
  </si>
  <si>
    <t>EN_CONFIN_22_30_0</t>
  </si>
  <si>
    <t>EN_CONFIN_22_31_0</t>
  </si>
  <si>
    <t>EN_CONFIN_22_32_0</t>
  </si>
  <si>
    <t>EN_CONFIN_22_33_0</t>
  </si>
  <si>
    <t>Consumo Bruto Balmorel</t>
  </si>
  <si>
    <t>EN_CONFIN_22_22_2</t>
  </si>
  <si>
    <t>EN_CONFIN_22_23_2</t>
  </si>
  <si>
    <t>EN_CONFIN_22_24_2</t>
  </si>
  <si>
    <t>EN_CONFIN_22_25_2</t>
  </si>
  <si>
    <t>EN_CONFIN_22_26_2</t>
  </si>
  <si>
    <t>EN_CONFIN_22_27_2</t>
  </si>
  <si>
    <t>EN_CONFIN_22_28_2</t>
  </si>
  <si>
    <t>EN_CONFIN_22_29_2</t>
  </si>
  <si>
    <t>EN_CONFIN_22_30_2</t>
  </si>
  <si>
    <t>EN_CONFIN_22_31_2</t>
  </si>
  <si>
    <t>EN_CONFIN_22_32_2</t>
  </si>
  <si>
    <t>EN_CONFIN_22_33_2</t>
  </si>
  <si>
    <t xml:space="preserve">PRODESEN </t>
  </si>
  <si>
    <t>2017 (PRODESEN)</t>
  </si>
  <si>
    <t>Demanda Final</t>
  </si>
  <si>
    <t>PRODESEN</t>
  </si>
  <si>
    <t>2013 (PRODESEN)</t>
  </si>
  <si>
    <t>Exportaciones</t>
  </si>
  <si>
    <t>Empleo</t>
  </si>
  <si>
    <t>CH_2</t>
  </si>
  <si>
    <t>I_2</t>
  </si>
  <si>
    <t>X_2</t>
  </si>
  <si>
    <t>M_2</t>
  </si>
  <si>
    <t>CH_0</t>
  </si>
  <si>
    <t>I_0</t>
  </si>
  <si>
    <t>X_0</t>
  </si>
  <si>
    <t>M_0</t>
  </si>
  <si>
    <t>G_2</t>
  </si>
  <si>
    <t>G_0</t>
  </si>
  <si>
    <t>DS_2</t>
  </si>
  <si>
    <t>DS_0</t>
  </si>
  <si>
    <t>VERIF GDP_2</t>
  </si>
  <si>
    <t>VERIF GDP_0</t>
  </si>
  <si>
    <t xml:space="preserve">Verif GDP </t>
  </si>
  <si>
    <t>Import</t>
  </si>
  <si>
    <t xml:space="preserve">PIB </t>
  </si>
  <si>
    <t xml:space="preserve">PIB Por Componente </t>
  </si>
  <si>
    <t>Contribuciones del PIB</t>
  </si>
  <si>
    <t>Emisiones de CO2</t>
  </si>
  <si>
    <t xml:space="preserve">Inversiones </t>
  </si>
  <si>
    <t>100*(DEBT_G_VAL_2/(PGDP_2*GDP_2)-DEBT_G_VAL_0/(PGDP_0*GDP_0))</t>
  </si>
  <si>
    <t>100*(DP_G_VAL_2-DP_G_VAL_0)</t>
  </si>
  <si>
    <t>Escenario de referencia: Escenario Main</t>
  </si>
  <si>
    <t>Escenario alternativo: Escenario CO2 CAP</t>
  </si>
  <si>
    <t>Desviación al escenario de referencia</t>
  </si>
  <si>
    <t>Industria</t>
  </si>
  <si>
    <t>Agricultura</t>
  </si>
  <si>
    <t xml:space="preserve">Transporte 
</t>
  </si>
  <si>
    <t>Servicios</t>
  </si>
  <si>
    <t>Petróleo y Gas</t>
  </si>
  <si>
    <t>Hogares</t>
  </si>
  <si>
    <t xml:space="preserve">Generación de electricidad </t>
  </si>
  <si>
    <t>Total</t>
  </si>
  <si>
    <t>Convencionales</t>
  </si>
  <si>
    <t>Electricidad Final (Gwh)</t>
  </si>
  <si>
    <t>Electricidad Final</t>
  </si>
  <si>
    <t>Energia (PJ)</t>
  </si>
  <si>
    <t>Energia</t>
  </si>
  <si>
    <t>EN_TRANSFOR_0</t>
  </si>
  <si>
    <t>EN_GENER_0</t>
  </si>
  <si>
    <t>EN_TRANSFOR_2</t>
  </si>
  <si>
    <t>EN_GENER_2</t>
  </si>
  <si>
    <t>EMS_HH_0</t>
  </si>
  <si>
    <t>EMS_HH_2</t>
  </si>
  <si>
    <t>Emisiones de CO2 (Mt CO2e)</t>
  </si>
  <si>
    <t>EN_HH_2</t>
  </si>
  <si>
    <t>L_01_0</t>
  </si>
  <si>
    <t>L_02_0</t>
  </si>
  <si>
    <t>L_03_0</t>
  </si>
  <si>
    <t>L_04_0</t>
  </si>
  <si>
    <t>L_05_0</t>
  </si>
  <si>
    <t>L_06_0</t>
  </si>
  <si>
    <t>L_07_0</t>
  </si>
  <si>
    <t>L_08_0</t>
  </si>
  <si>
    <t>L_09_0</t>
  </si>
  <si>
    <t>L_10_0</t>
  </si>
  <si>
    <t>L_11_0</t>
  </si>
  <si>
    <t>L_12_0</t>
  </si>
  <si>
    <t>L_13_0</t>
  </si>
  <si>
    <t>L_14_0</t>
  </si>
  <si>
    <t>L_15_0</t>
  </si>
  <si>
    <t>L_16_0</t>
  </si>
  <si>
    <t>L_17_0</t>
  </si>
  <si>
    <t>L_18_0</t>
  </si>
  <si>
    <t>L_19_0</t>
  </si>
  <si>
    <t>L_20_0</t>
  </si>
  <si>
    <t>L_21_0</t>
  </si>
  <si>
    <t>L_22_0</t>
  </si>
  <si>
    <t>L_23_0</t>
  </si>
  <si>
    <t>L_24_0</t>
  </si>
  <si>
    <t>L_25_0</t>
  </si>
  <si>
    <t>L_26_0</t>
  </si>
  <si>
    <t>L_27_0</t>
  </si>
  <si>
    <t>L_28_0</t>
  </si>
  <si>
    <t>L_29_0</t>
  </si>
  <si>
    <t>L_30_0</t>
  </si>
  <si>
    <t>L_31_0</t>
  </si>
  <si>
    <t>L_32_0</t>
  </si>
  <si>
    <t>L_33_0</t>
  </si>
  <si>
    <t>L_01_2</t>
  </si>
  <si>
    <t>L_02_2</t>
  </si>
  <si>
    <t>L_03_2</t>
  </si>
  <si>
    <t>L_04_2</t>
  </si>
  <si>
    <t>L_05_2</t>
  </si>
  <si>
    <t>L_06_2</t>
  </si>
  <si>
    <t>L_07_2</t>
  </si>
  <si>
    <t>L_08_2</t>
  </si>
  <si>
    <t>L_09_2</t>
  </si>
  <si>
    <t>L_10_2</t>
  </si>
  <si>
    <t>L_11_2</t>
  </si>
  <si>
    <t>L_12_2</t>
  </si>
  <si>
    <t>L_13_2</t>
  </si>
  <si>
    <t>L_14_2</t>
  </si>
  <si>
    <t>L_15_2</t>
  </si>
  <si>
    <t>L_16_2</t>
  </si>
  <si>
    <t>L_17_2</t>
  </si>
  <si>
    <t>L_18_2</t>
  </si>
  <si>
    <t>L_19_2</t>
  </si>
  <si>
    <t>L_20_2</t>
  </si>
  <si>
    <t>L_21_2</t>
  </si>
  <si>
    <t>L_22_2</t>
  </si>
  <si>
    <t>L_23_2</t>
  </si>
  <si>
    <t>L_24_2</t>
  </si>
  <si>
    <t>L_25_2</t>
  </si>
  <si>
    <t>L_26_2</t>
  </si>
  <si>
    <t>L_27_2</t>
  </si>
  <si>
    <t>L_28_2</t>
  </si>
  <si>
    <t>L_29_2</t>
  </si>
  <si>
    <t>L_30_2</t>
  </si>
  <si>
    <t>L_31_2</t>
  </si>
  <si>
    <t>L_32_2</t>
  </si>
  <si>
    <t>L_33_2</t>
  </si>
  <si>
    <t>IA_01_0</t>
  </si>
  <si>
    <t>IA_02_0</t>
  </si>
  <si>
    <t>IA_03_0</t>
  </si>
  <si>
    <t>IA_04_0</t>
  </si>
  <si>
    <t>IA_05_0</t>
  </si>
  <si>
    <t>IA_06_0</t>
  </si>
  <si>
    <t>IA_07_0</t>
  </si>
  <si>
    <t>IA_08_0</t>
  </si>
  <si>
    <t>IA_09_0</t>
  </si>
  <si>
    <t>IA_10_0</t>
  </si>
  <si>
    <t>IA_11_0</t>
  </si>
  <si>
    <t>IA_12_0</t>
  </si>
  <si>
    <t>IA_13_0</t>
  </si>
  <si>
    <t>IA_14_0</t>
  </si>
  <si>
    <t>IA_15_0</t>
  </si>
  <si>
    <t>IA_16_0</t>
  </si>
  <si>
    <t>IA_17_0</t>
  </si>
  <si>
    <t>IA_18_0</t>
  </si>
  <si>
    <t>IA_19_0</t>
  </si>
  <si>
    <t>IA_20_0</t>
  </si>
  <si>
    <t>IA_21_0</t>
  </si>
  <si>
    <t>IA_22_0</t>
  </si>
  <si>
    <t>IA_23_0</t>
  </si>
  <si>
    <t>IA_24_0</t>
  </si>
  <si>
    <t>IA_25_0</t>
  </si>
  <si>
    <t>IA_26_0</t>
  </si>
  <si>
    <t>IA_27_0</t>
  </si>
  <si>
    <t>IA_28_0</t>
  </si>
  <si>
    <t>IA_29_0</t>
  </si>
  <si>
    <t>IA_30_0</t>
  </si>
  <si>
    <t>IA_31_0</t>
  </si>
  <si>
    <t>IA_32_0</t>
  </si>
  <si>
    <t>IA_33_0</t>
  </si>
  <si>
    <t>IA_01_2</t>
  </si>
  <si>
    <t>IA_02_2</t>
  </si>
  <si>
    <t>IA_03_2</t>
  </si>
  <si>
    <t>IA_04_2</t>
  </si>
  <si>
    <t>IA_05_2</t>
  </si>
  <si>
    <t>IA_06_2</t>
  </si>
  <si>
    <t>IA_07_2</t>
  </si>
  <si>
    <t>IA_08_2</t>
  </si>
  <si>
    <t>IA_09_2</t>
  </si>
  <si>
    <t>IA_10_2</t>
  </si>
  <si>
    <t>IA_11_2</t>
  </si>
  <si>
    <t>IA_12_2</t>
  </si>
  <si>
    <t>IA_13_2</t>
  </si>
  <si>
    <t>IA_14_2</t>
  </si>
  <si>
    <t>IA_15_2</t>
  </si>
  <si>
    <t>IA_16_2</t>
  </si>
  <si>
    <t>IA_17_2</t>
  </si>
  <si>
    <t>IA_18_2</t>
  </si>
  <si>
    <t>IA_19_2</t>
  </si>
  <si>
    <t>IA_20_2</t>
  </si>
  <si>
    <t>IA_21_2</t>
  </si>
  <si>
    <t>IA_22_2</t>
  </si>
  <si>
    <t>IA_23_2</t>
  </si>
  <si>
    <t>IA_24_2</t>
  </si>
  <si>
    <t>IA_25_2</t>
  </si>
  <si>
    <t>IA_26_2</t>
  </si>
  <si>
    <t>IA_27_2</t>
  </si>
  <si>
    <t>IA_28_2</t>
  </si>
  <si>
    <t>IA_29_2</t>
  </si>
  <si>
    <t>IA_30_2</t>
  </si>
  <si>
    <t>IA_31_2</t>
  </si>
  <si>
    <t>IA_32_2</t>
  </si>
  <si>
    <t>IA_33_2</t>
  </si>
  <si>
    <t>CH_01_0</t>
  </si>
  <si>
    <t>CH_02_0</t>
  </si>
  <si>
    <t>CH_03_0</t>
  </si>
  <si>
    <t>CH_04_0</t>
  </si>
  <si>
    <t>CH_05_0</t>
  </si>
  <si>
    <t>CH_06_0</t>
  </si>
  <si>
    <t>CH_08_0</t>
  </si>
  <si>
    <t>CH_11_0</t>
  </si>
  <si>
    <t>CH_12_0</t>
  </si>
  <si>
    <t>CH_13_0</t>
  </si>
  <si>
    <t>CH_14_0</t>
  </si>
  <si>
    <t>CH_15_0</t>
  </si>
  <si>
    <t>CH_16_0</t>
  </si>
  <si>
    <t>CH_17_0</t>
  </si>
  <si>
    <t>CH_18_0</t>
  </si>
  <si>
    <t>CH_19_0</t>
  </si>
  <si>
    <t>CH_20_0</t>
  </si>
  <si>
    <t>CH_21_0</t>
  </si>
  <si>
    <t>CH_22_0</t>
  </si>
  <si>
    <t>CH_01_2</t>
  </si>
  <si>
    <t>CH_02_2</t>
  </si>
  <si>
    <t>CH_03_2</t>
  </si>
  <si>
    <t>CH_04_2</t>
  </si>
  <si>
    <t>CH_05_2</t>
  </si>
  <si>
    <t>CH_06_2</t>
  </si>
  <si>
    <t>CH_08_2</t>
  </si>
  <si>
    <t>CH_11_2</t>
  </si>
  <si>
    <t>CH_12_2</t>
  </si>
  <si>
    <t>CH_13_2</t>
  </si>
  <si>
    <t>CH_14_2</t>
  </si>
  <si>
    <t>CH_15_2</t>
  </si>
  <si>
    <t>CH_16_2</t>
  </si>
  <si>
    <t>CH_17_2</t>
  </si>
  <si>
    <t>CH_18_2</t>
  </si>
  <si>
    <t>CH_19_2</t>
  </si>
  <si>
    <t>CH_20_2</t>
  </si>
  <si>
    <t>CH_21_2</t>
  </si>
  <si>
    <t>CH_22_2</t>
  </si>
  <si>
    <t>Electricidad</t>
  </si>
  <si>
    <t>Combustible fosiles</t>
  </si>
  <si>
    <t>Resultados Macroeconómicos</t>
  </si>
  <si>
    <t>Consumo privado por producto</t>
  </si>
  <si>
    <r>
      <t xml:space="preserve">Deficit Público </t>
    </r>
    <r>
      <rPr>
        <sz val="9"/>
        <color theme="1"/>
        <rFont val="Calibri"/>
        <family val="2"/>
        <scheme val="minor"/>
      </rPr>
      <t xml:space="preserve"> (Desviación en  al BAU en % de PIB)</t>
    </r>
  </si>
  <si>
    <r>
      <rPr>
        <b/>
        <sz val="9"/>
        <color theme="1"/>
        <rFont val="Calibri"/>
        <family val="2"/>
        <scheme val="minor"/>
      </rPr>
      <t>PIB Real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</si>
  <si>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Consumo privado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</si>
  <si>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Inversiones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</si>
  <si>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Exportaciones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</si>
  <si>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Importaciones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</si>
  <si>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Tasa de desempleo</t>
    </r>
    <r>
      <rPr>
        <sz val="9"/>
        <color theme="1"/>
        <rFont val="Calibri"/>
        <family val="2"/>
        <scheme val="minor"/>
      </rPr>
      <t xml:space="preserve"> (Desviación al BAU)</t>
    </r>
  </si>
  <si>
    <r>
      <rPr>
        <b/>
        <sz val="9"/>
        <color theme="1"/>
        <rFont val="Calibri"/>
        <family val="2"/>
        <scheme val="minor"/>
      </rPr>
      <t>Empleos</t>
    </r>
    <r>
      <rPr>
        <sz val="9"/>
        <color theme="1"/>
        <rFont val="Calibri"/>
        <family val="2"/>
        <scheme val="minor"/>
      </rPr>
      <t xml:space="preserve"> (en numero de empleos)</t>
    </r>
  </si>
  <si>
    <r>
      <rPr>
        <b/>
        <sz val="9"/>
        <color theme="1"/>
        <rFont val="Calibri"/>
        <family val="2"/>
        <scheme val="minor"/>
      </rPr>
      <t>Salarios reales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</si>
  <si>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Precios al consumidor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</si>
  <si>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Deuda</t>
    </r>
    <r>
      <rPr>
        <sz val="9"/>
        <color theme="1"/>
        <rFont val="Calibri"/>
        <family val="2"/>
        <scheme val="minor"/>
      </rPr>
      <t xml:space="preserve"> (Desviación en  al BAU en % de PIB)</t>
    </r>
  </si>
  <si>
    <r>
      <t>Emisiones de CO</t>
    </r>
    <r>
      <rPr>
        <b/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(Desviación en % al BAU)</t>
    </r>
  </si>
  <si>
    <t>Hidroeléctrica</t>
  </si>
  <si>
    <t>Eólica</t>
  </si>
  <si>
    <t>Geotérmica</t>
  </si>
  <si>
    <t>Cogeneración Eficiente</t>
  </si>
  <si>
    <t>Bioenergía</t>
  </si>
  <si>
    <t xml:space="preserve">Otras energías limpias </t>
  </si>
  <si>
    <t>Nucleoeléctrica</t>
  </si>
  <si>
    <t>Combustión Interna</t>
  </si>
  <si>
    <t>Termoeléctrica</t>
  </si>
  <si>
    <t>Carboeléctrica</t>
  </si>
  <si>
    <t>Ciclo combinado</t>
  </si>
  <si>
    <t xml:space="preserve"> Limpias</t>
  </si>
  <si>
    <t>2018-2030</t>
  </si>
  <si>
    <t>Renovables</t>
  </si>
  <si>
    <t>de las cuales Renovables</t>
  </si>
  <si>
    <t>Inversion Escenario Main</t>
  </si>
  <si>
    <t>Inversion Escenario CO2 CAP</t>
  </si>
  <si>
    <t>2041-2050</t>
  </si>
  <si>
    <t>TOTAL</t>
  </si>
  <si>
    <t>Inversiones promedio por año</t>
  </si>
  <si>
    <t>2031-2040</t>
  </si>
  <si>
    <t>Desviación al escenario de referencia en %</t>
  </si>
  <si>
    <t>Total annual system costs (M$)</t>
  </si>
  <si>
    <t>Main (million $)</t>
  </si>
  <si>
    <t>CO2 cap</t>
  </si>
  <si>
    <t>Difference</t>
  </si>
  <si>
    <t>Generation Balmorel (Twh)</t>
  </si>
  <si>
    <t>Main ($/Mwh)</t>
  </si>
  <si>
    <t>CO2 cap ($/Mwh)</t>
  </si>
  <si>
    <t xml:space="preserve">Balmorel </t>
  </si>
  <si>
    <t>ThreeME</t>
  </si>
  <si>
    <t>Balmorel</t>
  </si>
  <si>
    <t>Difference(%)</t>
  </si>
  <si>
    <t>in % GDP</t>
  </si>
  <si>
    <t xml:space="preserve">Main - Investment </t>
  </si>
  <si>
    <t>Étiquettes de lignes</t>
  </si>
  <si>
    <t>Household</t>
  </si>
  <si>
    <t>EE</t>
  </si>
  <si>
    <t>Final Consumption Oil&amp;Coal</t>
  </si>
  <si>
    <t>Final Consumption Gas</t>
  </si>
  <si>
    <t>Auxiliary information</t>
  </si>
  <si>
    <t>MAIN Scenario - Baseline</t>
  </si>
  <si>
    <t>Baseline</t>
  </si>
  <si>
    <t>EE Scenario - Baseline</t>
  </si>
  <si>
    <t>ThreeME Oil&amp;Coal</t>
  </si>
  <si>
    <t>ThreeME Gas</t>
  </si>
  <si>
    <t>Final Consumption Elec&amp;Solar</t>
  </si>
  <si>
    <t>ThreeME Elec&amp;Solar</t>
  </si>
  <si>
    <t>Final Consumption Biomass</t>
  </si>
  <si>
    <t>Final energy consumption by sector (EE ENERDATA)</t>
  </si>
  <si>
    <t>baseline</t>
  </si>
  <si>
    <t xml:space="preserve">Reduction </t>
  </si>
  <si>
    <t>Enerdata</t>
  </si>
  <si>
    <t xml:space="preserve">Enerdata </t>
  </si>
  <si>
    <t xml:space="preserve">Consumption </t>
  </si>
  <si>
    <t>Balance of trade</t>
  </si>
  <si>
    <t>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</si>
</sst>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-* #,##0.00\ _€_-;\-* #,##0.00\ _€_-;_-* &quot;-&quot;??\ _€_-;_-@_-"/>
    <numFmt numFmtId="164" formatCode="_-* #,##0\ _€_-;\-* #,##0\ _€_-;_-* &quot;-&quot;??\ _€_-;_-@_-"/>
    <numFmt numFmtId="165" formatCode="#,##0;\-#,##0;&quot;-&quot;;@"/>
    <numFmt numFmtId="166" formatCode="#,##0.0"/>
    <numFmt numFmtId="167" formatCode="#,##0.00;\-#,##0.00;&quot;-&quot;;@"/>
    <numFmt numFmtId="168" formatCode="0.0"/>
    <numFmt numFmtId="169" formatCode="0.000000"/>
    <numFmt numFmtId="170" formatCode="0.0%"/>
    <numFmt numFmtId="171" formatCode="#,##0.000"/>
  </numFmts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bscript"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3" fillId="0" borderId="0"/>
    <xf numFmtId="9" fontId="6" fillId="0" borderId="0" applyFont="0" applyFill="0" applyBorder="0" applyAlignment="0" applyProtection="0"/>
  </cellStyleXfs>
  <cellXfs count="146">
    <xf numFmtId="0" fontId="0" fillId="0" borderId="0" xfId="0"/>
    <xf numFmtId="0" fontId="2" fillId="0" borderId="0" xfId="0" applyFont="1"/>
    <xf numFmtId="0" fontId="4" fillId="0" borderId="0" xfId="2" applyFont="1" applyFill="1" applyAlignment="1">
      <alignment horizontal="center" vertical="center"/>
    </xf>
    <xf numFmtId="164" fontId="4" fillId="0" borderId="0" xfId="1" applyNumberFormat="1" applyFont="1" applyFill="1" applyBorder="1" applyAlignment="1">
      <alignment vertical="center"/>
    </xf>
    <xf numFmtId="0" fontId="0" fillId="2" borderId="0" xfId="0" applyFill="1"/>
    <xf numFmtId="164" fontId="4" fillId="2" borderId="0" xfId="1" applyNumberFormat="1" applyFont="1" applyFill="1" applyBorder="1" applyAlignment="1">
      <alignment vertical="center"/>
    </xf>
    <xf numFmtId="0" fontId="5" fillId="0" borderId="0" xfId="2" applyFont="1" applyFill="1" applyAlignment="1">
      <alignment horizontal="center" vertical="center"/>
    </xf>
    <xf numFmtId="0" fontId="1" fillId="0" borderId="0" xfId="0" applyFont="1"/>
    <xf numFmtId="11" fontId="0" fillId="0" borderId="0" xfId="0" applyNumberFormat="1"/>
    <xf numFmtId="0" fontId="0" fillId="0" borderId="0" xfId="0" applyFill="1" applyBorder="1"/>
    <xf numFmtId="0" fontId="0" fillId="0" borderId="0" xfId="0" applyFill="1"/>
    <xf numFmtId="0" fontId="7" fillId="2" borderId="0" xfId="0" applyFont="1" applyFill="1"/>
    <xf numFmtId="0" fontId="2" fillId="5" borderId="2" xfId="0" applyFont="1" applyFill="1" applyBorder="1" applyAlignment="1">
      <alignment horizontal="center"/>
    </xf>
    <xf numFmtId="0" fontId="0" fillId="3" borderId="0" xfId="0" applyFill="1"/>
    <xf numFmtId="2" fontId="1" fillId="0" borderId="0" xfId="0" applyNumberFormat="1" applyFont="1"/>
    <xf numFmtId="169" fontId="0" fillId="0" borderId="0" xfId="0" applyNumberFormat="1"/>
    <xf numFmtId="169" fontId="1" fillId="0" borderId="0" xfId="0" applyNumberFormat="1" applyFont="1"/>
    <xf numFmtId="0" fontId="7" fillId="0" borderId="0" xfId="0" applyFont="1" applyFill="1" applyBorder="1"/>
    <xf numFmtId="0" fontId="7" fillId="0" borderId="0" xfId="0" applyFont="1"/>
    <xf numFmtId="164" fontId="4" fillId="2" borderId="0" xfId="1" applyNumberFormat="1" applyFont="1" applyFill="1" applyBorder="1" applyAlignment="1">
      <alignment vertical="center" wrapText="1"/>
    </xf>
    <xf numFmtId="0" fontId="2" fillId="2" borderId="0" xfId="0" applyFont="1" applyFill="1"/>
    <xf numFmtId="0" fontId="2" fillId="0" borderId="2" xfId="0" applyFont="1" applyFill="1" applyBorder="1" applyAlignment="1">
      <alignment horizontal="center"/>
    </xf>
    <xf numFmtId="0" fontId="8" fillId="6" borderId="0" xfId="0" applyFont="1" applyFill="1" applyBorder="1"/>
    <xf numFmtId="0" fontId="9" fillId="6" borderId="0" xfId="0" applyFont="1" applyFill="1" applyBorder="1"/>
    <xf numFmtId="0" fontId="9" fillId="5" borderId="2" xfId="0" applyFont="1" applyFill="1" applyBorder="1" applyAlignment="1">
      <alignment horizontal="center" vertical="center"/>
    </xf>
    <xf numFmtId="2" fontId="8" fillId="2" borderId="0" xfId="0" applyNumberFormat="1" applyFont="1" applyFill="1" applyBorder="1"/>
    <xf numFmtId="3" fontId="8" fillId="2" borderId="0" xfId="0" applyNumberFormat="1" applyFont="1" applyFill="1" applyBorder="1"/>
    <xf numFmtId="164" fontId="3" fillId="2" borderId="0" xfId="1" applyNumberFormat="1" applyFont="1" applyFill="1" applyBorder="1" applyAlignment="1">
      <alignment horizontal="left" vertical="center" indent="2"/>
    </xf>
    <xf numFmtId="0" fontId="7" fillId="0" borderId="0" xfId="0" applyFont="1" applyFill="1"/>
    <xf numFmtId="3" fontId="0" fillId="0" borderId="0" xfId="0" applyNumberFormat="1" applyFill="1"/>
    <xf numFmtId="164" fontId="4" fillId="0" borderId="0" xfId="1" applyNumberFormat="1" applyFont="1" applyFill="1" applyBorder="1" applyAlignment="1">
      <alignment vertical="center" wrapText="1"/>
    </xf>
    <xf numFmtId="164" fontId="3" fillId="0" borderId="0" xfId="1" applyNumberFormat="1" applyFont="1" applyFill="1" applyBorder="1" applyAlignment="1">
      <alignment horizontal="left" vertical="center" indent="2"/>
    </xf>
    <xf numFmtId="0" fontId="2" fillId="0" borderId="0" xfId="0" applyFont="1" applyFill="1"/>
    <xf numFmtId="0" fontId="0" fillId="0" borderId="0" xfId="0" applyFont="1"/>
    <xf numFmtId="0" fontId="0" fillId="2" borderId="0" xfId="0" applyFont="1" applyFill="1"/>
    <xf numFmtId="3" fontId="0" fillId="2" borderId="0" xfId="0" applyNumberFormat="1" applyFont="1" applyFill="1"/>
    <xf numFmtId="164" fontId="11" fillId="2" borderId="0" xfId="1" applyNumberFormat="1" applyFont="1" applyFill="1" applyBorder="1" applyAlignment="1">
      <alignment vertical="center"/>
    </xf>
    <xf numFmtId="164" fontId="11" fillId="2" borderId="0" xfId="1" applyNumberFormat="1" applyFont="1" applyFill="1" applyBorder="1" applyAlignment="1">
      <alignment vertical="center" wrapText="1"/>
    </xf>
    <xf numFmtId="164" fontId="12" fillId="2" borderId="0" xfId="1" applyNumberFormat="1" applyFont="1" applyFill="1" applyBorder="1" applyAlignment="1">
      <alignment horizontal="left" vertical="center" indent="2"/>
    </xf>
    <xf numFmtId="3" fontId="13" fillId="2" borderId="0" xfId="0" applyNumberFormat="1" applyFont="1" applyFill="1"/>
    <xf numFmtId="0" fontId="14" fillId="2" borderId="0" xfId="0" applyFont="1" applyFill="1"/>
    <xf numFmtId="0" fontId="13" fillId="2" borderId="0" xfId="0" applyFont="1" applyFill="1"/>
    <xf numFmtId="0" fontId="13" fillId="0" borderId="0" xfId="0" applyFont="1"/>
    <xf numFmtId="3" fontId="13" fillId="2" borderId="0" xfId="3" applyNumberFormat="1" applyFont="1" applyFill="1"/>
    <xf numFmtId="170" fontId="13" fillId="2" borderId="0" xfId="3" applyNumberFormat="1" applyFont="1" applyFill="1"/>
    <xf numFmtId="0" fontId="13" fillId="7" borderId="2" xfId="0" applyFont="1" applyFill="1" applyBorder="1"/>
    <xf numFmtId="0" fontId="14" fillId="7" borderId="2" xfId="0" applyFont="1" applyFill="1" applyBorder="1" applyAlignment="1">
      <alignment horizontal="center" vertical="center"/>
    </xf>
    <xf numFmtId="0" fontId="0" fillId="0" borderId="0" xfId="0" applyFont="1" applyFill="1"/>
    <xf numFmtId="0" fontId="13" fillId="0" borderId="0" xfId="0" applyFont="1" applyFill="1"/>
    <xf numFmtId="0" fontId="14" fillId="2" borderId="0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left" indent="2"/>
    </xf>
    <xf numFmtId="164" fontId="12" fillId="2" borderId="0" xfId="1" applyNumberFormat="1" applyFont="1" applyFill="1" applyBorder="1" applyAlignment="1">
      <alignment horizontal="left" vertical="center" indent="4"/>
    </xf>
    <xf numFmtId="170" fontId="14" fillId="2" borderId="0" xfId="3" applyNumberFormat="1" applyFont="1" applyFill="1"/>
    <xf numFmtId="10" fontId="14" fillId="2" borderId="0" xfId="3" applyNumberFormat="1" applyFont="1" applyFill="1"/>
    <xf numFmtId="0" fontId="14" fillId="0" borderId="0" xfId="0" applyFont="1"/>
    <xf numFmtId="1" fontId="13" fillId="0" borderId="0" xfId="0" applyNumberFormat="1" applyFont="1"/>
    <xf numFmtId="1" fontId="13" fillId="2" borderId="0" xfId="0" applyNumberFormat="1" applyFont="1" applyFill="1"/>
    <xf numFmtId="3" fontId="14" fillId="0" borderId="0" xfId="0" applyNumberFormat="1" applyFont="1"/>
    <xf numFmtId="3" fontId="14" fillId="2" borderId="0" xfId="0" applyNumberFormat="1" applyFont="1" applyFill="1"/>
    <xf numFmtId="3" fontId="13" fillId="0" borderId="0" xfId="0" applyNumberFormat="1" applyFont="1"/>
    <xf numFmtId="0" fontId="14" fillId="0" borderId="0" xfId="0" applyFont="1" applyAlignment="1">
      <alignment horizontal="center"/>
    </xf>
    <xf numFmtId="1" fontId="14" fillId="0" borderId="0" xfId="0" applyNumberFormat="1" applyFont="1"/>
    <xf numFmtId="2" fontId="13" fillId="0" borderId="0" xfId="0" applyNumberFormat="1" applyFont="1"/>
    <xf numFmtId="0" fontId="14" fillId="0" borderId="0" xfId="0" applyFont="1" applyFill="1" applyBorder="1" applyAlignment="1">
      <alignment horizontal="center" wrapText="1"/>
    </xf>
    <xf numFmtId="0" fontId="13" fillId="0" borderId="0" xfId="0" applyFont="1" applyBorder="1"/>
    <xf numFmtId="0" fontId="14" fillId="4" borderId="1" xfId="0" applyFont="1" applyFill="1" applyBorder="1"/>
    <xf numFmtId="0" fontId="14" fillId="4" borderId="1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14" fillId="0" borderId="1" xfId="0" applyFont="1" applyBorder="1"/>
    <xf numFmtId="0" fontId="14" fillId="0" borderId="0" xfId="0" applyFont="1" applyBorder="1"/>
    <xf numFmtId="165" fontId="13" fillId="0" borderId="0" xfId="0" applyNumberFormat="1" applyFont="1"/>
    <xf numFmtId="165" fontId="13" fillId="0" borderId="0" xfId="0" applyNumberFormat="1" applyFont="1" applyFill="1"/>
    <xf numFmtId="165" fontId="14" fillId="0" borderId="0" xfId="0" applyNumberFormat="1" applyFont="1"/>
    <xf numFmtId="10" fontId="14" fillId="0" borderId="0" xfId="3" applyNumberFormat="1" applyFont="1" applyFill="1"/>
    <xf numFmtId="0" fontId="13" fillId="0" borderId="0" xfId="0" applyFont="1" applyFill="1" applyBorder="1"/>
    <xf numFmtId="3" fontId="14" fillId="0" borderId="0" xfId="0" applyNumberFormat="1" applyFont="1" applyFill="1" applyBorder="1"/>
    <xf numFmtId="10" fontId="13" fillId="0" borderId="0" xfId="3" applyNumberFormat="1" applyFont="1"/>
    <xf numFmtId="0" fontId="14" fillId="4" borderId="1" xfId="0" applyFont="1" applyFill="1" applyBorder="1" applyAlignment="1">
      <alignment horizontal="center" wrapText="1"/>
    </xf>
    <xf numFmtId="166" fontId="13" fillId="0" borderId="0" xfId="0" applyNumberFormat="1" applyFont="1"/>
    <xf numFmtId="168" fontId="13" fillId="0" borderId="0" xfId="0" applyNumberFormat="1" applyFont="1"/>
    <xf numFmtId="168" fontId="13" fillId="0" borderId="0" xfId="0" applyNumberFormat="1" applyFont="1" applyFill="1"/>
    <xf numFmtId="167" fontId="13" fillId="0" borderId="0" xfId="0" applyNumberFormat="1" applyFont="1"/>
    <xf numFmtId="3" fontId="13" fillId="2" borderId="0" xfId="0" applyNumberFormat="1" applyFont="1" applyFill="1" applyBorder="1"/>
    <xf numFmtId="171" fontId="13" fillId="2" borderId="0" xfId="0" applyNumberFormat="1" applyFont="1" applyFill="1"/>
    <xf numFmtId="3" fontId="0" fillId="0" borderId="0" xfId="0" applyNumberFormat="1"/>
    <xf numFmtId="168" fontId="0" fillId="0" borderId="0" xfId="0" applyNumberFormat="1"/>
    <xf numFmtId="0" fontId="2" fillId="0" borderId="0" xfId="0" applyFont="1" applyAlignment="1">
      <alignment wrapText="1"/>
    </xf>
    <xf numFmtId="9" fontId="0" fillId="0" borderId="0" xfId="3" applyFont="1"/>
    <xf numFmtId="9" fontId="0" fillId="0" borderId="0" xfId="3" applyNumberFormat="1" applyFont="1"/>
    <xf numFmtId="0" fontId="2" fillId="0" borderId="0" xfId="0" applyFont="1" applyAlignment="1"/>
    <xf numFmtId="170" fontId="0" fillId="0" borderId="0" xfId="3" applyNumberFormat="1" applyFont="1"/>
    <xf numFmtId="0" fontId="2" fillId="8" borderId="0" xfId="0" applyFont="1" applyFill="1"/>
    <xf numFmtId="0" fontId="2" fillId="8" borderId="0" xfId="0" applyFont="1" applyFill="1" applyAlignment="1">
      <alignment wrapText="1"/>
    </xf>
    <xf numFmtId="0" fontId="16" fillId="0" borderId="0" xfId="0" applyFont="1"/>
    <xf numFmtId="0" fontId="14" fillId="0" borderId="0" xfId="0" applyFont="1" applyAlignment="1">
      <alignment horizontal="center"/>
    </xf>
    <xf numFmtId="3" fontId="0" fillId="0" borderId="0" xfId="0" applyNumberFormat="1" applyFont="1" applyFill="1" applyBorder="1" applyAlignment="1">
      <alignment wrapText="1"/>
    </xf>
    <xf numFmtId="3" fontId="0" fillId="0" borderId="3" xfId="0" applyNumberFormat="1" applyFont="1" applyFill="1" applyBorder="1" applyAlignment="1">
      <alignment wrapText="1"/>
    </xf>
    <xf numFmtId="3" fontId="2" fillId="0" borderId="0" xfId="0" applyNumberFormat="1" applyFont="1" applyBorder="1"/>
    <xf numFmtId="3" fontId="2" fillId="0" borderId="3" xfId="0" applyNumberFormat="1" applyFont="1" applyBorder="1"/>
    <xf numFmtId="3" fontId="0" fillId="0" borderId="4" xfId="0" applyNumberFormat="1" applyBorder="1"/>
    <xf numFmtId="3" fontId="0" fillId="0" borderId="3" xfId="0" applyNumberFormat="1" applyBorder="1"/>
    <xf numFmtId="3" fontId="2" fillId="0" borderId="4" xfId="0" applyNumberFormat="1" applyFont="1" applyBorder="1"/>
    <xf numFmtId="3" fontId="2" fillId="0" borderId="0" xfId="0" applyNumberFormat="1" applyFont="1"/>
    <xf numFmtId="0" fontId="0" fillId="9" borderId="0" xfId="0" applyFill="1"/>
    <xf numFmtId="0" fontId="0" fillId="9" borderId="0" xfId="0" applyFill="1" applyAlignment="1">
      <alignment horizontal="left"/>
    </xf>
    <xf numFmtId="0" fontId="2" fillId="9" borderId="0" xfId="0" applyFont="1" applyFill="1" applyAlignment="1">
      <alignment horizontal="left"/>
    </xf>
    <xf numFmtId="1" fontId="13" fillId="0" borderId="0" xfId="0" applyNumberFormat="1" applyFont="1" applyFill="1"/>
    <xf numFmtId="164" fontId="4" fillId="0" borderId="0" xfId="1" applyNumberFormat="1" applyFont="1" applyFill="1" applyBorder="1" applyAlignment="1">
      <alignment horizontal="center" vertical="center"/>
    </xf>
    <xf numFmtId="1" fontId="14" fillId="0" borderId="0" xfId="0" applyNumberFormat="1" applyFont="1" applyFill="1"/>
    <xf numFmtId="3" fontId="14" fillId="0" borderId="0" xfId="0" applyNumberFormat="1" applyFont="1" applyFill="1"/>
    <xf numFmtId="0" fontId="14" fillId="0" borderId="0" xfId="0" applyFont="1" applyFill="1"/>
    <xf numFmtId="0" fontId="17" fillId="0" borderId="0" xfId="0" applyFont="1" applyFill="1"/>
    <xf numFmtId="0" fontId="18" fillId="0" borderId="0" xfId="0" applyFont="1" applyFill="1"/>
    <xf numFmtId="3" fontId="0" fillId="0" borderId="0" xfId="0" applyNumberFormat="1" applyFont="1" applyBorder="1"/>
    <xf numFmtId="3" fontId="15" fillId="0" borderId="0" xfId="0" applyNumberFormat="1" applyFont="1" applyFill="1"/>
    <xf numFmtId="1" fontId="15" fillId="0" borderId="0" xfId="0" applyNumberFormat="1" applyFont="1" applyFill="1"/>
    <xf numFmtId="0" fontId="15" fillId="0" borderId="0" xfId="0" applyFont="1" applyFill="1"/>
    <xf numFmtId="1" fontId="0" fillId="0" borderId="0" xfId="0" applyNumberFormat="1"/>
    <xf numFmtId="0" fontId="14" fillId="0" borderId="0" xfId="0" applyFont="1" applyFill="1" applyAlignment="1">
      <alignment horizontal="center" vertical="center"/>
    </xf>
    <xf numFmtId="1" fontId="4" fillId="0" borderId="0" xfId="2" applyNumberFormat="1" applyFont="1" applyFill="1" applyAlignment="1">
      <alignment horizontal="center" vertical="center"/>
    </xf>
    <xf numFmtId="0" fontId="13" fillId="0" borderId="5" xfId="0" applyFont="1" applyBorder="1"/>
    <xf numFmtId="0" fontId="13" fillId="0" borderId="6" xfId="0" applyFont="1" applyBorder="1"/>
    <xf numFmtId="0" fontId="13" fillId="0" borderId="7" xfId="0" applyFont="1" applyBorder="1"/>
    <xf numFmtId="0" fontId="13" fillId="0" borderId="4" xfId="0" applyFont="1" applyBorder="1"/>
    <xf numFmtId="0" fontId="13" fillId="0" borderId="3" xfId="0" applyFont="1" applyBorder="1"/>
    <xf numFmtId="0" fontId="13" fillId="0" borderId="8" xfId="0" applyFont="1" applyBorder="1"/>
    <xf numFmtId="0" fontId="13" fillId="0" borderId="9" xfId="0" applyFont="1" applyBorder="1"/>
    <xf numFmtId="0" fontId="13" fillId="0" borderId="10" xfId="0" applyFont="1" applyBorder="1"/>
    <xf numFmtId="164" fontId="4" fillId="10" borderId="0" xfId="1" applyNumberFormat="1" applyFont="1" applyFill="1" applyBorder="1" applyAlignment="1">
      <alignment vertical="center"/>
    </xf>
    <xf numFmtId="0" fontId="0" fillId="11" borderId="0" xfId="0" applyFill="1"/>
    <xf numFmtId="0" fontId="0" fillId="11" borderId="0" xfId="0" applyFill="1" applyAlignment="1">
      <alignment horizontal="left"/>
    </xf>
    <xf numFmtId="0" fontId="2" fillId="11" borderId="0" xfId="0" applyFont="1" applyFill="1" applyAlignment="1">
      <alignment horizontal="left"/>
    </xf>
    <xf numFmtId="166" fontId="0" fillId="0" borderId="0" xfId="0" applyNumberFormat="1" applyFont="1" applyBorder="1"/>
    <xf numFmtId="9" fontId="14" fillId="0" borderId="0" xfId="3" applyFont="1"/>
    <xf numFmtId="9" fontId="13" fillId="0" borderId="0" xfId="3" applyFont="1"/>
    <xf numFmtId="9" fontId="14" fillId="0" borderId="0" xfId="3" applyFont="1" applyFill="1"/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  <xf numFmtId="166" fontId="13" fillId="2" borderId="0" xfId="0" applyNumberFormat="1" applyFont="1" applyFill="1" applyBorder="1"/>
    <xf numFmtId="164" fontId="4" fillId="9" borderId="0" xfId="1" applyNumberFormat="1" applyFont="1" applyFill="1" applyBorder="1" applyAlignment="1">
      <alignment vertical="center"/>
    </xf>
    <xf numFmtId="0" fontId="2" fillId="11" borderId="0" xfId="0" applyFont="1" applyFill="1"/>
  </cellXfs>
  <cellStyles count="4">
    <cellStyle name="Milliers 3" xfId="1"/>
    <cellStyle name="Normal" xfId="0" builtinId="0"/>
    <cellStyle name="Normal 2" xfId="2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4.xml"/><Relationship Id="rId10" Type="http://schemas.openxmlformats.org/officeDocument/2006/relationships/worksheet" Target="worksheets/sheet9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Resultados Macro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PIB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DATA!$B$2:$AM$2</c15:sqref>
                  </c15:fullRef>
                </c:ext>
              </c:extLst>
              <c:f>DATA!$G$2:$AM$2</c:f>
              <c:numCache>
                <c:formatCode>0.00E+00</c:formatCode>
                <c:ptCount val="33"/>
                <c:pt idx="0" formatCode="General">
                  <c:v>0.51672064878027701</c:v>
                </c:pt>
                <c:pt idx="1" formatCode="General">
                  <c:v>0.65747206175865702</c:v>
                </c:pt>
                <c:pt idx="2" formatCode="General">
                  <c:v>0.80093415050939099</c:v>
                </c:pt>
                <c:pt idx="3" formatCode="General">
                  <c:v>0.93242642400581599</c:v>
                </c:pt>
                <c:pt idx="4" formatCode="General">
                  <c:v>1.05799674577882</c:v>
                </c:pt>
                <c:pt idx="5" formatCode="General">
                  <c:v>1.16534701224804</c:v>
                </c:pt>
                <c:pt idx="6" formatCode="General">
                  <c:v>1.2475283745177099</c:v>
                </c:pt>
                <c:pt idx="7" formatCode="General">
                  <c:v>1.3064304443952199</c:v>
                </c:pt>
                <c:pt idx="8" formatCode="General">
                  <c:v>1.3398620830129699</c:v>
                </c:pt>
                <c:pt idx="9" formatCode="General">
                  <c:v>1.3608305808977299</c:v>
                </c:pt>
                <c:pt idx="10" formatCode="General">
                  <c:v>1.3716893408375701</c:v>
                </c:pt>
                <c:pt idx="11" formatCode="General">
                  <c:v>1.37608452520952</c:v>
                </c:pt>
                <c:pt idx="12" formatCode="General">
                  <c:v>1.3757742598102101</c:v>
                </c:pt>
                <c:pt idx="13" formatCode="General">
                  <c:v>1.3481057087291799</c:v>
                </c:pt>
                <c:pt idx="14" formatCode="General">
                  <c:v>1.3056496580164201</c:v>
                </c:pt>
                <c:pt idx="15" formatCode="General">
                  <c:v>1.2496389107208701</c:v>
                </c:pt>
                <c:pt idx="16" formatCode="General">
                  <c:v>1.18423269208274</c:v>
                </c:pt>
                <c:pt idx="17" formatCode="General">
                  <c:v>1.11262412092347</c:v>
                </c:pt>
                <c:pt idx="18" formatCode="General">
                  <c:v>1.0371066059287199</c:v>
                </c:pt>
                <c:pt idx="19" formatCode="General">
                  <c:v>0.95951256289621401</c:v>
                </c:pt>
                <c:pt idx="20" formatCode="General">
                  <c:v>0.88114285526317204</c:v>
                </c:pt>
                <c:pt idx="21" formatCode="General">
                  <c:v>0.80285646684159495</c:v>
                </c:pt>
                <c:pt idx="22" formatCode="General">
                  <c:v>0.72516251301000201</c:v>
                </c:pt>
                <c:pt idx="23" formatCode="General">
                  <c:v>0.64398249447676903</c:v>
                </c:pt>
                <c:pt idx="24" formatCode="General">
                  <c:v>0.56308260282573697</c:v>
                </c:pt>
                <c:pt idx="25" formatCode="General">
                  <c:v>0.47995740291237798</c:v>
                </c:pt>
                <c:pt idx="26" formatCode="General">
                  <c:v>0.39287859625611798</c:v>
                </c:pt>
                <c:pt idx="27" formatCode="General">
                  <c:v>0.30203585638879299</c:v>
                </c:pt>
                <c:pt idx="28" formatCode="General">
                  <c:v>0.20761279654988299</c:v>
                </c:pt>
                <c:pt idx="29" formatCode="General">
                  <c:v>0.10983204068690799</c:v>
                </c:pt>
                <c:pt idx="30" formatCode="General">
                  <c:v>8.8853134563082695E-3</c:v>
                </c:pt>
                <c:pt idx="31" formatCode="General">
                  <c:v>-9.4954856511997296E-2</c:v>
                </c:pt>
                <c:pt idx="32" formatCode="General">
                  <c:v>-0.20110875629806199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21-8C47-92C3-A8F248136D82}"/>
            </c:ext>
          </c:extLst>
        </c:ser>
        <c:ser>
          <c:idx val="2"/>
          <c:order val="1"/>
          <c:tx>
            <c:v>Consumo privado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DATA!$B$4:$AM$4</c15:sqref>
                  </c15:fullRef>
                </c:ext>
              </c:extLst>
              <c:f>DATA!$G$4:$AM$4</c:f>
              <c:numCache>
                <c:formatCode>0.00E+00</c:formatCode>
                <c:ptCount val="33"/>
                <c:pt idx="0">
                  <c:v>0.48769883410417703</c:v>
                </c:pt>
                <c:pt idx="1" formatCode="General">
                  <c:v>0.66274150264555798</c:v>
                </c:pt>
                <c:pt idx="2" formatCode="General">
                  <c:v>0.872009220347291</c:v>
                </c:pt>
                <c:pt idx="3" formatCode="General">
                  <c:v>1.0964565196597</c:v>
                </c:pt>
                <c:pt idx="4" formatCode="General">
                  <c:v>1.32417481260827</c:v>
                </c:pt>
                <c:pt idx="5">
                  <c:v>1.5360193256719501</c:v>
                </c:pt>
                <c:pt idx="6" formatCode="General">
                  <c:v>1.7234872799200001</c:v>
                </c:pt>
                <c:pt idx="7">
                  <c:v>1.8876440222617801</c:v>
                </c:pt>
                <c:pt idx="8" formatCode="General">
                  <c:v>2.0076913552423901</c:v>
                </c:pt>
                <c:pt idx="9" formatCode="General">
                  <c:v>2.1023815521878899</c:v>
                </c:pt>
                <c:pt idx="10" formatCode="General">
                  <c:v>2.18320487985148</c:v>
                </c:pt>
                <c:pt idx="11" formatCode="General">
                  <c:v>2.2567076253556801</c:v>
                </c:pt>
                <c:pt idx="12" formatCode="General">
                  <c:v>2.32619668289948</c:v>
                </c:pt>
                <c:pt idx="13" formatCode="General">
                  <c:v>2.37367103909531</c:v>
                </c:pt>
                <c:pt idx="14" formatCode="General">
                  <c:v>2.3995733345422101</c:v>
                </c:pt>
                <c:pt idx="15" formatCode="General">
                  <c:v>2.4058736431355099</c:v>
                </c:pt>
                <c:pt idx="16" formatCode="General">
                  <c:v>2.3999156946314701</c:v>
                </c:pt>
                <c:pt idx="17" formatCode="General">
                  <c:v>2.3867079391362198</c:v>
                </c:pt>
                <c:pt idx="18" formatCode="General">
                  <c:v>2.3699665828315699</c:v>
                </c:pt>
                <c:pt idx="19" formatCode="General">
                  <c:v>2.3523363572245999</c:v>
                </c:pt>
                <c:pt idx="20" formatCode="General">
                  <c:v>2.3355852829001198</c:v>
                </c:pt>
                <c:pt idx="21" formatCode="General">
                  <c:v>2.3207765768989299</c:v>
                </c:pt>
                <c:pt idx="22" formatCode="General">
                  <c:v>2.3083853161610799</c:v>
                </c:pt>
                <c:pt idx="23" formatCode="General">
                  <c:v>2.2809368898371698</c:v>
                </c:pt>
                <c:pt idx="24" formatCode="General">
                  <c:v>2.2454141179393199</c:v>
                </c:pt>
                <c:pt idx="25" formatCode="General">
                  <c:v>2.2043427823566999</c:v>
                </c:pt>
                <c:pt idx="26" formatCode="General">
                  <c:v>2.1562863216797901</c:v>
                </c:pt>
                <c:pt idx="27" formatCode="General">
                  <c:v>2.1014752771465899</c:v>
                </c:pt>
                <c:pt idx="28" formatCode="General">
                  <c:v>2.0410903347795202</c:v>
                </c:pt>
                <c:pt idx="29" formatCode="General">
                  <c:v>1.9759367685818101</c:v>
                </c:pt>
                <c:pt idx="30" formatCode="General">
                  <c:v>1.9063122437205</c:v>
                </c:pt>
                <c:pt idx="31" formatCode="General">
                  <c:v>1.83322173348758</c:v>
                </c:pt>
                <c:pt idx="32" formatCode="General">
                  <c:v>1.7570640726245901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21-8C47-92C3-A8F248136D82}"/>
            </c:ext>
          </c:extLst>
        </c:ser>
        <c:ser>
          <c:idx val="3"/>
          <c:order val="2"/>
          <c:tx>
            <c:v>Inversiones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DATA!$B$5:$AM$5</c15:sqref>
                  </c15:fullRef>
                </c:ext>
              </c:extLst>
              <c:f>DATA!$G$5:$AM$5</c:f>
              <c:numCache>
                <c:formatCode>0.00E+00</c:formatCode>
                <c:ptCount val="33"/>
                <c:pt idx="0" formatCode="General">
                  <c:v>0.124809903238531</c:v>
                </c:pt>
                <c:pt idx="1" formatCode="General">
                  <c:v>0.19920007321507699</c:v>
                </c:pt>
                <c:pt idx="2" formatCode="General">
                  <c:v>0.27088245215474099</c:v>
                </c:pt>
                <c:pt idx="3">
                  <c:v>0.366398494816566</c:v>
                </c:pt>
                <c:pt idx="4" formatCode="General">
                  <c:v>0.485280224310913</c:v>
                </c:pt>
                <c:pt idx="5">
                  <c:v>0.62530587000557603</c:v>
                </c:pt>
                <c:pt idx="6" formatCode="General">
                  <c:v>0.75813604072376695</c:v>
                </c:pt>
                <c:pt idx="7" formatCode="General">
                  <c:v>0.88377188409471896</c:v>
                </c:pt>
                <c:pt idx="8" formatCode="General">
                  <c:v>1.0316996678314001</c:v>
                </c:pt>
                <c:pt idx="9" formatCode="General">
                  <c:v>1.16628363175623</c:v>
                </c:pt>
                <c:pt idx="10" formatCode="General">
                  <c:v>1.29650461238239</c:v>
                </c:pt>
                <c:pt idx="11" formatCode="General">
                  <c:v>1.4267282603161699</c:v>
                </c:pt>
                <c:pt idx="12" formatCode="General">
                  <c:v>1.5604950329273</c:v>
                </c:pt>
                <c:pt idx="13" formatCode="General">
                  <c:v>1.6764616688193801</c:v>
                </c:pt>
                <c:pt idx="14" formatCode="General">
                  <c:v>1.78577984936265</c:v>
                </c:pt>
                <c:pt idx="15" formatCode="General">
                  <c:v>1.89479737090259</c:v>
                </c:pt>
                <c:pt idx="16" formatCode="General">
                  <c:v>1.99672348090089</c:v>
                </c:pt>
                <c:pt idx="17" formatCode="General">
                  <c:v>2.0936966374944301</c:v>
                </c:pt>
                <c:pt idx="18" formatCode="General">
                  <c:v>2.1861840420985601</c:v>
                </c:pt>
                <c:pt idx="19" formatCode="General">
                  <c:v>2.2755145800031</c:v>
                </c:pt>
                <c:pt idx="20" formatCode="General">
                  <c:v>2.3626569220545499</c:v>
                </c:pt>
                <c:pt idx="21" formatCode="General">
                  <c:v>2.4482368765215998</c:v>
                </c:pt>
                <c:pt idx="22" formatCode="General">
                  <c:v>2.5329449214023398</c:v>
                </c:pt>
                <c:pt idx="23" formatCode="General">
                  <c:v>2.6343392167894599</c:v>
                </c:pt>
                <c:pt idx="24" formatCode="General">
                  <c:v>2.72335678722464</c:v>
                </c:pt>
                <c:pt idx="25" formatCode="General">
                  <c:v>2.8040421143137699</c:v>
                </c:pt>
                <c:pt idx="26" formatCode="General">
                  <c:v>2.8804489567357598</c:v>
                </c:pt>
                <c:pt idx="27" formatCode="General">
                  <c:v>2.9532453333797899</c:v>
                </c:pt>
                <c:pt idx="28" formatCode="General">
                  <c:v>3.0193203946737799</c:v>
                </c:pt>
                <c:pt idx="29" formatCode="General">
                  <c:v>3.0784367388064702</c:v>
                </c:pt>
                <c:pt idx="30" formatCode="General">
                  <c:v>3.1303589097626499</c:v>
                </c:pt>
                <c:pt idx="31" formatCode="General">
                  <c:v>3.1721608244309398</c:v>
                </c:pt>
                <c:pt idx="32" formatCode="General">
                  <c:v>3.2069666935706498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21-8C47-92C3-A8F248136D82}"/>
            </c:ext>
          </c:extLst>
        </c:ser>
        <c:ser>
          <c:idx val="12"/>
          <c:order val="7"/>
          <c:tx>
            <c:v>tasa de desempleo</c:v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DATA!$B$14:$AM$14</c15:sqref>
                  </c15:fullRef>
                </c:ext>
              </c:extLst>
              <c:f>DATA!$G$14:$AM$14</c:f>
              <c:numCache>
                <c:formatCode>0.00E+00</c:formatCode>
                <c:ptCount val="33"/>
                <c:pt idx="0" formatCode="General">
                  <c:v>-0.39979406000000001</c:v>
                </c:pt>
                <c:pt idx="1" formatCode="General">
                  <c:v>-0.49781925999999999</c:v>
                </c:pt>
                <c:pt idx="2" formatCode="General">
                  <c:v>-0.59840236999999996</c:v>
                </c:pt>
                <c:pt idx="3" formatCode="General">
                  <c:v>-0.701036199999999</c:v>
                </c:pt>
                <c:pt idx="4" formatCode="General">
                  <c:v>-0.80318571999999899</c:v>
                </c:pt>
                <c:pt idx="5" formatCode="General">
                  <c:v>-0.90022991999999902</c:v>
                </c:pt>
                <c:pt idx="6" formatCode="General">
                  <c:v>-0.98336212000000001</c:v>
                </c:pt>
                <c:pt idx="7" formatCode="General">
                  <c:v>-1.0492614300000001</c:v>
                </c:pt>
                <c:pt idx="8" formatCode="General">
                  <c:v>-1.1046634099999999</c:v>
                </c:pt>
                <c:pt idx="9" formatCode="General">
                  <c:v>-1.1495135299999899</c:v>
                </c:pt>
                <c:pt idx="10" formatCode="General">
                  <c:v>-1.18661247</c:v>
                </c:pt>
                <c:pt idx="11" formatCode="General">
                  <c:v>-1.2184373100000001</c:v>
                </c:pt>
                <c:pt idx="12" formatCode="General">
                  <c:v>-1.2469814400000001</c:v>
                </c:pt>
                <c:pt idx="13" formatCode="General">
                  <c:v>-1.2450142500000001</c:v>
                </c:pt>
                <c:pt idx="14" formatCode="General">
                  <c:v>-1.22676701999999</c:v>
                </c:pt>
                <c:pt idx="15" formatCode="General">
                  <c:v>-1.1995142599999999</c:v>
                </c:pt>
                <c:pt idx="16" formatCode="General">
                  <c:v>-1.16591673</c:v>
                </c:pt>
                <c:pt idx="17" formatCode="General">
                  <c:v>-1.12830729</c:v>
                </c:pt>
                <c:pt idx="18" formatCode="General">
                  <c:v>-1.0881803699999999</c:v>
                </c:pt>
                <c:pt idx="19" formatCode="General">
                  <c:v>-1.04673459</c:v>
                </c:pt>
                <c:pt idx="20" formatCode="General">
                  <c:v>-1.00482615</c:v>
                </c:pt>
                <c:pt idx="21" formatCode="General">
                  <c:v>-0.96299382</c:v>
                </c:pt>
                <c:pt idx="22" formatCode="General">
                  <c:v>-0.92159047999999999</c:v>
                </c:pt>
                <c:pt idx="23" formatCode="General">
                  <c:v>-0.88220328699999995</c:v>
                </c:pt>
                <c:pt idx="24" formatCode="General">
                  <c:v>-0.84117425299999904</c:v>
                </c:pt>
                <c:pt idx="25" formatCode="General">
                  <c:v>-0.79824357099999999</c:v>
                </c:pt>
                <c:pt idx="26" formatCode="General">
                  <c:v>-0.75347485800000003</c:v>
                </c:pt>
                <c:pt idx="27">
                  <c:v>-0.70687488879999905</c:v>
                </c:pt>
                <c:pt idx="28" formatCode="General">
                  <c:v>-0.65818017600000001</c:v>
                </c:pt>
                <c:pt idx="29" formatCode="General">
                  <c:v>-0.60746333019999998</c:v>
                </c:pt>
                <c:pt idx="30" formatCode="General">
                  <c:v>-0.55468816499999996</c:v>
                </c:pt>
                <c:pt idx="31" formatCode="General">
                  <c:v>-0.49969782099999999</c:v>
                </c:pt>
                <c:pt idx="32" formatCode="General">
                  <c:v>-0.44289651600000002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21-8C47-92C3-A8F248136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569088"/>
        <c:axId val="144570624"/>
        <c:extLst>
          <c:ext xmlns:c15="http://schemas.microsoft.com/office/drawing/2012/chart" uri="{02D57815-91ED-43cb-92C2-25804820EDAC}">
            <c15:filteredLineSeries>
              <c15:ser>
                <c:idx val="4"/>
                <c:order val="3"/>
                <c:tx>
                  <c:strRef>
                    <c:extLst>
                      <c:ext uri="{02D57815-91ED-43cb-92C2-25804820EDAC}">
                        <c15:formulaRef>
                          <c15:sqref>DATA!$A$6</c15:sqref>
                        </c15:formulaRef>
                      </c:ext>
                    </c:extLst>
                    <c:strCache>
                      <c:ptCount val="1"/>
                      <c:pt idx="0">
                        <c:v>100*((IA_2-IA_19_2)/(IA_0-IA_19_0)-1)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DATA!$B$6:$AM$6</c15:sqref>
                        </c15:fullRef>
                        <c15:formulaRef>
                          <c15:sqref>DATA!$G$6:$AM$6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0.1222592368044</c:v>
                      </c:pt>
                      <c:pt idx="1" formatCode="General">
                        <c:v>0.20040516677137801</c:v>
                      </c:pt>
                      <c:pt idx="2" formatCode="General">
                        <c:v>0.27468795183323003</c:v>
                      </c:pt>
                      <c:pt idx="3" formatCode="General">
                        <c:v>0.37395041188101802</c:v>
                      </c:pt>
                      <c:pt idx="4" formatCode="General">
                        <c:v>0.49771174746004998</c:v>
                      </c:pt>
                      <c:pt idx="5" formatCode="General">
                        <c:v>0.64352705512691299</c:v>
                      </c:pt>
                      <c:pt idx="6" formatCode="General">
                        <c:v>0.77986611425786501</c:v>
                      </c:pt>
                      <c:pt idx="7" formatCode="General">
                        <c:v>0.90673264284801802</c:v>
                      </c:pt>
                      <c:pt idx="8" formatCode="General">
                        <c:v>1.0572066842871699</c:v>
                      </c:pt>
                      <c:pt idx="9" formatCode="General">
                        <c:v>1.1914874942343201</c:v>
                      </c:pt>
                      <c:pt idx="10" formatCode="General">
                        <c:v>1.31944047356871</c:v>
                      </c:pt>
                      <c:pt idx="11" formatCode="General">
                        <c:v>1.4457906290348901</c:v>
                      </c:pt>
                      <c:pt idx="12" formatCode="General">
                        <c:v>1.5743558185134401</c:v>
                      </c:pt>
                      <c:pt idx="13" formatCode="General">
                        <c:v>1.6905597522109199</c:v>
                      </c:pt>
                      <c:pt idx="14" formatCode="General">
                        <c:v>1.7982116330350999</c:v>
                      </c:pt>
                      <c:pt idx="15" formatCode="General">
                        <c:v>1.9052172949163</c:v>
                      </c:pt>
                      <c:pt idx="16" formatCode="General">
                        <c:v>2.0041332693037002</c:v>
                      </c:pt>
                      <c:pt idx="17" formatCode="General">
                        <c:v>2.09740462541536</c:v>
                      </c:pt>
                      <c:pt idx="18" formatCode="General">
                        <c:v>2.1855917352663998</c:v>
                      </c:pt>
                      <c:pt idx="19" formatCode="General">
                        <c:v>2.2702100552239202</c:v>
                      </c:pt>
                      <c:pt idx="20" formatCode="General">
                        <c:v>2.35236722173468</c:v>
                      </c:pt>
                      <c:pt idx="21" formatCode="General">
                        <c:v>2.4327865318563902</c:v>
                      </c:pt>
                      <c:pt idx="22" formatCode="General">
                        <c:v>2.5122623968176701</c:v>
                      </c:pt>
                      <c:pt idx="23" formatCode="General">
                        <c:v>2.6109642353219198</c:v>
                      </c:pt>
                      <c:pt idx="24" formatCode="General">
                        <c:v>2.69632918802718</c:v>
                      </c:pt>
                      <c:pt idx="25" formatCode="General">
                        <c:v>2.7727649627997399</c:v>
                      </c:pt>
                      <c:pt idx="26" formatCode="General">
                        <c:v>2.84474352031221</c:v>
                      </c:pt>
                      <c:pt idx="27" formatCode="General">
                        <c:v>2.9129798331824799</c:v>
                      </c:pt>
                      <c:pt idx="28" formatCode="General">
                        <c:v>2.9739886200077899</c:v>
                      </c:pt>
                      <c:pt idx="29" formatCode="General">
                        <c:v>3.0274738048425802</c:v>
                      </c:pt>
                      <c:pt idx="30" formatCode="General">
                        <c:v>3.0731866051885302</c:v>
                      </c:pt>
                      <c:pt idx="31" formatCode="General">
                        <c:v>3.1078719994634501</c:v>
                      </c:pt>
                      <c:pt idx="32" formatCode="General">
                        <c:v>3.1350216285217698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B921-8C47-92C3-A8F248136D82}"/>
                  </c:ext>
                </c:extLst>
              </c15:ser>
            </c15:filteredLineSeries>
            <c15:filteredLine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DATA!$A$9</c15:sqref>
                        </c15:formulaRef>
                      </c:ext>
                    </c:extLst>
                    <c:strCache>
                      <c:ptCount val="1"/>
                      <c:pt idx="0">
                        <c:v>100*(PCH_2/PCH_0-1)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DATA!$B$9:$AM$9</c15:sqref>
                        </c15:fullRef>
                        <c15:formulaRef>
                          <c15:sqref>DATA!$G$9:$AM$9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0.101711157247086</c:v>
                      </c:pt>
                      <c:pt idx="1">
                        <c:v>0.26573635872506601</c:v>
                      </c:pt>
                      <c:pt idx="2">
                        <c:v>0.52855614444191601</c:v>
                      </c:pt>
                      <c:pt idx="3" formatCode="General">
                        <c:v>0.83705627387082804</c:v>
                      </c:pt>
                      <c:pt idx="4">
                        <c:v>1.16677200440533</c:v>
                      </c:pt>
                      <c:pt idx="5" formatCode="General">
                        <c:v>1.5050440814900801</c:v>
                      </c:pt>
                      <c:pt idx="6" formatCode="General">
                        <c:v>1.8371080916098801</c:v>
                      </c:pt>
                      <c:pt idx="7" formatCode="General">
                        <c:v>2.16206334421291</c:v>
                      </c:pt>
                      <c:pt idx="8" formatCode="General">
                        <c:v>2.53755903296579</c:v>
                      </c:pt>
                      <c:pt idx="9" formatCode="General">
                        <c:v>2.93685726994332</c:v>
                      </c:pt>
                      <c:pt idx="10" formatCode="General">
                        <c:v>3.36504362504159</c:v>
                      </c:pt>
                      <c:pt idx="11" formatCode="General">
                        <c:v>3.8244408438353301</c:v>
                      </c:pt>
                      <c:pt idx="12" formatCode="General">
                        <c:v>4.3179769233027496</c:v>
                      </c:pt>
                      <c:pt idx="13" formatCode="General">
                        <c:v>4.78700187680281</c:v>
                      </c:pt>
                      <c:pt idx="14" formatCode="General">
                        <c:v>5.2585452026292199</c:v>
                      </c:pt>
                      <c:pt idx="15" formatCode="General">
                        <c:v>5.7413461104714703</c:v>
                      </c:pt>
                      <c:pt idx="16" formatCode="General">
                        <c:v>6.2303263640422104</c:v>
                      </c:pt>
                      <c:pt idx="17" formatCode="General">
                        <c:v>6.7260758471447302</c:v>
                      </c:pt>
                      <c:pt idx="18" formatCode="General">
                        <c:v>7.2282350042678098</c:v>
                      </c:pt>
                      <c:pt idx="19" formatCode="General">
                        <c:v>7.7364338805921298</c:v>
                      </c:pt>
                      <c:pt idx="20" formatCode="General">
                        <c:v>8.2503407577958203</c:v>
                      </c:pt>
                      <c:pt idx="21" formatCode="General">
                        <c:v>8.7696652923284297</c:v>
                      </c:pt>
                      <c:pt idx="22" formatCode="General">
                        <c:v>9.2942809866538791</c:v>
                      </c:pt>
                      <c:pt idx="23" formatCode="General">
                        <c:v>9.8543829672940593</c:v>
                      </c:pt>
                      <c:pt idx="24" formatCode="General">
                        <c:v>10.421459164723201</c:v>
                      </c:pt>
                      <c:pt idx="25" formatCode="General">
                        <c:v>10.9950992361763</c:v>
                      </c:pt>
                      <c:pt idx="26" formatCode="General">
                        <c:v>11.578169061411501</c:v>
                      </c:pt>
                      <c:pt idx="27" formatCode="General">
                        <c:v>12.1683699018156</c:v>
                      </c:pt>
                      <c:pt idx="28" formatCode="General">
                        <c:v>12.7633179526834</c:v>
                      </c:pt>
                      <c:pt idx="29" formatCode="General">
                        <c:v>13.3615410225679</c:v>
                      </c:pt>
                      <c:pt idx="30" formatCode="General">
                        <c:v>13.962013255569699</c:v>
                      </c:pt>
                      <c:pt idx="31" formatCode="General">
                        <c:v>14.5624369926628</c:v>
                      </c:pt>
                      <c:pt idx="32" formatCode="General">
                        <c:v>15.1622372771083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921-8C47-92C3-A8F248136D82}"/>
                  </c:ext>
                </c:extLst>
              </c15:ser>
            </c15:filteredLineSeries>
            <c15:filteredLine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DATA!$A$10</c15:sqref>
                        </c15:formulaRef>
                      </c:ext>
                    </c:extLst>
                    <c:strCache>
                      <c:ptCount val="1"/>
                      <c:pt idx="0">
                        <c:v>100*(PY_2/PY_0-1)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DATA!$B$10:$AM$10</c15:sqref>
                        </c15:fullRef>
                        <c15:formulaRef>
                          <c15:sqref>DATA!$G$10:$AM$10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>
                        <c:v>-0.19573823817099401</c:v>
                      </c:pt>
                      <c:pt idx="1" formatCode="General">
                        <c:v>-0.15203205988403301</c:v>
                      </c:pt>
                      <c:pt idx="2" formatCode="General">
                        <c:v>-4.0809140081354799E-2</c:v>
                      </c:pt>
                      <c:pt idx="3">
                        <c:v>0.132613477270315</c:v>
                      </c:pt>
                      <c:pt idx="4" formatCode="General">
                        <c:v>0.34440789962157897</c:v>
                      </c:pt>
                      <c:pt idx="5" formatCode="General">
                        <c:v>0.59139595101687004</c:v>
                      </c:pt>
                      <c:pt idx="6" formatCode="General">
                        <c:v>0.85824454644396397</c:v>
                      </c:pt>
                      <c:pt idx="7" formatCode="General">
                        <c:v>1.13663265567298</c:v>
                      </c:pt>
                      <c:pt idx="8" formatCode="General">
                        <c:v>1.4664760244903701</c:v>
                      </c:pt>
                      <c:pt idx="9" formatCode="General">
                        <c:v>1.8140823091538001</c:v>
                      </c:pt>
                      <c:pt idx="10" formatCode="General">
                        <c:v>2.1832813338577801</c:v>
                      </c:pt>
                      <c:pt idx="11" formatCode="General">
                        <c:v>2.5755679184812501</c:v>
                      </c:pt>
                      <c:pt idx="12" formatCode="General">
                        <c:v>2.99372901320702</c:v>
                      </c:pt>
                      <c:pt idx="13" formatCode="General">
                        <c:v>3.4566079533412402</c:v>
                      </c:pt>
                      <c:pt idx="14" formatCode="General">
                        <c:v>3.9220033600603599</c:v>
                      </c:pt>
                      <c:pt idx="15" formatCode="General">
                        <c:v>4.4000832233214799</c:v>
                      </c:pt>
                      <c:pt idx="16" formatCode="General">
                        <c:v>4.8834174977760103</c:v>
                      </c:pt>
                      <c:pt idx="17" formatCode="General">
                        <c:v>5.3737971666032402</c:v>
                      </c:pt>
                      <c:pt idx="18" formatCode="General">
                        <c:v>5.8710742777069402</c:v>
                      </c:pt>
                      <c:pt idx="19" formatCode="General">
                        <c:v>6.3750249741067302</c:v>
                      </c:pt>
                      <c:pt idx="20" formatCode="General">
                        <c:v>6.8854322072638698</c:v>
                      </c:pt>
                      <c:pt idx="21" formatCode="General">
                        <c:v>7.40208142211051</c:v>
                      </c:pt>
                      <c:pt idx="22" formatCode="General">
                        <c:v>7.9249764762900599</c:v>
                      </c:pt>
                      <c:pt idx="23" formatCode="General">
                        <c:v>8.4729104801957593</c:v>
                      </c:pt>
                      <c:pt idx="24" formatCode="General">
                        <c:v>9.0284624205848498</c:v>
                      </c:pt>
                      <c:pt idx="25" formatCode="General">
                        <c:v>9.5926168086154195</c:v>
                      </c:pt>
                      <c:pt idx="26" formatCode="General">
                        <c:v>10.1670074230293</c:v>
                      </c:pt>
                      <c:pt idx="27" formatCode="General">
                        <c:v>10.7492779940563</c:v>
                      </c:pt>
                      <c:pt idx="28" formatCode="General">
                        <c:v>11.3373942401932</c:v>
                      </c:pt>
                      <c:pt idx="29" formatCode="General">
                        <c:v>11.930534475287599</c:v>
                      </c:pt>
                      <c:pt idx="30" formatCode="General">
                        <c:v>12.5278799278028</c:v>
                      </c:pt>
                      <c:pt idx="31" formatCode="General">
                        <c:v>13.127586977981601</c:v>
                      </c:pt>
                      <c:pt idx="32" formatCode="General">
                        <c:v>13.729242551048801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921-8C47-92C3-A8F248136D82}"/>
                  </c:ext>
                </c:extLst>
              </c15:ser>
            </c15:filteredLineSeries>
            <c15:filteredLine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DATA!$A$11</c15:sqref>
                        </c15:formulaRef>
                      </c:ext>
                    </c:extLst>
                    <c:strCache>
                      <c:ptCount val="1"/>
                      <c:pt idx="0">
                        <c:v>100*((W_2/PCH_2)/(W_0/PCH_0)-1)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DATA!$B$11:$AM$11</c15:sqref>
                        </c15:fullRef>
                        <c15:formulaRef>
                          <c15:sqref>DATA!$G$11:$AM$11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0.11679191802691501</c:v>
                      </c:pt>
                      <c:pt idx="1" formatCode="General">
                        <c:v>7.1302412899365494E-2</c:v>
                      </c:pt>
                      <c:pt idx="2">
                        <c:v>-1.7148354699580901E-2</c:v>
                      </c:pt>
                      <c:pt idx="3">
                        <c:v>-7.1413605505143904E-2</c:v>
                      </c:pt>
                      <c:pt idx="4" formatCode="General">
                        <c:v>-6.5591901166306393E-2</c:v>
                      </c:pt>
                      <c:pt idx="5" formatCode="General">
                        <c:v>1.26205490387221E-3</c:v>
                      </c:pt>
                      <c:pt idx="6" formatCode="General">
                        <c:v>0.12518280778364099</c:v>
                      </c:pt>
                      <c:pt idx="7" formatCode="General">
                        <c:v>0.28634560996563202</c:v>
                      </c:pt>
                      <c:pt idx="8" formatCode="General">
                        <c:v>0.41477901507986897</c:v>
                      </c:pt>
                      <c:pt idx="9" formatCode="General">
                        <c:v>0.54191599506967503</c:v>
                      </c:pt>
                      <c:pt idx="10" formatCode="General">
                        <c:v>0.66366577022543005</c:v>
                      </c:pt>
                      <c:pt idx="11" formatCode="General">
                        <c:v>0.77920652738947505</c:v>
                      </c:pt>
                      <c:pt idx="12" formatCode="General">
                        <c:v>0.88792976648754895</c:v>
                      </c:pt>
                      <c:pt idx="13" formatCode="General">
                        <c:v>1.04101857624581</c:v>
                      </c:pt>
                      <c:pt idx="14" formatCode="General">
                        <c:v>1.1960411338572701</c:v>
                      </c:pt>
                      <c:pt idx="15" formatCode="General">
                        <c:v>1.3376505875925599</c:v>
                      </c:pt>
                      <c:pt idx="16" formatCode="General">
                        <c:v>1.46977712891234</c:v>
                      </c:pt>
                      <c:pt idx="17" formatCode="General">
                        <c:v>1.5914455108227501</c:v>
                      </c:pt>
                      <c:pt idx="18" formatCode="General">
                        <c:v>1.7032598705290101</c:v>
                      </c:pt>
                      <c:pt idx="19" formatCode="General">
                        <c:v>1.8060684815686301</c:v>
                      </c:pt>
                      <c:pt idx="20" formatCode="General">
                        <c:v>1.9007427144968001</c:v>
                      </c:pt>
                      <c:pt idx="21" formatCode="General">
                        <c:v>1.98808126535638</c:v>
                      </c:pt>
                      <c:pt idx="22" formatCode="General">
                        <c:v>2.0686601171430801</c:v>
                      </c:pt>
                      <c:pt idx="23" formatCode="General">
                        <c:v>2.1158368733223001</c:v>
                      </c:pt>
                      <c:pt idx="24" formatCode="General">
                        <c:v>2.16374242178287</c:v>
                      </c:pt>
                      <c:pt idx="25" formatCode="General">
                        <c:v>2.2125918466201702</c:v>
                      </c:pt>
                      <c:pt idx="26" formatCode="General">
                        <c:v>2.2579495534989298</c:v>
                      </c:pt>
                      <c:pt idx="27" formatCode="General">
                        <c:v>2.3007985424420898</c:v>
                      </c:pt>
                      <c:pt idx="28" formatCode="General">
                        <c:v>2.3418487640063801</c:v>
                      </c:pt>
                      <c:pt idx="29" formatCode="General">
                        <c:v>2.3806315271430498</c:v>
                      </c:pt>
                      <c:pt idx="30" formatCode="General">
                        <c:v>2.4162053594444002</c:v>
                      </c:pt>
                      <c:pt idx="31" formatCode="General">
                        <c:v>2.4488184360549301</c:v>
                      </c:pt>
                      <c:pt idx="32" formatCode="General">
                        <c:v>2.47714996239745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921-8C47-92C3-A8F248136D82}"/>
                  </c:ext>
                </c:extLst>
              </c15:ser>
            </c15:filteredLineSeries>
          </c:ext>
        </c:extLst>
      </c:lineChart>
      <c:catAx>
        <c:axId val="14456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70624"/>
        <c:crosses val="autoZero"/>
        <c:auto val="1"/>
        <c:lblAlgn val="ctr"/>
        <c:lblOffset val="100"/>
        <c:noMultiLvlLbl val="0"/>
      </c:catAx>
      <c:valAx>
        <c:axId val="14457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6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 sz="1400"/>
            </a:pPr>
            <a:r>
              <a:rPr lang="fr-FR" sz="1400" b="0" i="0" baseline="0">
                <a:effectLst/>
              </a:rPr>
              <a:t>PIB por componente </a:t>
            </a:r>
            <a:endParaRPr lang="es-MX" sz="1400">
              <a:effectLst/>
            </a:endParaRPr>
          </a:p>
        </c:rich>
      </c:tx>
      <c:layout>
        <c:manualLayout>
          <c:xMode val="edge"/>
          <c:yMode val="edge"/>
          <c:x val="0.40088384660547266"/>
          <c:y val="2.510698888620356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3797502059678574E-2"/>
          <c:y val="8.8594274188196112E-2"/>
          <c:w val="0.90729645100793321"/>
          <c:h val="0.8506457393357616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'DATA PIB por componente'!$U$2</c:f>
              <c:strCache>
                <c:ptCount val="1"/>
                <c:pt idx="0">
                  <c:v>Consumption 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dPt>
            <c:idx val="1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effectLst>
                <a:outerShdw blurRad="50800" dist="50800" dir="5400000" algn="ctr" rotWithShape="0">
                  <a:srgbClr val="92D050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C3C-4A8B-A82B-D93B351C0908}"/>
              </c:ext>
            </c:extLst>
          </c:dPt>
          <c:val>
            <c:numRef>
              <c:f>'DATA PIB por componente'!$U$8:$U$40</c:f>
              <c:numCache>
                <c:formatCode>General</c:formatCode>
                <c:ptCount val="33"/>
                <c:pt idx="0">
                  <c:v>0.32804427469165914</c:v>
                </c:pt>
                <c:pt idx="1">
                  <c:v>0.44532902720736051</c:v>
                </c:pt>
                <c:pt idx="2">
                  <c:v>0.58491046061505292</c:v>
                </c:pt>
                <c:pt idx="3">
                  <c:v>0.73388761505753641</c:v>
                </c:pt>
                <c:pt idx="4">
                  <c:v>0.88407899530571099</c:v>
                </c:pt>
                <c:pt idx="5">
                  <c:v>1.0225475407719402</c:v>
                </c:pt>
                <c:pt idx="6">
                  <c:v>1.1437045907068937</c:v>
                </c:pt>
                <c:pt idx="7">
                  <c:v>1.248494850209654</c:v>
                </c:pt>
                <c:pt idx="8">
                  <c:v>1.3244390584762864</c:v>
                </c:pt>
                <c:pt idx="9">
                  <c:v>1.38414007623276</c:v>
                </c:pt>
                <c:pt idx="10">
                  <c:v>1.4352881504846975</c:v>
                </c:pt>
                <c:pt idx="11">
                  <c:v>1.482174230446039</c:v>
                </c:pt>
                <c:pt idx="12">
                  <c:v>1.5268984008590831</c:v>
                </c:pt>
                <c:pt idx="13">
                  <c:v>1.5581958007507202</c:v>
                </c:pt>
                <c:pt idx="14">
                  <c:v>1.575898659811755</c:v>
                </c:pt>
                <c:pt idx="15">
                  <c:v>1.5811181849366294</c:v>
                </c:pt>
                <c:pt idx="16">
                  <c:v>1.5784503623948907</c:v>
                </c:pt>
                <c:pt idx="17">
                  <c:v>1.5710751582185343</c:v>
                </c:pt>
                <c:pt idx="18">
                  <c:v>1.5613936875203103</c:v>
                </c:pt>
                <c:pt idx="19">
                  <c:v>1.5511380579986707</c:v>
                </c:pt>
                <c:pt idx="20">
                  <c:v>1.5414776888057102</c:v>
                </c:pt>
                <c:pt idx="21">
                  <c:v>1.5331204413810378</c:v>
                </c:pt>
                <c:pt idx="22">
                  <c:v>1.526384713511614</c:v>
                </c:pt>
                <c:pt idx="23">
                  <c:v>1.5102980913558892</c:v>
                </c:pt>
                <c:pt idx="24">
                  <c:v>1.4893328148350824</c:v>
                </c:pt>
                <c:pt idx="25">
                  <c:v>1.465052324185723</c:v>
                </c:pt>
                <c:pt idx="26">
                  <c:v>1.4363291132414384</c:v>
                </c:pt>
                <c:pt idx="27">
                  <c:v>1.4031292174850103</c:v>
                </c:pt>
                <c:pt idx="28">
                  <c:v>1.3660795616755148</c:v>
                </c:pt>
                <c:pt idx="29">
                  <c:v>1.3255520589709777</c:v>
                </c:pt>
                <c:pt idx="30">
                  <c:v>1.2817484279957476</c:v>
                </c:pt>
                <c:pt idx="31">
                  <c:v>1.2352967553243199</c:v>
                </c:pt>
                <c:pt idx="32">
                  <c:v>1.1864389520888132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3C-4A8B-A82B-D93B351C0908}"/>
            </c:ext>
          </c:extLst>
        </c:ser>
        <c:ser>
          <c:idx val="2"/>
          <c:order val="2"/>
          <c:tx>
            <c:strRef>
              <c:f>'DATA PIB por componente'!$V$2</c:f>
              <c:strCache>
                <c:ptCount val="1"/>
                <c:pt idx="0">
                  <c:v>Investment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</c:spPr>
          <c:invertIfNegative val="0"/>
          <c:val>
            <c:numRef>
              <c:f>'DATA PIB por componente'!$V$8:$V$40</c:f>
              <c:numCache>
                <c:formatCode>General</c:formatCode>
                <c:ptCount val="33"/>
                <c:pt idx="0">
                  <c:v>2.6480567239731741E-2</c:v>
                </c:pt>
                <c:pt idx="1">
                  <c:v>4.2281072508287963E-2</c:v>
                </c:pt>
                <c:pt idx="2">
                  <c:v>5.7528069054078229E-2</c:v>
                </c:pt>
                <c:pt idx="3">
                  <c:v>7.7829543912181068E-2</c:v>
                </c:pt>
                <c:pt idx="4">
                  <c:v>0.10308797511822189</c:v>
                </c:pt>
                <c:pt idx="5">
                  <c:v>0.13285564591616503</c:v>
                </c:pt>
                <c:pt idx="6">
                  <c:v>0.16113827559874841</c:v>
                </c:pt>
                <c:pt idx="7">
                  <c:v>0.18797049244175948</c:v>
                </c:pt>
                <c:pt idx="8">
                  <c:v>0.21942759469018536</c:v>
                </c:pt>
                <c:pt idx="9">
                  <c:v>0.24808599486500485</c:v>
                </c:pt>
                <c:pt idx="10">
                  <c:v>0.27581501878501091</c:v>
                </c:pt>
                <c:pt idx="11">
                  <c:v>0.30351799119444789</c:v>
                </c:pt>
                <c:pt idx="12">
                  <c:v>0.33193953286536743</c:v>
                </c:pt>
                <c:pt idx="13">
                  <c:v>0.35648097839582088</c:v>
                </c:pt>
                <c:pt idx="14">
                  <c:v>0.37953302806712264</c:v>
                </c:pt>
                <c:pt idx="15">
                  <c:v>0.402447293658039</c:v>
                </c:pt>
                <c:pt idx="16">
                  <c:v>0.42382135307285385</c:v>
                </c:pt>
                <c:pt idx="17">
                  <c:v>0.4441233727646936</c:v>
                </c:pt>
                <c:pt idx="18">
                  <c:v>0.46346417175766969</c:v>
                </c:pt>
                <c:pt idx="19">
                  <c:v>0.48213494300485649</c:v>
                </c:pt>
                <c:pt idx="20">
                  <c:v>0.50034885679924301</c:v>
                </c:pt>
                <c:pt idx="21">
                  <c:v>0.51824557966714291</c:v>
                </c:pt>
                <c:pt idx="22">
                  <c:v>0.53597814634973884</c:v>
                </c:pt>
                <c:pt idx="23">
                  <c:v>0.5568770606597101</c:v>
                </c:pt>
                <c:pt idx="24">
                  <c:v>0.5750900989525507</c:v>
                </c:pt>
                <c:pt idx="25">
                  <c:v>0.59146724478629931</c:v>
                </c:pt>
                <c:pt idx="26">
                  <c:v>0.60683201808423759</c:v>
                </c:pt>
                <c:pt idx="27">
                  <c:v>0.62133130758191357</c:v>
                </c:pt>
                <c:pt idx="28">
                  <c:v>0.63432646503079582</c:v>
                </c:pt>
                <c:pt idx="29">
                  <c:v>0.64578105470214719</c:v>
                </c:pt>
                <c:pt idx="30">
                  <c:v>0.65567689733603973</c:v>
                </c:pt>
                <c:pt idx="31">
                  <c:v>0.66341400362747383</c:v>
                </c:pt>
                <c:pt idx="32">
                  <c:v>0.66966504811968597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3C-4A8B-A82B-D93B351C0908}"/>
            </c:ext>
          </c:extLst>
        </c:ser>
        <c:ser>
          <c:idx val="3"/>
          <c:order val="3"/>
          <c:tx>
            <c:strRef>
              <c:f>'DATA PIB por componente'!$W$2</c:f>
              <c:strCache>
                <c:ptCount val="1"/>
                <c:pt idx="0">
                  <c:v>Balance of trade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invertIfNegative val="0"/>
          <c:val>
            <c:numRef>
              <c:f>'DATA PIB por componente'!$W$8:$W$40</c:f>
              <c:numCache>
                <c:formatCode>General</c:formatCode>
                <c:ptCount val="33"/>
                <c:pt idx="0">
                  <c:v>0.16219583353661021</c:v>
                </c:pt>
                <c:pt idx="1">
                  <c:v>0.1698619308836502</c:v>
                </c:pt>
                <c:pt idx="2">
                  <c:v>0.15849560568044765</c:v>
                </c:pt>
                <c:pt idx="3">
                  <c:v>0.12070927487070957</c:v>
                </c:pt>
                <c:pt idx="4">
                  <c:v>7.0829751429603641E-2</c:v>
                </c:pt>
                <c:pt idx="5">
                  <c:v>9.9437883095951519E-3</c:v>
                </c:pt>
                <c:pt idx="6">
                  <c:v>-5.7314505380417345E-2</c:v>
                </c:pt>
                <c:pt idx="7">
                  <c:v>-0.13003489384760786</c:v>
                </c:pt>
                <c:pt idx="8">
                  <c:v>-0.2040045572854868</c:v>
                </c:pt>
                <c:pt idx="9">
                  <c:v>-0.27139548185360091</c:v>
                </c:pt>
                <c:pt idx="10">
                  <c:v>-0.3394138203118191</c:v>
                </c:pt>
                <c:pt idx="11">
                  <c:v>-0.4096077359321329</c:v>
                </c:pt>
                <c:pt idx="12">
                  <c:v>-0.48306368928645183</c:v>
                </c:pt>
                <c:pt idx="13">
                  <c:v>-0.56657106667842416</c:v>
                </c:pt>
                <c:pt idx="14">
                  <c:v>-0.64978204441352339</c:v>
                </c:pt>
                <c:pt idx="15">
                  <c:v>-0.73392658203195715</c:v>
                </c:pt>
                <c:pt idx="16">
                  <c:v>-0.81803905438276747</c:v>
                </c:pt>
                <c:pt idx="17">
                  <c:v>-0.90257440670804134</c:v>
                </c:pt>
                <c:pt idx="18">
                  <c:v>-0.98775125334928837</c:v>
                </c:pt>
                <c:pt idx="19">
                  <c:v>-1.0737604285818179</c:v>
                </c:pt>
                <c:pt idx="20">
                  <c:v>-1.1606837088876967</c:v>
                </c:pt>
                <c:pt idx="21">
                  <c:v>-1.2485095602255651</c:v>
                </c:pt>
                <c:pt idx="22">
                  <c:v>-1.3372003028926653</c:v>
                </c:pt>
                <c:pt idx="23">
                  <c:v>-1.423192691788824</c:v>
                </c:pt>
                <c:pt idx="24">
                  <c:v>-1.5013403387638469</c:v>
                </c:pt>
                <c:pt idx="25">
                  <c:v>-1.576562155225429</c:v>
                </c:pt>
                <c:pt idx="26">
                  <c:v>-1.6502825403477106</c:v>
                </c:pt>
                <c:pt idx="27">
                  <c:v>-1.7224247021092829</c:v>
                </c:pt>
                <c:pt idx="28">
                  <c:v>-1.7927932126139139</c:v>
                </c:pt>
                <c:pt idx="29">
                  <c:v>-1.8615010729861943</c:v>
                </c:pt>
                <c:pt idx="30">
                  <c:v>-1.9285400285341072</c:v>
                </c:pt>
                <c:pt idx="31">
                  <c:v>-1.9936656201014817</c:v>
                </c:pt>
                <c:pt idx="32">
                  <c:v>-2.0572127542474514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3C-4A8B-A82B-D93B351C0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4777216"/>
        <c:axId val="144778752"/>
      </c:barChart>
      <c:lineChart>
        <c:grouping val="stacked"/>
        <c:varyColors val="0"/>
        <c:ser>
          <c:idx val="0"/>
          <c:order val="0"/>
          <c:tx>
            <c:strRef>
              <c:f>'DATA PIB por componente'!$T$2</c:f>
              <c:strCache>
                <c:ptCount val="1"/>
                <c:pt idx="0">
                  <c:v>PIB </c:v>
                </c:pt>
              </c:strCache>
            </c:strRef>
          </c:tx>
          <c:marker>
            <c:symbol val="none"/>
          </c:marker>
          <c:cat>
            <c:numRef>
              <c:f>'DATA PIB por componente'!$A$8:$A$40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f>'DATA PIB por componente'!$T$8:$T$40</c:f>
              <c:numCache>
                <c:formatCode>0.000000</c:formatCode>
                <c:ptCount val="33"/>
                <c:pt idx="0">
                  <c:v>0.51672064878027779</c:v>
                </c:pt>
                <c:pt idx="1">
                  <c:v>0.65747206175865713</c:v>
                </c:pt>
                <c:pt idx="2">
                  <c:v>0.80093415050939143</c:v>
                </c:pt>
                <c:pt idx="3">
                  <c:v>0.93242642400581666</c:v>
                </c:pt>
                <c:pt idx="4">
                  <c:v>1.057996745778822</c:v>
                </c:pt>
                <c:pt idx="5">
                  <c:v>1.1653470122480414</c:v>
                </c:pt>
                <c:pt idx="6">
                  <c:v>1.2475283745177146</c:v>
                </c:pt>
                <c:pt idx="7">
                  <c:v>1.3064304443952235</c:v>
                </c:pt>
                <c:pt idx="8">
                  <c:v>1.339862083012977</c:v>
                </c:pt>
                <c:pt idx="9">
                  <c:v>1.3608305808977317</c:v>
                </c:pt>
                <c:pt idx="10">
                  <c:v>1.3716893408375785</c:v>
                </c:pt>
                <c:pt idx="11">
                  <c:v>1.37608452520952</c:v>
                </c:pt>
                <c:pt idx="12">
                  <c:v>1.3757742598102141</c:v>
                </c:pt>
                <c:pt idx="13">
                  <c:v>1.3481057087291859</c:v>
                </c:pt>
                <c:pt idx="14">
                  <c:v>1.3056496580164278</c:v>
                </c:pt>
                <c:pt idx="15">
                  <c:v>1.2496389107208739</c:v>
                </c:pt>
                <c:pt idx="16">
                  <c:v>1.1842326920827428</c:v>
                </c:pt>
                <c:pt idx="17">
                  <c:v>1.1126241209234777</c:v>
                </c:pt>
                <c:pt idx="18">
                  <c:v>1.0371066059287282</c:v>
                </c:pt>
                <c:pt idx="19">
                  <c:v>0.95951256289621423</c:v>
                </c:pt>
                <c:pt idx="20">
                  <c:v>0.88114285526317282</c:v>
                </c:pt>
                <c:pt idx="21">
                  <c:v>0.80285646684159495</c:v>
                </c:pt>
                <c:pt idx="22">
                  <c:v>0.72516251301000256</c:v>
                </c:pt>
                <c:pt idx="23">
                  <c:v>0.64398249447676914</c:v>
                </c:pt>
                <c:pt idx="24">
                  <c:v>0.56308260282573741</c:v>
                </c:pt>
                <c:pt idx="25">
                  <c:v>0.47995740291237876</c:v>
                </c:pt>
                <c:pt idx="26">
                  <c:v>0.39287859625611876</c:v>
                </c:pt>
                <c:pt idx="27">
                  <c:v>0.30203585638879371</c:v>
                </c:pt>
                <c:pt idx="28">
                  <c:v>0.20761279654988307</c:v>
                </c:pt>
                <c:pt idx="29">
                  <c:v>0.10983204068690799</c:v>
                </c:pt>
                <c:pt idx="30">
                  <c:v>8.8853134563082747E-3</c:v>
                </c:pt>
                <c:pt idx="31">
                  <c:v>-9.495485651199731E-2</c:v>
                </c:pt>
                <c:pt idx="32">
                  <c:v>-0.20110875629806291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3C-4A8B-A82B-D93B351C0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777216"/>
        <c:axId val="144778752"/>
      </c:lineChart>
      <c:catAx>
        <c:axId val="14477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fr-FR"/>
          </a:p>
        </c:txPr>
        <c:crossAx val="144778752"/>
        <c:crosses val="autoZero"/>
        <c:auto val="1"/>
        <c:lblAlgn val="ctr"/>
        <c:lblOffset val="100"/>
        <c:noMultiLvlLbl val="0"/>
      </c:catAx>
      <c:valAx>
        <c:axId val="144778752"/>
        <c:scaling>
          <c:orientation val="minMax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fr-FR" sz="1000" b="0" i="0" baseline="0">
                    <a:effectLst/>
                  </a:rPr>
                  <a:t>% change in GDP compared to Baseline</a:t>
                </a:r>
                <a:endParaRPr lang="es-MX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8.2025805317922848E-3"/>
              <c:y val="0.3141158202143642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44777216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10702639410477566"/>
          <c:y val="0.65488595789293047"/>
          <c:w val="0.19312239966404202"/>
          <c:h val="0.18213823449168512"/>
        </c:manualLayout>
      </c:layout>
      <c:overlay val="0"/>
      <c:txPr>
        <a:bodyPr/>
        <a:lstStyle/>
        <a:p>
          <a:pPr>
            <a:defRPr sz="1200"/>
          </a:pPr>
          <a:endParaRPr lang="fr-FR"/>
        </a:p>
      </c:txPr>
    </c:legend>
    <c:plotVisOnly val="1"/>
    <c:dispBlanksAs val="gap"/>
    <c:showDLblsOverMax val="0"/>
  </c:chart>
  <c:spPr>
    <a:noFill/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 de energía por sectores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Sectores'!$W$4:$AA$4</c15:sqref>
                  </c15:fullRef>
                </c:ext>
              </c:extLst>
              <c:f>('Energia-emisiones por Sectores'!$W$4,'Energia-emisiones por Sectores'!$Y$4:$AA$4)</c:f>
              <c:numCache>
                <c:formatCode>0.0%</c:formatCode>
                <c:ptCount val="4"/>
                <c:pt idx="0">
                  <c:v>2.6860555112790951E-3</c:v>
                </c:pt>
                <c:pt idx="1">
                  <c:v>-4.2519994823094209E-2</c:v>
                </c:pt>
                <c:pt idx="2">
                  <c:v>-5.3396043920387437E-2</c:v>
                </c:pt>
                <c:pt idx="3">
                  <c:v>-9.8312904392189537E-2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46-45C3-9BFA-9250F6A712F4}"/>
            </c:ext>
          </c:extLst>
        </c:ser>
        <c:ser>
          <c:idx val="1"/>
          <c:order val="1"/>
          <c:tx>
            <c:strRef>
              <c:f>'Energia-emisiones por Sectores'!$U$5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Sectores'!$W$5:$AA$5</c15:sqref>
                  </c15:fullRef>
                </c:ext>
              </c:extLst>
              <c:f>('Energia-emisiones por Sectores'!$W$5,'Energia-emisiones por Sectores'!$Y$5:$AA$5)</c:f>
              <c:numCache>
                <c:formatCode>0.0%</c:formatCode>
                <c:ptCount val="4"/>
                <c:pt idx="0">
                  <c:v>-0.1391877303444391</c:v>
                </c:pt>
                <c:pt idx="1">
                  <c:v>-0.25127545821775032</c:v>
                </c:pt>
                <c:pt idx="2">
                  <c:v>-0.28584457544363451</c:v>
                </c:pt>
                <c:pt idx="3">
                  <c:v>-0.37331300222289576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46-45C3-9BFA-9250F6A712F4}"/>
            </c:ext>
          </c:extLst>
        </c:ser>
        <c:ser>
          <c:idx val="2"/>
          <c:order val="2"/>
          <c:tx>
            <c:strRef>
              <c:f>'Energia-emisiones por Sectores'!$U$6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Sectores'!$W$6:$AA$6</c15:sqref>
                  </c15:fullRef>
                </c:ext>
              </c:extLst>
              <c:f>('Energia-emisiones por Sectores'!$W$6,'Energia-emisiones por Sectores'!$Y$6:$AA$6)</c:f>
              <c:numCache>
                <c:formatCode>0.0%</c:formatCode>
                <c:ptCount val="4"/>
                <c:pt idx="0">
                  <c:v>-5.20269246109335E-2</c:v>
                </c:pt>
                <c:pt idx="1">
                  <c:v>-0.11207885859849342</c:v>
                </c:pt>
                <c:pt idx="2">
                  <c:v>-0.14502583243818978</c:v>
                </c:pt>
                <c:pt idx="3">
                  <c:v>-0.22790595099634225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46-45C3-9BFA-9250F6A712F4}"/>
            </c:ext>
          </c:extLst>
        </c:ser>
        <c:ser>
          <c:idx val="3"/>
          <c:order val="3"/>
          <c:tx>
            <c:strRef>
              <c:f>'Energia-emisiones por Sectores'!$U$7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Sectores'!$W$7:$AA$7</c15:sqref>
                  </c15:fullRef>
                </c:ext>
              </c:extLst>
              <c:f>('Energia-emisiones por Sectores'!$W$7,'Energia-emisiones por Sectores'!$Y$7:$AA$7)</c:f>
              <c:numCache>
                <c:formatCode>0.0%</c:formatCode>
                <c:ptCount val="4"/>
                <c:pt idx="0">
                  <c:v>-0.1820891308260828</c:v>
                </c:pt>
                <c:pt idx="1">
                  <c:v>-0.40353020575914889</c:v>
                </c:pt>
                <c:pt idx="2">
                  <c:v>-0.44255385812632486</c:v>
                </c:pt>
                <c:pt idx="3">
                  <c:v>-0.56525239218487933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46-45C3-9BFA-9250F6A712F4}"/>
            </c:ext>
          </c:extLst>
        </c:ser>
        <c:ser>
          <c:idx val="4"/>
          <c:order val="4"/>
          <c:tx>
            <c:strRef>
              <c:f>'Energia-emisiones por Sectores'!$U$8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Sectores'!$W$8:$AA$8</c15:sqref>
                  </c15:fullRef>
                </c:ext>
              </c:extLst>
              <c:f>('Energia-emisiones por Sectores'!$W$8,'Energia-emisiones por Sectores'!$Y$8:$AA$8)</c:f>
              <c:numCache>
                <c:formatCode>0.0%</c:formatCode>
                <c:ptCount val="4"/>
                <c:pt idx="0">
                  <c:v>-0.11610763896556497</c:v>
                </c:pt>
                <c:pt idx="1">
                  <c:v>-0.22591050417141534</c:v>
                </c:pt>
                <c:pt idx="2">
                  <c:v>-0.24416988285927121</c:v>
                </c:pt>
                <c:pt idx="3">
                  <c:v>-0.28182875242251648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46-45C3-9BFA-9250F6A712F4}"/>
            </c:ext>
          </c:extLst>
        </c:ser>
        <c:ser>
          <c:idx val="5"/>
          <c:order val="5"/>
          <c:tx>
            <c:strRef>
              <c:f>'Energia-emisiones por Sectores'!$U$9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Sectores'!$W$9:$AA$9</c15:sqref>
                  </c15:fullRef>
                </c:ext>
              </c:extLst>
              <c:f>('Energia-emisiones por Sectores'!$W$9,'Energia-emisiones por Sectores'!$Y$9:$AA$9)</c:f>
              <c:numCache>
                <c:formatCode>0.0%</c:formatCode>
                <c:ptCount val="4"/>
                <c:pt idx="0">
                  <c:v>-0.21791190542536287</c:v>
                </c:pt>
                <c:pt idx="1">
                  <c:v>-0.38580914626532803</c:v>
                </c:pt>
                <c:pt idx="2">
                  <c:v>-0.41996688833810503</c:v>
                </c:pt>
                <c:pt idx="3">
                  <c:v>-0.50818569674668435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46-45C3-9BFA-9250F6A712F4}"/>
            </c:ext>
          </c:extLst>
        </c:ser>
        <c:ser>
          <c:idx val="6"/>
          <c:order val="6"/>
          <c:tx>
            <c:strRef>
              <c:f>'Energia-emisiones por Sectores'!$U$10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Sectores'!$W$10:$AA$10</c15:sqref>
                  </c15:fullRef>
                </c:ext>
              </c:extLst>
              <c:f>('Energia-emisiones por Sectores'!$W$10,'Energia-emisiones por Sectores'!$Y$10:$AA$10)</c:f>
              <c:numCache>
                <c:formatCode>0.0%</c:formatCode>
                <c:ptCount val="4"/>
                <c:pt idx="0">
                  <c:v>-0.25874500984631532</c:v>
                </c:pt>
                <c:pt idx="1">
                  <c:v>-0.43761969207687079</c:v>
                </c:pt>
                <c:pt idx="2">
                  <c:v>-0.48069555708651468</c:v>
                </c:pt>
                <c:pt idx="3">
                  <c:v>-0.59704968838241657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46-45C3-9BFA-9250F6A71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895360"/>
        <c:axId val="145175680"/>
      </c:barChart>
      <c:catAx>
        <c:axId val="14489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175680"/>
        <c:crosses val="autoZero"/>
        <c:auto val="1"/>
        <c:lblAlgn val="ctr"/>
        <c:lblOffset val="100"/>
        <c:noMultiLvlLbl val="0"/>
      </c:catAx>
      <c:valAx>
        <c:axId val="14517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89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07427180918683"/>
          <c:y val="0.12767842183796069"/>
          <c:w val="0.23275066235213324"/>
          <c:h val="0.811809793609014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</a:t>
            </a:r>
            <a:r>
              <a:rPr lang="fr-FR" baseline="0"/>
              <a:t> de electricidad por sectores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Sectores'!$U$15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Sectores'!$W$15:$AA$15</c15:sqref>
                  </c15:fullRef>
                </c:ext>
              </c:extLst>
              <c:f>('Energia-emisiones por Sectores'!$W$15,'Energia-emisiones por Sectores'!$Y$15:$AA$15)</c:f>
              <c:numCache>
                <c:formatCode>0.0%</c:formatCode>
                <c:ptCount val="4"/>
                <c:pt idx="0">
                  <c:v>3.6931913689233209E-2</c:v>
                </c:pt>
                <c:pt idx="1">
                  <c:v>-4.8804328224882898E-3</c:v>
                </c:pt>
                <c:pt idx="2">
                  <c:v>-1.7661233610086757E-3</c:v>
                </c:pt>
                <c:pt idx="3">
                  <c:v>4.3439125003293499E-2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2E-4FC1-B336-D22B1672DC66}"/>
            </c:ext>
          </c:extLst>
        </c:ser>
        <c:ser>
          <c:idx val="1"/>
          <c:order val="1"/>
          <c:tx>
            <c:strRef>
              <c:f>'Energia-emisiones por Sectores'!$U$16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Sectores'!$W$16:$AA$16</c15:sqref>
                  </c15:fullRef>
                </c:ext>
              </c:extLst>
              <c:f>('Energia-emisiones por Sectores'!$W$16,'Energia-emisiones por Sectores'!$Y$16:$AA$16)</c:f>
              <c:numCache>
                <c:formatCode>0.0%</c:formatCode>
                <c:ptCount val="4"/>
                <c:pt idx="0">
                  <c:v>-0.22809468783074405</c:v>
                </c:pt>
                <c:pt idx="1">
                  <c:v>-0.37190060450624185</c:v>
                </c:pt>
                <c:pt idx="2">
                  <c:v>-0.41551668874392955</c:v>
                </c:pt>
                <c:pt idx="3">
                  <c:v>-0.50918350211120189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2E-4FC1-B336-D22B1672DC66}"/>
            </c:ext>
          </c:extLst>
        </c:ser>
        <c:ser>
          <c:idx val="2"/>
          <c:order val="2"/>
          <c:tx>
            <c:strRef>
              <c:f>'Energia-emisiones por Sectores'!$U$17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Sectores'!$W$17:$AA$17</c15:sqref>
                  </c15:fullRef>
                </c:ext>
              </c:extLst>
              <c:f>('Energia-emisiones por Sectores'!$W$17,'Energia-emisiones por Sectores'!$Y$17:$AA$17)</c:f>
              <c:numCache>
                <c:formatCode>0.0%</c:formatCode>
                <c:ptCount val="4"/>
                <c:pt idx="0">
                  <c:v>1.9554159800082371</c:v>
                </c:pt>
                <c:pt idx="1">
                  <c:v>3.3420280937685316</c:v>
                </c:pt>
                <c:pt idx="2">
                  <c:v>3.9468296821491524</c:v>
                </c:pt>
                <c:pt idx="3">
                  <c:v>4.6731163507680487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2E-4FC1-B336-D22B1672DC66}"/>
            </c:ext>
          </c:extLst>
        </c:ser>
        <c:ser>
          <c:idx val="3"/>
          <c:order val="3"/>
          <c:tx>
            <c:strRef>
              <c:f>'Energia-emisiones por Sectores'!$U$18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Sectores'!$W$18:$AA$18</c15:sqref>
                  </c15:fullRef>
                </c:ext>
              </c:extLst>
              <c:f>('Energia-emisiones por Sectores'!$W$18,'Energia-emisiones por Sectores'!$Y$18:$AA$18)</c:f>
              <c:numCache>
                <c:formatCode>0.0%</c:formatCode>
                <c:ptCount val="4"/>
                <c:pt idx="0">
                  <c:v>-0.29022024812278613</c:v>
                </c:pt>
                <c:pt idx="1">
                  <c:v>-0.53106634874549741</c:v>
                </c:pt>
                <c:pt idx="2">
                  <c:v>-0.57644190028014597</c:v>
                </c:pt>
                <c:pt idx="3">
                  <c:v>-0.70083281873764358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2E-4FC1-B336-D22B1672DC66}"/>
            </c:ext>
          </c:extLst>
        </c:ser>
        <c:ser>
          <c:idx val="4"/>
          <c:order val="4"/>
          <c:tx>
            <c:strRef>
              <c:f>'Energia-emisiones por Sectores'!$U$19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Sectores'!$W$19:$AA$19</c15:sqref>
                  </c15:fullRef>
                </c:ext>
              </c:extLst>
              <c:f>('Energia-emisiones por Sectores'!$W$19,'Energia-emisiones por Sectores'!$Y$19:$AA$19)</c:f>
              <c:numCache>
                <c:formatCode>0.0%</c:formatCode>
                <c:ptCount val="4"/>
                <c:pt idx="0">
                  <c:v>-0.15186497927150799</c:v>
                </c:pt>
                <c:pt idx="1">
                  <c:v>-0.25512259655549896</c:v>
                </c:pt>
                <c:pt idx="2">
                  <c:v>-0.29263448921760005</c:v>
                </c:pt>
                <c:pt idx="3">
                  <c:v>-0.37034640720201373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2E-4FC1-B336-D22B1672D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296000"/>
        <c:axId val="145301888"/>
        <c:extLst/>
      </c:barChart>
      <c:catAx>
        <c:axId val="14529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301888"/>
        <c:crosses val="autoZero"/>
        <c:auto val="1"/>
        <c:lblAlgn val="ctr"/>
        <c:lblOffset val="100"/>
        <c:noMultiLvlLbl val="0"/>
      </c:catAx>
      <c:valAx>
        <c:axId val="14530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29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059111361079863"/>
          <c:y val="0.25585417844868841"/>
          <c:w val="0.15512317210348706"/>
          <c:h val="0.651017241629326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Emisiones de CO2 por consumo de energia por sectores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Sectores'!$U$24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'Energia-emisiones por Sectores'!$Z$3:$AA$3</c:f>
              <c:numCache>
                <c:formatCode>General</c:formatCode>
                <c:ptCount val="2"/>
                <c:pt idx="0">
                  <c:v>2035</c:v>
                </c:pt>
                <c:pt idx="1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Sectores'!$W$24:$AA$24</c15:sqref>
                  </c15:fullRef>
                </c:ext>
              </c:extLst>
              <c:f>'Energia-emisiones por Sectores'!$Z$24:$AA$24</c:f>
              <c:numCache>
                <c:formatCode>0.0%</c:formatCode>
                <c:ptCount val="2"/>
                <c:pt idx="0">
                  <c:v>-6.3105887044485054E-2</c:v>
                </c:pt>
                <c:pt idx="1">
                  <c:v>-0.13338172360729228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E4-4BA9-A761-00F99E182166}"/>
            </c:ext>
          </c:extLst>
        </c:ser>
        <c:ser>
          <c:idx val="1"/>
          <c:order val="1"/>
          <c:tx>
            <c:strRef>
              <c:f>'Energia-emisiones por Sectores'!$U$25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'Energia-emisiones por Sectores'!$Z$3:$AA$3</c:f>
              <c:numCache>
                <c:formatCode>General</c:formatCode>
                <c:ptCount val="2"/>
                <c:pt idx="0">
                  <c:v>2035</c:v>
                </c:pt>
                <c:pt idx="1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Sectores'!$W$25:$AA$25</c15:sqref>
                  </c15:fullRef>
                </c:ext>
              </c:extLst>
              <c:f>'Energia-emisiones por Sectores'!$Z$25:$AA$25</c:f>
              <c:numCache>
                <c:formatCode>0.0%</c:formatCode>
                <c:ptCount val="2"/>
                <c:pt idx="0">
                  <c:v>-0.14913533674423762</c:v>
                </c:pt>
                <c:pt idx="1">
                  <c:v>-0.23808885061356932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E4-4BA9-A761-00F99E182166}"/>
            </c:ext>
          </c:extLst>
        </c:ser>
        <c:ser>
          <c:idx val="2"/>
          <c:order val="2"/>
          <c:tx>
            <c:strRef>
              <c:f>'Energia-emisiones por Sectores'!$U$26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'Energia-emisiones por Sectores'!$Z$3:$AA$3</c:f>
              <c:numCache>
                <c:formatCode>General</c:formatCode>
                <c:ptCount val="2"/>
                <c:pt idx="0">
                  <c:v>2035</c:v>
                </c:pt>
                <c:pt idx="1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Sectores'!$W$26:$AA$26</c15:sqref>
                  </c15:fullRef>
                </c:ext>
              </c:extLst>
              <c:f>'Energia-emisiones por Sectores'!$Z$26:$AA$26</c:f>
              <c:numCache>
                <c:formatCode>0.0%</c:formatCode>
                <c:ptCount val="2"/>
                <c:pt idx="0">
                  <c:v>-0.16676880650936587</c:v>
                </c:pt>
                <c:pt idx="1">
                  <c:v>-0.27106059235415547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E4-4BA9-A761-00F99E182166}"/>
            </c:ext>
          </c:extLst>
        </c:ser>
        <c:ser>
          <c:idx val="3"/>
          <c:order val="3"/>
          <c:tx>
            <c:strRef>
              <c:f>'Energia-emisiones por Sectores'!$U$27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'Energia-emisiones por Sectores'!$Z$3:$AA$3</c:f>
              <c:numCache>
                <c:formatCode>General</c:formatCode>
                <c:ptCount val="2"/>
                <c:pt idx="0">
                  <c:v>2035</c:v>
                </c:pt>
                <c:pt idx="1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Sectores'!$W$27:$AA$27</c15:sqref>
                  </c15:fullRef>
                </c:ext>
              </c:extLst>
              <c:f>'Energia-emisiones por Sectores'!$Z$27:$AA$27</c:f>
              <c:numCache>
                <c:formatCode>0.0%</c:formatCode>
                <c:ptCount val="2"/>
                <c:pt idx="0">
                  <c:v>-0.23095789282670254</c:v>
                </c:pt>
                <c:pt idx="1">
                  <c:v>-0.3047503014432007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E4-4BA9-A761-00F99E182166}"/>
            </c:ext>
          </c:extLst>
        </c:ser>
        <c:ser>
          <c:idx val="4"/>
          <c:order val="4"/>
          <c:tx>
            <c:strRef>
              <c:f>'Energia-emisiones por Sectores'!$U$28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'Energia-emisiones por Sectores'!$Z$3:$AA$3</c:f>
              <c:numCache>
                <c:formatCode>General</c:formatCode>
                <c:ptCount val="2"/>
                <c:pt idx="0">
                  <c:v>2035</c:v>
                </c:pt>
                <c:pt idx="1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Sectores'!$W$28:$AA$28</c15:sqref>
                  </c15:fullRef>
                </c:ext>
              </c:extLst>
              <c:f>'Energia-emisiones por Sectores'!$Z$28:$AA$28</c:f>
              <c:numCache>
                <c:formatCode>0.0%</c:formatCode>
                <c:ptCount val="2"/>
                <c:pt idx="0">
                  <c:v>-0.25589253736626327</c:v>
                </c:pt>
                <c:pt idx="1">
                  <c:v>-0.28537422470598894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E4-4BA9-A761-00F99E182166}"/>
            </c:ext>
          </c:extLst>
        </c:ser>
        <c:ser>
          <c:idx val="5"/>
          <c:order val="5"/>
          <c:tx>
            <c:strRef>
              <c:f>'Energia-emisiones por Sectores'!$U$29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'Energia-emisiones por Sectores'!$Z$3:$AA$3</c:f>
              <c:numCache>
                <c:formatCode>General</c:formatCode>
                <c:ptCount val="2"/>
                <c:pt idx="0">
                  <c:v>2035</c:v>
                </c:pt>
                <c:pt idx="1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Sectores'!$W$29:$AA$29</c15:sqref>
                  </c15:fullRef>
                </c:ext>
              </c:extLst>
              <c:f>'Energia-emisiones por Sectores'!$Z$29:$AA$29</c:f>
              <c:numCache>
                <c:formatCode>0.0%</c:formatCode>
                <c:ptCount val="2"/>
                <c:pt idx="0">
                  <c:v>-0.49892860795690364</c:v>
                </c:pt>
                <c:pt idx="1">
                  <c:v>-0.50981492191648092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E4-4BA9-A761-00F99E182166}"/>
            </c:ext>
          </c:extLst>
        </c:ser>
        <c:ser>
          <c:idx val="6"/>
          <c:order val="6"/>
          <c:tx>
            <c:strRef>
              <c:f>'Energia-emisiones por Sectores'!$U$30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'Energia-emisiones por Sectores'!$Z$3:$AA$3</c:f>
              <c:numCache>
                <c:formatCode>General</c:formatCode>
                <c:ptCount val="2"/>
                <c:pt idx="0">
                  <c:v>2035</c:v>
                </c:pt>
                <c:pt idx="1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Sectores'!$W$30:$AA$30</c15:sqref>
                  </c15:fullRef>
                </c:ext>
              </c:extLst>
              <c:f>'Energia-emisiones por Sectores'!$Z$30:$AA$30</c:f>
              <c:numCache>
                <c:formatCode>0.0%</c:formatCode>
                <c:ptCount val="2"/>
                <c:pt idx="0">
                  <c:v>-0.55411495100743213</c:v>
                </c:pt>
                <c:pt idx="1">
                  <c:v>-0.65083976542161448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AE4-4BA9-A761-00F99E182166}"/>
            </c:ext>
          </c:extLst>
        </c:ser>
        <c:ser>
          <c:idx val="7"/>
          <c:order val="7"/>
          <c:tx>
            <c:strRef>
              <c:f>'Energia-emisiones por Sectores'!$U$31</c:f>
              <c:strCache>
                <c:ptCount val="1"/>
                <c:pt idx="0">
                  <c:v>Total </c:v>
                </c:pt>
              </c:strCache>
            </c:strRef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'Energia-emisiones por Sectores'!$Z$3:$AA$3</c:f>
              <c:numCache>
                <c:formatCode>General</c:formatCode>
                <c:ptCount val="2"/>
                <c:pt idx="0">
                  <c:v>2035</c:v>
                </c:pt>
                <c:pt idx="1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Sectores'!$W$31:$AA$31</c15:sqref>
                  </c15:fullRef>
                </c:ext>
              </c:extLst>
              <c:f>'Energia-emisiones por Sectores'!$Z$31:$AA$31</c:f>
              <c:numCache>
                <c:formatCode>0.0%</c:formatCode>
                <c:ptCount val="2"/>
                <c:pt idx="0">
                  <c:v>-0.37011203180508323</c:v>
                </c:pt>
                <c:pt idx="1">
                  <c:v>-0.42912060425095855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CE-4514-B26A-AB23BDEE11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389056"/>
        <c:axId val="145390592"/>
        <c:extLst/>
      </c:barChart>
      <c:catAx>
        <c:axId val="14538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390592"/>
        <c:crosses val="autoZero"/>
        <c:auto val="1"/>
        <c:lblAlgn val="ctr"/>
        <c:lblOffset val="100"/>
        <c:noMultiLvlLbl val="0"/>
      </c:catAx>
      <c:valAx>
        <c:axId val="14539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38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05185858987852"/>
          <c:y val="0.2128527963855264"/>
          <c:w val="0.27682047961151485"/>
          <c:h val="0.750004921257689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 privado</a:t>
            </a:r>
            <a:r>
              <a:rPr lang="fr-FR" baseline="0"/>
              <a:t> por producto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5423072512721826E-2"/>
          <c:y val="0.185378233034797"/>
          <c:w val="0.66350541565318555"/>
          <c:h val="0.730588116450789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'Consumo por sectores'!$AA$4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sectores'!$AB$4:$AG$4</c15:sqref>
                  </c15:fullRef>
                </c:ext>
              </c:extLst>
              <c:f>('Consumo por sectores'!$AC$4,'Consumo por sectores'!$AE$4:$AG$4)</c:f>
              <c:numCache>
                <c:formatCode>0.0%</c:formatCode>
                <c:ptCount val="4"/>
                <c:pt idx="0">
                  <c:v>1.6026680546779692E-2</c:v>
                </c:pt>
                <c:pt idx="1">
                  <c:v>2.4267423356263196E-2</c:v>
                </c:pt>
                <c:pt idx="2">
                  <c:v>2.1360478182607334E-2</c:v>
                </c:pt>
                <c:pt idx="3">
                  <c:v>1.0385772388305403E-2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B8-425E-9073-E9C72BE97210}"/>
            </c:ext>
          </c:extLst>
        </c:ser>
        <c:ser>
          <c:idx val="1"/>
          <c:order val="1"/>
          <c:tx>
            <c:strRef>
              <c:f>'Consumo por sectores'!$AA$5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sectores'!$AB$5:$AG$5</c15:sqref>
                  </c15:fullRef>
                </c:ext>
              </c:extLst>
              <c:f>('Consumo por sectores'!$AC$5,'Consumo por sectores'!$AE$5:$AG$5)</c:f>
              <c:numCache>
                <c:formatCode>0.0%</c:formatCode>
                <c:ptCount val="4"/>
                <c:pt idx="0">
                  <c:v>2.2052175629760917E-2</c:v>
                </c:pt>
                <c:pt idx="1">
                  <c:v>5.2013589894023715E-2</c:v>
                </c:pt>
                <c:pt idx="2">
                  <c:v>5.4057206845936623E-2</c:v>
                </c:pt>
                <c:pt idx="3">
                  <c:v>4.9627985879827863E-2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B8-425E-9073-E9C72BE97210}"/>
            </c:ext>
          </c:extLst>
        </c:ser>
        <c:ser>
          <c:idx val="2"/>
          <c:order val="2"/>
          <c:tx>
            <c:strRef>
              <c:f>'Consumo por sectores'!$AA$6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sectores'!$AB$6:$AG$6</c15:sqref>
                  </c15:fullRef>
                </c:ext>
              </c:extLst>
              <c:f>('Consumo por sectores'!$AC$6,'Consumo por sectores'!$AE$6:$AG$6)</c:f>
              <c:numCache>
                <c:formatCode>0.0%</c:formatCode>
                <c:ptCount val="4"/>
                <c:pt idx="0">
                  <c:v>1.3009775095904841E-2</c:v>
                </c:pt>
                <c:pt idx="1">
                  <c:v>3.0048138668277824E-2</c:v>
                </c:pt>
                <c:pt idx="2">
                  <c:v>2.6574584045458538E-2</c:v>
                </c:pt>
                <c:pt idx="3">
                  <c:v>1.6684580853050246E-3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B8-425E-9073-E9C72BE97210}"/>
            </c:ext>
          </c:extLst>
        </c:ser>
        <c:ser>
          <c:idx val="3"/>
          <c:order val="3"/>
          <c:tx>
            <c:strRef>
              <c:f>'Consumo por sectores'!$AA$7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sectores'!$AB$7:$AG$7</c15:sqref>
                  </c15:fullRef>
                </c:ext>
              </c:extLst>
              <c:f>('Consumo por sectores'!$AC$7,'Consumo por sectores'!$AE$7:$AG$7)</c:f>
              <c:numCache>
                <c:formatCode>0.0%</c:formatCode>
                <c:ptCount val="4"/>
                <c:pt idx="0">
                  <c:v>2.3030473100747351E-2</c:v>
                </c:pt>
                <c:pt idx="1">
                  <c:v>4.9083809674776546E-2</c:v>
                </c:pt>
                <c:pt idx="2">
                  <c:v>4.7345055726122132E-2</c:v>
                </c:pt>
                <c:pt idx="3">
                  <c:v>3.3986187582306204E-2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B8-425E-9073-E9C72BE97210}"/>
            </c:ext>
          </c:extLst>
        </c:ser>
        <c:ser>
          <c:idx val="4"/>
          <c:order val="4"/>
          <c:tx>
            <c:strRef>
              <c:f>'Consumo por sectores'!$AA$8</c:f>
              <c:strCache>
                <c:ptCount val="1"/>
                <c:pt idx="0">
                  <c:v>Combustible fosiles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sectores'!$AB$8:$AG$8</c15:sqref>
                  </c15:fullRef>
                </c:ext>
              </c:extLst>
              <c:f>('Consumo por sectores'!$AC$8,'Consumo por sectores'!$AE$8:$AG$8)</c:f>
              <c:numCache>
                <c:formatCode>0.0%</c:formatCode>
                <c:ptCount val="4"/>
                <c:pt idx="0">
                  <c:v>-0.27620745205604846</c:v>
                </c:pt>
                <c:pt idx="1">
                  <c:v>-0.46875897874797301</c:v>
                </c:pt>
                <c:pt idx="2">
                  <c:v>-0.5158891416659942</c:v>
                </c:pt>
                <c:pt idx="3">
                  <c:v>-0.64975883961521552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BB8-425E-9073-E9C72BE97210}"/>
            </c:ext>
          </c:extLst>
        </c:ser>
        <c:ser>
          <c:idx val="5"/>
          <c:order val="5"/>
          <c:tx>
            <c:strRef>
              <c:f>'Consumo por sectores'!$AA$9</c:f>
              <c:strCache>
                <c:ptCount val="1"/>
                <c:pt idx="0">
                  <c:v>Electricidad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sectores'!$AB$9:$AG$9</c15:sqref>
                  </c15:fullRef>
                </c:ext>
              </c:extLst>
              <c:f>('Consumo por sectores'!$AC$9,'Consumo por sectores'!$AE$9:$AG$9)</c:f>
              <c:numCache>
                <c:formatCode>0.0%</c:formatCode>
                <c:ptCount val="4"/>
                <c:pt idx="0">
                  <c:v>-0.15186498205011545</c:v>
                </c:pt>
                <c:pt idx="1">
                  <c:v>-0.25512259906358281</c:v>
                </c:pt>
                <c:pt idx="2">
                  <c:v>-0.29263449212404791</c:v>
                </c:pt>
                <c:pt idx="3">
                  <c:v>-0.37034641025976311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BB8-425E-9073-E9C72BE97210}"/>
            </c:ext>
          </c:extLst>
        </c:ser>
        <c:ser>
          <c:idx val="6"/>
          <c:order val="6"/>
          <c:tx>
            <c:strRef>
              <c:f>'Consumo por sectores'!$AA$10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sectores'!$AB$10:$AG$10</c15:sqref>
                  </c15:fullRef>
                </c:ext>
              </c:extLst>
              <c:f>('Consumo por sectores'!$AC$10,'Consumo por sectores'!$AE$10:$AG$10)</c:f>
              <c:numCache>
                <c:formatCode>0.00%</c:formatCode>
                <c:ptCount val="4"/>
                <c:pt idx="0">
                  <c:v>8.7200921936088083E-3</c:v>
                </c:pt>
                <c:pt idx="1">
                  <c:v>2.3261966989875926E-2</c:v>
                </c:pt>
                <c:pt idx="2">
                  <c:v>2.3867079221942866E-2</c:v>
                </c:pt>
                <c:pt idx="3">
                  <c:v>1.7570640824498218E-2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BB8-425E-9073-E9C72BE97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475072"/>
        <c:axId val="145476608"/>
        <c:extLst/>
      </c:barChart>
      <c:catAx>
        <c:axId val="14547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476608"/>
        <c:crosses val="autoZero"/>
        <c:auto val="1"/>
        <c:lblAlgn val="ctr"/>
        <c:lblOffset val="100"/>
        <c:noMultiLvlLbl val="0"/>
      </c:catAx>
      <c:valAx>
        <c:axId val="14547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47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79265091863514"/>
          <c:y val="0.20080685133481821"/>
          <c:w val="0.19107870562232351"/>
          <c:h val="0.62749443172193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</a:t>
            </a:r>
            <a:r>
              <a:rPr lang="fr-FR" baseline="0"/>
              <a:t> por sectores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'Inversiones por sectores'!$S$4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2035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sectores'!$T$4:$Y$4</c15:sqref>
                  </c15:fullRef>
                </c:ext>
              </c:extLst>
              <c:f>'Inversiones por sectores'!$W$4:$Y$4</c:f>
              <c:numCache>
                <c:formatCode>#,##0</c:formatCode>
                <c:ptCount val="3"/>
                <c:pt idx="0">
                  <c:v>2038.5655457600078</c:v>
                </c:pt>
                <c:pt idx="1">
                  <c:v>2101.1580597899883</c:v>
                </c:pt>
                <c:pt idx="2">
                  <c:v>751.23161302000517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60-471A-90AF-F910B4764681}"/>
            </c:ext>
          </c:extLst>
        </c:ser>
        <c:ser>
          <c:idx val="1"/>
          <c:order val="1"/>
          <c:tx>
            <c:strRef>
              <c:f>'Inversiones por sectores'!$S$5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2035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sectores'!$T$5:$Y$5</c15:sqref>
                  </c15:fullRef>
                </c:ext>
              </c:extLst>
              <c:f>'Inversiones por sectores'!$W$5:$Y$5</c:f>
              <c:numCache>
                <c:formatCode>#,##0</c:formatCode>
                <c:ptCount val="3"/>
                <c:pt idx="0">
                  <c:v>53475.615849999711</c:v>
                </c:pt>
                <c:pt idx="1">
                  <c:v>71051.267639999976</c:v>
                </c:pt>
                <c:pt idx="2">
                  <c:v>138577.72701999964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60-471A-90AF-F910B4764681}"/>
            </c:ext>
          </c:extLst>
        </c:ser>
        <c:ser>
          <c:idx val="2"/>
          <c:order val="2"/>
          <c:tx>
            <c:strRef>
              <c:f>'Inversiones por sectores'!$S$6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2035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sectores'!$T$6:$Y$6</c15:sqref>
                  </c15:fullRef>
                </c:ext>
              </c:extLst>
              <c:f>'Inversiones por sectores'!$W$6:$Y$6</c:f>
              <c:numCache>
                <c:formatCode>#,##0</c:formatCode>
                <c:ptCount val="3"/>
                <c:pt idx="0">
                  <c:v>55360.505352600012</c:v>
                </c:pt>
                <c:pt idx="1">
                  <c:v>92430.837557699997</c:v>
                </c:pt>
                <c:pt idx="2">
                  <c:v>231392.32779510005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60-471A-90AF-F910B4764681}"/>
            </c:ext>
          </c:extLst>
        </c:ser>
        <c:ser>
          <c:idx val="3"/>
          <c:order val="3"/>
          <c:tx>
            <c:strRef>
              <c:f>'Inversiones por sectores'!$S$7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2035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sectores'!$T$7:$Y$7</c15:sqref>
                  </c15:fullRef>
                </c:ext>
              </c:extLst>
              <c:f>'Inversiones por sectores'!$W$7:$Y$7</c:f>
              <c:numCache>
                <c:formatCode>#,##0</c:formatCode>
                <c:ptCount val="3"/>
                <c:pt idx="0">
                  <c:v>122371.87170000002</c:v>
                </c:pt>
                <c:pt idx="1">
                  <c:v>163707.92769999988</c:v>
                </c:pt>
                <c:pt idx="2">
                  <c:v>264290.19479999971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60-471A-90AF-F910B4764681}"/>
            </c:ext>
          </c:extLst>
        </c:ser>
        <c:ser>
          <c:idx val="4"/>
          <c:order val="4"/>
          <c:tx>
            <c:strRef>
              <c:f>'Inversiones por sectores'!$S$8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2035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sectores'!$T$8:$Y$8</c15:sqref>
                  </c15:fullRef>
                </c:ext>
              </c:extLst>
              <c:f>'Inversiones por sectores'!$W$8:$Y$8</c:f>
              <c:numCache>
                <c:formatCode>#,##0</c:formatCode>
                <c:ptCount val="3"/>
                <c:pt idx="0">
                  <c:v>-105027.90282999992</c:v>
                </c:pt>
                <c:pt idx="1">
                  <c:v>-135239.99651000008</c:v>
                </c:pt>
                <c:pt idx="2">
                  <c:v>-210689.67341999989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60-471A-90AF-F910B4764681}"/>
            </c:ext>
          </c:extLst>
        </c:ser>
        <c:ser>
          <c:idx val="5"/>
          <c:order val="5"/>
          <c:tx>
            <c:strRef>
              <c:f>'Inversiones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2035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sectores'!$T$9:$Y$9</c15:sqref>
                  </c15:fullRef>
                </c:ext>
              </c:extLst>
              <c:f>'Inversiones por sectores'!$W$9:$Y$9</c:f>
              <c:numCache>
                <c:formatCode>#,##0</c:formatCode>
                <c:ptCount val="3"/>
                <c:pt idx="0">
                  <c:v>-41844.785457074002</c:v>
                </c:pt>
                <c:pt idx="1">
                  <c:v>-61544.745325413402</c:v>
                </c:pt>
                <c:pt idx="2">
                  <c:v>-127892.0468795746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60-471A-90AF-F910B4764681}"/>
            </c:ext>
          </c:extLst>
        </c:ser>
        <c:ser>
          <c:idx val="18"/>
          <c:order val="18"/>
          <c:tx>
            <c:strRef>
              <c:f>'Inversiones por sectores'!$S$22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2035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sectores'!$T$22:$Y$22</c15:sqref>
                  </c15:fullRef>
                </c:ext>
              </c:extLst>
              <c:f>'Inversiones por sectores'!$W$22:$Y$22</c:f>
              <c:numCache>
                <c:formatCode>#,##0</c:formatCode>
                <c:ptCount val="3"/>
                <c:pt idx="0">
                  <c:v>86373.870161288418</c:v>
                </c:pt>
                <c:pt idx="1">
                  <c:v>132506.44912207499</c:v>
                </c:pt>
                <c:pt idx="2">
                  <c:v>296429.76092854142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960-471A-90AF-F910B4764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801984"/>
        <c:axId val="145803520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'Inversiones por sectores'!$S$10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2035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'Inversiones por sectores'!$T$10:$Y$10</c15:sqref>
                        </c15:fullRef>
                        <c15:formulaRef>
                          <c15:sqref>'Inversiones por sectores'!$W$10:$Y$10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-10043.657719999999</c:v>
                      </c:pt>
                      <c:pt idx="1">
                        <c:v>-12842.225690000001</c:v>
                      </c:pt>
                      <c:pt idx="2">
                        <c:v>-18667.173779999997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1960-471A-90AF-F910B4764681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sectores'!$S$11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2035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sectores'!$T$11:$Y$11</c15:sqref>
                        </c15:fullRef>
                        <c15:formulaRef>
                          <c15:sqref>'Inversiones por sectores'!$W$11:$Y$11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-7736.9232999999986</c:v>
                      </c:pt>
                      <c:pt idx="1">
                        <c:v>-12997.95189</c:v>
                      </c:pt>
                      <c:pt idx="2">
                        <c:v>-29294.736059999996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960-471A-90AF-F910B4764681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sectores'!$S$12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2035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sectores'!$T$12:$Y$12</c15:sqref>
                        </c15:fullRef>
                        <c15:formulaRef>
                          <c15:sqref>'Inversiones por sectores'!$W$12:$Y$12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-1172.5427109999998</c:v>
                      </c:pt>
                      <c:pt idx="1">
                        <c:v>-1534.3709269999999</c:v>
                      </c:pt>
                      <c:pt idx="2">
                        <c:v>-2135.3015100000002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960-471A-90AF-F910B4764681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sectores'!$S$13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2035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sectores'!$T$13:$Y$13</c15:sqref>
                        </c15:fullRef>
                        <c15:formulaRef>
                          <c15:sqref>'Inversiones por sectores'!$W$13:$Y$13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-7189.6111299999993</c:v>
                      </c:pt>
                      <c:pt idx="1">
                        <c:v>-16445.034759999995</c:v>
                      </c:pt>
                      <c:pt idx="2">
                        <c:v>-55656.33110000001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960-471A-90AF-F910B4764681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sectores'!$S$14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2035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sectores'!$T$14:$Y$14</c15:sqref>
                        </c15:fullRef>
                        <c15:formulaRef>
                          <c15:sqref>'Inversiones por sectores'!$W$14:$Y$14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-1634.0080980000002</c:v>
                      </c:pt>
                      <c:pt idx="1">
                        <c:v>-2048.4875040000002</c:v>
                      </c:pt>
                      <c:pt idx="2">
                        <c:v>-0.65181138969999997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960-471A-90AF-F910B4764681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sectores'!$S$15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2035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sectores'!$T$15:$Y$15</c15:sqref>
                        </c15:fullRef>
                        <c15:formulaRef>
                          <c15:sqref>'Inversiones por sectores'!$W$15:$Y$15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-609.09057700000005</c:v>
                      </c:pt>
                      <c:pt idx="1">
                        <c:v>-473.02544210000002</c:v>
                      </c:pt>
                      <c:pt idx="2">
                        <c:v>-25.597353389999999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960-471A-90AF-F910B4764681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sectores'!$S$16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2035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sectores'!$T$16:$Y$16</c15:sqref>
                        </c15:fullRef>
                        <c15:formulaRef>
                          <c15:sqref>'Inversiones por sectores'!$W$16:$Y$16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-1633.0856220000001</c:v>
                      </c:pt>
                      <c:pt idx="1">
                        <c:v>-1281.6988919999999</c:v>
                      </c:pt>
                      <c:pt idx="2">
                        <c:v>-424.17256409999999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960-471A-90AF-F910B4764681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sectores'!$S$17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2035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sectores'!$T$17:$Y$17</c15:sqref>
                        </c15:fullRef>
                        <c15:formulaRef>
                          <c15:sqref>'Inversiones por sectores'!$W$17:$Y$17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-1489.860662</c:v>
                      </c:pt>
                      <c:pt idx="1">
                        <c:v>-1795.088195</c:v>
                      </c:pt>
                      <c:pt idx="2">
                        <c:v>-2445.2532529999999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960-471A-90AF-F910B4764681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sectores'!$S$18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2035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sectores'!$T$18:$Y$18</c15:sqref>
                        </c15:fullRef>
                        <c15:formulaRef>
                          <c15:sqref>'Inversiones por sectores'!$W$18:$Y$18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-968.89600700000028</c:v>
                      </c:pt>
                      <c:pt idx="1">
                        <c:v>-894.86947999999984</c:v>
                      </c:pt>
                      <c:pt idx="2">
                        <c:v>-9.6055922600000017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960-471A-90AF-F910B4764681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sectores'!$S$19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2035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sectores'!$T$19:$Y$19</c15:sqref>
                        </c15:fullRef>
                        <c15:formulaRef>
                          <c15:sqref>'Inversiones por sectores'!$W$19:$Y$19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-9363.8565399999989</c:v>
                      </c:pt>
                      <c:pt idx="1">
                        <c:v>-11228.948609999999</c:v>
                      </c:pt>
                      <c:pt idx="2">
                        <c:v>-19226.977419999999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960-471A-90AF-F910B4764681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sectores'!$S$20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2035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sectores'!$T$20:$Y$20</c15:sqref>
                        </c15:fullRef>
                        <c15:formulaRef>
                          <c15:sqref>'Inversiones por sectores'!$W$20:$Y$20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-2.78764389</c:v>
                      </c:pt>
                      <c:pt idx="1">
                        <c:v>-2.8922846529999999</c:v>
                      </c:pt>
                      <c:pt idx="2">
                        <c:v>-6.2402365969999991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960-471A-90AF-F910B4764681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sectores'!$S$21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2035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sectores'!$T$21:$Y$21</c15:sqref>
                        </c15:fullRef>
                        <c15:formulaRef>
                          <c15:sqref>'Inversiones por sectores'!$W$21:$Y$21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-0.46544618399999993</c:v>
                      </c:pt>
                      <c:pt idx="1">
                        <c:v>-0.15165066039999997</c:v>
                      </c:pt>
                      <c:pt idx="2">
                        <c:v>-6.1988378799999987E-3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960-471A-90AF-F910B4764681}"/>
                  </c:ext>
                </c:extLst>
              </c15:ser>
            </c15:filteredBarSeries>
          </c:ext>
        </c:extLst>
      </c:barChart>
      <c:catAx>
        <c:axId val="14580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803520"/>
        <c:crosses val="autoZero"/>
        <c:auto val="1"/>
        <c:lblAlgn val="ctr"/>
        <c:lblOffset val="100"/>
        <c:noMultiLvlLbl val="0"/>
      </c:catAx>
      <c:valAx>
        <c:axId val="14580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80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0519022959968"/>
          <c:y val="0.14908456008216361"/>
          <c:w val="0.27781450119453199"/>
          <c:h val="0.583337416156313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Inversión</a:t>
            </a:r>
            <a:r>
              <a:rPr lang="fr-FR" baseline="0"/>
              <a:t> por tecnología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629230805608758"/>
          <c:y val="0.16834567901234571"/>
          <c:w val="0.61270587122555631"/>
          <c:h val="0.76251851851851848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'Inversiones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sectores'!$T$9:$Y$9</c15:sqref>
                  </c15:fullRef>
                </c:ext>
              </c:extLst>
              <c:f>('Inversiones por sectores'!$U$9,'Inversiones por sectores'!$W$9:$Y$9)</c:f>
              <c:numCache>
                <c:formatCode>#,##0</c:formatCode>
                <c:ptCount val="4"/>
                <c:pt idx="0">
                  <c:v>-11013.5854521</c:v>
                </c:pt>
                <c:pt idx="1">
                  <c:v>-41844.785457074002</c:v>
                </c:pt>
                <c:pt idx="2">
                  <c:v>-61544.745325413402</c:v>
                </c:pt>
                <c:pt idx="3">
                  <c:v>-127892.0468795746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D6-42BB-AFC2-6E62C669AE56}"/>
            </c:ext>
          </c:extLst>
        </c:ser>
        <c:ser>
          <c:idx val="6"/>
          <c:order val="6"/>
          <c:tx>
            <c:strRef>
              <c:f>'Inversiones por sectores'!$S$10</c:f>
              <c:strCache>
                <c:ptCount val="1"/>
                <c:pt idx="0">
                  <c:v>Hidroeléctrica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sectores'!$T$10:$Y$10</c15:sqref>
                  </c15:fullRef>
                </c:ext>
              </c:extLst>
              <c:f>('Inversiones por sectores'!$U$10,'Inversiones por sectores'!$W$10:$Y$10)</c:f>
              <c:numCache>
                <c:formatCode>#,##0</c:formatCode>
                <c:ptCount val="4"/>
                <c:pt idx="0">
                  <c:v>-3709.0097299999998</c:v>
                </c:pt>
                <c:pt idx="1">
                  <c:v>-10043.657719999999</c:v>
                </c:pt>
                <c:pt idx="2">
                  <c:v>-12842.225690000001</c:v>
                </c:pt>
                <c:pt idx="3">
                  <c:v>-18667.173779999997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D6-42BB-AFC2-6E62C669AE56}"/>
            </c:ext>
          </c:extLst>
        </c:ser>
        <c:ser>
          <c:idx val="7"/>
          <c:order val="7"/>
          <c:tx>
            <c:strRef>
              <c:f>'Inversiones por sectores'!$S$11</c:f>
              <c:strCache>
                <c:ptCount val="1"/>
                <c:pt idx="0">
                  <c:v>Eólica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sectores'!$T$11:$Y$11</c15:sqref>
                  </c15:fullRef>
                </c:ext>
              </c:extLst>
              <c:f>('Inversiones por sectores'!$U$11,'Inversiones por sectores'!$W$11:$Y$11)</c:f>
              <c:numCache>
                <c:formatCode>#,##0</c:formatCode>
                <c:ptCount val="4"/>
                <c:pt idx="0">
                  <c:v>-906.96195800000032</c:v>
                </c:pt>
                <c:pt idx="1">
                  <c:v>-7736.9232999999986</c:v>
                </c:pt>
                <c:pt idx="2">
                  <c:v>-12997.95189</c:v>
                </c:pt>
                <c:pt idx="3">
                  <c:v>-29294.736059999996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D6-42BB-AFC2-6E62C669AE56}"/>
            </c:ext>
          </c:extLst>
        </c:ser>
        <c:ser>
          <c:idx val="8"/>
          <c:order val="8"/>
          <c:tx>
            <c:strRef>
              <c:f>'Inversiones por sectores'!$S$12</c:f>
              <c:strCache>
                <c:ptCount val="1"/>
                <c:pt idx="0">
                  <c:v>Geotérmica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sectores'!$T$12:$Y$12</c15:sqref>
                  </c15:fullRef>
                </c:ext>
              </c:extLst>
              <c:f>('Inversiones por sectores'!$U$12,'Inversiones por sectores'!$W$12:$Y$12)</c:f>
              <c:numCache>
                <c:formatCode>#,##0</c:formatCode>
                <c:ptCount val="4"/>
                <c:pt idx="0">
                  <c:v>-241.71679969999991</c:v>
                </c:pt>
                <c:pt idx="1">
                  <c:v>-1172.5427109999998</c:v>
                </c:pt>
                <c:pt idx="2">
                  <c:v>-1534.3709269999999</c:v>
                </c:pt>
                <c:pt idx="3">
                  <c:v>-2135.3015100000002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D6-42BB-AFC2-6E62C669AE56}"/>
            </c:ext>
          </c:extLst>
        </c:ser>
        <c:ser>
          <c:idx val="9"/>
          <c:order val="9"/>
          <c:tx>
            <c:strRef>
              <c:f>'Inversiones por sectores'!$S$13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sectores'!$T$13:$Y$13</c15:sqref>
                  </c15:fullRef>
                </c:ext>
              </c:extLst>
              <c:f>('Inversiones por sectores'!$U$13,'Inversiones por sectores'!$W$13:$Y$13)</c:f>
              <c:numCache>
                <c:formatCode>#,##0</c:formatCode>
                <c:ptCount val="4"/>
                <c:pt idx="0">
                  <c:v>-131.04427760000004</c:v>
                </c:pt>
                <c:pt idx="1">
                  <c:v>-7189.6111299999993</c:v>
                </c:pt>
                <c:pt idx="2">
                  <c:v>-16445.034759999995</c:v>
                </c:pt>
                <c:pt idx="3">
                  <c:v>-55656.33110000001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D6-42BB-AFC2-6E62C669AE56}"/>
            </c:ext>
          </c:extLst>
        </c:ser>
        <c:ser>
          <c:idx val="10"/>
          <c:order val="10"/>
          <c:tx>
            <c:strRef>
              <c:f>'Inversiones por sectores'!$S$14</c:f>
              <c:strCache>
                <c:ptCount val="1"/>
                <c:pt idx="0">
                  <c:v>Cogeneración Eficiente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sectores'!$T$14:$Y$14</c15:sqref>
                  </c15:fullRef>
                </c:ext>
              </c:extLst>
              <c:f>('Inversiones por sectores'!$U$14,'Inversiones por sectores'!$W$14:$Y$14)</c:f>
              <c:numCache>
                <c:formatCode>#,##0</c:formatCode>
                <c:ptCount val="4"/>
                <c:pt idx="0">
                  <c:v>-373.44343900000013</c:v>
                </c:pt>
                <c:pt idx="1">
                  <c:v>-1634.0080980000002</c:v>
                </c:pt>
                <c:pt idx="2">
                  <c:v>-2048.4875040000002</c:v>
                </c:pt>
                <c:pt idx="3">
                  <c:v>-0.65181138969999997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D6-42BB-AFC2-6E62C669AE56}"/>
            </c:ext>
          </c:extLst>
        </c:ser>
        <c:ser>
          <c:idx val="11"/>
          <c:order val="11"/>
          <c:tx>
            <c:strRef>
              <c:f>'Inversiones por sectores'!$S$15</c:f>
              <c:strCache>
                <c:ptCount val="1"/>
                <c:pt idx="0">
                  <c:v>Bioenergía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sectores'!$T$15:$Y$15</c15:sqref>
                  </c15:fullRef>
                </c:ext>
              </c:extLst>
              <c:f>('Inversiones por sectores'!$U$15,'Inversiones por sectores'!$W$15:$Y$15)</c:f>
              <c:numCache>
                <c:formatCode>#,##0</c:formatCode>
                <c:ptCount val="4"/>
                <c:pt idx="0">
                  <c:v>-229.64984580000009</c:v>
                </c:pt>
                <c:pt idx="1">
                  <c:v>-609.09057700000005</c:v>
                </c:pt>
                <c:pt idx="2">
                  <c:v>-473.02544210000002</c:v>
                </c:pt>
                <c:pt idx="3">
                  <c:v>-25.597353389999999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ED6-42BB-AFC2-6E62C669AE56}"/>
            </c:ext>
          </c:extLst>
        </c:ser>
        <c:ser>
          <c:idx val="12"/>
          <c:order val="12"/>
          <c:tx>
            <c:strRef>
              <c:f>'Inversiones por sectores'!$S$16</c:f>
              <c:strCache>
                <c:ptCount val="1"/>
                <c:pt idx="0">
                  <c:v>Otras energías limpias 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sectores'!$T$16:$Y$16</c15:sqref>
                  </c15:fullRef>
                </c:ext>
              </c:extLst>
              <c:f>('Inversiones por sectores'!$U$16,'Inversiones por sectores'!$W$16:$Y$16)</c:f>
              <c:numCache>
                <c:formatCode>#,##0</c:formatCode>
                <c:ptCount val="4"/>
                <c:pt idx="0">
                  <c:v>-275.50836699999991</c:v>
                </c:pt>
                <c:pt idx="1">
                  <c:v>-1633.0856220000001</c:v>
                </c:pt>
                <c:pt idx="2">
                  <c:v>-1281.6988919999999</c:v>
                </c:pt>
                <c:pt idx="3">
                  <c:v>-424.17256409999999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ED6-42BB-AFC2-6E62C669AE56}"/>
            </c:ext>
          </c:extLst>
        </c:ser>
        <c:ser>
          <c:idx val="13"/>
          <c:order val="13"/>
          <c:tx>
            <c:strRef>
              <c:f>'Inversiones por sectores'!$S$17</c:f>
              <c:strCache>
                <c:ptCount val="1"/>
                <c:pt idx="0">
                  <c:v>Nucleoeléctrica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sectores'!$T$17:$Y$17</c15:sqref>
                  </c15:fullRef>
                </c:ext>
              </c:extLst>
              <c:f>('Inversiones por sectores'!$U$17,'Inversiones por sectores'!$W$17:$Y$17)</c:f>
              <c:numCache>
                <c:formatCode>#,##0</c:formatCode>
                <c:ptCount val="4"/>
                <c:pt idx="0">
                  <c:v>-694.10433499999999</c:v>
                </c:pt>
                <c:pt idx="1">
                  <c:v>-1489.860662</c:v>
                </c:pt>
                <c:pt idx="2">
                  <c:v>-1795.088195</c:v>
                </c:pt>
                <c:pt idx="3">
                  <c:v>-2445.2532529999999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ED6-42BB-AFC2-6E62C669AE56}"/>
            </c:ext>
          </c:extLst>
        </c:ser>
        <c:ser>
          <c:idx val="14"/>
          <c:order val="14"/>
          <c:tx>
            <c:strRef>
              <c:f>'Inversiones por sectores'!$S$18</c:f>
              <c:strCache>
                <c:ptCount val="1"/>
                <c:pt idx="0">
                  <c:v>Carboeléctrica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sectores'!$T$18:$Y$18</c15:sqref>
                  </c15:fullRef>
                </c:ext>
              </c:extLst>
              <c:f>('Inversiones por sectores'!$U$18,'Inversiones por sectores'!$W$18:$Y$18)</c:f>
              <c:numCache>
                <c:formatCode>#,##0</c:formatCode>
                <c:ptCount val="4"/>
                <c:pt idx="0">
                  <c:v>-638.2355279999997</c:v>
                </c:pt>
                <c:pt idx="1">
                  <c:v>-968.89600700000028</c:v>
                </c:pt>
                <c:pt idx="2">
                  <c:v>-894.86947999999984</c:v>
                </c:pt>
                <c:pt idx="3">
                  <c:v>-9.6055922600000017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ED6-42BB-AFC2-6E62C669AE56}"/>
            </c:ext>
          </c:extLst>
        </c:ser>
        <c:ser>
          <c:idx val="15"/>
          <c:order val="15"/>
          <c:tx>
            <c:strRef>
              <c:f>'Inversiones por sectores'!$S$19</c:f>
              <c:strCache>
                <c:ptCount val="1"/>
                <c:pt idx="0">
                  <c:v>Ciclo combinado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sectores'!$T$19:$Y$19</c15:sqref>
                  </c15:fullRef>
                </c:ext>
              </c:extLst>
              <c:f>('Inversiones por sectores'!$U$19,'Inversiones por sectores'!$W$19:$Y$19)</c:f>
              <c:numCache>
                <c:formatCode>#,##0</c:formatCode>
                <c:ptCount val="4"/>
                <c:pt idx="0">
                  <c:v>-3604.2777000000006</c:v>
                </c:pt>
                <c:pt idx="1">
                  <c:v>-9363.8565399999989</c:v>
                </c:pt>
                <c:pt idx="2">
                  <c:v>-11228.948609999999</c:v>
                </c:pt>
                <c:pt idx="3">
                  <c:v>-19226.977419999999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ED6-42BB-AFC2-6E62C669AE56}"/>
            </c:ext>
          </c:extLst>
        </c:ser>
        <c:ser>
          <c:idx val="16"/>
          <c:order val="16"/>
          <c:tx>
            <c:strRef>
              <c:f>'Inversiones por sectores'!$S$20</c:f>
              <c:strCache>
                <c:ptCount val="1"/>
                <c:pt idx="0">
                  <c:v>Combustión Interna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sectores'!$T$20:$Y$20</c15:sqref>
                  </c15:fullRef>
                </c:ext>
              </c:extLst>
              <c:f>('Inversiones por sectores'!$U$20,'Inversiones por sectores'!$W$20:$Y$20)</c:f>
              <c:numCache>
                <c:formatCode>#,##0</c:formatCode>
                <c:ptCount val="4"/>
                <c:pt idx="0">
                  <c:v>-67.586806899999999</c:v>
                </c:pt>
                <c:pt idx="1">
                  <c:v>-2.78764389</c:v>
                </c:pt>
                <c:pt idx="2">
                  <c:v>-2.8922846529999999</c:v>
                </c:pt>
                <c:pt idx="3">
                  <c:v>-6.2402365969999991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ED6-42BB-AFC2-6E62C669AE56}"/>
            </c:ext>
          </c:extLst>
        </c:ser>
        <c:ser>
          <c:idx val="17"/>
          <c:order val="17"/>
          <c:tx>
            <c:strRef>
              <c:f>'Inversiones por sectores'!$S$21</c:f>
              <c:strCache>
                <c:ptCount val="1"/>
                <c:pt idx="0">
                  <c:v>Termoeléctrica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2035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sectores'!$T$21:$Y$21</c15:sqref>
                  </c15:fullRef>
                </c:ext>
              </c:extLst>
              <c:f>('Inversiones por sectores'!$U$21,'Inversiones por sectores'!$W$21:$Y$21)</c:f>
              <c:numCache>
                <c:formatCode>#,##0</c:formatCode>
                <c:ptCount val="4"/>
                <c:pt idx="0">
                  <c:v>-142.04666510000004</c:v>
                </c:pt>
                <c:pt idx="1">
                  <c:v>-0.46544618399999993</c:v>
                </c:pt>
                <c:pt idx="2">
                  <c:v>-0.15165066039999997</c:v>
                </c:pt>
                <c:pt idx="3">
                  <c:v>-6.1988378799999987E-3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ED6-42BB-AFC2-6E62C669A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149760"/>
        <c:axId val="14615129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'Inversiones por sectores'!$S$4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2035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'Inversiones por sectores'!$T$4:$Y$4</c15:sqref>
                        </c15:fullRef>
                        <c15:formulaRef>
                          <c15:sqref>('Inversiones por sectores'!$U$4,'Inversiones por sectores'!$W$4:$Y$4)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832.44999067999743</c:v>
                      </c:pt>
                      <c:pt idx="1">
                        <c:v>2038.5655457600078</c:v>
                      </c:pt>
                      <c:pt idx="2">
                        <c:v>2101.1580597899883</c:v>
                      </c:pt>
                      <c:pt idx="3">
                        <c:v>751.23161302000517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ED6-42BB-AFC2-6E62C669AE5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sectores'!$S$5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2035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sectores'!$T$5:$Y$5</c15:sqref>
                        </c15:fullRef>
                        <c15:formulaRef>
                          <c15:sqref>('Inversiones por sectores'!$U$5,'Inversiones por sectores'!$W$5:$Y$5)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17544.033056999906</c:v>
                      </c:pt>
                      <c:pt idx="1">
                        <c:v>53475.615849999711</c:v>
                      </c:pt>
                      <c:pt idx="2">
                        <c:v>71051.267639999976</c:v>
                      </c:pt>
                      <c:pt idx="3">
                        <c:v>138577.72701999964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ED6-42BB-AFC2-6E62C669AE5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sectores'!$S$6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2035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sectores'!$T$6:$Y$6</c15:sqref>
                        </c15:fullRef>
                        <c15:formulaRef>
                          <c15:sqref>('Inversiones por sectores'!$U$6,'Inversiones por sectores'!$W$6:$Y$6)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10672.603782500024</c:v>
                      </c:pt>
                      <c:pt idx="1">
                        <c:v>55360.505352600012</c:v>
                      </c:pt>
                      <c:pt idx="2">
                        <c:v>92430.837557699997</c:v>
                      </c:pt>
                      <c:pt idx="3">
                        <c:v>231392.32779510005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ED6-42BB-AFC2-6E62C669AE5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sectores'!$S$7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2035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sectores'!$T$7:$Y$7</c15:sqref>
                        </c15:fullRef>
                        <c15:formulaRef>
                          <c15:sqref>('Inversiones por sectores'!$U$7,'Inversiones por sectores'!$W$7:$Y$7)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27174.133499999996</c:v>
                      </c:pt>
                      <c:pt idx="1">
                        <c:v>122371.87170000002</c:v>
                      </c:pt>
                      <c:pt idx="2">
                        <c:v>163707.92769999988</c:v>
                      </c:pt>
                      <c:pt idx="3">
                        <c:v>264290.19479999971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ED6-42BB-AFC2-6E62C669AE56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sectores'!$S$8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2035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sectores'!$T$8:$Y$8</c15:sqref>
                        </c15:fullRef>
                        <c15:formulaRef>
                          <c15:sqref>('Inversiones por sectores'!$U$8,'Inversiones por sectores'!$W$8:$Y$8)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-33825.315869999991</c:v>
                      </c:pt>
                      <c:pt idx="1">
                        <c:v>-105027.90282999992</c:v>
                      </c:pt>
                      <c:pt idx="2">
                        <c:v>-135239.99651000008</c:v>
                      </c:pt>
                      <c:pt idx="3">
                        <c:v>-210689.67341999989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ED6-42BB-AFC2-6E62C669AE56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2035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sectores'!$T$22:$Y$22</c15:sqref>
                        </c15:fullRef>
                        <c15:formulaRef>
                          <c15:sqref>('Inversiones por sectores'!$U$22,'Inversiones por sectores'!$W$22:$Y$22)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11384.319008080289</c:v>
                      </c:pt>
                      <c:pt idx="1">
                        <c:v>86373.870161288418</c:v>
                      </c:pt>
                      <c:pt idx="2">
                        <c:v>132506.44912207499</c:v>
                      </c:pt>
                      <c:pt idx="3">
                        <c:v>296429.76092854142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7ED6-42BB-AFC2-6E62C669AE56}"/>
                  </c:ext>
                </c:extLst>
              </c15:ser>
            </c15:filteredBarSeries>
          </c:ext>
        </c:extLst>
      </c:barChart>
      <c:catAx>
        <c:axId val="14614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151296"/>
        <c:crosses val="autoZero"/>
        <c:auto val="1"/>
        <c:lblAlgn val="ctr"/>
        <c:lblOffset val="100"/>
        <c:noMultiLvlLbl val="0"/>
      </c:catAx>
      <c:valAx>
        <c:axId val="14615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14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546631671041129"/>
          <c:y val="5.0533835444482485E-2"/>
          <c:w val="0.27453368328958883"/>
          <c:h val="0.926697057604641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18"/>
          <c:order val="18"/>
          <c:tx>
            <c:strRef>
              <c:f>'Inversiones por sectores'!$S$48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'Inversiones por sectores'!$T$29:$V$29</c:f>
              <c:strCache>
                <c:ptCount val="3"/>
                <c:pt idx="0">
                  <c:v>2018-2030</c:v>
                </c:pt>
                <c:pt idx="1">
                  <c:v>2031-2040</c:v>
                </c:pt>
                <c:pt idx="2">
                  <c:v>2041-2050</c:v>
                </c:pt>
              </c:strCache>
            </c:strRef>
          </c:cat>
          <c:val>
            <c:numRef>
              <c:f>'Inversiones por sectores'!$T$48:$V$48</c:f>
              <c:numCache>
                <c:formatCode>#,##0</c:formatCode>
                <c:ptCount val="3"/>
                <c:pt idx="0">
                  <c:v>39256.982092117891</c:v>
                </c:pt>
                <c:pt idx="1">
                  <c:v>137982.73257686011</c:v>
                </c:pt>
                <c:pt idx="2">
                  <c:v>246747.40753252711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0E4-4E68-AB66-579B1242A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184064"/>
        <c:axId val="1461856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'Inversiones por sectores'!$S$30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'Inversiones por sectores'!$T$30:$V$30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1386.4374344346143</c:v>
                      </c:pt>
                      <c:pt idx="1">
                        <c:v>2048.6922768600052</c:v>
                      </c:pt>
                      <c:pt idx="2">
                        <c:v>1359.3316888999834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0E4-4E68-AB66-579B1242A09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sectores'!$S$31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sectores'!$T$31:$V$31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31767.644725538557</c:v>
                      </c:pt>
                      <c:pt idx="1">
                        <c:v>73172.177788999863</c:v>
                      </c:pt>
                      <c:pt idx="2">
                        <c:v>115395.05131099932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0E4-4E68-AB66-579B1242A09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sectores'!$S$32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sectores'!$T$32:$V$32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26099.591632515425</c:v>
                      </c:pt>
                      <c:pt idx="1">
                        <c:v>98192.834663529997</c:v>
                      </c:pt>
                      <c:pt idx="2">
                        <c:v>191227.53933250986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0E4-4E68-AB66-579B1242A09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sectores'!$S$33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sectores'!$T$33:$V$33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63885.841046153568</c:v>
                      </c:pt>
                      <c:pt idx="1">
                        <c:v>167518.01312000025</c:v>
                      </c:pt>
                      <c:pt idx="2">
                        <c:v>239958.89883999899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0E4-4E68-AB66-579B1242A09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sectores'!$S$34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sectores'!$T$34:$V$34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-61186.541008461383</c:v>
                      </c:pt>
                      <c:pt idx="1">
                        <c:v>-137799.69713400002</c:v>
                      </c:pt>
                      <c:pt idx="2">
                        <c:v>-189911.59717199986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0E4-4E68-AB66-579B1242A09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sectores'!$S$35</c15:sqref>
                        </c15:formulaRef>
                      </c:ext>
                    </c:extLst>
                    <c:strCache>
                      <c:ptCount val="1"/>
                      <c:pt idx="0">
                        <c:v>Generación de electricidad 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sectores'!$T$35:$V$35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-22695.991738063902</c:v>
                      </c:pt>
                      <c:pt idx="1">
                        <c:v>-65149.288138529766</c:v>
                      </c:pt>
                      <c:pt idx="2">
                        <c:v>-111281.81646787967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0E4-4E68-AB66-579B1242A095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sectores'!$S$36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sectores'!$T$36:$V$36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-6145.675782307695</c:v>
                      </c:pt>
                      <c:pt idx="1">
                        <c:v>-12922.240126999999</c:v>
                      </c:pt>
                      <c:pt idx="2">
                        <c:v>-17253.985747999999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0E4-4E68-AB66-579B1242A095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sectores'!$S$37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sectores'!$T$37:$V$37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-3186.194851153844</c:v>
                      </c:pt>
                      <c:pt idx="1">
                        <c:v>-13812.851993000007</c:v>
                      </c:pt>
                      <c:pt idx="2">
                        <c:v>-25418.464552000001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0E4-4E68-AB66-579B1242A095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sectores'!$S$38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sectores'!$T$38:$V$38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-633.27951423076934</c:v>
                      </c:pt>
                      <c:pt idx="1">
                        <c:v>-1541.9660204000002</c:v>
                      </c:pt>
                      <c:pt idx="2">
                        <c:v>-2025.2317675000004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0E4-4E68-AB66-579B1242A095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sectores'!$S$39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sectores'!$T$39:$V$39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-2849.1624582153863</c:v>
                      </c:pt>
                      <c:pt idx="1">
                        <c:v>-19253.139325000011</c:v>
                      </c:pt>
                      <c:pt idx="2">
                        <c:v>-46877.855397000021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0E4-4E68-AB66-579B1242A095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sectores'!$S$40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sectores'!$T$40:$V$40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-906.8382462307693</c:v>
                      </c:pt>
                      <c:pt idx="1">
                        <c:v>-2038.4799488000003</c:v>
                      </c:pt>
                      <c:pt idx="2">
                        <c:v>-272.24784779296994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0E4-4E68-AB66-579B1242A095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sectores'!$S$41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sectores'!$T$41:$V$41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-394.59273592307704</c:v>
                      </c:pt>
                      <c:pt idx="1">
                        <c:v>-451.69636793999985</c:v>
                      </c:pt>
                      <c:pt idx="2">
                        <c:v>-108.75529311300002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0E4-4E68-AB66-579B1242A095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sectores'!$S$42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sectores'!$T$42:$V$42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-883.82380289230787</c:v>
                      </c:pt>
                      <c:pt idx="1">
                        <c:v>-1222.2491049999999</c:v>
                      </c:pt>
                      <c:pt idx="2">
                        <c:v>-582.29358942000022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40E4-4E68-AB66-579B1242A095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sectores'!$S$43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sectores'!$T$43:$V$43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-1036.4854494615388</c:v>
                      </c:pt>
                      <c:pt idx="1">
                        <c:v>-1800.274457499999</c:v>
                      </c:pt>
                      <c:pt idx="2">
                        <c:v>-2281.5701139000003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0E4-4E68-AB66-579B1242A095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sectores'!$S$44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sectores'!$T$44:$V$44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-829.69784215384652</c:v>
                      </c:pt>
                      <c:pt idx="1">
                        <c:v>-867.61440020000009</c:v>
                      </c:pt>
                      <c:pt idx="2">
                        <c:v>-171.03935049099982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40E4-4E68-AB66-579B1242A095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sectores'!$S$45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sectores'!$T$45:$V$45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-5720.565921538464</c:v>
                      </c:pt>
                      <c:pt idx="1">
                        <c:v>-11235.587627000001</c:v>
                      </c:pt>
                      <c:pt idx="2">
                        <c:v>-16285.486148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40E4-4E68-AB66-579B1242A095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sectores'!$S$46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sectores'!$T$46:$V$46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-31.361075315769256</c:v>
                      </c:pt>
                      <c:pt idx="1">
                        <c:v>-3.0234726918999995</c:v>
                      </c:pt>
                      <c:pt idx="2">
                        <c:v>-4.8680277791000002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40E4-4E68-AB66-579B1242A095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sectores'!$S$47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sectores'!$T$47:$V$47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-78.31405864046144</c:v>
                      </c:pt>
                      <c:pt idx="1">
                        <c:v>-0.16529399784999987</c:v>
                      </c:pt>
                      <c:pt idx="2">
                        <c:v>-1.8632883618000001E-2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0E4-4E68-AB66-579B1242A095}"/>
                  </c:ext>
                </c:extLst>
              </c15:ser>
            </c15:filteredBarSeries>
          </c:ext>
        </c:extLst>
      </c:barChart>
      <c:catAx>
        <c:axId val="14618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185600"/>
        <c:crosses val="autoZero"/>
        <c:auto val="1"/>
        <c:lblAlgn val="ctr"/>
        <c:lblOffset val="100"/>
        <c:noMultiLvlLbl val="0"/>
      </c:catAx>
      <c:valAx>
        <c:axId val="14618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184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 por sector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8606410386546985E-2"/>
          <c:y val="0.13100226368552068"/>
          <c:w val="0.89779851295433577"/>
          <c:h val="0.7062662277705963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'Inversiones por sectores'!$T$29</c:f>
              <c:strCache>
                <c:ptCount val="1"/>
                <c:pt idx="0">
                  <c:v>2018-2030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sectores'!$T$30:$T$48</c15:sqref>
                  </c15:fullRef>
                </c:ext>
              </c:extLst>
              <c:f>('Inversiones por sectores'!$T$30:$T$35,'Inversiones por sectores'!$T$48)</c:f>
              <c:numCache>
                <c:formatCode>#,##0</c:formatCode>
                <c:ptCount val="7"/>
                <c:pt idx="0">
                  <c:v>1386.4374344346143</c:v>
                </c:pt>
                <c:pt idx="1">
                  <c:v>31767.644725538557</c:v>
                </c:pt>
                <c:pt idx="2">
                  <c:v>26099.591632515425</c:v>
                </c:pt>
                <c:pt idx="3">
                  <c:v>63885.841046153568</c:v>
                </c:pt>
                <c:pt idx="4">
                  <c:v>-61186.541008461383</c:v>
                </c:pt>
                <c:pt idx="5">
                  <c:v>-22695.991738063902</c:v>
                </c:pt>
                <c:pt idx="6">
                  <c:v>39256.982092117891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C5-447B-B261-6F318882EFFF}"/>
            </c:ext>
          </c:extLst>
        </c:ser>
        <c:ser>
          <c:idx val="1"/>
          <c:order val="1"/>
          <c:tx>
            <c:strRef>
              <c:f>'Inversiones por sectores'!$U$29</c:f>
              <c:strCache>
                <c:ptCount val="1"/>
                <c:pt idx="0">
                  <c:v>2031-2040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sectores'!$U$30:$U$48</c15:sqref>
                  </c15:fullRef>
                </c:ext>
              </c:extLst>
              <c:f>('Inversiones por sectores'!$U$30:$U$35,'Inversiones por sectores'!$U$48)</c:f>
              <c:numCache>
                <c:formatCode>#,##0</c:formatCode>
                <c:ptCount val="7"/>
                <c:pt idx="0">
                  <c:v>2048.6922768600052</c:v>
                </c:pt>
                <c:pt idx="1">
                  <c:v>73172.177788999863</c:v>
                </c:pt>
                <c:pt idx="2">
                  <c:v>98192.834663529997</c:v>
                </c:pt>
                <c:pt idx="3">
                  <c:v>167518.01312000025</c:v>
                </c:pt>
                <c:pt idx="4">
                  <c:v>-137799.69713400002</c:v>
                </c:pt>
                <c:pt idx="5">
                  <c:v>-65149.288138529766</c:v>
                </c:pt>
                <c:pt idx="6">
                  <c:v>137982.73257686011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C5-447B-B261-6F318882EFFF}"/>
            </c:ext>
          </c:extLst>
        </c:ser>
        <c:ser>
          <c:idx val="2"/>
          <c:order val="2"/>
          <c:tx>
            <c:strRef>
              <c:f>'Inversiones por sectores'!$V$29</c:f>
              <c:strCache>
                <c:ptCount val="1"/>
                <c:pt idx="0">
                  <c:v>2041-2050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sectores'!$V$30:$V$48</c15:sqref>
                  </c15:fullRef>
                </c:ext>
              </c:extLst>
              <c:f>('Inversiones por sectores'!$V$30:$V$35,'Inversiones por sectores'!$V$48)</c:f>
              <c:numCache>
                <c:formatCode>#,##0</c:formatCode>
                <c:ptCount val="7"/>
                <c:pt idx="0">
                  <c:v>1359.3316888999834</c:v>
                </c:pt>
                <c:pt idx="1">
                  <c:v>115395.05131099932</c:v>
                </c:pt>
                <c:pt idx="2">
                  <c:v>191227.53933250986</c:v>
                </c:pt>
                <c:pt idx="3">
                  <c:v>239958.89883999899</c:v>
                </c:pt>
                <c:pt idx="4">
                  <c:v>-189911.59717199986</c:v>
                </c:pt>
                <c:pt idx="5">
                  <c:v>-111281.81646787967</c:v>
                </c:pt>
                <c:pt idx="6">
                  <c:v>246747.40753252711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C5-447B-B261-6F318882E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6248832"/>
        <c:axId val="146250368"/>
      </c:barChart>
      <c:catAx>
        <c:axId val="146248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250368"/>
        <c:crosses val="autoZero"/>
        <c:auto val="1"/>
        <c:lblAlgn val="ctr"/>
        <c:lblOffset val="100"/>
        <c:noMultiLvlLbl val="0"/>
      </c:catAx>
      <c:valAx>
        <c:axId val="14625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24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 por tipo de tecnología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'Inversiones por sectores'!$T$29</c:f>
              <c:strCache>
                <c:ptCount val="1"/>
                <c:pt idx="0">
                  <c:v>2018-2030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sectores'!$T$49:$T$51</c:f>
              <c:numCache>
                <c:formatCode>#,##0</c:formatCode>
                <c:ptCount val="3"/>
                <c:pt idx="0">
                  <c:v>-14999.567390953849</c:v>
                </c:pt>
                <c:pt idx="1">
                  <c:v>-1036.4854494615388</c:v>
                </c:pt>
                <c:pt idx="2">
                  <c:v>-6659.9388976485352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2-4312-A68E-8DFF9A5BBFBC}"/>
            </c:ext>
          </c:extLst>
        </c:ser>
        <c:ser>
          <c:idx val="1"/>
          <c:order val="1"/>
          <c:tx>
            <c:strRef>
              <c:f>'Inversiones por sectores'!$U$29</c:f>
              <c:strCache>
                <c:ptCount val="1"/>
                <c:pt idx="0">
                  <c:v>2031-2040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sectores'!$U$49:$U$51</c:f>
              <c:numCache>
                <c:formatCode>#,##0</c:formatCode>
                <c:ptCount val="3"/>
                <c:pt idx="0">
                  <c:v>-51242.622887139994</c:v>
                </c:pt>
                <c:pt idx="1">
                  <c:v>-1800.274457499999</c:v>
                </c:pt>
                <c:pt idx="2">
                  <c:v>-12106.390793889757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92-4312-A68E-8DFF9A5BBFBC}"/>
            </c:ext>
          </c:extLst>
        </c:ser>
        <c:ser>
          <c:idx val="2"/>
          <c:order val="2"/>
          <c:tx>
            <c:strRef>
              <c:f>'Inversiones por sectores'!$V$29</c:f>
              <c:strCache>
                <c:ptCount val="1"/>
                <c:pt idx="0">
                  <c:v>2041-2050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sectores'!$V$49:$V$51</c:f>
              <c:numCache>
                <c:formatCode>#,##0</c:formatCode>
                <c:ptCount val="3"/>
                <c:pt idx="0">
                  <c:v>-92538.834194825991</c:v>
                </c:pt>
                <c:pt idx="1">
                  <c:v>-2281.5701139000003</c:v>
                </c:pt>
                <c:pt idx="2">
                  <c:v>-16461.412159153715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92-4312-A68E-8DFF9A5BB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355712"/>
        <c:axId val="146357248"/>
      </c:barChart>
      <c:catAx>
        <c:axId val="146355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357248"/>
        <c:crosses val="autoZero"/>
        <c:auto val="1"/>
        <c:lblAlgn val="ctr"/>
        <c:lblOffset val="100"/>
        <c:noMultiLvlLbl val="0"/>
      </c:catAx>
      <c:valAx>
        <c:axId val="14635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35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/>
              <a:t>Empleo</a:t>
            </a:r>
            <a:r>
              <a:rPr lang="fr-FR" sz="1200" baseline="0"/>
              <a:t> por sectores</a:t>
            </a:r>
            <a:endParaRPr lang="fr-FR" sz="12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703175798538222"/>
          <c:y val="0.16839292185046503"/>
          <c:w val="0.61058683816538584"/>
          <c:h val="0.610276891936682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'Empleo por sectores'!$S$4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sectores'!$X$3:$Y$3</c:f>
              <c:numCache>
                <c:formatCode>General</c:formatCode>
                <c:ptCount val="2"/>
                <c:pt idx="0">
                  <c:v>2035</c:v>
                </c:pt>
                <c:pt idx="1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sectores'!$T$4:$Y$4</c15:sqref>
                  </c15:fullRef>
                </c:ext>
              </c:extLst>
              <c:f>'Empleo por sectores'!$X$4:$Y$4</c:f>
              <c:numCache>
                <c:formatCode>#,##0</c:formatCode>
                <c:ptCount val="2"/>
                <c:pt idx="0">
                  <c:v>98329.543599998578</c:v>
                </c:pt>
                <c:pt idx="1">
                  <c:v>-108111.42339999974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8351-45DB-88A7-41CBCE31C5F7}"/>
            </c:ext>
          </c:extLst>
        </c:ser>
        <c:ser>
          <c:idx val="1"/>
          <c:order val="1"/>
          <c:tx>
            <c:strRef>
              <c:f>'Empleo por sectores'!$S$5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sectores'!$X$3:$Y$3</c:f>
              <c:numCache>
                <c:formatCode>General</c:formatCode>
                <c:ptCount val="2"/>
                <c:pt idx="0">
                  <c:v>2035</c:v>
                </c:pt>
                <c:pt idx="1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sectores'!$T$5:$Y$5</c15:sqref>
                  </c15:fullRef>
                </c:ext>
              </c:extLst>
              <c:f>'Empleo por sectores'!$X$5:$Y$5</c:f>
              <c:numCache>
                <c:formatCode>#,##0</c:formatCode>
                <c:ptCount val="2"/>
                <c:pt idx="0">
                  <c:v>391920.27445000038</c:v>
                </c:pt>
                <c:pt idx="1">
                  <c:v>257508.08297999576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351-45DB-88A7-41CBCE31C5F7}"/>
            </c:ext>
          </c:extLst>
        </c:ser>
        <c:ser>
          <c:idx val="2"/>
          <c:order val="2"/>
          <c:tx>
            <c:strRef>
              <c:f>'Empleo por sectores'!$S$6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sectores'!$X$3:$Y$3</c:f>
              <c:numCache>
                <c:formatCode>General</c:formatCode>
                <c:ptCount val="2"/>
                <c:pt idx="0">
                  <c:v>2035</c:v>
                </c:pt>
                <c:pt idx="1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sectores'!$T$6:$Y$6</c15:sqref>
                  </c15:fullRef>
                </c:ext>
              </c:extLst>
              <c:f>'Empleo por sectores'!$X$6:$Y$6</c:f>
              <c:numCache>
                <c:formatCode>#,##0</c:formatCode>
                <c:ptCount val="2"/>
                <c:pt idx="0">
                  <c:v>259799.02589000063</c:v>
                </c:pt>
                <c:pt idx="1">
                  <c:v>291165.83271999983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51-45DB-88A7-41CBCE31C5F7}"/>
            </c:ext>
          </c:extLst>
        </c:ser>
        <c:ser>
          <c:idx val="3"/>
          <c:order val="3"/>
          <c:tx>
            <c:strRef>
              <c:f>'Empleo por sectores'!$S$7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sectores'!$X$3:$Y$3</c:f>
              <c:numCache>
                <c:formatCode>General</c:formatCode>
                <c:ptCount val="2"/>
                <c:pt idx="0">
                  <c:v>2035</c:v>
                </c:pt>
                <c:pt idx="1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sectores'!$T$7:$Y$7</c15:sqref>
                  </c15:fullRef>
                </c:ext>
              </c:extLst>
              <c:f>'Empleo por sectores'!$X$7:$Y$7</c:f>
              <c:numCache>
                <c:formatCode>#,##0</c:formatCode>
                <c:ptCount val="2"/>
                <c:pt idx="0">
                  <c:v>947961.99499999732</c:v>
                </c:pt>
                <c:pt idx="1">
                  <c:v>478973.11700000614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51-45DB-88A7-41CBCE31C5F7}"/>
            </c:ext>
          </c:extLst>
        </c:ser>
        <c:ser>
          <c:idx val="4"/>
          <c:order val="4"/>
          <c:tx>
            <c:strRef>
              <c:f>'Empleo por sectores'!$S$8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sectores'!$X$3:$Y$3</c:f>
              <c:numCache>
                <c:formatCode>General</c:formatCode>
                <c:ptCount val="2"/>
                <c:pt idx="0">
                  <c:v>2035</c:v>
                </c:pt>
                <c:pt idx="1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sectores'!$T$8:$Y$8</c15:sqref>
                  </c15:fullRef>
                </c:ext>
              </c:extLst>
              <c:f>'Empleo por sectores'!$X$8:$Y$8</c:f>
              <c:numCache>
                <c:formatCode>#,##0</c:formatCode>
                <c:ptCount val="2"/>
                <c:pt idx="0">
                  <c:v>-29814.524810000003</c:v>
                </c:pt>
                <c:pt idx="1">
                  <c:v>-30245.463600000003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51-45DB-88A7-41CBCE31C5F7}"/>
            </c:ext>
          </c:extLst>
        </c:ser>
        <c:ser>
          <c:idx val="5"/>
          <c:order val="5"/>
          <c:tx>
            <c:strRef>
              <c:f>'Empleo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sectores'!$X$3:$Y$3</c:f>
              <c:numCache>
                <c:formatCode>General</c:formatCode>
                <c:ptCount val="2"/>
                <c:pt idx="0">
                  <c:v>2035</c:v>
                </c:pt>
                <c:pt idx="1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sectores'!$T$9:$Y$9</c15:sqref>
                  </c15:fullRef>
                </c:ext>
              </c:extLst>
              <c:f>'Empleo por sectores'!$X$9:$Y$9</c:f>
              <c:numCache>
                <c:formatCode>#,##0</c:formatCode>
                <c:ptCount val="2"/>
                <c:pt idx="0">
                  <c:v>-155617.26958245394</c:v>
                </c:pt>
                <c:pt idx="1">
                  <c:v>-245244.66747383116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351-45DB-88A7-41CBCE31C5F7}"/>
            </c:ext>
          </c:extLst>
        </c:ser>
        <c:ser>
          <c:idx val="18"/>
          <c:order val="18"/>
          <c:tx>
            <c:strRef>
              <c:f>'Empleo por sectores'!$S$22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sectores'!$X$3:$Y$3</c:f>
              <c:numCache>
                <c:formatCode>General</c:formatCode>
                <c:ptCount val="2"/>
                <c:pt idx="0">
                  <c:v>2035</c:v>
                </c:pt>
                <c:pt idx="1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sectores'!$T$22:$Y$22</c15:sqref>
                  </c15:fullRef>
                </c:ext>
              </c:extLst>
              <c:f>'Empleo por sectores'!$X$22:$Y$22</c:f>
              <c:numCache>
                <c:formatCode>#,##0</c:formatCode>
                <c:ptCount val="2"/>
                <c:pt idx="0">
                  <c:v>1512579.0445475429</c:v>
                </c:pt>
                <c:pt idx="1">
                  <c:v>644045.47822614014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351-45DB-88A7-41CBCE31C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895616"/>
        <c:axId val="146897152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'Empleo por sectores'!$S$10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sectores'!$X$3:$Y$3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2035</c:v>
                      </c:pt>
                      <c:pt idx="1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'Empleo por sectores'!$T$10:$Y$10</c15:sqref>
                        </c15:fullRef>
                        <c15:formulaRef>
                          <c15:sqref>'Empleo por sectores'!$X$10:$Y$10</c15:sqref>
                        </c15:formulaRef>
                      </c:ext>
                    </c:extLst>
                    <c:numCache>
                      <c:formatCode>#,##0</c:formatCode>
                      <c:ptCount val="2"/>
                      <c:pt idx="0">
                        <c:v>-12901.312109999995</c:v>
                      </c:pt>
                      <c:pt idx="1">
                        <c:v>-11914.354860000001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8351-45DB-88A7-41CBCE31C5F7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sectores'!$S$11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sectores'!$X$3:$Y$3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2035</c:v>
                      </c:pt>
                      <c:pt idx="1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sectores'!$T$11:$Y$11</c15:sqref>
                        </c15:fullRef>
                        <c15:formulaRef>
                          <c15:sqref>'Empleo por sectores'!$X$11:$Y$11</c15:sqref>
                        </c15:formulaRef>
                      </c:ext>
                    </c:extLst>
                    <c:numCache>
                      <c:formatCode>#,##0</c:formatCode>
                      <c:ptCount val="2"/>
                      <c:pt idx="0">
                        <c:v>-14578.388009999999</c:v>
                      </c:pt>
                      <c:pt idx="1">
                        <c:v>-19625.625749999999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351-45DB-88A7-41CBCE31C5F7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sectores'!$S$12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sectores'!$X$3:$Y$3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2035</c:v>
                      </c:pt>
                      <c:pt idx="1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sectores'!$T$12:$Y$12</c15:sqref>
                        </c15:fullRef>
                        <c15:formulaRef>
                          <c15:sqref>'Empleo por sectores'!$X$12:$Y$12</c15:sqref>
                        </c15:formulaRef>
                      </c:ext>
                    </c:extLst>
                    <c:numCache>
                      <c:formatCode>#,##0</c:formatCode>
                      <c:ptCount val="2"/>
                      <c:pt idx="0">
                        <c:v>-2744.7800379999999</c:v>
                      </c:pt>
                      <c:pt idx="1">
                        <c:v>-2484.503878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351-45DB-88A7-41CBCE31C5F7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sectores'!$S$13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sectores'!$X$3:$Y$3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2035</c:v>
                      </c:pt>
                      <c:pt idx="1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sectores'!$T$13:$Y$13</c15:sqref>
                        </c15:fullRef>
                        <c15:formulaRef>
                          <c15:sqref>'Empleo por sectores'!$X$13:$Y$13</c15:sqref>
                        </c15:formulaRef>
                      </c:ext>
                    </c:extLst>
                    <c:numCache>
                      <c:formatCode>#,##0</c:formatCode>
                      <c:ptCount val="2"/>
                      <c:pt idx="0">
                        <c:v>-92265.965899999981</c:v>
                      </c:pt>
                      <c:pt idx="1">
                        <c:v>-181625.67940000002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351-45DB-88A7-41CBCE31C5F7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sectores'!$S$14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sectores'!$X$3:$Y$3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2035</c:v>
                      </c:pt>
                      <c:pt idx="1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sectores'!$T$14:$Y$14</c15:sqref>
                        </c15:fullRef>
                        <c15:formulaRef>
                          <c15:sqref>'Empleo por sectores'!$X$14:$Y$14</c15:sqref>
                        </c15:formulaRef>
                      </c:ext>
                    </c:extLst>
                    <c:numCache>
                      <c:formatCode>#,##0</c:formatCode>
                      <c:ptCount val="2"/>
                      <c:pt idx="0">
                        <c:v>-952.60076000000004</c:v>
                      </c:pt>
                      <c:pt idx="1">
                        <c:v>-0.93762767100000022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351-45DB-88A7-41CBCE31C5F7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sectores'!$S$15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sectores'!$X$3:$Y$3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2035</c:v>
                      </c:pt>
                      <c:pt idx="1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sectores'!$T$15:$Y$15</c15:sqref>
                        </c15:fullRef>
                        <c15:formulaRef>
                          <c15:sqref>'Empleo por sectores'!$X$15:$Y$15</c15:sqref>
                        </c15:formulaRef>
                      </c:ext>
                    </c:extLst>
                    <c:numCache>
                      <c:formatCode>#,##0</c:formatCode>
                      <c:ptCount val="2"/>
                      <c:pt idx="0">
                        <c:v>-1963.7858179999998</c:v>
                      </c:pt>
                      <c:pt idx="1">
                        <c:v>-153.49118319999999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8351-45DB-88A7-41CBCE31C5F7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sectores'!$S$16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sectores'!$X$3:$Y$3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2035</c:v>
                      </c:pt>
                      <c:pt idx="1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sectores'!$T$16:$Y$16</c15:sqref>
                        </c15:fullRef>
                        <c15:formulaRef>
                          <c15:sqref>'Empleo por sectores'!$X$16:$Y$16</c15:sqref>
                        </c15:formulaRef>
                      </c:ext>
                    </c:extLst>
                    <c:numCache>
                      <c:formatCode>#,##0</c:formatCode>
                      <c:ptCount val="2"/>
                      <c:pt idx="0">
                        <c:v>-326.68911689999993</c:v>
                      </c:pt>
                      <c:pt idx="1">
                        <c:v>-134.52298809999999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351-45DB-88A7-41CBCE31C5F7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sectores'!$S$17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sectores'!$X$3:$Y$3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2035</c:v>
                      </c:pt>
                      <c:pt idx="1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sectores'!$T$17:$Y$17</c15:sqref>
                        </c15:fullRef>
                        <c15:formulaRef>
                          <c15:sqref>'Empleo por sectores'!$X$17:$Y$17</c15:sqref>
                        </c15:formulaRef>
                      </c:ext>
                    </c:extLst>
                    <c:numCache>
                      <c:formatCode>#,##0</c:formatCode>
                      <c:ptCount val="2"/>
                      <c:pt idx="0">
                        <c:v>-1447.5241189999997</c:v>
                      </c:pt>
                      <c:pt idx="1">
                        <c:v>-1349.156021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351-45DB-88A7-41CBCE31C5F7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sectores'!$S$18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sectores'!$X$3:$Y$3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2035</c:v>
                      </c:pt>
                      <c:pt idx="1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sectores'!$T$18:$Y$18</c15:sqref>
                        </c15:fullRef>
                        <c15:formulaRef>
                          <c15:sqref>'Empleo por sectores'!$X$18:$Y$18</c15:sqref>
                        </c15:formulaRef>
                      </c:ext>
                    </c:extLst>
                    <c:numCache>
                      <c:formatCode>#,##0</c:formatCode>
                      <c:ptCount val="2"/>
                      <c:pt idx="0">
                        <c:v>-3480.7246510000004</c:v>
                      </c:pt>
                      <c:pt idx="1">
                        <c:v>-101.50779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8351-45DB-88A7-41CBCE31C5F7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sectores'!$S$19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sectores'!$X$3:$Y$3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2035</c:v>
                      </c:pt>
                      <c:pt idx="1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sectores'!$T$19:$Y$19</c15:sqref>
                        </c15:fullRef>
                        <c15:formulaRef>
                          <c15:sqref>'Empleo por sectores'!$X$19:$Y$19</c15:sqref>
                        </c15:formulaRef>
                      </c:ext>
                    </c:extLst>
                    <c:numCache>
                      <c:formatCode>#,##0</c:formatCode>
                      <c:ptCount val="2"/>
                      <c:pt idx="0">
                        <c:v>-24944.356280000007</c:v>
                      </c:pt>
                      <c:pt idx="1">
                        <c:v>-27821.741529999999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351-45DB-88A7-41CBCE31C5F7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sectores'!$S$20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sectores'!$X$3:$Y$3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2035</c:v>
                      </c:pt>
                      <c:pt idx="1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sectores'!$T$20:$Y$20</c15:sqref>
                        </c15:fullRef>
                        <c15:formulaRef>
                          <c15:sqref>'Empleo por sectores'!$X$20:$Y$20</c15:sqref>
                        </c15:formulaRef>
                      </c:ext>
                    </c:extLst>
                    <c:numCache>
                      <c:formatCode>#,##0</c:formatCode>
                      <c:ptCount val="2"/>
                      <c:pt idx="0">
                        <c:v>-7.29656108</c:v>
                      </c:pt>
                      <c:pt idx="1">
                        <c:v>-28.89455779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351-45DB-88A7-41CBCE31C5F7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sectores'!$S$21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sectores'!$X$3:$Y$3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2035</c:v>
                      </c:pt>
                      <c:pt idx="1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sectores'!$T$21:$Y$21</c15:sqref>
                        </c15:fullRef>
                        <c15:formulaRef>
                          <c15:sqref>'Empleo por sectores'!$X$21:$Y$21</c15:sqref>
                        </c15:formulaRef>
                      </c:ext>
                    </c:extLst>
                    <c:numCache>
                      <c:formatCode>#,##0</c:formatCode>
                      <c:ptCount val="2"/>
                      <c:pt idx="0">
                        <c:v>-3.8462184740000005</c:v>
                      </c:pt>
                      <c:pt idx="1">
                        <c:v>-4.2518880699999997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351-45DB-88A7-41CBCE31C5F7}"/>
                  </c:ext>
                </c:extLst>
              </c15:ser>
            </c15:filteredBarSeries>
          </c:ext>
        </c:extLst>
      </c:barChart>
      <c:catAx>
        <c:axId val="14689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897152"/>
        <c:crosses val="autoZero"/>
        <c:auto val="1"/>
        <c:lblAlgn val="ctr"/>
        <c:lblOffset val="100"/>
        <c:noMultiLvlLbl val="0"/>
      </c:catAx>
      <c:valAx>
        <c:axId val="14689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89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45857266644144"/>
          <c:y val="0.13525289538956789"/>
          <c:w val="0.24123198818567046"/>
          <c:h val="0.647717536945536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100"/>
              <a:t>Empleos</a:t>
            </a:r>
            <a:r>
              <a:rPr lang="fr-FR" sz="1100" baseline="0"/>
              <a:t> por de la generación de electricidad por tecnología </a:t>
            </a:r>
            <a:endParaRPr lang="fr-FR" sz="1100"/>
          </a:p>
        </c:rich>
      </c:tx>
      <c:layout>
        <c:manualLayout>
          <c:xMode val="edge"/>
          <c:yMode val="edge"/>
          <c:x val="0.10828239690377686"/>
          <c:y val="4.45930724135315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703175798538222"/>
          <c:y val="0.16839292185046503"/>
          <c:w val="0.61058683816538584"/>
          <c:h val="0.61027689193668289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'Empleo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2035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sectores'!$T$9:$Y$9</c15:sqref>
                  </c15:fullRef>
                </c:ext>
              </c:extLst>
              <c:f>'Empleo por sectores'!$W$9:$Y$9</c:f>
              <c:numCache>
                <c:formatCode>#,##0</c:formatCode>
                <c:ptCount val="3"/>
                <c:pt idx="0">
                  <c:v>-118869.56204203199</c:v>
                </c:pt>
                <c:pt idx="1">
                  <c:v>-155617.26958245394</c:v>
                </c:pt>
                <c:pt idx="2">
                  <c:v>-245244.66747383116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EC-4DDA-A8C3-71B53597A08D}"/>
            </c:ext>
          </c:extLst>
        </c:ser>
        <c:ser>
          <c:idx val="6"/>
          <c:order val="6"/>
          <c:tx>
            <c:strRef>
              <c:f>'Empleo por sectores'!$S$10</c:f>
              <c:strCache>
                <c:ptCount val="1"/>
                <c:pt idx="0">
                  <c:v>Hidroeléctrica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2035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sectores'!$T$10:$Y$10</c15:sqref>
                  </c15:fullRef>
                </c:ext>
              </c:extLst>
              <c:f>'Empleo por sectores'!$W$10:$Y$10</c:f>
              <c:numCache>
                <c:formatCode>#,##0</c:formatCode>
                <c:ptCount val="3"/>
                <c:pt idx="0">
                  <c:v>-12340.152450000005</c:v>
                </c:pt>
                <c:pt idx="1">
                  <c:v>-12901.312109999995</c:v>
                </c:pt>
                <c:pt idx="2">
                  <c:v>-11914.354860000001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6CEC-4DDA-A8C3-71B53597A08D}"/>
            </c:ext>
          </c:extLst>
        </c:ser>
        <c:ser>
          <c:idx val="7"/>
          <c:order val="7"/>
          <c:tx>
            <c:strRef>
              <c:f>'Empleo por sectores'!$S$11</c:f>
              <c:strCache>
                <c:ptCount val="1"/>
                <c:pt idx="0">
                  <c:v>Eólica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2035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sectores'!$T$11:$Y$11</c15:sqref>
                  </c15:fullRef>
                </c:ext>
              </c:extLst>
              <c:f>'Empleo por sectores'!$W$11:$Y$11</c:f>
              <c:numCache>
                <c:formatCode>#,##0</c:formatCode>
                <c:ptCount val="3"/>
                <c:pt idx="0">
                  <c:v>-10789.787630000003</c:v>
                </c:pt>
                <c:pt idx="1">
                  <c:v>-14578.388009999999</c:v>
                </c:pt>
                <c:pt idx="2">
                  <c:v>-19625.625749999999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CEC-4DDA-A8C3-71B53597A08D}"/>
            </c:ext>
          </c:extLst>
        </c:ser>
        <c:ser>
          <c:idx val="8"/>
          <c:order val="8"/>
          <c:tx>
            <c:strRef>
              <c:f>'Empleo por sectores'!$S$12</c:f>
              <c:strCache>
                <c:ptCount val="1"/>
                <c:pt idx="0">
                  <c:v>Geotérmica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2035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sectores'!$T$12:$Y$12</c15:sqref>
                  </c15:fullRef>
                </c:ext>
              </c:extLst>
              <c:f>'Empleo por sectores'!$W$12:$Y$12</c:f>
              <c:numCache>
                <c:formatCode>#,##0</c:formatCode>
                <c:ptCount val="3"/>
                <c:pt idx="0">
                  <c:v>-2719.6204530000005</c:v>
                </c:pt>
                <c:pt idx="1">
                  <c:v>-2744.7800379999999</c:v>
                </c:pt>
                <c:pt idx="2">
                  <c:v>-2484.503878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CEC-4DDA-A8C3-71B53597A08D}"/>
            </c:ext>
          </c:extLst>
        </c:ser>
        <c:ser>
          <c:idx val="9"/>
          <c:order val="9"/>
          <c:tx>
            <c:strRef>
              <c:f>'Empleo por sectores'!$S$13</c:f>
              <c:strCache>
                <c:ptCount val="1"/>
                <c:pt idx="0">
                  <c:v>Solar</c:v>
                </c:pt>
              </c:strCache>
              <c:extLst xmlns:c15="http://schemas.microsoft.com/office/drawing/2012/chart"/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2035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sectores'!$T$13:$Y$13</c15:sqref>
                  </c15:fullRef>
                </c:ext>
              </c:extLst>
              <c:f>'Empleo por sectores'!$W$13:$Y$13</c:f>
              <c:numCache>
                <c:formatCode>#,##0</c:formatCode>
                <c:ptCount val="3"/>
                <c:pt idx="0">
                  <c:v>-58954.839499999987</c:v>
                </c:pt>
                <c:pt idx="1">
                  <c:v>-92265.965899999981</c:v>
                </c:pt>
                <c:pt idx="2">
                  <c:v>-181625.67940000002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CEC-4DDA-A8C3-71B53597A08D}"/>
            </c:ext>
          </c:extLst>
        </c:ser>
        <c:ser>
          <c:idx val="10"/>
          <c:order val="10"/>
          <c:tx>
            <c:strRef>
              <c:f>'Empleo por sectores'!$S$14</c:f>
              <c:strCache>
                <c:ptCount val="1"/>
                <c:pt idx="0">
                  <c:v>Cogeneración Eficiente</c:v>
                </c:pt>
              </c:strCache>
              <c:extLst xmlns:c15="http://schemas.microsoft.com/office/drawing/2012/chart"/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2035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sectores'!$T$14:$Y$14</c15:sqref>
                  </c15:fullRef>
                </c:ext>
              </c:extLst>
              <c:f>'Empleo por sectores'!$W$14:$Y$14</c:f>
              <c:numCache>
                <c:formatCode>#,##0</c:formatCode>
                <c:ptCount val="3"/>
                <c:pt idx="0">
                  <c:v>-956.64610999999991</c:v>
                </c:pt>
                <c:pt idx="1">
                  <c:v>-952.60076000000004</c:v>
                </c:pt>
                <c:pt idx="2">
                  <c:v>-0.93762767100000022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CEC-4DDA-A8C3-71B53597A08D}"/>
            </c:ext>
          </c:extLst>
        </c:ser>
        <c:ser>
          <c:idx val="11"/>
          <c:order val="11"/>
          <c:tx>
            <c:strRef>
              <c:f>'Empleo por sectores'!$S$15</c:f>
              <c:strCache>
                <c:ptCount val="1"/>
                <c:pt idx="0">
                  <c:v>Bioenergía</c:v>
                </c:pt>
              </c:strCache>
              <c:extLst xmlns:c15="http://schemas.microsoft.com/office/drawing/2012/chart"/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2035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sectores'!$T$15:$Y$15</c15:sqref>
                  </c15:fullRef>
                </c:ext>
              </c:extLst>
              <c:f>'Empleo por sectores'!$W$15:$Y$15</c:f>
              <c:numCache>
                <c:formatCode>#,##0</c:formatCode>
                <c:ptCount val="3"/>
                <c:pt idx="0">
                  <c:v>-2901.7430689999901</c:v>
                </c:pt>
                <c:pt idx="1">
                  <c:v>-1963.7858179999998</c:v>
                </c:pt>
                <c:pt idx="2">
                  <c:v>-153.49118319999999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CEC-4DDA-A8C3-71B53597A08D}"/>
            </c:ext>
          </c:extLst>
        </c:ser>
        <c:ser>
          <c:idx val="12"/>
          <c:order val="12"/>
          <c:tx>
            <c:strRef>
              <c:f>'Empleo por sectores'!$S$16</c:f>
              <c:strCache>
                <c:ptCount val="1"/>
                <c:pt idx="0">
                  <c:v>Otras energías limpias 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2035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sectores'!$T$16:$Y$16</c15:sqref>
                  </c15:fullRef>
                </c:ext>
              </c:extLst>
              <c:f>'Empleo por sectores'!$W$16:$Y$16</c:f>
              <c:numCache>
                <c:formatCode>#,##0</c:formatCode>
                <c:ptCount val="3"/>
                <c:pt idx="0">
                  <c:v>-476.10458600000015</c:v>
                </c:pt>
                <c:pt idx="1">
                  <c:v>-326.68911689999993</c:v>
                </c:pt>
                <c:pt idx="2">
                  <c:v>-134.52298809999999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CEC-4DDA-A8C3-71B53597A08D}"/>
            </c:ext>
          </c:extLst>
        </c:ser>
        <c:ser>
          <c:idx val="13"/>
          <c:order val="13"/>
          <c:tx>
            <c:strRef>
              <c:f>'Empleo por sectores'!$S$17</c:f>
              <c:strCache>
                <c:ptCount val="1"/>
                <c:pt idx="0">
                  <c:v>Nucleoeléctrica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2035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sectores'!$T$17:$Y$17</c15:sqref>
                  </c15:fullRef>
                </c:ext>
              </c:extLst>
              <c:f>'Empleo por sectores'!$W$17:$Y$17</c:f>
              <c:numCache>
                <c:formatCode>#,##0</c:formatCode>
                <c:ptCount val="3"/>
                <c:pt idx="0">
                  <c:v>-1411.1151449999998</c:v>
                </c:pt>
                <c:pt idx="1">
                  <c:v>-1447.5241189999997</c:v>
                </c:pt>
                <c:pt idx="2">
                  <c:v>-1349.156021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CEC-4DDA-A8C3-71B53597A08D}"/>
            </c:ext>
          </c:extLst>
        </c:ser>
        <c:ser>
          <c:idx val="14"/>
          <c:order val="14"/>
          <c:tx>
            <c:strRef>
              <c:f>'Empleo por sectores'!$S$18</c:f>
              <c:strCache>
                <c:ptCount val="1"/>
                <c:pt idx="0">
                  <c:v>Carboeléctrica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2035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sectores'!$T$18:$Y$18</c15:sqref>
                  </c15:fullRef>
                </c:ext>
              </c:extLst>
              <c:f>'Empleo por sectores'!$W$18:$Y$18</c:f>
              <c:numCache>
                <c:formatCode>#,##0</c:formatCode>
                <c:ptCount val="3"/>
                <c:pt idx="0">
                  <c:v>-3986.8405369999991</c:v>
                </c:pt>
                <c:pt idx="1">
                  <c:v>-3480.7246510000004</c:v>
                </c:pt>
                <c:pt idx="2">
                  <c:v>-101.50779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CEC-4DDA-A8C3-71B53597A08D}"/>
            </c:ext>
          </c:extLst>
        </c:ser>
        <c:ser>
          <c:idx val="15"/>
          <c:order val="15"/>
          <c:tx>
            <c:strRef>
              <c:f>'Empleo por sectores'!$S$19</c:f>
              <c:strCache>
                <c:ptCount val="1"/>
                <c:pt idx="0">
                  <c:v>Ciclo combinado</c:v>
                </c:pt>
              </c:strCache>
              <c:extLst xmlns:c15="http://schemas.microsoft.com/office/drawing/2012/chart"/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2035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sectores'!$T$19:$Y$19</c15:sqref>
                  </c15:fullRef>
                </c:ext>
              </c:extLst>
              <c:f>'Empleo por sectores'!$W$19:$Y$19</c:f>
              <c:numCache>
                <c:formatCode>#,##0</c:formatCode>
                <c:ptCount val="3"/>
                <c:pt idx="0">
                  <c:v>-24324.978349999998</c:v>
                </c:pt>
                <c:pt idx="1">
                  <c:v>-24944.356280000007</c:v>
                </c:pt>
                <c:pt idx="2">
                  <c:v>-27821.741529999999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CEC-4DDA-A8C3-71B53597A08D}"/>
            </c:ext>
          </c:extLst>
        </c:ser>
        <c:ser>
          <c:idx val="16"/>
          <c:order val="16"/>
          <c:tx>
            <c:strRef>
              <c:f>'Empleo por sectores'!$S$20</c:f>
              <c:strCache>
                <c:ptCount val="1"/>
                <c:pt idx="0">
                  <c:v>Combustión Interna</c:v>
                </c:pt>
              </c:strCache>
              <c:extLst xmlns:c15="http://schemas.microsoft.com/office/drawing/2012/chart"/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2035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sectores'!$T$20:$Y$20</c15:sqref>
                  </c15:fullRef>
                </c:ext>
              </c:extLst>
              <c:f>'Empleo por sectores'!$W$20:$Y$20</c:f>
              <c:numCache>
                <c:formatCode>#,##0</c:formatCode>
                <c:ptCount val="3"/>
                <c:pt idx="0">
                  <c:v>-4.3768606259999991</c:v>
                </c:pt>
                <c:pt idx="1">
                  <c:v>-7.29656108</c:v>
                </c:pt>
                <c:pt idx="2">
                  <c:v>-28.89455779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CEC-4DDA-A8C3-71B53597A08D}"/>
            </c:ext>
          </c:extLst>
        </c:ser>
        <c:ser>
          <c:idx val="17"/>
          <c:order val="17"/>
          <c:tx>
            <c:strRef>
              <c:f>'Empleo por sectores'!$S$21</c:f>
              <c:strCache>
                <c:ptCount val="1"/>
                <c:pt idx="0">
                  <c:v>Termoeléctrica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2035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sectores'!$T$21:$Y$21</c15:sqref>
                  </c15:fullRef>
                </c:ext>
              </c:extLst>
              <c:f>'Empleo por sectores'!$W$21:$Y$21</c:f>
              <c:numCache>
                <c:formatCode>#,##0</c:formatCode>
                <c:ptCount val="3"/>
                <c:pt idx="0">
                  <c:v>-3.3573514060000011</c:v>
                </c:pt>
                <c:pt idx="1">
                  <c:v>-3.8462184740000005</c:v>
                </c:pt>
                <c:pt idx="2">
                  <c:v>-4.2518880699999997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CEC-4DDA-A8C3-71B53597A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7210624"/>
        <c:axId val="1472121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'Empleo por sectores'!$S$4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2035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'Empleo por sectores'!$T$4:$Y$4</c15:sqref>
                        </c15:fullRef>
                        <c15:formulaRef>
                          <c15:sqref>'Empleo por sectores'!$W$4:$Y$4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146710.11900000088</c:v>
                      </c:pt>
                      <c:pt idx="1">
                        <c:v>98329.543599998578</c:v>
                      </c:pt>
                      <c:pt idx="2">
                        <c:v>-108111.42339999974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CEC-4DDA-A8C3-71B53597A08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sectores'!$S$5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2035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sectores'!$T$5:$Y$5</c15:sqref>
                        </c15:fullRef>
                        <c15:formulaRef>
                          <c15:sqref>'Empleo por sectores'!$W$5:$Y$5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396080.81846000254</c:v>
                      </c:pt>
                      <c:pt idx="1">
                        <c:v>391920.27445000038</c:v>
                      </c:pt>
                      <c:pt idx="2">
                        <c:v>257508.08297999576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CEC-4DDA-A8C3-71B53597A08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sectores'!$S$6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2035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sectores'!$T$6:$Y$6</c15:sqref>
                        </c15:fullRef>
                        <c15:formulaRef>
                          <c15:sqref>'Empleo por sectores'!$W$6:$Y$6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213137.23311999999</c:v>
                      </c:pt>
                      <c:pt idx="1">
                        <c:v>259799.02589000063</c:v>
                      </c:pt>
                      <c:pt idx="2">
                        <c:v>291165.83271999983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CEC-4DDA-A8C3-71B53597A08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sectores'!$S$7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2035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sectores'!$T$7:$Y$7</c15:sqref>
                        </c15:fullRef>
                        <c15:formulaRef>
                          <c15:sqref>'Empleo por sectores'!$W$7:$Y$7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976616.410999991</c:v>
                      </c:pt>
                      <c:pt idx="1">
                        <c:v>947961.99499999732</c:v>
                      </c:pt>
                      <c:pt idx="2">
                        <c:v>478973.11700000614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CEC-4DDA-A8C3-71B53597A08D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sectores'!$S$8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2035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sectores'!$T$8:$Y$8</c15:sqref>
                        </c15:fullRef>
                        <c15:formulaRef>
                          <c15:sqref>'Empleo por sectores'!$W$8:$Y$8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-9892.3195500000002</c:v>
                      </c:pt>
                      <c:pt idx="1">
                        <c:v>-29814.524810000003</c:v>
                      </c:pt>
                      <c:pt idx="2">
                        <c:v>-30245.463600000003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CEC-4DDA-A8C3-71B53597A08D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2035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sectores'!$T$22:$Y$22</c15:sqref>
                        </c15:fullRef>
                        <c15:formulaRef>
                          <c15:sqref>'Empleo por sectores'!$W$22:$Y$22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1603782.699987933</c:v>
                      </c:pt>
                      <c:pt idx="1">
                        <c:v>1512579.0445475429</c:v>
                      </c:pt>
                      <c:pt idx="2">
                        <c:v>644045.47822614014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CEC-4DDA-A8C3-71B53597A08D}"/>
                  </c:ext>
                </c:extLst>
              </c15:ser>
            </c15:filteredBarSeries>
          </c:ext>
        </c:extLst>
      </c:barChart>
      <c:catAx>
        <c:axId val="14721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12160"/>
        <c:crosses val="autoZero"/>
        <c:auto val="1"/>
        <c:lblAlgn val="ctr"/>
        <c:lblOffset val="100"/>
        <c:noMultiLvlLbl val="0"/>
      </c:catAx>
      <c:valAx>
        <c:axId val="14721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1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79665465545607"/>
          <c:y val="2.8229521597092116E-2"/>
          <c:w val="0.25203363138929669"/>
          <c:h val="0.959869043840257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 Main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'!$H$23:$H$26</c:f>
              <c:numCache>
                <c:formatCode>#,##0</c:formatCode>
                <c:ptCount val="4"/>
                <c:pt idx="0">
                  <c:v>81101.788335695863</c:v>
                </c:pt>
                <c:pt idx="1">
                  <c:v>151591.02162021399</c:v>
                </c:pt>
                <c:pt idx="2">
                  <c:v>252313.49876534939</c:v>
                </c:pt>
                <c:pt idx="3">
                  <c:v>310726.02604544908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46-42D9-8066-9698D9983FE3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'!$I$23:$I$26</c:f>
              <c:numCache>
                <c:formatCode>#,##0</c:formatCode>
                <c:ptCount val="4"/>
                <c:pt idx="0">
                  <c:v>79819.042731367008</c:v>
                </c:pt>
                <c:pt idx="1">
                  <c:v>108313.33308937401</c:v>
                </c:pt>
                <c:pt idx="2">
                  <c:v>146315.7659708774</c:v>
                </c:pt>
                <c:pt idx="3">
                  <c:v>262013.88690336191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46-42D9-8066-9698D9983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543744"/>
        <c:axId val="146545280"/>
      </c:barChart>
      <c:catAx>
        <c:axId val="14654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545280"/>
        <c:crosses val="autoZero"/>
        <c:auto val="1"/>
        <c:lblAlgn val="ctr"/>
        <c:lblOffset val="100"/>
        <c:noMultiLvlLbl val="0"/>
      </c:catAx>
      <c:valAx>
        <c:axId val="14654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54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</a:t>
            </a:r>
            <a:r>
              <a:rPr lang="fr-FR" baseline="-25000"/>
              <a:t>2</a:t>
            </a:r>
            <a:r>
              <a:rPr lang="fr-FR"/>
              <a:t>CAP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'!$L$23:$L$26</c:f>
              <c:numCache>
                <c:formatCode>#,##0</c:formatCode>
                <c:ptCount val="4"/>
                <c:pt idx="0">
                  <c:v>108079.78297120333</c:v>
                </c:pt>
                <c:pt idx="1">
                  <c:v>228913.63088625669</c:v>
                </c:pt>
                <c:pt idx="2">
                  <c:v>368242.16537379473</c:v>
                </c:pt>
                <c:pt idx="3">
                  <c:v>567514.52425085008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F1-4927-9117-EE0A69304359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'!$M$23:$M$26</c:f>
              <c:numCache>
                <c:formatCode>#,##0</c:formatCode>
                <c:ptCount val="4"/>
                <c:pt idx="0">
                  <c:v>54705.985399697995</c:v>
                </c:pt>
                <c:pt idx="1">
                  <c:v>66468.547632300004</c:v>
                </c:pt>
                <c:pt idx="2">
                  <c:v>84771.020645463999</c:v>
                </c:pt>
                <c:pt idx="3">
                  <c:v>134121.84002378731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F1-4927-9117-EE0A69304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604416"/>
        <c:axId val="146605952"/>
      </c:barChart>
      <c:catAx>
        <c:axId val="14660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605952"/>
        <c:crosses val="autoZero"/>
        <c:auto val="1"/>
        <c:lblAlgn val="ctr"/>
        <c:lblOffset val="100"/>
        <c:noMultiLvlLbl val="0"/>
      </c:catAx>
      <c:valAx>
        <c:axId val="14660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604416"/>
        <c:crosses val="autoZero"/>
        <c:crossBetween val="between"/>
        <c:majorUnit val="1000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Deviation in % from main scenario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Balmorel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'compare Balmorel-ThreeME '!$Q$23:$Q$26</c:f>
              <c:numCache>
                <c:formatCode>0%</c:formatCode>
                <c:ptCount val="4"/>
                <c:pt idx="0">
                  <c:v>0.33264364681874059</c:v>
                </c:pt>
                <c:pt idx="1">
                  <c:v>0.51007380542471448</c:v>
                </c:pt>
                <c:pt idx="2">
                  <c:v>0.45946279995212858</c:v>
                </c:pt>
                <c:pt idx="3">
                  <c:v>0.82641451529985854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BB-4AF0-B8BF-482E06624640}"/>
            </c:ext>
          </c:extLst>
        </c:ser>
        <c:ser>
          <c:idx val="1"/>
          <c:order val="1"/>
          <c:tx>
            <c:v>ThreeME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'compare Balmorel-ThreeME '!$R$23:$R$26</c:f>
              <c:numCache>
                <c:formatCode>0%</c:formatCode>
                <c:ptCount val="4"/>
                <c:pt idx="0">
                  <c:v>-0.31462488739920924</c:v>
                </c:pt>
                <c:pt idx="1">
                  <c:v>-0.3863308815595774</c:v>
                </c:pt>
                <c:pt idx="2">
                  <c:v>-0.42062962194834996</c:v>
                </c:pt>
                <c:pt idx="3">
                  <c:v>-0.4881117119061128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BB-4AF0-B8BF-482E06624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627584"/>
        <c:axId val="146646144"/>
      </c:scatterChart>
      <c:valAx>
        <c:axId val="14662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646144"/>
        <c:crosses val="autoZero"/>
        <c:crossBetween val="midCat"/>
      </c:valAx>
      <c:valAx>
        <c:axId val="14664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62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</a:t>
            </a:r>
            <a:r>
              <a:rPr lang="fr-FR" baseline="-25000"/>
              <a:t>2</a:t>
            </a:r>
            <a:r>
              <a:rPr lang="fr-FR"/>
              <a:t>CAP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'!$L$23:$L$26</c:f>
              <c:numCache>
                <c:formatCode>#,##0</c:formatCode>
                <c:ptCount val="4"/>
                <c:pt idx="0">
                  <c:v>108079.78297120333</c:v>
                </c:pt>
                <c:pt idx="1">
                  <c:v>228913.63088625669</c:v>
                </c:pt>
                <c:pt idx="2">
                  <c:v>368242.16537379473</c:v>
                </c:pt>
                <c:pt idx="3">
                  <c:v>567514.52425085008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5D-488B-90A6-D6F942FA7588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'!$M$23:$M$26</c:f>
              <c:numCache>
                <c:formatCode>#,##0</c:formatCode>
                <c:ptCount val="4"/>
                <c:pt idx="0">
                  <c:v>54705.985399697995</c:v>
                </c:pt>
                <c:pt idx="1">
                  <c:v>66468.547632300004</c:v>
                </c:pt>
                <c:pt idx="2">
                  <c:v>84771.020645463999</c:v>
                </c:pt>
                <c:pt idx="3">
                  <c:v>134121.84002378731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5D-488B-90A6-D6F942FA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745216"/>
        <c:axId val="146759680"/>
      </c:barChart>
      <c:lineChart>
        <c:grouping val="standard"/>
        <c:varyColors val="0"/>
        <c:ser>
          <c:idx val="2"/>
          <c:order val="2"/>
          <c:tx>
            <c:v>Balmorel (%)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'!$Q$23:$Q$26</c:f>
              <c:numCache>
                <c:formatCode>0%</c:formatCode>
                <c:ptCount val="4"/>
                <c:pt idx="0">
                  <c:v>0.33264364681874059</c:v>
                </c:pt>
                <c:pt idx="1">
                  <c:v>0.51007380542471448</c:v>
                </c:pt>
                <c:pt idx="2">
                  <c:v>0.45946279995212858</c:v>
                </c:pt>
                <c:pt idx="3">
                  <c:v>0.82641451529985854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5D-488B-90A6-D6F942FA7588}"/>
            </c:ext>
          </c:extLst>
        </c:ser>
        <c:ser>
          <c:idx val="3"/>
          <c:order val="3"/>
          <c:tx>
            <c:v>ThreeME (%)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'!$R$23:$R$26</c:f>
              <c:numCache>
                <c:formatCode>0%</c:formatCode>
                <c:ptCount val="4"/>
                <c:pt idx="0">
                  <c:v>-0.31462488739920924</c:v>
                </c:pt>
                <c:pt idx="1">
                  <c:v>-0.3863308815595774</c:v>
                </c:pt>
                <c:pt idx="2">
                  <c:v>-0.42062962194834996</c:v>
                </c:pt>
                <c:pt idx="3">
                  <c:v>-0.4881117119061128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5D-488B-90A6-D6F942FA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62752"/>
        <c:axId val="146761216"/>
      </c:lineChart>
      <c:catAx>
        <c:axId val="14674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759680"/>
        <c:crosses val="autoZero"/>
        <c:auto val="1"/>
        <c:lblAlgn val="ctr"/>
        <c:lblOffset val="100"/>
        <c:noMultiLvlLbl val="0"/>
      </c:catAx>
      <c:valAx>
        <c:axId val="14675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745216"/>
        <c:crosses val="autoZero"/>
        <c:crossBetween val="between"/>
        <c:majorUnit val="100000"/>
      </c:valAx>
      <c:valAx>
        <c:axId val="146761216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762752"/>
        <c:crosses val="max"/>
        <c:crossBetween val="between"/>
      </c:valAx>
      <c:catAx>
        <c:axId val="146762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76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10751876268759"/>
          <c:y val="4.1640961366890945E-2"/>
          <c:w val="0.58073771308237587"/>
          <c:h val="0.935471010180627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'compare Balmorel-ThreeME '!$A$4</c:f>
              <c:strCache>
                <c:ptCount val="1"/>
                <c:pt idx="0">
                  <c:v>Hydro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'!$D$4:$K$4</c:f>
              <c:numCache>
                <c:formatCode>#,##0</c:formatCode>
                <c:ptCount val="8"/>
                <c:pt idx="0">
                  <c:v>13774.074344116949</c:v>
                </c:pt>
                <c:pt idx="1">
                  <c:v>19047.042150000001</c:v>
                </c:pt>
                <c:pt idx="2">
                  <c:v>20896.520345735102</c:v>
                </c:pt>
                <c:pt idx="3">
                  <c:v>22740.808349999999</c:v>
                </c:pt>
                <c:pt idx="4">
                  <c:v>21902.730995219823</c:v>
                </c:pt>
                <c:pt idx="5">
                  <c:v>25448.696660000001</c:v>
                </c:pt>
                <c:pt idx="6">
                  <c:v>32210.921248774015</c:v>
                </c:pt>
                <c:pt idx="7">
                  <c:v>29580.153559999999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D8-4AD0-9046-C2F815F1C3EF}"/>
            </c:ext>
          </c:extLst>
        </c:ser>
        <c:ser>
          <c:idx val="1"/>
          <c:order val="1"/>
          <c:tx>
            <c:strRef>
              <c:f>'compare Balmorel-ThreeME '!$A$5</c:f>
              <c:strCache>
                <c:ptCount val="1"/>
                <c:pt idx="0">
                  <c:v>Wind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'!$D$5:$K$5</c:f>
              <c:numCache>
                <c:formatCode>#,##0</c:formatCode>
                <c:ptCount val="8"/>
                <c:pt idx="0">
                  <c:v>20940.472167261898</c:v>
                </c:pt>
                <c:pt idx="1">
                  <c:v>10349.05919</c:v>
                </c:pt>
                <c:pt idx="2">
                  <c:v>48439.498974079273</c:v>
                </c:pt>
                <c:pt idx="3">
                  <c:v>20419.216209999999</c:v>
                </c:pt>
                <c:pt idx="4">
                  <c:v>85199.912016860166</c:v>
                </c:pt>
                <c:pt idx="5">
                  <c:v>31711.281869999999</c:v>
                </c:pt>
                <c:pt idx="6">
                  <c:v>90594.249095126725</c:v>
                </c:pt>
                <c:pt idx="7">
                  <c:v>61107.399319999997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D8-4AD0-9046-C2F815F1C3EF}"/>
            </c:ext>
          </c:extLst>
        </c:ser>
        <c:ser>
          <c:idx val="2"/>
          <c:order val="2"/>
          <c:tx>
            <c:strRef>
              <c:f>'compare Balmorel-ThreeME '!$A$6</c:f>
              <c:strCache>
                <c:ptCount val="1"/>
                <c:pt idx="0">
                  <c:v>Geothermal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'!$D$6:$K$6</c:f>
              <c:numCache>
                <c:formatCode>#,##0</c:formatCode>
                <c:ptCount val="8"/>
                <c:pt idx="0">
                  <c:v>4115.9383293566925</c:v>
                </c:pt>
                <c:pt idx="1">
                  <c:v>2192.9724639999999</c:v>
                </c:pt>
                <c:pt idx="2">
                  <c:v>2334.794906230848</c:v>
                </c:pt>
                <c:pt idx="3">
                  <c:v>2742.6826409999999</c:v>
                </c:pt>
                <c:pt idx="4">
                  <c:v>3492.033459329753</c:v>
                </c:pt>
                <c:pt idx="5">
                  <c:v>3225.4943389999999</c:v>
                </c:pt>
                <c:pt idx="6">
                  <c:v>4836.060048243603</c:v>
                </c:pt>
                <c:pt idx="7">
                  <c:v>3832.7822190000002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D8-4AD0-9046-C2F815F1C3EF}"/>
            </c:ext>
          </c:extLst>
        </c:ser>
        <c:ser>
          <c:idx val="3"/>
          <c:order val="3"/>
          <c:tx>
            <c:strRef>
              <c:f>'compare Balmorel-ThreeME '!$A$7</c:f>
              <c:strCache>
                <c:ptCount val="1"/>
                <c:pt idx="0">
                  <c:v>Solar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'!$D$7:$K$7</c:f>
              <c:numCache>
                <c:formatCode>#,##0</c:formatCode>
                <c:ptCount val="8"/>
                <c:pt idx="0">
                  <c:v>19302.643761081323</c:v>
                </c:pt>
                <c:pt idx="1">
                  <c:v>12855.01439</c:v>
                </c:pt>
                <c:pt idx="2">
                  <c:v>17686.933719671288</c:v>
                </c:pt>
                <c:pt idx="3">
                  <c:v>20293.362529999999</c:v>
                </c:pt>
                <c:pt idx="4">
                  <c:v>108832.30459387641</c:v>
                </c:pt>
                <c:pt idx="5">
                  <c:v>42968.035129999997</c:v>
                </c:pt>
                <c:pt idx="6">
                  <c:v>96433.151328563312</c:v>
                </c:pt>
                <c:pt idx="7">
                  <c:v>121927.71400000001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D8-4AD0-9046-C2F815F1C3EF}"/>
            </c:ext>
          </c:extLst>
        </c:ser>
        <c:ser>
          <c:idx val="4"/>
          <c:order val="4"/>
          <c:tx>
            <c:strRef>
              <c:f>'compare Balmorel-ThreeME '!$A$8</c:f>
              <c:strCache>
                <c:ptCount val="1"/>
                <c:pt idx="0">
                  <c:v>Cogeneration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'!$D$8:$K$8</c:f>
              <c:numCache>
                <c:formatCode>#,##0</c:formatCode>
                <c:ptCount val="8"/>
                <c:pt idx="0">
                  <c:v>6344.0447024477053</c:v>
                </c:pt>
                <c:pt idx="1">
                  <c:v>3233.333216</c:v>
                </c:pt>
                <c:pt idx="2">
                  <c:v>2694.110346778215</c:v>
                </c:pt>
                <c:pt idx="3">
                  <c:v>4052.8482210000002</c:v>
                </c:pt>
                <c:pt idx="4">
                  <c:v>4731.9067431094345</c:v>
                </c:pt>
                <c:pt idx="5">
                  <c:v>4629.9791830000004</c:v>
                </c:pt>
                <c:pt idx="6">
                  <c:v>-20042.719274630032</c:v>
                </c:pt>
                <c:pt idx="7">
                  <c:v>1.40315134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D8-4AD0-9046-C2F815F1C3EF}"/>
            </c:ext>
          </c:extLst>
        </c:ser>
        <c:ser>
          <c:idx val="5"/>
          <c:order val="5"/>
          <c:tx>
            <c:strRef>
              <c:f>'compare Balmorel-ThreeME '!$A$9</c:f>
              <c:strCache>
                <c:ptCount val="1"/>
                <c:pt idx="0">
                  <c:v>Bioenergy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'!$D$9:$K$9</c:f>
              <c:numCache>
                <c:formatCode>#,##0</c:formatCode>
                <c:ptCount val="8"/>
                <c:pt idx="0">
                  <c:v>736.06374663342501</c:v>
                </c:pt>
                <c:pt idx="1">
                  <c:v>1318.5347389999999</c:v>
                </c:pt>
                <c:pt idx="2">
                  <c:v>-1091.7770366230416</c:v>
                </c:pt>
                <c:pt idx="3">
                  <c:v>1424.495351</c:v>
                </c:pt>
                <c:pt idx="4">
                  <c:v>-1232.0571234255149</c:v>
                </c:pt>
                <c:pt idx="5">
                  <c:v>983.889815</c:v>
                </c:pt>
                <c:pt idx="6">
                  <c:v>-1181.0827380392293</c:v>
                </c:pt>
                <c:pt idx="7">
                  <c:v>42.74759117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D8-4AD0-9046-C2F815F1C3EF}"/>
            </c:ext>
          </c:extLst>
        </c:ser>
        <c:ser>
          <c:idx val="6"/>
          <c:order val="6"/>
          <c:tx>
            <c:strRef>
              <c:f>'compare Balmorel-ThreeME '!$A$10</c:f>
              <c:strCache>
                <c:ptCount val="1"/>
                <c:pt idx="0">
                  <c:v>Other clean energy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'!$D$10:$K$10</c:f>
              <c:numCache>
                <c:formatCode>#,##0</c:formatCode>
                <c:ptCount val="8"/>
                <c:pt idx="0">
                  <c:v>1245.9900862514453</c:v>
                </c:pt>
                <c:pt idx="1">
                  <c:v>3723.941018</c:v>
                </c:pt>
                <c:pt idx="2">
                  <c:v>550.33131309882958</c:v>
                </c:pt>
                <c:pt idx="3">
                  <c:v>4499.3190130000003</c:v>
                </c:pt>
                <c:pt idx="4">
                  <c:v>-816.76819902244688</c:v>
                </c:pt>
                <c:pt idx="5">
                  <c:v>3199.1523109999998</c:v>
                </c:pt>
                <c:pt idx="6">
                  <c:v>29.277483244289609</c:v>
                </c:pt>
                <c:pt idx="7">
                  <c:v>849.39587979999999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D8-4AD0-9046-C2F815F1C3EF}"/>
            </c:ext>
          </c:extLst>
        </c:ser>
        <c:ser>
          <c:idx val="7"/>
          <c:order val="7"/>
          <c:tx>
            <c:strRef>
              <c:f>'compare Balmorel-ThreeME '!$A$11</c:f>
              <c:strCache>
                <c:ptCount val="1"/>
                <c:pt idx="0">
                  <c:v>Nuclear 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'!$D$11:$K$11</c:f>
              <c:numCache>
                <c:formatCode>#,##0</c:formatCode>
                <c:ptCount val="8"/>
                <c:pt idx="0">
                  <c:v>3099.1669724876429</c:v>
                </c:pt>
                <c:pt idx="1">
                  <c:v>3293.1038920000001</c:v>
                </c:pt>
                <c:pt idx="2">
                  <c:v>2679.2827331037151</c:v>
                </c:pt>
                <c:pt idx="3">
                  <c:v>3343.0577210000001</c:v>
                </c:pt>
                <c:pt idx="4">
                  <c:v>4261.9556552387212</c:v>
                </c:pt>
                <c:pt idx="5">
                  <c:v>3501.1630270000001</c:v>
                </c:pt>
                <c:pt idx="6">
                  <c:v>6267.7808537493611</c:v>
                </c:pt>
                <c:pt idx="7">
                  <c:v>3726.2746069999998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7D8-4AD0-9046-C2F815F1C3EF}"/>
            </c:ext>
          </c:extLst>
        </c:ser>
        <c:ser>
          <c:idx val="8"/>
          <c:order val="8"/>
          <c:tx>
            <c:strRef>
              <c:f>'compare Balmorel-ThreeME '!$A$12</c:f>
              <c:strCache>
                <c:ptCount val="1"/>
                <c:pt idx="0">
                  <c:v>Carboelectric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'!$D$12:$K$12</c:f>
              <c:numCache>
                <c:formatCode>#,##0</c:formatCode>
                <c:ptCount val="8"/>
                <c:pt idx="0">
                  <c:v>3406.7093550491418</c:v>
                </c:pt>
                <c:pt idx="1">
                  <c:v>3691.4728190000001</c:v>
                </c:pt>
                <c:pt idx="2">
                  <c:v>-4383.3931426428016</c:v>
                </c:pt>
                <c:pt idx="3">
                  <c:v>3111.2942950000001</c:v>
                </c:pt>
                <c:pt idx="4">
                  <c:v>-1635.4486981422242</c:v>
                </c:pt>
                <c:pt idx="5">
                  <c:v>2731.2451019999999</c:v>
                </c:pt>
                <c:pt idx="6">
                  <c:v>-21557.458477755496</c:v>
                </c:pt>
                <c:pt idx="7">
                  <c:v>37.767695760000002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7D8-4AD0-9046-C2F815F1C3EF}"/>
            </c:ext>
          </c:extLst>
        </c:ser>
        <c:ser>
          <c:idx val="9"/>
          <c:order val="9"/>
          <c:tx>
            <c:strRef>
              <c:f>'compare Balmorel-ThreeME '!$A$13</c:f>
              <c:strCache>
                <c:ptCount val="1"/>
                <c:pt idx="0">
                  <c:v>Combined cycle and turbogas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'!$D$13:$K$13</c:f>
              <c:numCache>
                <c:formatCode>#,##0</c:formatCode>
                <c:ptCount val="8"/>
                <c:pt idx="0">
                  <c:v>26502.992342538993</c:v>
                </c:pt>
                <c:pt idx="1">
                  <c:v>20082.073540000001</c:v>
                </c:pt>
                <c:pt idx="2">
                  <c:v>80023.840536042029</c:v>
                </c:pt>
                <c:pt idx="3">
                  <c:v>25677.140319999999</c:v>
                </c:pt>
                <c:pt idx="4">
                  <c:v>27058.101418748181</c:v>
                </c:pt>
                <c:pt idx="5">
                  <c:v>27909.852729999999</c:v>
                </c:pt>
                <c:pt idx="6">
                  <c:v>122396.60438751582</c:v>
                </c:pt>
                <c:pt idx="7">
                  <c:v>40898.003539999998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7D8-4AD0-9046-C2F815F1C3EF}"/>
            </c:ext>
          </c:extLst>
        </c:ser>
        <c:ser>
          <c:idx val="10"/>
          <c:order val="10"/>
          <c:tx>
            <c:strRef>
              <c:f>'compare Balmorel-ThreeME '!$A$14</c:f>
              <c:strCache>
                <c:ptCount val="1"/>
                <c:pt idx="0">
                  <c:v>Internal Combustion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'!$D$14:$K$14</c:f>
              <c:numCache>
                <c:formatCode>#,##0</c:formatCode>
                <c:ptCount val="8"/>
                <c:pt idx="0">
                  <c:v>5051.5453798655635</c:v>
                </c:pt>
                <c:pt idx="1">
                  <c:v>23.735362989999999</c:v>
                </c:pt>
                <c:pt idx="2">
                  <c:v>-18141.366354265283</c:v>
                </c:pt>
                <c:pt idx="3">
                  <c:v>7.3846608490000003</c:v>
                </c:pt>
                <c:pt idx="4">
                  <c:v>832.22950773850903</c:v>
                </c:pt>
                <c:pt idx="5">
                  <c:v>6.489342444</c:v>
                </c:pt>
                <c:pt idx="6">
                  <c:v>930.66042348853796</c:v>
                </c:pt>
                <c:pt idx="7">
                  <c:v>10.230589719999999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D8-4AD0-9046-C2F815F1C3EF}"/>
            </c:ext>
          </c:extLst>
        </c:ser>
        <c:ser>
          <c:idx val="11"/>
          <c:order val="11"/>
          <c:tx>
            <c:strRef>
              <c:f>'compare Balmorel-ThreeME '!$A$15</c:f>
              <c:strCache>
                <c:ptCount val="1"/>
                <c:pt idx="0">
                  <c:v>Termoelectric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'!$D$15:$K$15</c:f>
              <c:numCache>
                <c:formatCode>#,##0</c:formatCode>
                <c:ptCount val="8"/>
                <c:pt idx="0">
                  <c:v>-23417.852851394906</c:v>
                </c:pt>
                <c:pt idx="1">
                  <c:v>8.7599503769999902</c:v>
                </c:pt>
                <c:pt idx="2">
                  <c:v>-97.75472099416217</c:v>
                </c:pt>
                <c:pt idx="3">
                  <c:v>1.7237765249999999</c:v>
                </c:pt>
                <c:pt idx="4">
                  <c:v>-313.40160418146991</c:v>
                </c:pt>
                <c:pt idx="5">
                  <c:v>0.48646143339999998</c:v>
                </c:pt>
                <c:pt idx="6">
                  <c:v>-191.41833283177886</c:v>
                </c:pt>
                <c:pt idx="7">
                  <c:v>1.4749571899999999E-2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7D8-4AD0-9046-C2F815F1C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655168"/>
        <c:axId val="131895296"/>
      </c:barChart>
      <c:catAx>
        <c:axId val="131655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1895296"/>
        <c:crosses val="autoZero"/>
        <c:auto val="1"/>
        <c:lblAlgn val="ctr"/>
        <c:lblOffset val="100"/>
        <c:noMultiLvlLbl val="0"/>
      </c:catAx>
      <c:valAx>
        <c:axId val="13189529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65000"/>
                </a:schemeClr>
              </a:solidFill>
              <a:prstDash val="dash"/>
            </a:ln>
          </c:spPr>
        </c:majorGridlines>
        <c:numFmt formatCode="#,##0" sourceLinked="1"/>
        <c:majorTickMark val="out"/>
        <c:minorTickMark val="none"/>
        <c:tickLblPos val="nextTo"/>
        <c:crossAx val="131655168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71815814752570362"/>
          <c:y val="6.4266851426762611E-2"/>
          <c:w val="0.26354039078448527"/>
          <c:h val="0.84598425196850391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200"/>
              <a:t>GDP "Scenario CO2 CAP"</a:t>
            </a:r>
          </a:p>
          <a:p>
            <a:pPr>
              <a:defRPr/>
            </a:pPr>
            <a:r>
              <a:rPr lang="en-GB" sz="1200"/>
              <a:t>(</a:t>
            </a:r>
            <a:r>
              <a:rPr lang="en-GB" sz="1200" b="0"/>
              <a:t>percent deviation from BAU</a:t>
            </a:r>
            <a:r>
              <a:rPr lang="en-GB" sz="1200"/>
              <a:t>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DATA!$A$2</c:f>
              <c:strCache>
                <c:ptCount val="1"/>
                <c:pt idx="0">
                  <c:v>100*(GDP_2/GDP_0-1)</c:v>
                </c:pt>
              </c:strCache>
            </c:strRef>
          </c:tx>
          <c:marker>
            <c:symbol val="none"/>
          </c:marker>
          <c:cat>
            <c:numRef>
              <c:f>DATA!$B$1:$AM$1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DATA!$B$2:$AM$2</c:f>
              <c:numCache>
                <c:formatCode>0.00E+00</c:formatCode>
                <c:ptCount val="38"/>
                <c:pt idx="0" formatCode="General">
                  <c:v>0</c:v>
                </c:pt>
                <c:pt idx="1">
                  <c:v>7.6343721739258102E-2</c:v>
                </c:pt>
                <c:pt idx="2">
                  <c:v>0.174435912936798</c:v>
                </c:pt>
                <c:pt idx="3">
                  <c:v>0.28155693429567902</c:v>
                </c:pt>
                <c:pt idx="4">
                  <c:v>0.397291342791605</c:v>
                </c:pt>
                <c:pt idx="5" formatCode="General">
                  <c:v>0.51672064878027701</c:v>
                </c:pt>
                <c:pt idx="6" formatCode="General">
                  <c:v>0.65747206175865702</c:v>
                </c:pt>
                <c:pt idx="7" formatCode="General">
                  <c:v>0.80093415050939099</c:v>
                </c:pt>
                <c:pt idx="8" formatCode="General">
                  <c:v>0.93242642400581599</c:v>
                </c:pt>
                <c:pt idx="9" formatCode="General">
                  <c:v>1.05799674577882</c:v>
                </c:pt>
                <c:pt idx="10" formatCode="General">
                  <c:v>1.16534701224804</c:v>
                </c:pt>
                <c:pt idx="11" formatCode="General">
                  <c:v>1.2475283745177099</c:v>
                </c:pt>
                <c:pt idx="12" formatCode="General">
                  <c:v>1.3064304443952199</c:v>
                </c:pt>
                <c:pt idx="13" formatCode="General">
                  <c:v>1.3398620830129699</c:v>
                </c:pt>
                <c:pt idx="14" formatCode="General">
                  <c:v>1.3608305808977299</c:v>
                </c:pt>
                <c:pt idx="15" formatCode="General">
                  <c:v>1.3716893408375701</c:v>
                </c:pt>
                <c:pt idx="16" formatCode="General">
                  <c:v>1.37608452520952</c:v>
                </c:pt>
                <c:pt idx="17" formatCode="General">
                  <c:v>1.3757742598102101</c:v>
                </c:pt>
                <c:pt idx="18" formatCode="General">
                  <c:v>1.3481057087291799</c:v>
                </c:pt>
                <c:pt idx="19" formatCode="General">
                  <c:v>1.3056496580164201</c:v>
                </c:pt>
                <c:pt idx="20" formatCode="General">
                  <c:v>1.2496389107208701</c:v>
                </c:pt>
                <c:pt idx="21" formatCode="General">
                  <c:v>1.18423269208274</c:v>
                </c:pt>
                <c:pt idx="22" formatCode="General">
                  <c:v>1.11262412092347</c:v>
                </c:pt>
                <c:pt idx="23" formatCode="General">
                  <c:v>1.0371066059287199</c:v>
                </c:pt>
                <c:pt idx="24" formatCode="General">
                  <c:v>0.95951256289621401</c:v>
                </c:pt>
                <c:pt idx="25" formatCode="General">
                  <c:v>0.88114285526317204</c:v>
                </c:pt>
                <c:pt idx="26" formatCode="General">
                  <c:v>0.80285646684159495</c:v>
                </c:pt>
                <c:pt idx="27" formatCode="General">
                  <c:v>0.72516251301000201</c:v>
                </c:pt>
                <c:pt idx="28" formatCode="General">
                  <c:v>0.64398249447676903</c:v>
                </c:pt>
                <c:pt idx="29" formatCode="General">
                  <c:v>0.56308260282573697</c:v>
                </c:pt>
                <c:pt idx="30" formatCode="General">
                  <c:v>0.47995740291237798</c:v>
                </c:pt>
                <c:pt idx="31" formatCode="General">
                  <c:v>0.39287859625611798</c:v>
                </c:pt>
                <c:pt idx="32" formatCode="General">
                  <c:v>0.30203585638879299</c:v>
                </c:pt>
                <c:pt idx="33" formatCode="General">
                  <c:v>0.20761279654988299</c:v>
                </c:pt>
                <c:pt idx="34" formatCode="General">
                  <c:v>0.10983204068690799</c:v>
                </c:pt>
                <c:pt idx="35" formatCode="General">
                  <c:v>8.8853134563082695E-3</c:v>
                </c:pt>
                <c:pt idx="36" formatCode="General">
                  <c:v>-9.4954856511997296E-2</c:v>
                </c:pt>
                <c:pt idx="37" formatCode="General">
                  <c:v>-0.20110875629806199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C4-9B4B-871A-EBA57D348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261312"/>
        <c:axId val="147262848"/>
      </c:lineChart>
      <c:catAx>
        <c:axId val="147261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262848"/>
        <c:crosses val="autoZero"/>
        <c:auto val="1"/>
        <c:lblAlgn val="ctr"/>
        <c:lblOffset val="100"/>
        <c:noMultiLvlLbl val="0"/>
      </c:catAx>
      <c:valAx>
        <c:axId val="147262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261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Emisiones de CO2 de sector electrico (Mt</a:t>
            </a:r>
            <a:r>
              <a:rPr lang="en-US" sz="1400" b="0" baseline="0"/>
              <a:t> CO2 eq</a:t>
            </a:r>
            <a:r>
              <a:rPr lang="en-US" sz="1400" b="0"/>
              <a:t>) </a:t>
            </a:r>
            <a:r>
              <a:rPr lang="en-US" sz="1400" b="0" baseline="0"/>
              <a:t> </a:t>
            </a:r>
            <a:endParaRPr lang="en-US" sz="1400" b="0"/>
          </a:p>
        </c:rich>
      </c:tx>
      <c:layout>
        <c:manualLayout>
          <c:xMode val="edge"/>
          <c:yMode val="edge"/>
          <c:x val="0.12774330582486013"/>
          <c:y val="3.2310493665455839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4345846342001467"/>
          <c:y val="0.17727408672140496"/>
          <c:w val="0.76025540076721165"/>
          <c:h val="0.60113808690580339"/>
        </c:manualLayout>
      </c:layout>
      <c:barChart>
        <c:barDir val="col"/>
        <c:grouping val="clustered"/>
        <c:varyColors val="0"/>
        <c:ser>
          <c:idx val="0"/>
          <c:order val="0"/>
          <c:tx>
            <c:v>Main</c:v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ENR_EMS_ELEC!$C$15:$I$15</c15:sqref>
                  </c15:fullRef>
                </c:ext>
              </c:extLst>
              <c:f>ENR_EMS_ELEC!$E$15:$I$15</c:f>
              <c:numCache>
                <c:formatCode>#,##0</c:formatCode>
                <c:ptCount val="5"/>
                <c:pt idx="0">
                  <c:v>152374.98125430002</c:v>
                </c:pt>
                <c:pt idx="1">
                  <c:v>155802.78471138998</c:v>
                </c:pt>
                <c:pt idx="2">
                  <c:v>162871.64843254999</c:v>
                </c:pt>
                <c:pt idx="3">
                  <c:v>148315.12813698</c:v>
                </c:pt>
                <c:pt idx="4">
                  <c:v>155512.67587705399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B0-9448-ADC5-5EF93EB54DBB}"/>
            </c:ext>
          </c:extLst>
        </c:ser>
        <c:ser>
          <c:idx val="1"/>
          <c:order val="1"/>
          <c:tx>
            <c:v>CO2 CAP</c:v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ENR_EMS_ELEC!$C$17:$I$17</c15:sqref>
                  </c15:fullRef>
                </c:ext>
              </c:extLst>
              <c:f>ENR_EMS_ELEC!$E$17:$I$17</c:f>
              <c:numCache>
                <c:formatCode>#,##0</c:formatCode>
                <c:ptCount val="5"/>
                <c:pt idx="0">
                  <c:v>117530.99920000001</c:v>
                </c:pt>
                <c:pt idx="1">
                  <c:v>103474.3703</c:v>
                </c:pt>
                <c:pt idx="2">
                  <c:v>98677.162580000004</c:v>
                </c:pt>
                <c:pt idx="3">
                  <c:v>79941.693819999899</c:v>
                </c:pt>
                <c:pt idx="4">
                  <c:v>76229.993129999988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B0-9448-ADC5-5EF93EB54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24288"/>
        <c:axId val="147334272"/>
      </c:barChart>
      <c:lineChart>
        <c:grouping val="standard"/>
        <c:varyColors val="0"/>
        <c:ser>
          <c:idx val="2"/>
          <c:order val="2"/>
          <c:tx>
            <c:v>Deviación con respecto al BAU</c:v>
          </c:tx>
          <c:marker>
            <c:symbol val="none"/>
          </c:marker>
          <c:dLbls>
            <c:dLbl>
              <c:idx val="0"/>
              <c:layout>
                <c:manualLayout>
                  <c:x val="-5.8602665051483947E-2"/>
                  <c:y val="-7.4074074074074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A-F7B0-9448-ADC5-5EF93EB54DBB}"/>
                </c:ext>
              </c:extLst>
            </c:dLbl>
            <c:dLbl>
              <c:idx val="1"/>
              <c:layout>
                <c:manualLayout>
                  <c:x val="-4.834625479507379E-2"/>
                  <c:y val="-7.87037037037037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F7B0-9448-ADC5-5EF93EB54DBB}"/>
                </c:ext>
              </c:extLst>
            </c:dLbl>
            <c:dLbl>
              <c:idx val="2"/>
              <c:layout>
                <c:manualLayout>
                  <c:x val="-6.6294972743791647E-2"/>
                  <c:y val="-0.111111111111111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F7B0-9448-ADC5-5EF93EB54DBB}"/>
                </c:ext>
              </c:extLst>
            </c:dLbl>
            <c:dLbl>
              <c:idx val="3"/>
              <c:layout>
                <c:manualLayout>
                  <c:x val="-4.5782152230971221E-2"/>
                  <c:y val="-0.1111111111111110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F7B0-9448-ADC5-5EF93EB54DBB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endParaRPr lang="fr-FR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ENR_EMS_ELEC!$C$18:$I$18</c15:sqref>
                  </c15:fullRef>
                </c:ext>
              </c:extLst>
              <c:f>ENR_EMS_ELEC!$E$18:$I$18</c:f>
              <c:numCache>
                <c:formatCode>0.00%</c:formatCode>
                <c:ptCount val="5"/>
                <c:pt idx="0">
                  <c:v>-0.22867259288549846</c:v>
                </c:pt>
                <c:pt idx="1">
                  <c:v>-0.33586315230708774</c:v>
                </c:pt>
                <c:pt idx="2">
                  <c:v>-0.39414156159372848</c:v>
                </c:pt>
                <c:pt idx="3">
                  <c:v>-0.46100108044158628</c:v>
                </c:pt>
                <c:pt idx="4">
                  <c:v>-0.50981492215935964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ENR_EMS_ELEC!$D$18</c15:sqref>
                  <c15:dLbl>
                    <c:idx val="-1"/>
                    <c:layout>
                      <c:manualLayout>
                        <c:x val="-6.8859075307894202E-2"/>
                        <c:y val="-6.018518518518521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FDCA-4981-B8AD-7011E903A187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6-F7B0-9448-ADC5-5EF93EB54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337984"/>
        <c:axId val="147336192"/>
      </c:lineChart>
      <c:catAx>
        <c:axId val="147324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334272"/>
        <c:crosses val="autoZero"/>
        <c:auto val="1"/>
        <c:lblAlgn val="ctr"/>
        <c:lblOffset val="100"/>
        <c:noMultiLvlLbl val="0"/>
      </c:catAx>
      <c:valAx>
        <c:axId val="1473342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7324288"/>
        <c:crosses val="autoZero"/>
        <c:crossBetween val="between"/>
        <c:dispUnits>
          <c:builtInUnit val="thousands"/>
        </c:dispUnits>
      </c:valAx>
      <c:valAx>
        <c:axId val="14733619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fr-FR"/>
          </a:p>
        </c:txPr>
        <c:crossAx val="147337984"/>
        <c:crosses val="max"/>
        <c:crossBetween val="between"/>
      </c:valAx>
      <c:catAx>
        <c:axId val="147337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7336192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15300908540278618"/>
          <c:y val="0.88850503062117236"/>
          <c:w val="0.72643956744276927"/>
          <c:h val="7.7609070325436791E-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Final Consumption of electricity (Twh)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9848840769903764"/>
          <c:y val="0.2088079615048119"/>
          <c:w val="0.63379024496937886"/>
          <c:h val="0.60576771653543304"/>
        </c:manualLayout>
      </c:layout>
      <c:barChart>
        <c:barDir val="col"/>
        <c:grouping val="clustered"/>
        <c:varyColors val="0"/>
        <c:ser>
          <c:idx val="0"/>
          <c:order val="0"/>
          <c:tx>
            <c:v>Main</c:v>
          </c:tx>
          <c:invertIfNegative val="0"/>
          <c:cat>
            <c:numRef>
              <c:f>'ENER-baseline'!$B$2:$G$2</c:f>
              <c:numCache>
                <c:formatCode>General</c:formatCode>
                <c:ptCount val="6"/>
                <c:pt idx="0">
                  <c:v>2013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</c:numCache>
            </c:numRef>
          </c:cat>
          <c:val>
            <c:numRef>
              <c:f>'ENER-baseline'!$B$13:$G$13</c:f>
              <c:numCache>
                <c:formatCode>#,##0</c:formatCode>
                <c:ptCount val="6"/>
                <c:pt idx="0">
                  <c:v>237211.6275</c:v>
                </c:pt>
                <c:pt idx="1">
                  <c:v>343818.74060000002</c:v>
                </c:pt>
                <c:pt idx="2">
                  <c:v>420145.10979999998</c:v>
                </c:pt>
                <c:pt idx="3">
                  <c:v>496061.82549999998</c:v>
                </c:pt>
                <c:pt idx="4">
                  <c:v>613247.8014</c:v>
                </c:pt>
                <c:pt idx="5">
                  <c:v>731480.20389999996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02-4544-937D-F6D718EC10DB}"/>
            </c:ext>
          </c:extLst>
        </c:ser>
        <c:ser>
          <c:idx val="1"/>
          <c:order val="1"/>
          <c:tx>
            <c:v>CO2 CAP</c:v>
          </c:tx>
          <c:invertIfNegative val="0"/>
          <c:val>
            <c:numRef>
              <c:f>'ENER-baseline'!$B$14:$G$14</c:f>
              <c:numCache>
                <c:formatCode>#,##0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1-3602-4544-937D-F6D718EC1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80480"/>
        <c:axId val="147382272"/>
      </c:barChart>
      <c:catAx>
        <c:axId val="147380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382272"/>
        <c:crosses val="autoZero"/>
        <c:auto val="1"/>
        <c:lblAlgn val="ctr"/>
        <c:lblOffset val="100"/>
        <c:noMultiLvlLbl val="0"/>
      </c:catAx>
      <c:valAx>
        <c:axId val="1473822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7380480"/>
        <c:crosses val="autoZero"/>
        <c:crossBetween val="between"/>
        <c:dispUnits>
          <c:builtInUnit val="thousands"/>
        </c:dispUnits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400"/>
              <a:t>Total</a:t>
            </a:r>
            <a:r>
              <a:rPr lang="en-GB" sz="1400" baseline="0"/>
              <a:t> CO2 Emissions</a:t>
            </a:r>
          </a:p>
          <a:p>
            <a:pPr>
              <a:defRPr/>
            </a:pPr>
            <a:r>
              <a:rPr lang="en-GB" sz="1400" baseline="0"/>
              <a:t>(Percent deviation from BAU)</a:t>
            </a:r>
            <a:endParaRPr lang="en-GB" sz="14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DATA!$A$16</c:f>
              <c:strCache>
                <c:ptCount val="1"/>
                <c:pt idx="0">
                  <c:v>100*(DEBT_G_VAL_2/(PGDP_2*GDP_2)-DEBT_G_VAL_0/(PGDP_0*GDP_0))</c:v>
                </c:pt>
              </c:strCache>
            </c:strRef>
          </c:tx>
          <c:marker>
            <c:symbol val="none"/>
          </c:marker>
          <c:cat>
            <c:numRef>
              <c:f>DATA!$B$1:$AM$1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DATA!$B$16:$AM$16</c:f>
              <c:numCache>
                <c:formatCode>0.00E+00</c:formatCode>
                <c:ptCount val="38"/>
                <c:pt idx="0" formatCode="General">
                  <c:v>0</c:v>
                </c:pt>
                <c:pt idx="1">
                  <c:v>-3.5559571281645802E-2</c:v>
                </c:pt>
                <c:pt idx="2">
                  <c:v>-0.114795756605473</c:v>
                </c:pt>
                <c:pt idx="3">
                  <c:v>-0.231416941374812</c:v>
                </c:pt>
                <c:pt idx="4">
                  <c:v>-0.39482706629921299</c:v>
                </c:pt>
                <c:pt idx="5" formatCode="General">
                  <c:v>-0.59789380021791305</c:v>
                </c:pt>
                <c:pt idx="6" formatCode="General">
                  <c:v>-0.88798981373249797</c:v>
                </c:pt>
                <c:pt idx="7" formatCode="General">
                  <c:v>-1.2497309079891601</c:v>
                </c:pt>
                <c:pt idx="8" formatCode="General">
                  <c:v>-1.64827253728024</c:v>
                </c:pt>
                <c:pt idx="9" formatCode="General">
                  <c:v>-2.0677596649739698</c:v>
                </c:pt>
                <c:pt idx="10" formatCode="General">
                  <c:v>-2.4944260309382398</c:v>
                </c:pt>
                <c:pt idx="11" formatCode="General">
                  <c:v>-2.9125785919020299</c:v>
                </c:pt>
                <c:pt idx="12" formatCode="General">
                  <c:v>-3.3121692931004199</c:v>
                </c:pt>
                <c:pt idx="13" formatCode="General">
                  <c:v>-3.6832380131062901</c:v>
                </c:pt>
                <c:pt idx="14" formatCode="General">
                  <c:v>-4.04720870099416</c:v>
                </c:pt>
                <c:pt idx="15" formatCode="General">
                  <c:v>-4.4066675031779399</c:v>
                </c:pt>
                <c:pt idx="16" formatCode="General">
                  <c:v>-4.7639142694243404</c:v>
                </c:pt>
                <c:pt idx="17" formatCode="General">
                  <c:v>-5.1195456514523201</c:v>
                </c:pt>
                <c:pt idx="18" formatCode="General">
                  <c:v>-5.4396337321897903</c:v>
                </c:pt>
                <c:pt idx="19" formatCode="General">
                  <c:v>-5.7331059536220801</c:v>
                </c:pt>
                <c:pt idx="20" formatCode="General">
                  <c:v>-5.9999033537877002</c:v>
                </c:pt>
                <c:pt idx="21" formatCode="General">
                  <c:v>-6.2384317893019698</c:v>
                </c:pt>
                <c:pt idx="22" formatCode="General">
                  <c:v>-6.4482451540428602</c:v>
                </c:pt>
                <c:pt idx="23" formatCode="General">
                  <c:v>-6.6286858914950999</c:v>
                </c:pt>
                <c:pt idx="24" formatCode="General">
                  <c:v>-6.7792538385469898</c:v>
                </c:pt>
                <c:pt idx="25" formatCode="General">
                  <c:v>-6.8994677744702502</c:v>
                </c:pt>
                <c:pt idx="26" formatCode="General">
                  <c:v>-6.9887696242784596</c:v>
                </c:pt>
                <c:pt idx="27" formatCode="General">
                  <c:v>-7.0466312152071504</c:v>
                </c:pt>
                <c:pt idx="28" formatCode="General">
                  <c:v>-7.0634270275882001</c:v>
                </c:pt>
                <c:pt idx="29" formatCode="General">
                  <c:v>-7.0603172267615699</c:v>
                </c:pt>
                <c:pt idx="30" formatCode="General">
                  <c:v>-7.0368439292893301</c:v>
                </c:pt>
                <c:pt idx="31" formatCode="General">
                  <c:v>-6.9932800475631902</c:v>
                </c:pt>
                <c:pt idx="32" formatCode="General">
                  <c:v>-6.9290389882791796</c:v>
                </c:pt>
                <c:pt idx="33" formatCode="General">
                  <c:v>-6.8426087484182903</c:v>
                </c:pt>
                <c:pt idx="34" formatCode="General">
                  <c:v>-6.7336090604072298</c:v>
                </c:pt>
                <c:pt idx="35" formatCode="General">
                  <c:v>-6.6018589211879499</c:v>
                </c:pt>
                <c:pt idx="36" formatCode="General">
                  <c:v>-6.4457888749463104</c:v>
                </c:pt>
                <c:pt idx="37" formatCode="General">
                  <c:v>-6.2647274157226596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4F-D349-9B50-A1C597770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785216"/>
        <c:axId val="147786752"/>
      </c:lineChart>
      <c:catAx>
        <c:axId val="147785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86752"/>
        <c:crosses val="autoZero"/>
        <c:auto val="1"/>
        <c:lblAlgn val="ctr"/>
        <c:lblOffset val="100"/>
        <c:noMultiLvlLbl val="0"/>
      </c:catAx>
      <c:valAx>
        <c:axId val="147786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785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5" Type="http://schemas.openxmlformats.org/officeDocument/2006/relationships/chart" Target="../charts/chart18.xml"/><Relationship Id="rId4" Type="http://schemas.openxmlformats.org/officeDocument/2006/relationships/chart" Target="../charts/chart1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4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609601</xdr:colOff>
      <xdr:row>1</xdr:row>
      <xdr:rowOff>1</xdr:rowOff>
    </xdr:from>
    <xdr:to>
      <xdr:col>17</xdr:col>
      <xdr:colOff>88901</xdr:colOff>
      <xdr:row>15</xdr:row>
      <xdr:rowOff>127001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7218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7</xdr:col>
      <xdr:colOff>257175</xdr:colOff>
      <xdr:row>46</xdr:row>
      <xdr:rowOff>104775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704850</xdr:colOff>
      <xdr:row>34</xdr:row>
      <xdr:rowOff>133350</xdr:rowOff>
    </xdr:from>
    <xdr:to>
      <xdr:col>13</xdr:col>
      <xdr:colOff>590550</xdr:colOff>
      <xdr:row>47</xdr:row>
      <xdr:rowOff>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723900</xdr:colOff>
      <xdr:row>33</xdr:row>
      <xdr:rowOff>190499</xdr:rowOff>
    </xdr:from>
    <xdr:to>
      <xdr:col>20</xdr:col>
      <xdr:colOff>1476376</xdr:colOff>
      <xdr:row>46</xdr:row>
      <xdr:rowOff>0</xdr:rowOff>
    </xdr:to>
    <xdr:graphicFrame macro="">
      <xdr:nvGraphicFramePr>
        <xdr:cNvPr id="17" name="Graphique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13</xdr:row>
      <xdr:rowOff>66675</xdr:rowOff>
    </xdr:from>
    <xdr:to>
      <xdr:col>7</xdr:col>
      <xdr:colOff>276225</xdr:colOff>
      <xdr:row>28</xdr:row>
      <xdr:rowOff>28575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54</xdr:row>
      <xdr:rowOff>38100</xdr:rowOff>
    </xdr:from>
    <xdr:to>
      <xdr:col>5</xdr:col>
      <xdr:colOff>714375</xdr:colOff>
      <xdr:row>67</xdr:row>
      <xdr:rowOff>133350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533400</xdr:colOff>
      <xdr:row>54</xdr:row>
      <xdr:rowOff>28575</xdr:rowOff>
    </xdr:from>
    <xdr:to>
      <xdr:col>12</xdr:col>
      <xdr:colOff>400050</xdr:colOff>
      <xdr:row>67</xdr:row>
      <xdr:rowOff>85725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695325</xdr:colOff>
      <xdr:row>53</xdr:row>
      <xdr:rowOff>180975</xdr:rowOff>
    </xdr:from>
    <xdr:to>
      <xdr:col>18</xdr:col>
      <xdr:colOff>1747837</xdr:colOff>
      <xdr:row>68</xdr:row>
      <xdr:rowOff>80962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676276</xdr:colOff>
      <xdr:row>54</xdr:row>
      <xdr:rowOff>0</xdr:rowOff>
    </xdr:from>
    <xdr:to>
      <xdr:col>26</xdr:col>
      <xdr:colOff>600076</xdr:colOff>
      <xdr:row>69</xdr:row>
      <xdr:rowOff>104775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1171575</xdr:colOff>
      <xdr:row>53</xdr:row>
      <xdr:rowOff>114300</xdr:rowOff>
    </xdr:from>
    <xdr:to>
      <xdr:col>32</xdr:col>
      <xdr:colOff>638175</xdr:colOff>
      <xdr:row>69</xdr:row>
      <xdr:rowOff>171450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485776</xdr:colOff>
      <xdr:row>26</xdr:row>
      <xdr:rowOff>9524</xdr:rowOff>
    </xdr:from>
    <xdr:to>
      <xdr:col>6</xdr:col>
      <xdr:colOff>457200</xdr:colOff>
      <xdr:row>41</xdr:row>
      <xdr:rowOff>57150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26</xdr:row>
      <xdr:rowOff>0</xdr:rowOff>
    </xdr:from>
    <xdr:to>
      <xdr:col>14</xdr:col>
      <xdr:colOff>228600</xdr:colOff>
      <xdr:row>40</xdr:row>
      <xdr:rowOff>180976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28</xdr:row>
      <xdr:rowOff>52387</xdr:rowOff>
    </xdr:from>
    <xdr:to>
      <xdr:col>11</xdr:col>
      <xdr:colOff>752475</xdr:colOff>
      <xdr:row>42</xdr:row>
      <xdr:rowOff>128587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28</xdr:row>
      <xdr:rowOff>0</xdr:rowOff>
    </xdr:from>
    <xdr:to>
      <xdr:col>19</xdr:col>
      <xdr:colOff>0</xdr:colOff>
      <xdr:row>42</xdr:row>
      <xdr:rowOff>76200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476250</xdr:colOff>
      <xdr:row>28</xdr:row>
      <xdr:rowOff>23812</xdr:rowOff>
    </xdr:from>
    <xdr:to>
      <xdr:col>25</xdr:col>
      <xdr:colOff>476250</xdr:colOff>
      <xdr:row>42</xdr:row>
      <xdr:rowOff>100012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723900</xdr:colOff>
      <xdr:row>43</xdr:row>
      <xdr:rowOff>76200</xdr:rowOff>
    </xdr:from>
    <xdr:to>
      <xdr:col>19</xdr:col>
      <xdr:colOff>133350</xdr:colOff>
      <xdr:row>57</xdr:row>
      <xdr:rowOff>142875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390525</xdr:colOff>
      <xdr:row>0</xdr:row>
      <xdr:rowOff>152401</xdr:rowOff>
    </xdr:from>
    <xdr:to>
      <xdr:col>20</xdr:col>
      <xdr:colOff>133350</xdr:colOff>
      <xdr:row>19</xdr:row>
      <xdr:rowOff>171451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</xdr:colOff>
      <xdr:row>1</xdr:row>
      <xdr:rowOff>42862</xdr:rowOff>
    </xdr:from>
    <xdr:to>
      <xdr:col>6</xdr:col>
      <xdr:colOff>52387</xdr:colOff>
      <xdr:row>15</xdr:row>
      <xdr:rowOff>119062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385762</xdr:colOff>
      <xdr:row>33</xdr:row>
      <xdr:rowOff>0</xdr:rowOff>
    </xdr:from>
    <xdr:to>
      <xdr:col>12</xdr:col>
      <xdr:colOff>723900</xdr:colOff>
      <xdr:row>48</xdr:row>
      <xdr:rowOff>101600</xdr:rowOff>
    </xdr:to>
    <xdr:graphicFrame macro="">
      <xdr:nvGraphicFramePr>
        <xdr:cNvPr id="3" name="Graphique 1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52387</xdr:colOff>
      <xdr:row>17</xdr:row>
      <xdr:rowOff>100012</xdr:rowOff>
    </xdr:from>
    <xdr:to>
      <xdr:col>6</xdr:col>
      <xdr:colOff>52387</xdr:colOff>
      <xdr:row>31</xdr:row>
      <xdr:rowOff>176212</xdr:rowOff>
    </xdr:to>
    <xdr:graphicFrame macro="">
      <xdr:nvGraphicFramePr>
        <xdr:cNvPr id="4" name="Graphique 1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180975</xdr:colOff>
      <xdr:row>33</xdr:row>
      <xdr:rowOff>157162</xdr:rowOff>
    </xdr:from>
    <xdr:to>
      <xdr:col>6</xdr:col>
      <xdr:colOff>180975</xdr:colOff>
      <xdr:row>48</xdr:row>
      <xdr:rowOff>42862</xdr:rowOff>
    </xdr:to>
    <xdr:graphicFrame macro="">
      <xdr:nvGraphicFramePr>
        <xdr:cNvPr id="6" name="Graphique 3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hub/ThreeMe-Mex/data/database/FRAMING%20MACRO_SCEN-MA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DP Scenario"/>
      <sheetName val="Energy prices"/>
      <sheetName val="MACRO "/>
      <sheetName val="polynomial regression"/>
      <sheetName val="ELEC-Balmorel finaldraft_2020"/>
      <sheetName val="ELEC-Balmorel finaldraft_2025"/>
      <sheetName val="Capacity and generation"/>
      <sheetName val="Graph"/>
      <sheetName val="Investment cost "/>
      <sheetName val="Main - Capital trajectory"/>
      <sheetName val="CO2Cap - Capital trajectory"/>
      <sheetName val="Hypotheses"/>
      <sheetName val="GDP for 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96">
          <cell r="C96">
            <v>10189.077111289465</v>
          </cell>
          <cell r="N96">
            <v>13774.074344116949</v>
          </cell>
          <cell r="S96">
            <v>20896.520345735102</v>
          </cell>
          <cell r="AC96">
            <v>21902.730995219823</v>
          </cell>
          <cell r="AM96">
            <v>32210.921248774015</v>
          </cell>
        </row>
        <row r="97">
          <cell r="C97">
            <v>2040.3642928502904</v>
          </cell>
          <cell r="N97">
            <v>20940.472167261898</v>
          </cell>
          <cell r="S97">
            <v>48439.498974079273</v>
          </cell>
          <cell r="AC97">
            <v>85199.912016860166</v>
          </cell>
          <cell r="AM97">
            <v>90594.249095126725</v>
          </cell>
        </row>
        <row r="98">
          <cell r="C98">
            <v>814.7413307691088</v>
          </cell>
          <cell r="N98">
            <v>4115.9383293566925</v>
          </cell>
          <cell r="S98">
            <v>2334.794906230848</v>
          </cell>
          <cell r="AC98">
            <v>3492.033459329753</v>
          </cell>
          <cell r="AM98">
            <v>4836.060048243603</v>
          </cell>
        </row>
        <row r="99">
          <cell r="C99">
            <v>1405.179232978458</v>
          </cell>
          <cell r="N99">
            <v>19302.643761081323</v>
          </cell>
          <cell r="S99">
            <v>17686.933719671288</v>
          </cell>
          <cell r="AC99">
            <v>108832.30459387641</v>
          </cell>
          <cell r="AM99">
            <v>96433.151328563312</v>
          </cell>
        </row>
        <row r="100">
          <cell r="C100">
            <v>648.7235100742073</v>
          </cell>
          <cell r="N100">
            <v>6344.0447024477053</v>
          </cell>
          <cell r="S100">
            <v>2694.110346778215</v>
          </cell>
          <cell r="AC100">
            <v>4731.9067431094345</v>
          </cell>
          <cell r="AM100">
            <v>-20042.719274630032</v>
          </cell>
        </row>
        <row r="101">
          <cell r="C101">
            <v>493.62032444974244</v>
          </cell>
          <cell r="N101">
            <v>736.06374663342501</v>
          </cell>
          <cell r="S101">
            <v>-1091.7770366230416</v>
          </cell>
          <cell r="AC101">
            <v>-1232.0571234255149</v>
          </cell>
          <cell r="AM101">
            <v>-1181.0827380392293</v>
          </cell>
        </row>
        <row r="102">
          <cell r="C102">
            <v>78.005630830326211</v>
          </cell>
          <cell r="N102">
            <v>1245.9900862514453</v>
          </cell>
          <cell r="S102">
            <v>550.33131309882958</v>
          </cell>
          <cell r="AC102">
            <v>-816.76819902244688</v>
          </cell>
          <cell r="AM102">
            <v>29.277483244289609</v>
          </cell>
        </row>
        <row r="103">
          <cell r="C103">
            <v>2447.9623107119269</v>
          </cell>
          <cell r="N103">
            <v>3099.1669724876429</v>
          </cell>
          <cell r="S103">
            <v>2679.2827331037151</v>
          </cell>
          <cell r="AC103">
            <v>4261.9556552387212</v>
          </cell>
          <cell r="AM103">
            <v>6267.7808537493611</v>
          </cell>
        </row>
        <row r="104">
          <cell r="C104">
            <v>2668.0454066812522</v>
          </cell>
          <cell r="N104">
            <v>3406.7093550491418</v>
          </cell>
          <cell r="S104">
            <v>-4383.3931426428016</v>
          </cell>
          <cell r="AC104">
            <v>-1635.4486981422242</v>
          </cell>
          <cell r="AM104">
            <v>-21557.458477755496</v>
          </cell>
        </row>
        <row r="105">
          <cell r="C105">
            <v>11854.069208773803</v>
          </cell>
          <cell r="N105">
            <v>26502.992342538993</v>
          </cell>
          <cell r="S105">
            <v>80023.840536042029</v>
          </cell>
          <cell r="AC105">
            <v>27058.101418748181</v>
          </cell>
          <cell r="AM105">
            <v>122396.60438751582</v>
          </cell>
        </row>
        <row r="106">
          <cell r="C106">
            <v>734.58343324654834</v>
          </cell>
          <cell r="N106">
            <v>5051.5453798655635</v>
          </cell>
          <cell r="S106">
            <v>-18141.366354265283</v>
          </cell>
          <cell r="AC106">
            <v>832.22950773850903</v>
          </cell>
          <cell r="AM106">
            <v>930.66042348853796</v>
          </cell>
        </row>
        <row r="107">
          <cell r="C107">
            <v>3741.0605829012488</v>
          </cell>
          <cell r="N107">
            <v>-23417.852851394906</v>
          </cell>
          <cell r="S107">
            <v>-97.75472099416217</v>
          </cell>
          <cell r="AC107">
            <v>-313.40160418146991</v>
          </cell>
          <cell r="AM107">
            <v>-191.41833283177886</v>
          </cell>
        </row>
      </sheetData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M140"/>
    </sheetView>
  </sheetViews>
  <sheetFormatPr baseColWidth="10" defaultRowHeight="15" x14ac:dyDescent="0.25"/>
  <cols>
    <col min="1" max="1" width="53.85546875" customWidth="1"/>
  </cols>
  <sheetData>
    <row r="1" spans="1:39" x14ac:dyDescent="0.25"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  <c r="AD1">
        <v>2041</v>
      </c>
      <c r="AE1">
        <v>2042</v>
      </c>
      <c r="AF1">
        <v>2043</v>
      </c>
      <c r="AG1">
        <v>2044</v>
      </c>
      <c r="AH1">
        <v>2045</v>
      </c>
      <c r="AI1">
        <v>2046</v>
      </c>
      <c r="AJ1">
        <v>2047</v>
      </c>
      <c r="AK1">
        <v>2048</v>
      </c>
      <c r="AL1">
        <v>2049</v>
      </c>
      <c r="AM1">
        <v>2050</v>
      </c>
    </row>
    <row r="2" spans="1:39" x14ac:dyDescent="0.25">
      <c r="A2" t="s">
        <v>0</v>
      </c>
      <c r="B2">
        <v>0</v>
      </c>
      <c r="C2" s="8">
        <v>7.6343721739258102E-2</v>
      </c>
      <c r="D2" s="8">
        <v>0.174435912936798</v>
      </c>
      <c r="E2" s="8">
        <v>0.28155693429567902</v>
      </c>
      <c r="F2" s="8">
        <v>0.397291342791605</v>
      </c>
      <c r="G2">
        <v>0.51672064878027701</v>
      </c>
      <c r="H2">
        <v>0.65747206175865702</v>
      </c>
      <c r="I2">
        <v>0.80093415050939099</v>
      </c>
      <c r="J2">
        <v>0.93242642400581599</v>
      </c>
      <c r="K2">
        <v>1.05799674577882</v>
      </c>
      <c r="L2">
        <v>1.16534701224804</v>
      </c>
      <c r="M2">
        <v>1.2475283745177099</v>
      </c>
      <c r="N2">
        <v>1.3064304443952199</v>
      </c>
      <c r="O2">
        <v>1.3398620830129699</v>
      </c>
      <c r="P2">
        <v>1.3608305808977299</v>
      </c>
      <c r="Q2">
        <v>1.3716893408375701</v>
      </c>
      <c r="R2">
        <v>1.37608452520952</v>
      </c>
      <c r="S2">
        <v>1.3757742598102101</v>
      </c>
      <c r="T2">
        <v>1.3481057087291799</v>
      </c>
      <c r="U2">
        <v>1.3056496580164201</v>
      </c>
      <c r="V2">
        <v>1.2496389107208701</v>
      </c>
      <c r="W2">
        <v>1.18423269208274</v>
      </c>
      <c r="X2">
        <v>1.11262412092347</v>
      </c>
      <c r="Y2">
        <v>1.0371066059287199</v>
      </c>
      <c r="Z2">
        <v>0.95951256289621401</v>
      </c>
      <c r="AA2">
        <v>0.88114285526317204</v>
      </c>
      <c r="AB2">
        <v>0.80285646684159495</v>
      </c>
      <c r="AC2">
        <v>0.72516251301000201</v>
      </c>
      <c r="AD2">
        <v>0.64398249447676903</v>
      </c>
      <c r="AE2">
        <v>0.56308260282573697</v>
      </c>
      <c r="AF2">
        <v>0.47995740291237798</v>
      </c>
      <c r="AG2">
        <v>0.39287859625611798</v>
      </c>
      <c r="AH2">
        <v>0.30203585638879299</v>
      </c>
      <c r="AI2">
        <v>0.20761279654988299</v>
      </c>
      <c r="AJ2">
        <v>0.10983204068690799</v>
      </c>
      <c r="AK2">
        <v>8.8853134563082695E-3</v>
      </c>
      <c r="AL2">
        <v>-9.4954856511997296E-2</v>
      </c>
      <c r="AM2">
        <v>-0.20110875629806199</v>
      </c>
    </row>
    <row r="3" spans="1:39" x14ac:dyDescent="0.25">
      <c r="A3" t="s">
        <v>1</v>
      </c>
      <c r="B3">
        <v>0</v>
      </c>
      <c r="C3" s="8">
        <v>0.124177700608352</v>
      </c>
      <c r="D3" s="8">
        <v>0.25485289553359702</v>
      </c>
      <c r="E3" s="8">
        <v>0.39963678680725501</v>
      </c>
      <c r="F3" s="8">
        <v>0.555827228454841</v>
      </c>
      <c r="G3">
        <v>0.70721628915542101</v>
      </c>
      <c r="H3">
        <v>0.89296313620050805</v>
      </c>
      <c r="I3" s="8">
        <v>1.11138298700095</v>
      </c>
      <c r="J3">
        <v>1.34502794258646</v>
      </c>
      <c r="K3">
        <v>1.5710705710585999</v>
      </c>
      <c r="L3">
        <v>1.7769257236121201</v>
      </c>
      <c r="M3">
        <v>1.9561923804962</v>
      </c>
      <c r="N3">
        <v>2.11118641187428</v>
      </c>
      <c r="O3">
        <v>2.2312064999491898</v>
      </c>
      <c r="P3">
        <v>2.3353434968411002</v>
      </c>
      <c r="Q3">
        <v>2.42654210240365</v>
      </c>
      <c r="R3">
        <v>2.5077192471581098</v>
      </c>
      <c r="S3" s="8">
        <v>2.5803428815178502</v>
      </c>
      <c r="T3">
        <v>2.5828503678753498</v>
      </c>
      <c r="U3">
        <v>2.5779011425366201</v>
      </c>
      <c r="V3">
        <v>2.5487102754608402</v>
      </c>
      <c r="W3">
        <v>2.5083828635274998</v>
      </c>
      <c r="X3">
        <v>2.4614336640724899</v>
      </c>
      <c r="Y3">
        <v>2.41049724768944</v>
      </c>
      <c r="Z3">
        <v>2.35744533051307</v>
      </c>
      <c r="AA3">
        <v>2.3035354978251101</v>
      </c>
      <c r="AB3">
        <v>2.2495043493310001</v>
      </c>
      <c r="AC3">
        <v>2.1957053287478598</v>
      </c>
      <c r="AD3">
        <v>2.1308104674091699</v>
      </c>
      <c r="AE3">
        <v>2.0567163450157802</v>
      </c>
      <c r="AF3">
        <v>1.97693313761955</v>
      </c>
      <c r="AG3">
        <v>1.8922564548790399</v>
      </c>
      <c r="AH3">
        <v>1.8025446156176399</v>
      </c>
      <c r="AI3">
        <v>1.7080423933106601</v>
      </c>
      <c r="AJ3">
        <v>1.6092886936111399</v>
      </c>
      <c r="AK3">
        <v>1.5061502596587399</v>
      </c>
      <c r="AL3">
        <v>1.39891890529746</v>
      </c>
      <c r="AM3">
        <v>1.28810419762619</v>
      </c>
    </row>
    <row r="4" spans="1:39" x14ac:dyDescent="0.25">
      <c r="A4" t="s">
        <v>2</v>
      </c>
      <c r="B4">
        <v>0</v>
      </c>
      <c r="C4" s="8">
        <v>5.3729759134446498E-2</v>
      </c>
      <c r="D4" s="8">
        <v>0.14047300803301499</v>
      </c>
      <c r="E4" s="8">
        <v>0.241998038063928</v>
      </c>
      <c r="F4" s="8">
        <v>0.35937787513966502</v>
      </c>
      <c r="G4" s="8">
        <v>0.48769883410417703</v>
      </c>
      <c r="H4">
        <v>0.66274150264555798</v>
      </c>
      <c r="I4">
        <v>0.872009220347291</v>
      </c>
      <c r="J4">
        <v>1.0964565196597</v>
      </c>
      <c r="K4">
        <v>1.32417481260827</v>
      </c>
      <c r="L4" s="8">
        <v>1.5360193256719501</v>
      </c>
      <c r="M4">
        <v>1.7234872799200001</v>
      </c>
      <c r="N4" s="8">
        <v>1.8876440222617801</v>
      </c>
      <c r="O4">
        <v>2.0076913552423901</v>
      </c>
      <c r="P4">
        <v>2.1023815521878899</v>
      </c>
      <c r="Q4">
        <v>2.18320487985148</v>
      </c>
      <c r="R4">
        <v>2.2567076253556801</v>
      </c>
      <c r="S4">
        <v>2.32619668289948</v>
      </c>
      <c r="T4">
        <v>2.37367103909531</v>
      </c>
      <c r="U4">
        <v>2.3995733345422101</v>
      </c>
      <c r="V4">
        <v>2.4058736431355099</v>
      </c>
      <c r="W4">
        <v>2.3999156946314701</v>
      </c>
      <c r="X4">
        <v>2.3867079391362198</v>
      </c>
      <c r="Y4">
        <v>2.3699665828315699</v>
      </c>
      <c r="Z4">
        <v>2.3523363572245999</v>
      </c>
      <c r="AA4">
        <v>2.3355852829001198</v>
      </c>
      <c r="AB4">
        <v>2.3207765768989299</v>
      </c>
      <c r="AC4">
        <v>2.3083853161610799</v>
      </c>
      <c r="AD4">
        <v>2.2809368898371698</v>
      </c>
      <c r="AE4">
        <v>2.2454141179393199</v>
      </c>
      <c r="AF4">
        <v>2.2043427823566999</v>
      </c>
      <c r="AG4">
        <v>2.1562863216797901</v>
      </c>
      <c r="AH4">
        <v>2.1014752771465899</v>
      </c>
      <c r="AI4">
        <v>2.0410903347795202</v>
      </c>
      <c r="AJ4">
        <v>1.9759367685818101</v>
      </c>
      <c r="AK4">
        <v>1.9063122437205</v>
      </c>
      <c r="AL4">
        <v>1.83322173348758</v>
      </c>
      <c r="AM4">
        <v>1.7570640726245901</v>
      </c>
    </row>
    <row r="5" spans="1:39" x14ac:dyDescent="0.25">
      <c r="A5" t="s">
        <v>3</v>
      </c>
      <c r="B5">
        <v>0</v>
      </c>
      <c r="C5" s="8">
        <v>2.38387192633693E-2</v>
      </c>
      <c r="D5" s="8">
        <v>3.5740255599536697E-2</v>
      </c>
      <c r="E5" s="8">
        <v>5.23007608180803E-2</v>
      </c>
      <c r="F5" s="8">
        <v>8.19250758799627E-2</v>
      </c>
      <c r="G5">
        <v>0.124809903238531</v>
      </c>
      <c r="H5">
        <v>0.19920007321507699</v>
      </c>
      <c r="I5">
        <v>0.27088245215474099</v>
      </c>
      <c r="J5" s="8">
        <v>0.366398494816566</v>
      </c>
      <c r="K5">
        <v>0.485280224310913</v>
      </c>
      <c r="L5" s="8">
        <v>0.62530587000557603</v>
      </c>
      <c r="M5">
        <v>0.75813604072376695</v>
      </c>
      <c r="N5">
        <v>0.88377188409471896</v>
      </c>
      <c r="O5">
        <v>1.0316996678314001</v>
      </c>
      <c r="P5">
        <v>1.16628363175623</v>
      </c>
      <c r="Q5">
        <v>1.29650461238239</v>
      </c>
      <c r="R5">
        <v>1.4267282603161699</v>
      </c>
      <c r="S5">
        <v>1.5604950329273</v>
      </c>
      <c r="T5">
        <v>1.6764616688193801</v>
      </c>
      <c r="U5">
        <v>1.78577984936265</v>
      </c>
      <c r="V5">
        <v>1.89479737090259</v>
      </c>
      <c r="W5">
        <v>1.99672348090089</v>
      </c>
      <c r="X5">
        <v>2.0936966374944301</v>
      </c>
      <c r="Y5">
        <v>2.1861840420985601</v>
      </c>
      <c r="Z5">
        <v>2.2755145800031</v>
      </c>
      <c r="AA5">
        <v>2.3626569220545499</v>
      </c>
      <c r="AB5">
        <v>2.4482368765215998</v>
      </c>
      <c r="AC5">
        <v>2.5329449214023398</v>
      </c>
      <c r="AD5">
        <v>2.6343392167894599</v>
      </c>
      <c r="AE5">
        <v>2.72335678722464</v>
      </c>
      <c r="AF5">
        <v>2.8040421143137699</v>
      </c>
      <c r="AG5">
        <v>2.8804489567357598</v>
      </c>
      <c r="AH5">
        <v>2.9532453333797899</v>
      </c>
      <c r="AI5">
        <v>3.0193203946737799</v>
      </c>
      <c r="AJ5">
        <v>3.0784367388064702</v>
      </c>
      <c r="AK5">
        <v>3.1303589097626499</v>
      </c>
      <c r="AL5">
        <v>3.1721608244309398</v>
      </c>
      <c r="AM5">
        <v>3.2069666935706498</v>
      </c>
    </row>
    <row r="6" spans="1:39" x14ac:dyDescent="0.25">
      <c r="A6" t="s">
        <v>4</v>
      </c>
      <c r="B6">
        <v>0</v>
      </c>
      <c r="C6" s="8">
        <v>2.3792456974214199E-2</v>
      </c>
      <c r="D6" s="8">
        <v>3.4156622763714603E-2</v>
      </c>
      <c r="E6" s="8">
        <v>4.9322004393026399E-2</v>
      </c>
      <c r="F6" s="8">
        <v>7.8572680331867595E-2</v>
      </c>
      <c r="G6">
        <v>0.1222592368044</v>
      </c>
      <c r="H6">
        <v>0.20040516677137801</v>
      </c>
      <c r="I6">
        <v>0.27468795183323003</v>
      </c>
      <c r="J6">
        <v>0.37395041188101802</v>
      </c>
      <c r="K6">
        <v>0.49771174746004998</v>
      </c>
      <c r="L6">
        <v>0.64352705512691299</v>
      </c>
      <c r="M6">
        <v>0.77986611425786501</v>
      </c>
      <c r="N6">
        <v>0.90673264284801802</v>
      </c>
      <c r="O6">
        <v>1.0572066842871699</v>
      </c>
      <c r="P6">
        <v>1.1914874942343201</v>
      </c>
      <c r="Q6">
        <v>1.31944047356871</v>
      </c>
      <c r="R6">
        <v>1.4457906290348901</v>
      </c>
      <c r="S6">
        <v>1.5743558185134401</v>
      </c>
      <c r="T6">
        <v>1.6905597522109199</v>
      </c>
      <c r="U6">
        <v>1.7982116330350999</v>
      </c>
      <c r="V6">
        <v>1.9052172949163</v>
      </c>
      <c r="W6">
        <v>2.0041332693037002</v>
      </c>
      <c r="X6">
        <v>2.09740462541536</v>
      </c>
      <c r="Y6">
        <v>2.1855917352663998</v>
      </c>
      <c r="Z6">
        <v>2.2702100552239202</v>
      </c>
      <c r="AA6">
        <v>2.35236722173468</v>
      </c>
      <c r="AB6">
        <v>2.4327865318563902</v>
      </c>
      <c r="AC6">
        <v>2.5122623968176701</v>
      </c>
      <c r="AD6">
        <v>2.6109642353219198</v>
      </c>
      <c r="AE6">
        <v>2.69632918802718</v>
      </c>
      <c r="AF6">
        <v>2.7727649627997399</v>
      </c>
      <c r="AG6">
        <v>2.84474352031221</v>
      </c>
      <c r="AH6">
        <v>2.9129798331824799</v>
      </c>
      <c r="AI6">
        <v>2.9739886200077899</v>
      </c>
      <c r="AJ6">
        <v>3.0274738048425802</v>
      </c>
      <c r="AK6">
        <v>3.0731866051885302</v>
      </c>
      <c r="AL6">
        <v>3.1078719994634501</v>
      </c>
      <c r="AM6">
        <v>3.1350216285217698</v>
      </c>
    </row>
    <row r="7" spans="1:39" x14ac:dyDescent="0.25">
      <c r="A7" t="s">
        <v>5</v>
      </c>
      <c r="B7">
        <v>0</v>
      </c>
      <c r="C7" s="8">
        <v>1.1806969619176899E-2</v>
      </c>
      <c r="D7" s="8">
        <v>2.9624285650475798E-2</v>
      </c>
      <c r="E7" s="8">
        <v>4.9299575899941502E-2</v>
      </c>
      <c r="F7" s="8">
        <v>6.90042190497175E-2</v>
      </c>
      <c r="G7">
        <v>8.6431621657268004E-2</v>
      </c>
      <c r="H7">
        <v>8.7529191860591299E-2</v>
      </c>
      <c r="I7">
        <v>6.3947644618167404E-2</v>
      </c>
      <c r="J7" s="8">
        <v>1.3079295104678699E-2</v>
      </c>
      <c r="K7" s="8">
        <v>-6.1660527492557397E-2</v>
      </c>
      <c r="L7" s="8">
        <v>-0.156732240990897</v>
      </c>
      <c r="M7">
        <v>-0.26722924832811501</v>
      </c>
      <c r="N7">
        <v>-0.388957516268639</v>
      </c>
      <c r="O7">
        <v>-0.52098073412934998</v>
      </c>
      <c r="P7">
        <v>-0.66172345422759105</v>
      </c>
      <c r="Q7">
        <v>-0.81068231990085704</v>
      </c>
      <c r="R7">
        <v>-0.96785499601902403</v>
      </c>
      <c r="S7">
        <v>-1.13364412158665</v>
      </c>
      <c r="T7">
        <v>-1.31134293044628</v>
      </c>
      <c r="U7">
        <v>-1.4979980876524299</v>
      </c>
      <c r="V7">
        <v>-1.69227475230237</v>
      </c>
      <c r="W7">
        <v>-1.8926818798570899</v>
      </c>
      <c r="X7">
        <v>-2.09823476081784</v>
      </c>
      <c r="Y7">
        <v>-2.3081516644384701</v>
      </c>
      <c r="Z7">
        <v>-2.5218157395470602</v>
      </c>
      <c r="AA7">
        <v>-2.73873129692433</v>
      </c>
      <c r="AB7">
        <v>-2.9584916522921501</v>
      </c>
      <c r="AC7">
        <v>-3.1807891878927701</v>
      </c>
      <c r="AD7">
        <v>-3.40586285471172</v>
      </c>
      <c r="AE7">
        <v>-3.6332517292445599</v>
      </c>
      <c r="AF7">
        <v>-3.8627365171253798</v>
      </c>
      <c r="AG7">
        <v>-4.0943639084206396</v>
      </c>
      <c r="AH7">
        <v>-4.3280009374639503</v>
      </c>
      <c r="AI7">
        <v>-4.5634026392059601</v>
      </c>
      <c r="AJ7">
        <v>-4.8003398784766498</v>
      </c>
      <c r="AK7">
        <v>-5.0386058108966898</v>
      </c>
      <c r="AL7">
        <v>-5.2778744467509897</v>
      </c>
      <c r="AM7">
        <v>-5.5178954363192299</v>
      </c>
    </row>
    <row r="8" spans="1:39" x14ac:dyDescent="0.25">
      <c r="A8" t="s">
        <v>6</v>
      </c>
      <c r="B8">
        <v>0</v>
      </c>
      <c r="C8" s="8">
        <v>-0.100152365843375</v>
      </c>
      <c r="D8" s="8">
        <v>-0.20114327121343301</v>
      </c>
      <c r="E8" s="8">
        <v>-0.29363956895980198</v>
      </c>
      <c r="F8" s="8">
        <v>-0.37081680195677402</v>
      </c>
      <c r="G8">
        <v>-0.43023606543845999</v>
      </c>
      <c r="H8">
        <v>-0.453472183526337</v>
      </c>
      <c r="I8">
        <v>-0.43999857281961102</v>
      </c>
      <c r="J8" s="8">
        <v>-0.36968080356148902</v>
      </c>
      <c r="K8">
        <v>-0.28377036803877098</v>
      </c>
      <c r="L8">
        <v>-0.182230021967066</v>
      </c>
      <c r="M8">
        <v>-7.5202918677852407E-2</v>
      </c>
      <c r="N8">
        <v>3.8414278139931E-2</v>
      </c>
      <c r="O8">
        <v>0.14621011078010901</v>
      </c>
      <c r="P8">
        <v>0.22410633408265199</v>
      </c>
      <c r="Q8">
        <v>0.29611801458440101</v>
      </c>
      <c r="R8">
        <v>0.36745776883782</v>
      </c>
      <c r="S8">
        <v>0.441385015361417</v>
      </c>
      <c r="T8">
        <v>0.53778076103050398</v>
      </c>
      <c r="U8">
        <v>0.62584228523507801</v>
      </c>
      <c r="V8">
        <v>0.71089788252458597</v>
      </c>
      <c r="W8">
        <v>0.79113425212744504</v>
      </c>
      <c r="X8">
        <v>0.86890534955161802</v>
      </c>
      <c r="Y8">
        <v>0.94566917175404797</v>
      </c>
      <c r="Z8">
        <v>1.0226710794238201</v>
      </c>
      <c r="AA8">
        <v>1.1007019564092699</v>
      </c>
      <c r="AB8">
        <v>1.1801614631806201</v>
      </c>
      <c r="AC8">
        <v>1.26125578897944</v>
      </c>
      <c r="AD8">
        <v>1.3323776972564001</v>
      </c>
      <c r="AE8">
        <v>1.37597543705907</v>
      </c>
      <c r="AF8">
        <v>1.41026276036222</v>
      </c>
      <c r="AG8">
        <v>1.43996411286566</v>
      </c>
      <c r="AH8">
        <v>1.46457166303288</v>
      </c>
      <c r="AI8">
        <v>1.48325538110141</v>
      </c>
      <c r="AJ8">
        <v>1.4959270717564499</v>
      </c>
      <c r="AK8">
        <v>1.50282243091051</v>
      </c>
      <c r="AL8">
        <v>1.5032119643269799</v>
      </c>
      <c r="AM8">
        <v>1.4982036296927901</v>
      </c>
    </row>
    <row r="9" spans="1:39" x14ac:dyDescent="0.25">
      <c r="A9" t="s">
        <v>7</v>
      </c>
      <c r="B9">
        <v>0</v>
      </c>
      <c r="C9" s="8">
        <v>-3.1631979023027897E-2</v>
      </c>
      <c r="D9" s="8">
        <v>-2.2299693592131499E-2</v>
      </c>
      <c r="E9" s="8">
        <v>1.2610387776224001E-2</v>
      </c>
      <c r="F9" s="8">
        <v>5.2213857451777201E-2</v>
      </c>
      <c r="G9">
        <v>0.101711157247086</v>
      </c>
      <c r="H9" s="8">
        <v>0.26573635872506601</v>
      </c>
      <c r="I9" s="8">
        <v>0.52855614444191601</v>
      </c>
      <c r="J9">
        <v>0.83705627387082804</v>
      </c>
      <c r="K9" s="8">
        <v>1.16677200440533</v>
      </c>
      <c r="L9">
        <v>1.5050440814900801</v>
      </c>
      <c r="M9">
        <v>1.8371080916098801</v>
      </c>
      <c r="N9">
        <v>2.16206334421291</v>
      </c>
      <c r="O9">
        <v>2.53755903296579</v>
      </c>
      <c r="P9">
        <v>2.93685726994332</v>
      </c>
      <c r="Q9">
        <v>3.36504362504159</v>
      </c>
      <c r="R9">
        <v>3.8244408438353301</v>
      </c>
      <c r="S9">
        <v>4.3179769233027496</v>
      </c>
      <c r="T9">
        <v>4.78700187680281</v>
      </c>
      <c r="U9">
        <v>5.2585452026292199</v>
      </c>
      <c r="V9">
        <v>5.7413461104714703</v>
      </c>
      <c r="W9">
        <v>6.2303263640422104</v>
      </c>
      <c r="X9">
        <v>6.7260758471447302</v>
      </c>
      <c r="Y9">
        <v>7.2282350042678098</v>
      </c>
      <c r="Z9">
        <v>7.7364338805921298</v>
      </c>
      <c r="AA9">
        <v>8.2503407577958203</v>
      </c>
      <c r="AB9">
        <v>8.7696652923284297</v>
      </c>
      <c r="AC9">
        <v>9.2942809866538791</v>
      </c>
      <c r="AD9">
        <v>9.8543829672940593</v>
      </c>
      <c r="AE9">
        <v>10.421459164723201</v>
      </c>
      <c r="AF9">
        <v>10.9950992361763</v>
      </c>
      <c r="AG9">
        <v>11.578169061411501</v>
      </c>
      <c r="AH9">
        <v>12.1683699018156</v>
      </c>
      <c r="AI9">
        <v>12.7633179526834</v>
      </c>
      <c r="AJ9">
        <v>13.3615410225679</v>
      </c>
      <c r="AK9">
        <v>13.962013255569699</v>
      </c>
      <c r="AL9">
        <v>14.5624369926628</v>
      </c>
      <c r="AM9">
        <v>15.1622372771083</v>
      </c>
    </row>
    <row r="10" spans="1:39" x14ac:dyDescent="0.25">
      <c r="A10" t="s">
        <v>8</v>
      </c>
      <c r="B10">
        <v>0</v>
      </c>
      <c r="C10" s="8">
        <v>-7.63076560845177E-2</v>
      </c>
      <c r="D10" s="8">
        <v>-0.12501177307434599</v>
      </c>
      <c r="E10" s="8">
        <v>-0.15255189874813199</v>
      </c>
      <c r="F10" s="8">
        <v>-0.17732475237656201</v>
      </c>
      <c r="G10" s="8">
        <v>-0.19573823817099401</v>
      </c>
      <c r="H10">
        <v>-0.15203205988403301</v>
      </c>
      <c r="I10">
        <v>-4.0809140081354799E-2</v>
      </c>
      <c r="J10" s="8">
        <v>0.132613477270315</v>
      </c>
      <c r="K10">
        <v>0.34440789962157897</v>
      </c>
      <c r="L10">
        <v>0.59139595101687004</v>
      </c>
      <c r="M10">
        <v>0.85824454644396397</v>
      </c>
      <c r="N10">
        <v>1.13663265567298</v>
      </c>
      <c r="O10">
        <v>1.4664760244903701</v>
      </c>
      <c r="P10">
        <v>1.8140823091538001</v>
      </c>
      <c r="Q10">
        <v>2.1832813338577801</v>
      </c>
      <c r="R10">
        <v>2.5755679184812501</v>
      </c>
      <c r="S10">
        <v>2.99372901320702</v>
      </c>
      <c r="T10">
        <v>3.4566079533412402</v>
      </c>
      <c r="U10">
        <v>3.9220033600603599</v>
      </c>
      <c r="V10">
        <v>4.4000832233214799</v>
      </c>
      <c r="W10">
        <v>4.8834174977760103</v>
      </c>
      <c r="X10">
        <v>5.3737971666032402</v>
      </c>
      <c r="Y10">
        <v>5.8710742777069402</v>
      </c>
      <c r="Z10">
        <v>6.3750249741067302</v>
      </c>
      <c r="AA10">
        <v>6.8854322072638698</v>
      </c>
      <c r="AB10">
        <v>7.40208142211051</v>
      </c>
      <c r="AC10">
        <v>7.9249764762900599</v>
      </c>
      <c r="AD10">
        <v>8.4729104801957593</v>
      </c>
      <c r="AE10">
        <v>9.0284624205848498</v>
      </c>
      <c r="AF10">
        <v>9.5926168086154195</v>
      </c>
      <c r="AG10">
        <v>10.1670074230293</v>
      </c>
      <c r="AH10">
        <v>10.7492779940563</v>
      </c>
      <c r="AI10">
        <v>11.3373942401932</v>
      </c>
      <c r="AJ10">
        <v>11.930534475287599</v>
      </c>
      <c r="AK10">
        <v>12.5278799278028</v>
      </c>
      <c r="AL10">
        <v>13.127586977981601</v>
      </c>
      <c r="AM10">
        <v>13.729242551048801</v>
      </c>
    </row>
    <row r="11" spans="1:39" x14ac:dyDescent="0.25">
      <c r="A11" t="s">
        <v>9</v>
      </c>
      <c r="B11">
        <v>0</v>
      </c>
      <c r="C11" s="8">
        <v>4.1354438620788699E-2</v>
      </c>
      <c r="D11" s="8">
        <v>4.9159916647689698E-2</v>
      </c>
      <c r="E11" s="8">
        <v>5.0951775167185E-2</v>
      </c>
      <c r="F11" s="8">
        <v>7.5573913742488202E-2</v>
      </c>
      <c r="G11">
        <v>0.11679191802691501</v>
      </c>
      <c r="H11">
        <v>7.1302412899365494E-2</v>
      </c>
      <c r="I11" s="8">
        <v>-1.7148354699580901E-2</v>
      </c>
      <c r="J11" s="8">
        <v>-7.1413605505143904E-2</v>
      </c>
      <c r="K11">
        <v>-6.5591901166306393E-2</v>
      </c>
      <c r="L11">
        <v>1.26205490387221E-3</v>
      </c>
      <c r="M11">
        <v>0.12518280778364099</v>
      </c>
      <c r="N11">
        <v>0.28634560996563202</v>
      </c>
      <c r="O11">
        <v>0.41477901507986897</v>
      </c>
      <c r="P11">
        <v>0.54191599506967503</v>
      </c>
      <c r="Q11">
        <v>0.66366577022543005</v>
      </c>
      <c r="R11">
        <v>0.77920652738947505</v>
      </c>
      <c r="S11">
        <v>0.88792976648754895</v>
      </c>
      <c r="T11">
        <v>1.04101857624581</v>
      </c>
      <c r="U11">
        <v>1.1960411338572701</v>
      </c>
      <c r="V11">
        <v>1.3376505875925599</v>
      </c>
      <c r="W11">
        <v>1.46977712891234</v>
      </c>
      <c r="X11">
        <v>1.5914455108227501</v>
      </c>
      <c r="Y11">
        <v>1.7032598705290101</v>
      </c>
      <c r="Z11">
        <v>1.8060684815686301</v>
      </c>
      <c r="AA11">
        <v>1.9007427144968001</v>
      </c>
      <c r="AB11">
        <v>1.98808126535638</v>
      </c>
      <c r="AC11">
        <v>2.0686601171430801</v>
      </c>
      <c r="AD11">
        <v>2.1158368733223001</v>
      </c>
      <c r="AE11">
        <v>2.16374242178287</v>
      </c>
      <c r="AF11">
        <v>2.2125918466201702</v>
      </c>
      <c r="AG11">
        <v>2.2579495534989298</v>
      </c>
      <c r="AH11">
        <v>2.3007985424420898</v>
      </c>
      <c r="AI11">
        <v>2.3418487640063801</v>
      </c>
      <c r="AJ11">
        <v>2.3806315271430498</v>
      </c>
      <c r="AK11">
        <v>2.4162053594444002</v>
      </c>
      <c r="AL11">
        <v>2.4488184360549301</v>
      </c>
      <c r="AM11">
        <v>2.47714996239745</v>
      </c>
    </row>
    <row r="12" spans="1:39" x14ac:dyDescent="0.25">
      <c r="A12" t="s">
        <v>10</v>
      </c>
      <c r="B12">
        <v>0</v>
      </c>
      <c r="C12" s="8">
        <v>2.1152094985521501E-2</v>
      </c>
      <c r="D12" s="8">
        <v>-4.9584689371440201E-3</v>
      </c>
      <c r="E12" s="8">
        <v>-2.5585821885476499E-2</v>
      </c>
      <c r="F12" s="8">
        <v>-5.8152953671208797E-2</v>
      </c>
      <c r="G12">
        <v>-9.2180188707313704E-2</v>
      </c>
      <c r="H12">
        <v>-0.102596177448144</v>
      </c>
      <c r="I12">
        <v>-9.6331974229701897E-2</v>
      </c>
      <c r="J12">
        <v>-7.0479140573120802E-3</v>
      </c>
      <c r="K12">
        <v>8.4315727875616794E-2</v>
      </c>
      <c r="L12">
        <v>0.15443699559629601</v>
      </c>
      <c r="M12">
        <v>0.194942659555597</v>
      </c>
      <c r="N12">
        <v>0.20148154011105901</v>
      </c>
      <c r="O12">
        <v>0.215426454959044</v>
      </c>
      <c r="P12">
        <v>0.23424235151105999</v>
      </c>
      <c r="Q12">
        <v>0.25815764787788797</v>
      </c>
      <c r="R12">
        <v>0.28673492638668902</v>
      </c>
      <c r="S12">
        <v>0.31701229975511502</v>
      </c>
      <c r="T12">
        <v>0.34886269852236701</v>
      </c>
      <c r="U12">
        <v>0.38358829859827998</v>
      </c>
      <c r="V12">
        <v>0.40330026308754702</v>
      </c>
      <c r="W12">
        <v>0.41018608154512698</v>
      </c>
      <c r="X12">
        <v>0.40523743079734498</v>
      </c>
      <c r="Y12">
        <v>0.38932855410129802</v>
      </c>
      <c r="Z12">
        <v>0.363345084700328</v>
      </c>
      <c r="AA12">
        <v>0.32809809353040398</v>
      </c>
      <c r="AB12">
        <v>0.28427204489276298</v>
      </c>
      <c r="AC12">
        <v>0.23229962934241399</v>
      </c>
      <c r="AD12">
        <v>0.22075563714882801</v>
      </c>
      <c r="AE12">
        <v>0.209797466405303</v>
      </c>
      <c r="AF12">
        <v>0.20359938629177499</v>
      </c>
      <c r="AG12">
        <v>0.19734496037506699</v>
      </c>
      <c r="AH12">
        <v>0.19100057463659001</v>
      </c>
      <c r="AI12">
        <v>0.18470390526528199</v>
      </c>
      <c r="AJ12">
        <v>0.17747536157264299</v>
      </c>
      <c r="AK12">
        <v>0.16822505657967299</v>
      </c>
      <c r="AL12">
        <v>0.156612719029847</v>
      </c>
      <c r="AM12">
        <v>0.14201105193292199</v>
      </c>
    </row>
    <row r="13" spans="1:39" x14ac:dyDescent="0.25">
      <c r="A13" t="s">
        <v>11</v>
      </c>
      <c r="B13">
        <v>0</v>
      </c>
      <c r="C13">
        <v>50618.009999997899</v>
      </c>
      <c r="D13">
        <v>128190.75</v>
      </c>
      <c r="E13">
        <v>219215.00999999701</v>
      </c>
      <c r="F13">
        <v>318493.92000000097</v>
      </c>
      <c r="G13">
        <v>422663.61999999703</v>
      </c>
      <c r="H13">
        <v>538865.300000004</v>
      </c>
      <c r="I13">
        <v>661401.75</v>
      </c>
      <c r="J13">
        <v>789138.25</v>
      </c>
      <c r="K13">
        <v>919316.809999994</v>
      </c>
      <c r="L13">
        <v>1047003.43</v>
      </c>
      <c r="M13">
        <v>1162737.06</v>
      </c>
      <c r="N13">
        <v>1261220.97</v>
      </c>
      <c r="O13">
        <v>1346905.49</v>
      </c>
      <c r="P13">
        <v>1419700.22999999</v>
      </c>
      <c r="Q13">
        <v>1482171.51999999</v>
      </c>
      <c r="R13">
        <v>1537038.95000001</v>
      </c>
      <c r="S13">
        <v>1586778.95</v>
      </c>
      <c r="T13">
        <v>1604647.6699999799</v>
      </c>
      <c r="U13">
        <v>1600432.20999999</v>
      </c>
      <c r="V13">
        <v>1581269.87</v>
      </c>
      <c r="W13">
        <v>1550878.15</v>
      </c>
      <c r="X13">
        <v>1512579.04999999</v>
      </c>
      <c r="Y13">
        <v>1468764.45</v>
      </c>
      <c r="Z13">
        <v>1421362.21</v>
      </c>
      <c r="AA13">
        <v>1371819.6599999899</v>
      </c>
      <c r="AB13">
        <v>1321137.5</v>
      </c>
      <c r="AC13">
        <v>1270010.78</v>
      </c>
      <c r="AD13">
        <v>1220299.9299999899</v>
      </c>
      <c r="AE13">
        <v>1168531.43</v>
      </c>
      <c r="AF13">
        <v>1113999.5</v>
      </c>
      <c r="AG13">
        <v>1056497.1599999899</v>
      </c>
      <c r="AH13">
        <v>995900.379999995</v>
      </c>
      <c r="AI13">
        <v>931855.96999999799</v>
      </c>
      <c r="AJ13">
        <v>864377.26000000502</v>
      </c>
      <c r="AK13">
        <v>793399.10999999905</v>
      </c>
      <c r="AL13">
        <v>718730.80000001099</v>
      </c>
      <c r="AM13">
        <v>640787.92000000097</v>
      </c>
    </row>
    <row r="14" spans="1:39" x14ac:dyDescent="0.25">
      <c r="A14" t="s">
        <v>12</v>
      </c>
      <c r="B14">
        <v>0</v>
      </c>
      <c r="C14" s="8">
        <v>-5.8857629999999703E-2</v>
      </c>
      <c r="D14" s="8">
        <v>-0.13850340999999899</v>
      </c>
      <c r="E14" s="8">
        <v>-0.22381200999999901</v>
      </c>
      <c r="F14" s="8">
        <v>-0.31151450999999902</v>
      </c>
      <c r="G14">
        <v>-0.39979406000000001</v>
      </c>
      <c r="H14">
        <v>-0.49781925999999999</v>
      </c>
      <c r="I14">
        <v>-0.59840236999999996</v>
      </c>
      <c r="J14">
        <v>-0.701036199999999</v>
      </c>
      <c r="K14">
        <v>-0.80318571999999899</v>
      </c>
      <c r="L14">
        <v>-0.90022991999999902</v>
      </c>
      <c r="M14">
        <v>-0.98336212000000001</v>
      </c>
      <c r="N14">
        <v>-1.0492614300000001</v>
      </c>
      <c r="O14">
        <v>-1.1046634099999999</v>
      </c>
      <c r="P14">
        <v>-1.1495135299999899</v>
      </c>
      <c r="Q14">
        <v>-1.18661247</v>
      </c>
      <c r="R14">
        <v>-1.2184373100000001</v>
      </c>
      <c r="S14">
        <v>-1.2469814400000001</v>
      </c>
      <c r="T14">
        <v>-1.2450142500000001</v>
      </c>
      <c r="U14">
        <v>-1.22676701999999</v>
      </c>
      <c r="V14">
        <v>-1.1995142599999999</v>
      </c>
      <c r="W14">
        <v>-1.16591673</v>
      </c>
      <c r="X14">
        <v>-1.12830729</v>
      </c>
      <c r="Y14">
        <v>-1.0881803699999999</v>
      </c>
      <c r="Z14">
        <v>-1.04673459</v>
      </c>
      <c r="AA14">
        <v>-1.00482615</v>
      </c>
      <c r="AB14">
        <v>-0.96299382</v>
      </c>
      <c r="AC14">
        <v>-0.92159047999999999</v>
      </c>
      <c r="AD14">
        <v>-0.88220328699999995</v>
      </c>
      <c r="AE14">
        <v>-0.84117425299999904</v>
      </c>
      <c r="AF14">
        <v>-0.79824357099999999</v>
      </c>
      <c r="AG14">
        <v>-0.75347485800000003</v>
      </c>
      <c r="AH14" s="8">
        <v>-0.70687488879999905</v>
      </c>
      <c r="AI14">
        <v>-0.65818017600000001</v>
      </c>
      <c r="AJ14">
        <v>-0.60746333019999998</v>
      </c>
      <c r="AK14">
        <v>-0.55468816499999996</v>
      </c>
      <c r="AL14">
        <v>-0.49969782099999999</v>
      </c>
      <c r="AM14">
        <v>-0.44289651600000002</v>
      </c>
    </row>
    <row r="15" spans="1:39" x14ac:dyDescent="0.25">
      <c r="A15" t="s">
        <v>13</v>
      </c>
      <c r="B15">
        <v>0</v>
      </c>
      <c r="C15" s="8">
        <v>9.9505372804802299E-3</v>
      </c>
      <c r="D15" s="8">
        <v>1.49038656017484E-2</v>
      </c>
      <c r="E15" s="8">
        <v>1.27516015651744E-2</v>
      </c>
      <c r="F15" s="8">
        <v>3.3960769463305097E-2</v>
      </c>
      <c r="G15">
        <v>6.2282274877823E-2</v>
      </c>
      <c r="H15">
        <v>0.110039141141103</v>
      </c>
      <c r="I15">
        <v>0.17299727723786301</v>
      </c>
      <c r="J15">
        <v>0.23697913930807299</v>
      </c>
      <c r="K15">
        <v>0.30634782412439698</v>
      </c>
      <c r="L15">
        <v>0.37936481527831301</v>
      </c>
      <c r="M15">
        <v>0.455297396384303</v>
      </c>
      <c r="N15">
        <v>0.53292506616877799</v>
      </c>
      <c r="O15">
        <v>0.56111506280004098</v>
      </c>
      <c r="P15">
        <v>0.60322263355580596</v>
      </c>
      <c r="Q15">
        <v>0.64927240689770205</v>
      </c>
      <c r="R15">
        <v>0.69775252352612505</v>
      </c>
      <c r="S15">
        <v>0.74789300519386803</v>
      </c>
      <c r="T15" s="8">
        <v>0.78863068993131202</v>
      </c>
      <c r="U15">
        <v>0.82891126149560501</v>
      </c>
      <c r="V15">
        <v>0.86895157131976097</v>
      </c>
      <c r="W15">
        <v>0.90883098084775504</v>
      </c>
      <c r="X15">
        <v>0.94816290575371898</v>
      </c>
      <c r="Y15">
        <v>0.98652315302249405</v>
      </c>
      <c r="Z15">
        <v>1.0235718934679701</v>
      </c>
      <c r="AA15">
        <v>1.05907111796455</v>
      </c>
      <c r="AB15">
        <v>1.0928507797245901</v>
      </c>
      <c r="AC15">
        <v>1.12479872071704</v>
      </c>
      <c r="AD15">
        <v>1.10577774224544</v>
      </c>
      <c r="AE15">
        <v>1.1033024061746699</v>
      </c>
      <c r="AF15">
        <v>1.1062360320617799</v>
      </c>
      <c r="AG15">
        <v>1.11168004624781</v>
      </c>
      <c r="AH15">
        <v>1.1188981505606499</v>
      </c>
      <c r="AI15">
        <v>1.1271896749320101</v>
      </c>
      <c r="AJ15">
        <v>1.13565938486292</v>
      </c>
      <c r="AK15">
        <v>1.14403437110921</v>
      </c>
      <c r="AL15">
        <v>1.15171786374811</v>
      </c>
      <c r="AM15">
        <v>1.15798687509664</v>
      </c>
    </row>
    <row r="16" spans="1:39" x14ac:dyDescent="0.25">
      <c r="A16" t="s">
        <v>210</v>
      </c>
      <c r="B16">
        <v>0</v>
      </c>
      <c r="C16" s="8">
        <v>-3.5559571281645802E-2</v>
      </c>
      <c r="D16" s="8">
        <v>-0.114795756605473</v>
      </c>
      <c r="E16" s="8">
        <v>-0.231416941374812</v>
      </c>
      <c r="F16" s="8">
        <v>-0.39482706629921299</v>
      </c>
      <c r="G16">
        <v>-0.59789380021791305</v>
      </c>
      <c r="H16">
        <v>-0.88798981373249797</v>
      </c>
      <c r="I16">
        <v>-1.2497309079891601</v>
      </c>
      <c r="J16">
        <v>-1.64827253728024</v>
      </c>
      <c r="K16">
        <v>-2.0677596649739698</v>
      </c>
      <c r="L16">
        <v>-2.4944260309382398</v>
      </c>
      <c r="M16">
        <v>-2.9125785919020299</v>
      </c>
      <c r="N16">
        <v>-3.3121692931004199</v>
      </c>
      <c r="O16">
        <v>-3.6832380131062901</v>
      </c>
      <c r="P16">
        <v>-4.04720870099416</v>
      </c>
      <c r="Q16">
        <v>-4.4066675031779399</v>
      </c>
      <c r="R16">
        <v>-4.7639142694243404</v>
      </c>
      <c r="S16">
        <v>-5.1195456514523201</v>
      </c>
      <c r="T16">
        <v>-5.4396337321897903</v>
      </c>
      <c r="U16">
        <v>-5.7331059536220801</v>
      </c>
      <c r="V16">
        <v>-5.9999033537877002</v>
      </c>
      <c r="W16">
        <v>-6.2384317893019698</v>
      </c>
      <c r="X16">
        <v>-6.4482451540428602</v>
      </c>
      <c r="Y16">
        <v>-6.6286858914950999</v>
      </c>
      <c r="Z16">
        <v>-6.7792538385469898</v>
      </c>
      <c r="AA16">
        <v>-6.8994677744702502</v>
      </c>
      <c r="AB16">
        <v>-6.9887696242784596</v>
      </c>
      <c r="AC16">
        <v>-7.0466312152071504</v>
      </c>
      <c r="AD16">
        <v>-7.0634270275882001</v>
      </c>
      <c r="AE16">
        <v>-7.0603172267615699</v>
      </c>
      <c r="AF16">
        <v>-7.0368439292893301</v>
      </c>
      <c r="AG16">
        <v>-6.9932800475631902</v>
      </c>
      <c r="AH16">
        <v>-6.9290389882791796</v>
      </c>
      <c r="AI16">
        <v>-6.8426087484182903</v>
      </c>
      <c r="AJ16">
        <v>-6.7336090604072298</v>
      </c>
      <c r="AK16">
        <v>-6.6018589211879499</v>
      </c>
      <c r="AL16">
        <v>-6.4457888749463104</v>
      </c>
      <c r="AM16">
        <v>-6.2647274157226596</v>
      </c>
    </row>
    <row r="17" spans="1:39" x14ac:dyDescent="0.25">
      <c r="A17" t="s">
        <v>211</v>
      </c>
      <c r="B17">
        <v>0</v>
      </c>
      <c r="C17">
        <v>-2.5781989999999699E-2</v>
      </c>
      <c r="D17">
        <v>-5.7985540000000203E-2</v>
      </c>
      <c r="E17">
        <v>-9.2594289999999704E-2</v>
      </c>
      <c r="F17" s="8">
        <v>-0.13032290999999999</v>
      </c>
      <c r="G17" s="8">
        <v>-0.16955045999999999</v>
      </c>
      <c r="H17">
        <v>-0.21259035999999901</v>
      </c>
      <c r="I17">
        <v>-0.25712505000000002</v>
      </c>
      <c r="J17">
        <v>-0.28756494999999999</v>
      </c>
      <c r="K17">
        <v>-0.31671865999999999</v>
      </c>
      <c r="L17">
        <v>-0.34516465999999901</v>
      </c>
      <c r="M17">
        <v>-0.36913927999999901</v>
      </c>
      <c r="N17">
        <v>-0.38490016999999999</v>
      </c>
      <c r="O17">
        <v>-0.39887868999999998</v>
      </c>
      <c r="P17">
        <v>-0.41230893000000002</v>
      </c>
      <c r="Q17">
        <v>-0.42662477999999998</v>
      </c>
      <c r="R17">
        <v>-0.44155127</v>
      </c>
      <c r="S17">
        <v>-0.45563882</v>
      </c>
      <c r="T17">
        <v>-0.45684691999999899</v>
      </c>
      <c r="U17">
        <v>-0.45558884999999899</v>
      </c>
      <c r="V17">
        <v>-0.44965726</v>
      </c>
      <c r="W17">
        <v>-0.44157036999999999</v>
      </c>
      <c r="X17">
        <v>-0.430402639999999</v>
      </c>
      <c r="Y17">
        <v>-0.41654364999999999</v>
      </c>
      <c r="Z17">
        <v>-0.40026995999999998</v>
      </c>
      <c r="AA17">
        <v>-0.38176906999999999</v>
      </c>
      <c r="AB17">
        <v>-0.361115139999999</v>
      </c>
      <c r="AC17">
        <v>-0.33840804000000002</v>
      </c>
      <c r="AD17">
        <v>-0.31855331999999997</v>
      </c>
      <c r="AE17">
        <v>-0.29750011999999998</v>
      </c>
      <c r="AF17">
        <v>-0.27769867999999998</v>
      </c>
      <c r="AG17">
        <v>-0.25787556</v>
      </c>
      <c r="AH17">
        <v>-0.237542269999999</v>
      </c>
      <c r="AI17">
        <v>-0.21576440999999999</v>
      </c>
      <c r="AJ17">
        <v>-0.19382862200000001</v>
      </c>
      <c r="AK17">
        <v>-0.17094321400000001</v>
      </c>
      <c r="AL17">
        <v>-0.14645107199999999</v>
      </c>
      <c r="AM17">
        <v>-0.120706235999999</v>
      </c>
    </row>
    <row r="18" spans="1:39" x14ac:dyDescent="0.25">
      <c r="A18" t="s">
        <v>14</v>
      </c>
      <c r="B18">
        <v>0</v>
      </c>
      <c r="C18">
        <v>-2.70329907200566</v>
      </c>
      <c r="D18">
        <v>-5.2718146805042503</v>
      </c>
      <c r="E18">
        <v>-7.8905804254000396</v>
      </c>
      <c r="F18" s="8">
        <v>-10.4489616778772</v>
      </c>
      <c r="G18">
        <v>-12.6975300374038</v>
      </c>
      <c r="H18">
        <v>-14.836101641769</v>
      </c>
      <c r="I18">
        <v>-16.9618220894593</v>
      </c>
      <c r="J18">
        <v>-19.042257523718298</v>
      </c>
      <c r="K18">
        <v>-20.889752605678598</v>
      </c>
      <c r="L18">
        <v>-22.558048046336399</v>
      </c>
      <c r="M18">
        <v>-24.078726744538699</v>
      </c>
      <c r="N18">
        <v>-25.4530177788073</v>
      </c>
      <c r="O18">
        <v>-26.756512718313999</v>
      </c>
      <c r="P18">
        <v>-27.981837778344101</v>
      </c>
      <c r="Q18">
        <v>-29.139460421368401</v>
      </c>
      <c r="R18">
        <v>-30.237858102742099</v>
      </c>
      <c r="S18">
        <v>-31.282986881120699</v>
      </c>
      <c r="T18">
        <v>-31.946496941868599</v>
      </c>
      <c r="U18">
        <v>-32.626739721611798</v>
      </c>
      <c r="V18">
        <v>-33.267080800666598</v>
      </c>
      <c r="W18">
        <v>-33.904272382078602</v>
      </c>
      <c r="X18">
        <v>-34.530212018153797</v>
      </c>
      <c r="Y18">
        <v>-35.1434089745986</v>
      </c>
      <c r="Z18">
        <v>-35.744134473321701</v>
      </c>
      <c r="AA18">
        <v>-36.3329085284199</v>
      </c>
      <c r="AB18">
        <v>-36.910204278721203</v>
      </c>
      <c r="AC18">
        <v>-37.476719371127601</v>
      </c>
      <c r="AD18">
        <v>-37.945166182132603</v>
      </c>
      <c r="AE18">
        <v>-38.4359297817712</v>
      </c>
      <c r="AF18">
        <v>-38.953198576116897</v>
      </c>
      <c r="AG18">
        <v>-39.491020382902803</v>
      </c>
      <c r="AH18">
        <v>-40.0441695239602</v>
      </c>
      <c r="AI18">
        <v>-40.607647222921898</v>
      </c>
      <c r="AJ18">
        <v>-41.181798383137398</v>
      </c>
      <c r="AK18">
        <v>-41.759292260479597</v>
      </c>
      <c r="AL18">
        <v>-42.3366921778847</v>
      </c>
      <c r="AM18">
        <v>-42.912060426885802</v>
      </c>
    </row>
    <row r="19" spans="1:39" x14ac:dyDescent="0.25">
      <c r="A19" t="s">
        <v>130</v>
      </c>
      <c r="B19">
        <v>16277187.08</v>
      </c>
      <c r="C19">
        <v>16753964.449999999</v>
      </c>
      <c r="D19">
        <v>17236737.260000002</v>
      </c>
      <c r="E19">
        <v>17726975.940000001</v>
      </c>
      <c r="F19">
        <v>18226030.170000002</v>
      </c>
      <c r="G19">
        <v>18735218</v>
      </c>
      <c r="H19">
        <v>19255847.870000001</v>
      </c>
      <c r="I19">
        <v>19789153.690000001</v>
      </c>
      <c r="J19">
        <v>20336326.289999999</v>
      </c>
      <c r="K19">
        <v>20898407.379999999</v>
      </c>
      <c r="L19">
        <v>21476311.98</v>
      </c>
      <c r="M19">
        <v>22071021.84</v>
      </c>
      <c r="N19">
        <v>22683033.09</v>
      </c>
      <c r="O19">
        <v>23313650.260000002</v>
      </c>
      <c r="P19">
        <v>23962337.75</v>
      </c>
      <c r="Q19">
        <v>24629580.469999999</v>
      </c>
      <c r="R19">
        <v>25315717.43</v>
      </c>
      <c r="S19">
        <v>26020965.100000001</v>
      </c>
      <c r="T19">
        <v>26745592.550000001</v>
      </c>
      <c r="U19">
        <v>27489359.629999999</v>
      </c>
      <c r="V19">
        <v>28252258.07</v>
      </c>
      <c r="W19">
        <v>29034340.32</v>
      </c>
      <c r="X19">
        <v>29835504.530000001</v>
      </c>
      <c r="Y19">
        <v>30655613.239999998</v>
      </c>
      <c r="Z19">
        <v>31494518.329999998</v>
      </c>
      <c r="AA19">
        <v>32352085.510000002</v>
      </c>
      <c r="AB19">
        <v>33228229.579999998</v>
      </c>
      <c r="AC19">
        <v>34122951.140000001</v>
      </c>
      <c r="AD19">
        <v>35036519.149999999</v>
      </c>
      <c r="AE19">
        <v>35968697.840000004</v>
      </c>
      <c r="AF19">
        <v>36920045.18</v>
      </c>
      <c r="AG19">
        <v>37892064.219999999</v>
      </c>
      <c r="AH19">
        <v>38885889.710000001</v>
      </c>
      <c r="AI19">
        <v>39903089.490000002</v>
      </c>
      <c r="AJ19">
        <v>40947486.469999999</v>
      </c>
      <c r="AK19">
        <v>42020239.560000002</v>
      </c>
      <c r="AL19">
        <v>43124840.060000002</v>
      </c>
      <c r="AM19">
        <v>44265377.420000002</v>
      </c>
    </row>
    <row r="20" spans="1:39" x14ac:dyDescent="0.25">
      <c r="A20" t="s">
        <v>131</v>
      </c>
      <c r="B20">
        <v>16277187.08</v>
      </c>
      <c r="C20">
        <v>16766755.050000001</v>
      </c>
      <c r="D20">
        <v>17266804.32</v>
      </c>
      <c r="E20">
        <v>17776887.469999999</v>
      </c>
      <c r="F20">
        <v>18298440.609999999</v>
      </c>
      <c r="G20">
        <v>18832026.739999998</v>
      </c>
      <c r="H20">
        <v>19382449.690000001</v>
      </c>
      <c r="I20">
        <v>19947651.780000001</v>
      </c>
      <c r="J20">
        <v>20525947.57</v>
      </c>
      <c r="K20">
        <v>21119511.850000001</v>
      </c>
      <c r="L20">
        <v>21726585.539999999</v>
      </c>
      <c r="M20">
        <v>22346364.100000001</v>
      </c>
      <c r="N20">
        <v>22979371.140000001</v>
      </c>
      <c r="O20">
        <v>23626021.02</v>
      </c>
      <c r="P20">
        <v>24288424.57</v>
      </c>
      <c r="Q20">
        <v>24967421.800000001</v>
      </c>
      <c r="R20">
        <v>25664083.100000001</v>
      </c>
      <c r="S20">
        <v>26378954.84</v>
      </c>
      <c r="T20">
        <v>27106151.41</v>
      </c>
      <c r="U20">
        <v>27848274.359999999</v>
      </c>
      <c r="V20">
        <v>28605309.280000001</v>
      </c>
      <c r="W20">
        <v>29378174.469999999</v>
      </c>
      <c r="X20">
        <v>30167461.550000001</v>
      </c>
      <c r="Y20">
        <v>30973544.629999999</v>
      </c>
      <c r="Z20">
        <v>31796712.190000001</v>
      </c>
      <c r="AA20">
        <v>32637153.600000001</v>
      </c>
      <c r="AB20">
        <v>33495004.57</v>
      </c>
      <c r="AC20">
        <v>34370397.990000002</v>
      </c>
      <c r="AD20">
        <v>35262148.200000003</v>
      </c>
      <c r="AE20">
        <v>36171231.32</v>
      </c>
      <c r="AF20">
        <v>37097245.670000002</v>
      </c>
      <c r="AG20">
        <v>38040934.030000001</v>
      </c>
      <c r="AH20">
        <v>39003339.039999999</v>
      </c>
      <c r="AI20">
        <v>39985933.409999996</v>
      </c>
      <c r="AJ20">
        <v>40992459.93</v>
      </c>
      <c r="AK20">
        <v>42023973.189999998</v>
      </c>
      <c r="AL20">
        <v>43083890.93</v>
      </c>
      <c r="AM20">
        <v>44176355.869999997</v>
      </c>
    </row>
    <row r="21" spans="1:39" x14ac:dyDescent="0.25">
      <c r="A21" t="s">
        <v>15</v>
      </c>
      <c r="B21">
        <v>121.58713299999999</v>
      </c>
      <c r="C21">
        <v>122.1942823</v>
      </c>
      <c r="D21">
        <v>122.8327657</v>
      </c>
      <c r="E21">
        <v>123.38390219999999</v>
      </c>
      <c r="F21">
        <v>123.89687619999999</v>
      </c>
      <c r="G21">
        <v>124.3969342</v>
      </c>
      <c r="H21">
        <v>124.8971811</v>
      </c>
      <c r="I21">
        <v>125.4114874</v>
      </c>
      <c r="J21">
        <v>125.9450841</v>
      </c>
      <c r="K21">
        <v>126.4989108</v>
      </c>
      <c r="L21">
        <v>127.07227279999999</v>
      </c>
      <c r="M21">
        <v>127.664191</v>
      </c>
      <c r="N21">
        <v>128.27087359999999</v>
      </c>
      <c r="O21">
        <v>128.89134670000001</v>
      </c>
      <c r="P21">
        <v>129.4973832</v>
      </c>
      <c r="Q21">
        <v>130.08496009999999</v>
      </c>
      <c r="R21">
        <v>130.65248990000001</v>
      </c>
      <c r="S21">
        <v>131.19678540000001</v>
      </c>
      <c r="T21">
        <v>131.71547670000001</v>
      </c>
      <c r="U21">
        <v>132.23439959999999</v>
      </c>
      <c r="V21">
        <v>132.761146</v>
      </c>
      <c r="W21">
        <v>133.30124169999999</v>
      </c>
      <c r="X21">
        <v>133.85657320000001</v>
      </c>
      <c r="Y21">
        <v>134.42797469999999</v>
      </c>
      <c r="Z21">
        <v>135.01558460000001</v>
      </c>
      <c r="AA21">
        <v>135.61899539999999</v>
      </c>
      <c r="AB21">
        <v>136.2370976</v>
      </c>
      <c r="AC21">
        <v>136.86831480000001</v>
      </c>
      <c r="AD21">
        <v>137.48983380000001</v>
      </c>
      <c r="AE21">
        <v>138.09977989999999</v>
      </c>
      <c r="AF21">
        <v>138.7053277</v>
      </c>
      <c r="AG21">
        <v>139.31551479999999</v>
      </c>
      <c r="AH21">
        <v>139.93471410000001</v>
      </c>
      <c r="AI21">
        <v>140.56563449999999</v>
      </c>
      <c r="AJ21">
        <v>141.2166996</v>
      </c>
      <c r="AK21">
        <v>141.8864409</v>
      </c>
      <c r="AL21">
        <v>142.57387299999999</v>
      </c>
      <c r="AM21">
        <v>143.27795320000001</v>
      </c>
    </row>
    <row r="22" spans="1:39" x14ac:dyDescent="0.25">
      <c r="A22" t="s">
        <v>16</v>
      </c>
      <c r="B22">
        <v>411.05060300000002</v>
      </c>
      <c r="C22">
        <v>411.53662359999998</v>
      </c>
      <c r="D22">
        <v>412.05663579999998</v>
      </c>
      <c r="E22">
        <v>412.51379359999999</v>
      </c>
      <c r="F22">
        <v>412.91451760000001</v>
      </c>
      <c r="G22">
        <v>413.2951271</v>
      </c>
      <c r="H22">
        <v>413.632116</v>
      </c>
      <c r="I22">
        <v>413.94856870000001</v>
      </c>
      <c r="J22">
        <v>414.24480460000001</v>
      </c>
      <c r="K22">
        <v>414.51214090000002</v>
      </c>
      <c r="L22">
        <v>414.7475</v>
      </c>
      <c r="M22">
        <v>414.95598849999999</v>
      </c>
      <c r="N22">
        <v>415.13636960000002</v>
      </c>
      <c r="O22">
        <v>415.30699370000002</v>
      </c>
      <c r="P22">
        <v>415.43074150000001</v>
      </c>
      <c r="Q22">
        <v>415.51074460000001</v>
      </c>
      <c r="R22">
        <v>415.54606239999998</v>
      </c>
      <c r="S22">
        <v>415.54207550000001</v>
      </c>
      <c r="T22">
        <v>421.88638079999998</v>
      </c>
      <c r="U22">
        <v>428.23558869999999</v>
      </c>
      <c r="V22">
        <v>434.59195649999998</v>
      </c>
      <c r="W22">
        <v>440.96088939999999</v>
      </c>
      <c r="X22">
        <v>447.35180350000002</v>
      </c>
      <c r="Y22">
        <v>453.77364829999999</v>
      </c>
      <c r="Z22">
        <v>460.23029270000001</v>
      </c>
      <c r="AA22">
        <v>466.72602890000002</v>
      </c>
      <c r="AB22">
        <v>473.26469029999998</v>
      </c>
      <c r="AC22">
        <v>479.85025889999997</v>
      </c>
      <c r="AD22">
        <v>486.49592689999997</v>
      </c>
      <c r="AE22">
        <v>493.16544270000003</v>
      </c>
      <c r="AF22">
        <v>499.86960920000001</v>
      </c>
      <c r="AG22">
        <v>506.62290539999998</v>
      </c>
      <c r="AH22">
        <v>513.43774810000002</v>
      </c>
      <c r="AI22">
        <v>520.32585759999995</v>
      </c>
      <c r="AJ22">
        <v>527.29554389999998</v>
      </c>
      <c r="AK22">
        <v>534.35899319999999</v>
      </c>
      <c r="AL22">
        <v>541.51957530000004</v>
      </c>
      <c r="AM22">
        <v>548.77796120000005</v>
      </c>
    </row>
    <row r="23" spans="1:39" x14ac:dyDescent="0.25">
      <c r="A23" t="s">
        <v>17</v>
      </c>
      <c r="B23">
        <v>1245.3447020000001</v>
      </c>
      <c r="C23">
        <v>1263.0131739999999</v>
      </c>
      <c r="D23">
        <v>1280.6104230000001</v>
      </c>
      <c r="E23">
        <v>1298.1389770000001</v>
      </c>
      <c r="F23">
        <v>1315.6097460000001</v>
      </c>
      <c r="G23">
        <v>1333.0375429999999</v>
      </c>
      <c r="H23">
        <v>1350.4300169999999</v>
      </c>
      <c r="I23">
        <v>1367.7974099999999</v>
      </c>
      <c r="J23">
        <v>1385.1467029999999</v>
      </c>
      <c r="K23">
        <v>1402.485242</v>
      </c>
      <c r="L23">
        <v>1419.811661</v>
      </c>
      <c r="M23">
        <v>1437.1292089999999</v>
      </c>
      <c r="N23">
        <v>1454.4610929999999</v>
      </c>
      <c r="O23">
        <v>1471.7835909999999</v>
      </c>
      <c r="P23">
        <v>1489.109201</v>
      </c>
      <c r="Q23">
        <v>1506.4341509999999</v>
      </c>
      <c r="R23">
        <v>1523.7590379999999</v>
      </c>
      <c r="S23">
        <v>1541.084568</v>
      </c>
      <c r="T23">
        <v>1557.843932</v>
      </c>
      <c r="U23">
        <v>1574.592324</v>
      </c>
      <c r="V23">
        <v>1591.344587</v>
      </c>
      <c r="W23">
        <v>1608.095466</v>
      </c>
      <c r="X23">
        <v>1624.8501679999999</v>
      </c>
      <c r="Y23">
        <v>1641.6027710000001</v>
      </c>
      <c r="Z23">
        <v>1658.3536730000001</v>
      </c>
      <c r="AA23">
        <v>1675.1029120000001</v>
      </c>
      <c r="AB23">
        <v>1691.8510429999999</v>
      </c>
      <c r="AC23">
        <v>1708.5957989999999</v>
      </c>
      <c r="AD23">
        <v>1725.341909</v>
      </c>
      <c r="AE23">
        <v>1742.0867619999999</v>
      </c>
      <c r="AF23">
        <v>1758.828855</v>
      </c>
      <c r="AG23">
        <v>1775.5746979999999</v>
      </c>
      <c r="AH23">
        <v>1792.326397</v>
      </c>
      <c r="AI23">
        <v>1809.083337</v>
      </c>
      <c r="AJ23">
        <v>1825.844118</v>
      </c>
      <c r="AK23">
        <v>1842.6098030000001</v>
      </c>
      <c r="AL23">
        <v>1859.3802330000001</v>
      </c>
      <c r="AM23">
        <v>1876.1536610000001</v>
      </c>
    </row>
    <row r="24" spans="1:39" x14ac:dyDescent="0.25">
      <c r="A24" t="s">
        <v>18</v>
      </c>
      <c r="B24">
        <v>82.998924400000007</v>
      </c>
      <c r="C24">
        <v>81.917767990000002</v>
      </c>
      <c r="D24">
        <v>80.425036359999893</v>
      </c>
      <c r="E24">
        <v>79.086776139999998</v>
      </c>
      <c r="F24">
        <v>77.702758299999999</v>
      </c>
      <c r="G24">
        <v>75.787871060000001</v>
      </c>
      <c r="H24">
        <v>73.852092909999996</v>
      </c>
      <c r="I24">
        <v>72.034279999999995</v>
      </c>
      <c r="J24">
        <v>70.386208109999998</v>
      </c>
      <c r="K24">
        <v>68.891199459999996</v>
      </c>
      <c r="L24">
        <v>67.498271040000006</v>
      </c>
      <c r="M24">
        <v>66.174880979999998</v>
      </c>
      <c r="N24">
        <v>64.899857679999997</v>
      </c>
      <c r="O24">
        <v>63.677436790000002</v>
      </c>
      <c r="P24">
        <v>62.838182009999997</v>
      </c>
      <c r="Q24">
        <v>62.110934690000001</v>
      </c>
      <c r="R24">
        <v>61.419917679999998</v>
      </c>
      <c r="S24">
        <v>60.730234000000003</v>
      </c>
      <c r="T24">
        <v>60.71592966</v>
      </c>
      <c r="U24">
        <v>60.924382450000003</v>
      </c>
      <c r="V24">
        <v>60.852193059999998</v>
      </c>
      <c r="W24">
        <v>60.764603649999998</v>
      </c>
      <c r="X24">
        <v>60.680990100000002</v>
      </c>
      <c r="Y24">
        <v>60.598406160000003</v>
      </c>
      <c r="Z24">
        <v>60.512509440000002</v>
      </c>
      <c r="AA24">
        <v>60.41950267</v>
      </c>
      <c r="AB24">
        <v>60.315858470000002</v>
      </c>
      <c r="AC24">
        <v>60.198220360000001</v>
      </c>
      <c r="AD24">
        <v>60.069492140000001</v>
      </c>
      <c r="AE24">
        <v>59.927816139999997</v>
      </c>
      <c r="AF24">
        <v>59.776900169999998</v>
      </c>
      <c r="AG24">
        <v>59.620323169999999</v>
      </c>
      <c r="AH24">
        <v>59.459128870000001</v>
      </c>
      <c r="AI24">
        <v>59.293427800000003</v>
      </c>
      <c r="AJ24">
        <v>59.125818649999999</v>
      </c>
      <c r="AK24">
        <v>58.954804209999999</v>
      </c>
      <c r="AL24">
        <v>58.78057424</v>
      </c>
      <c r="AM24">
        <v>58.603340500000002</v>
      </c>
    </row>
    <row r="25" spans="1:39" x14ac:dyDescent="0.25">
      <c r="A25" t="s">
        <v>19</v>
      </c>
      <c r="B25">
        <v>7.5365014899999999E-2</v>
      </c>
      <c r="C25">
        <v>7.7797261399999998E-2</v>
      </c>
      <c r="D25">
        <v>8.0457229699999896E-2</v>
      </c>
      <c r="E25">
        <v>8.3702398400000003E-2</v>
      </c>
      <c r="F25">
        <v>8.6780417700000001E-2</v>
      </c>
      <c r="G25">
        <v>8.9708430899999997E-2</v>
      </c>
      <c r="H25">
        <v>9.2564196400000007E-2</v>
      </c>
      <c r="I25">
        <v>9.5394697400000006E-2</v>
      </c>
      <c r="J25">
        <v>9.8192768099999994E-2</v>
      </c>
      <c r="K25">
        <v>0.1009834414</v>
      </c>
      <c r="L25">
        <v>0.10378777829999999</v>
      </c>
      <c r="M25">
        <v>0.10662201609999999</v>
      </c>
      <c r="N25">
        <v>0.1095017366</v>
      </c>
      <c r="O25">
        <v>0.112484404</v>
      </c>
      <c r="P25">
        <v>0.1155608601</v>
      </c>
      <c r="Q25">
        <v>0.118692597</v>
      </c>
      <c r="R25">
        <v>0.1218000623</v>
      </c>
      <c r="S25">
        <v>0.1247151267</v>
      </c>
      <c r="T25">
        <v>0.12771585620000001</v>
      </c>
      <c r="U25">
        <v>0.1307496558</v>
      </c>
      <c r="V25">
        <v>0.13379189259999999</v>
      </c>
      <c r="W25">
        <v>0.13682139260000001</v>
      </c>
      <c r="X25">
        <v>0.13981280169999999</v>
      </c>
      <c r="Y25">
        <v>0.142738637</v>
      </c>
      <c r="Z25">
        <v>0.14556957139999999</v>
      </c>
      <c r="AA25">
        <v>0.14827452190000001</v>
      </c>
      <c r="AB25">
        <v>0.15082074740000001</v>
      </c>
      <c r="AC25">
        <v>0.15317391969999999</v>
      </c>
      <c r="AD25">
        <v>0.15576779739999999</v>
      </c>
      <c r="AE25">
        <v>0.15851241129999999</v>
      </c>
      <c r="AF25">
        <v>0.1613459921</v>
      </c>
      <c r="AG25">
        <v>0.16422800430000001</v>
      </c>
      <c r="AH25">
        <v>0.1671316716</v>
      </c>
      <c r="AI25">
        <v>0.17003767810000001</v>
      </c>
      <c r="AJ25">
        <v>0.17293507329999999</v>
      </c>
      <c r="AK25">
        <v>0.17581422760000001</v>
      </c>
      <c r="AL25">
        <v>0.1786719665</v>
      </c>
      <c r="AM25">
        <v>0.18150958880000001</v>
      </c>
    </row>
    <row r="26" spans="1:39" x14ac:dyDescent="0.25">
      <c r="A26" t="s">
        <v>20</v>
      </c>
      <c r="B26">
        <v>594.8122535</v>
      </c>
      <c r="C26">
        <v>613.92588009999997</v>
      </c>
      <c r="D26">
        <v>633.08200929999998</v>
      </c>
      <c r="E26">
        <v>652.17213149999998</v>
      </c>
      <c r="F26">
        <v>671.19812479999996</v>
      </c>
      <c r="G26">
        <v>690.1948228</v>
      </c>
      <c r="H26">
        <v>709.13735559999998</v>
      </c>
      <c r="I26">
        <v>728.04968389999999</v>
      </c>
      <c r="J26">
        <v>746.92268869999998</v>
      </c>
      <c r="K26">
        <v>765.75456250000002</v>
      </c>
      <c r="L26">
        <v>784.54059129999996</v>
      </c>
      <c r="M26">
        <v>803.28385900000001</v>
      </c>
      <c r="N26">
        <v>821.98049230000004</v>
      </c>
      <c r="O26">
        <v>840.64584909999996</v>
      </c>
      <c r="P26">
        <v>859.23378920000005</v>
      </c>
      <c r="Q26">
        <v>877.74036360000002</v>
      </c>
      <c r="R26">
        <v>896.15910780000002</v>
      </c>
      <c r="S26">
        <v>914.49418519999995</v>
      </c>
      <c r="T26">
        <v>923.45319789999996</v>
      </c>
      <c r="U26">
        <v>932.42568970000002</v>
      </c>
      <c r="V26">
        <v>941.41562039999997</v>
      </c>
      <c r="W26">
        <v>950.43018940000002</v>
      </c>
      <c r="X26">
        <v>959.48222399999997</v>
      </c>
      <c r="Y26">
        <v>968.58294190000004</v>
      </c>
      <c r="Z26">
        <v>977.73860449999995</v>
      </c>
      <c r="AA26">
        <v>986.95521870000005</v>
      </c>
      <c r="AB26">
        <v>996.23791219999998</v>
      </c>
      <c r="AC26">
        <v>1005.590898</v>
      </c>
      <c r="AD26">
        <v>1015.040562</v>
      </c>
      <c r="AE26">
        <v>1024.510589</v>
      </c>
      <c r="AF26">
        <v>1034.028579</v>
      </c>
      <c r="AG26">
        <v>1043.617483</v>
      </c>
      <c r="AH26">
        <v>1053.293938</v>
      </c>
      <c r="AI26">
        <v>1063.073384</v>
      </c>
      <c r="AJ26">
        <v>1072.965563</v>
      </c>
      <c r="AK26">
        <v>1082.9869859999999</v>
      </c>
      <c r="AL26">
        <v>1093.1381799999999</v>
      </c>
      <c r="AM26">
        <v>1103.4208309999999</v>
      </c>
    </row>
    <row r="27" spans="1:39" x14ac:dyDescent="0.25">
      <c r="A27" t="s">
        <v>21</v>
      </c>
      <c r="B27">
        <v>1.1275404570000001</v>
      </c>
      <c r="C27">
        <v>1.6352881909999999</v>
      </c>
      <c r="D27">
        <v>2.1415185459999999</v>
      </c>
      <c r="E27">
        <v>2.6458984430000001</v>
      </c>
      <c r="F27">
        <v>3.1480963320000002</v>
      </c>
      <c r="G27">
        <v>3.6480121790000002</v>
      </c>
      <c r="H27">
        <v>4.1457495980000001</v>
      </c>
      <c r="I27">
        <v>4.6411981500000001</v>
      </c>
      <c r="J27">
        <v>5.1345609950000002</v>
      </c>
      <c r="K27">
        <v>5.625902033</v>
      </c>
      <c r="L27">
        <v>6.1141161500000001</v>
      </c>
      <c r="M27">
        <v>6.5994773809999998</v>
      </c>
      <c r="N27">
        <v>7.0815323149999996</v>
      </c>
      <c r="O27">
        <v>7.5207592400000003</v>
      </c>
      <c r="P27">
        <v>7.979566288</v>
      </c>
      <c r="Q27">
        <v>8.4360459980000009</v>
      </c>
      <c r="R27">
        <v>8.8863493009999903</v>
      </c>
      <c r="S27">
        <v>9.329318701</v>
      </c>
      <c r="T27">
        <v>10.01672357</v>
      </c>
      <c r="U27">
        <v>10.70700035</v>
      </c>
      <c r="V27">
        <v>11.393347650000001</v>
      </c>
      <c r="W27">
        <v>12.07471063</v>
      </c>
      <c r="X27">
        <v>12.750598869999999</v>
      </c>
      <c r="Y27">
        <v>13.42096387</v>
      </c>
      <c r="Z27">
        <v>14.08567687</v>
      </c>
      <c r="AA27">
        <v>14.74438054</v>
      </c>
      <c r="AB27">
        <v>15.39647693</v>
      </c>
      <c r="AC27">
        <v>16.041077779999998</v>
      </c>
      <c r="AD27">
        <v>16.67784395</v>
      </c>
      <c r="AE27">
        <v>17.34481929</v>
      </c>
      <c r="AF27">
        <v>18.04127841</v>
      </c>
      <c r="AG27">
        <v>18.712549320000001</v>
      </c>
      <c r="AH27">
        <v>19.379180510000001</v>
      </c>
      <c r="AI27">
        <v>20.047475500000001</v>
      </c>
      <c r="AJ27">
        <v>20.79028418</v>
      </c>
      <c r="AK27">
        <v>21.56115659</v>
      </c>
      <c r="AL27">
        <v>22.355005510000002</v>
      </c>
      <c r="AM27">
        <v>23.168706960000002</v>
      </c>
    </row>
    <row r="28" spans="1:39" x14ac:dyDescent="0.25">
      <c r="A28" t="s">
        <v>22</v>
      </c>
      <c r="B28">
        <v>11.097</v>
      </c>
      <c r="C28">
        <v>11.84551475</v>
      </c>
      <c r="D28">
        <v>12.600912539999999</v>
      </c>
      <c r="E28">
        <v>13.36260938</v>
      </c>
      <c r="F28">
        <v>14.134453389999999</v>
      </c>
      <c r="G28">
        <v>14.918312439999999</v>
      </c>
      <c r="H28">
        <v>15.719824579999999</v>
      </c>
      <c r="I28">
        <v>16.546069450000001</v>
      </c>
      <c r="J28">
        <v>17.395992660000001</v>
      </c>
      <c r="K28">
        <v>18.267196070000001</v>
      </c>
      <c r="L28">
        <v>19.16367241</v>
      </c>
      <c r="M28">
        <v>20.09404129</v>
      </c>
      <c r="N28">
        <v>21.07006398</v>
      </c>
      <c r="O28">
        <v>22.10037548</v>
      </c>
      <c r="P28">
        <v>23.199289830000001</v>
      </c>
      <c r="Q28">
        <v>24.409397819999999</v>
      </c>
      <c r="R28">
        <v>25.788717559999998</v>
      </c>
      <c r="S28">
        <v>27.42426992</v>
      </c>
      <c r="T28">
        <v>28.93400626</v>
      </c>
      <c r="U28">
        <v>30.666238700000001</v>
      </c>
      <c r="V28">
        <v>32.21778407</v>
      </c>
      <c r="W28">
        <v>33.662639079999998</v>
      </c>
      <c r="X28">
        <v>34.957369059999998</v>
      </c>
      <c r="Y28">
        <v>36.065361260000003</v>
      </c>
      <c r="Z28">
        <v>36.968738119999998</v>
      </c>
      <c r="AA28">
        <v>37.666939319999997</v>
      </c>
      <c r="AB28">
        <v>38.174223359999999</v>
      </c>
      <c r="AC28">
        <v>38.516347420000002</v>
      </c>
      <c r="AD28">
        <v>38.721083800000002</v>
      </c>
      <c r="AE28">
        <v>38.794937300000001</v>
      </c>
      <c r="AF28">
        <v>38.759910599999998</v>
      </c>
      <c r="AG28">
        <v>38.60979098</v>
      </c>
      <c r="AH28">
        <v>38.362462139999998</v>
      </c>
      <c r="AI28">
        <v>38.046057810000001</v>
      </c>
      <c r="AJ28">
        <v>37.690831019999997</v>
      </c>
      <c r="AK28">
        <v>37.322328929999998</v>
      </c>
      <c r="AL28">
        <v>36.963889469999998</v>
      </c>
      <c r="AM28">
        <v>36.636981200000001</v>
      </c>
    </row>
    <row r="29" spans="1:39" x14ac:dyDescent="0.25">
      <c r="A29" t="s">
        <v>23</v>
      </c>
      <c r="B29">
        <v>37.027999999999999</v>
      </c>
      <c r="C29">
        <v>36.972055060000002</v>
      </c>
      <c r="D29">
        <v>36.91403287</v>
      </c>
      <c r="E29">
        <v>36.845356029999998</v>
      </c>
      <c r="F29">
        <v>36.772246250000002</v>
      </c>
      <c r="G29">
        <v>36.694261429999997</v>
      </c>
      <c r="H29">
        <v>36.612671290000002</v>
      </c>
      <c r="I29">
        <v>36.528339459999998</v>
      </c>
      <c r="J29">
        <v>36.440950229999999</v>
      </c>
      <c r="K29">
        <v>36.351009699999999</v>
      </c>
      <c r="L29">
        <v>36.259620890000001</v>
      </c>
      <c r="M29">
        <v>36.167266060000003</v>
      </c>
      <c r="N29">
        <v>36.074307040000001</v>
      </c>
      <c r="O29">
        <v>35.976901419999997</v>
      </c>
      <c r="P29">
        <v>35.875161550000001</v>
      </c>
      <c r="Q29">
        <v>35.769149740000003</v>
      </c>
      <c r="R29">
        <v>35.659210340000001</v>
      </c>
      <c r="S29">
        <v>35.545742250000004</v>
      </c>
      <c r="T29">
        <v>35.485842959999999</v>
      </c>
      <c r="U29">
        <v>35.428185319999997</v>
      </c>
      <c r="V29">
        <v>35.374145970000001</v>
      </c>
      <c r="W29">
        <v>35.325329379999999</v>
      </c>
      <c r="X29">
        <v>35.282548079999998</v>
      </c>
      <c r="Y29">
        <v>35.246656710000003</v>
      </c>
      <c r="Z29">
        <v>35.218274360000002</v>
      </c>
      <c r="AA29">
        <v>35.197723209999999</v>
      </c>
      <c r="AB29">
        <v>35.185175389999998</v>
      </c>
      <c r="AC29">
        <v>35.180627979999997</v>
      </c>
      <c r="AD29">
        <v>35.180519080000003</v>
      </c>
      <c r="AE29">
        <v>35.184866939999999</v>
      </c>
      <c r="AF29">
        <v>35.19395797</v>
      </c>
      <c r="AG29">
        <v>35.207910740000003</v>
      </c>
      <c r="AH29">
        <v>35.227193329999999</v>
      </c>
      <c r="AI29">
        <v>35.25212338</v>
      </c>
      <c r="AJ29">
        <v>35.282707119999998</v>
      </c>
      <c r="AK29">
        <v>35.319248430000002</v>
      </c>
      <c r="AL29">
        <v>35.361795579999999</v>
      </c>
      <c r="AM29">
        <v>35.409996929999998</v>
      </c>
    </row>
    <row r="30" spans="1:39" x14ac:dyDescent="0.25">
      <c r="A30" t="s">
        <v>24</v>
      </c>
      <c r="B30">
        <v>530.9840001</v>
      </c>
      <c r="C30">
        <v>566.17220729999997</v>
      </c>
      <c r="D30">
        <v>601.51805179999997</v>
      </c>
      <c r="E30">
        <v>636.87141999999994</v>
      </c>
      <c r="F30">
        <v>672.2513447</v>
      </c>
      <c r="G30">
        <v>707.6439259</v>
      </c>
      <c r="H30">
        <v>742.99359519999996</v>
      </c>
      <c r="I30">
        <v>778.33001409999997</v>
      </c>
      <c r="J30">
        <v>813.65694210000004</v>
      </c>
      <c r="K30">
        <v>848.97779709999998</v>
      </c>
      <c r="L30">
        <v>884.29741620000004</v>
      </c>
      <c r="M30">
        <v>919.61986460000003</v>
      </c>
      <c r="N30">
        <v>954.94956669999999</v>
      </c>
      <c r="O30">
        <v>990.26389029999996</v>
      </c>
      <c r="P30">
        <v>1025.5325640000001</v>
      </c>
      <c r="Q30">
        <v>1060.800567</v>
      </c>
      <c r="R30">
        <v>1096.0699460000001</v>
      </c>
      <c r="S30">
        <v>1131.339743</v>
      </c>
      <c r="T30">
        <v>1160.9249090000001</v>
      </c>
      <c r="U30">
        <v>1190.527846</v>
      </c>
      <c r="V30">
        <v>1220.1057960000001</v>
      </c>
      <c r="W30">
        <v>1249.6799639999999</v>
      </c>
      <c r="X30">
        <v>1279.25315</v>
      </c>
      <c r="Y30">
        <v>1308.8252520000001</v>
      </c>
      <c r="Z30">
        <v>1338.394875</v>
      </c>
      <c r="AA30">
        <v>1367.9626989999999</v>
      </c>
      <c r="AB30">
        <v>1397.5266650000001</v>
      </c>
      <c r="AC30">
        <v>1427.0868519999999</v>
      </c>
      <c r="AD30">
        <v>1456.6348660000001</v>
      </c>
      <c r="AE30">
        <v>1486.158543</v>
      </c>
      <c r="AF30">
        <v>1515.6735619999999</v>
      </c>
      <c r="AG30">
        <v>1545.1866769999999</v>
      </c>
      <c r="AH30">
        <v>1574.7004549999999</v>
      </c>
      <c r="AI30">
        <v>1604.2154399999999</v>
      </c>
      <c r="AJ30">
        <v>1633.7316760000001</v>
      </c>
      <c r="AK30">
        <v>1663.2502380000001</v>
      </c>
      <c r="AL30">
        <v>1692.770493</v>
      </c>
      <c r="AM30">
        <v>1722.291428</v>
      </c>
    </row>
    <row r="31" spans="1:39" x14ac:dyDescent="0.25">
      <c r="A31" t="s">
        <v>25</v>
      </c>
      <c r="B31">
        <v>4.4478590499999999</v>
      </c>
      <c r="C31">
        <v>4.7017204880000003</v>
      </c>
      <c r="D31">
        <v>4.9492469970000004</v>
      </c>
      <c r="E31">
        <v>5.195277097</v>
      </c>
      <c r="F31">
        <v>5.4415085440000004</v>
      </c>
      <c r="G31">
        <v>5.6880750200000003</v>
      </c>
      <c r="H31">
        <v>5.936162575</v>
      </c>
      <c r="I31">
        <v>6.1849899700000002</v>
      </c>
      <c r="J31">
        <v>6.4363310059999996</v>
      </c>
      <c r="K31">
        <v>6.6882394549999997</v>
      </c>
      <c r="L31">
        <v>6.9387949259999999</v>
      </c>
      <c r="M31">
        <v>7.1874898319999998</v>
      </c>
      <c r="N31">
        <v>7.4339284379999997</v>
      </c>
      <c r="O31">
        <v>7.644269253</v>
      </c>
      <c r="P31">
        <v>7.8728552699999996</v>
      </c>
      <c r="Q31">
        <v>8.1007740360000007</v>
      </c>
      <c r="R31">
        <v>8.3240237439999998</v>
      </c>
      <c r="S31">
        <v>8.541336008</v>
      </c>
      <c r="T31">
        <v>8.8504838849999903</v>
      </c>
      <c r="U31">
        <v>9.1677923460000006</v>
      </c>
      <c r="V31">
        <v>9.4898486040000005</v>
      </c>
      <c r="W31">
        <v>9.8096654989999994</v>
      </c>
      <c r="X31">
        <v>10.12658611</v>
      </c>
      <c r="Y31">
        <v>10.441025379999999</v>
      </c>
      <c r="Z31">
        <v>10.753243660000001</v>
      </c>
      <c r="AA31">
        <v>11.06325475</v>
      </c>
      <c r="AB31">
        <v>11.37078545</v>
      </c>
      <c r="AC31">
        <v>11.675383330000001</v>
      </c>
      <c r="AD31">
        <v>11.97598371</v>
      </c>
      <c r="AE31">
        <v>12.30168542</v>
      </c>
      <c r="AF31">
        <v>12.650946360000001</v>
      </c>
      <c r="AG31">
        <v>12.99051122</v>
      </c>
      <c r="AH31">
        <v>13.32183974</v>
      </c>
      <c r="AI31">
        <v>13.65554936</v>
      </c>
      <c r="AJ31">
        <v>14.000584699999999</v>
      </c>
      <c r="AK31">
        <v>14.39499575</v>
      </c>
      <c r="AL31">
        <v>14.807269870000001</v>
      </c>
      <c r="AM31">
        <v>15.23311853</v>
      </c>
    </row>
    <row r="32" spans="1:39" x14ac:dyDescent="0.25">
      <c r="A32" t="s">
        <v>26</v>
      </c>
      <c r="B32">
        <v>86.327000040000001</v>
      </c>
      <c r="C32">
        <v>90.259481469999997</v>
      </c>
      <c r="D32">
        <v>93.947417889999997</v>
      </c>
      <c r="E32">
        <v>97.619732339999999</v>
      </c>
      <c r="F32">
        <v>101.4053918</v>
      </c>
      <c r="G32">
        <v>105.2372714</v>
      </c>
      <c r="H32">
        <v>109.1169498</v>
      </c>
      <c r="I32">
        <v>113.0768166</v>
      </c>
      <c r="J32">
        <v>117.0960851</v>
      </c>
      <c r="K32">
        <v>121.14398679999999</v>
      </c>
      <c r="L32">
        <v>125.1942162</v>
      </c>
      <c r="M32">
        <v>129.2337192</v>
      </c>
      <c r="N32">
        <v>133.2517034</v>
      </c>
      <c r="O32">
        <v>137.22552189999999</v>
      </c>
      <c r="P32">
        <v>141.1453659</v>
      </c>
      <c r="Q32">
        <v>145.03768070000001</v>
      </c>
      <c r="R32">
        <v>148.86103259999999</v>
      </c>
      <c r="S32">
        <v>152.6080346</v>
      </c>
      <c r="T32">
        <v>153.8565921</v>
      </c>
      <c r="U32">
        <v>155.3723775</v>
      </c>
      <c r="V32">
        <v>156.3346076</v>
      </c>
      <c r="W32">
        <v>157.81096289999999</v>
      </c>
      <c r="X32">
        <v>159.3487465</v>
      </c>
      <c r="Y32">
        <v>160.90413899999999</v>
      </c>
      <c r="Z32">
        <v>162.47573349999999</v>
      </c>
      <c r="AA32">
        <v>164.06571550000001</v>
      </c>
      <c r="AB32">
        <v>165.67582179999999</v>
      </c>
      <c r="AC32">
        <v>167.30745809999999</v>
      </c>
      <c r="AD32">
        <v>168.9362189</v>
      </c>
      <c r="AE32">
        <v>170.57433570000001</v>
      </c>
      <c r="AF32">
        <v>172.23504170000001</v>
      </c>
      <c r="AG32">
        <v>173.92586679999999</v>
      </c>
      <c r="AH32">
        <v>175.65016370000001</v>
      </c>
      <c r="AI32">
        <v>177.40775489999999</v>
      </c>
      <c r="AJ32">
        <v>179.20732219999999</v>
      </c>
      <c r="AK32">
        <v>181.03692079999999</v>
      </c>
      <c r="AL32">
        <v>182.89415650000001</v>
      </c>
      <c r="AM32">
        <v>184.7773541</v>
      </c>
    </row>
    <row r="33" spans="1:39" x14ac:dyDescent="0.25">
      <c r="A33" t="s">
        <v>27</v>
      </c>
      <c r="B33">
        <v>10285.555549999999</v>
      </c>
      <c r="C33">
        <v>10270.015299999999</v>
      </c>
      <c r="D33">
        <v>10253.898020000001</v>
      </c>
      <c r="E33">
        <v>10234.821120000001</v>
      </c>
      <c r="F33">
        <v>10214.512849999999</v>
      </c>
      <c r="G33">
        <v>10192.850399999999</v>
      </c>
      <c r="H33">
        <v>10170.186470000001</v>
      </c>
      <c r="I33">
        <v>10146.76096</v>
      </c>
      <c r="J33">
        <v>10122.48617</v>
      </c>
      <c r="K33">
        <v>10097.502689999999</v>
      </c>
      <c r="L33">
        <v>10072.116910000001</v>
      </c>
      <c r="M33">
        <v>10046.462799999999</v>
      </c>
      <c r="N33">
        <v>10020.64085</v>
      </c>
      <c r="O33">
        <v>9993.5837289999999</v>
      </c>
      <c r="P33">
        <v>9965.3226520000007</v>
      </c>
      <c r="Q33">
        <v>9935.8749270000008</v>
      </c>
      <c r="R33">
        <v>9905.3362059999999</v>
      </c>
      <c r="S33">
        <v>9873.8172930000001</v>
      </c>
      <c r="T33">
        <v>9857.1785999999902</v>
      </c>
      <c r="U33">
        <v>9841.1625889999996</v>
      </c>
      <c r="V33">
        <v>9826.1516589999901</v>
      </c>
      <c r="W33">
        <v>9812.5914940000002</v>
      </c>
      <c r="X33">
        <v>9800.7078000000001</v>
      </c>
      <c r="Y33">
        <v>9790.737975</v>
      </c>
      <c r="Z33">
        <v>9782.8539899999996</v>
      </c>
      <c r="AA33">
        <v>9777.1453369999999</v>
      </c>
      <c r="AB33">
        <v>9773.6598310000008</v>
      </c>
      <c r="AC33">
        <v>9772.3966619999901</v>
      </c>
      <c r="AD33">
        <v>9772.3664119999994</v>
      </c>
      <c r="AE33">
        <v>9773.5741510000007</v>
      </c>
      <c r="AF33">
        <v>9776.0994370000008</v>
      </c>
      <c r="AG33">
        <v>9779.9752050000006</v>
      </c>
      <c r="AH33">
        <v>9785.3314809999902</v>
      </c>
      <c r="AI33">
        <v>9792.2564939999902</v>
      </c>
      <c r="AJ33">
        <v>9800.7519790000006</v>
      </c>
      <c r="AK33">
        <v>9810.9023410000009</v>
      </c>
      <c r="AL33">
        <v>9822.7209949999997</v>
      </c>
      <c r="AM33">
        <v>9836.1102570000003</v>
      </c>
    </row>
    <row r="34" spans="1:39" x14ac:dyDescent="0.25">
      <c r="A34" t="s">
        <v>28</v>
      </c>
      <c r="B34">
        <v>147495.55559999999</v>
      </c>
      <c r="C34">
        <v>157270.0576</v>
      </c>
      <c r="D34">
        <v>167088.34770000001</v>
      </c>
      <c r="E34">
        <v>176908.72779999999</v>
      </c>
      <c r="F34">
        <v>186736.4846</v>
      </c>
      <c r="G34">
        <v>196567.75719999999</v>
      </c>
      <c r="H34">
        <v>206387.10980000001</v>
      </c>
      <c r="I34">
        <v>216202.78169999999</v>
      </c>
      <c r="J34">
        <v>226015.8173</v>
      </c>
      <c r="K34">
        <v>235827.16589999999</v>
      </c>
      <c r="L34">
        <v>245638.17120000001</v>
      </c>
      <c r="M34">
        <v>255449.96239999999</v>
      </c>
      <c r="N34">
        <v>265263.76850000001</v>
      </c>
      <c r="O34">
        <v>275073.30290000001</v>
      </c>
      <c r="P34">
        <v>284870.15659999999</v>
      </c>
      <c r="Q34">
        <v>294666.82429999998</v>
      </c>
      <c r="R34">
        <v>304463.87400000001</v>
      </c>
      <c r="S34">
        <v>314261.03960000002</v>
      </c>
      <c r="T34">
        <v>322479.14150000003</v>
      </c>
      <c r="U34">
        <v>330702.17959999997</v>
      </c>
      <c r="V34">
        <v>338918.27669999999</v>
      </c>
      <c r="W34">
        <v>347133.32339999999</v>
      </c>
      <c r="X34">
        <v>355348.09720000002</v>
      </c>
      <c r="Y34">
        <v>363562.5699</v>
      </c>
      <c r="Z34">
        <v>371776.3542</v>
      </c>
      <c r="AA34">
        <v>379989.6385</v>
      </c>
      <c r="AB34">
        <v>388201.85139999999</v>
      </c>
      <c r="AC34">
        <v>396413.01439999999</v>
      </c>
      <c r="AD34">
        <v>404620.79599999997</v>
      </c>
      <c r="AE34">
        <v>412821.81760000001</v>
      </c>
      <c r="AF34">
        <v>421020.4339</v>
      </c>
      <c r="AG34">
        <v>429218.52130000002</v>
      </c>
      <c r="AH34">
        <v>437416.79300000001</v>
      </c>
      <c r="AI34">
        <v>445615.4</v>
      </c>
      <c r="AJ34">
        <v>453814.35450000002</v>
      </c>
      <c r="AK34">
        <v>462013.95500000002</v>
      </c>
      <c r="AL34">
        <v>470214.02600000001</v>
      </c>
      <c r="AM34">
        <v>478414.28539999999</v>
      </c>
    </row>
    <row r="35" spans="1:39" x14ac:dyDescent="0.25">
      <c r="A35" t="s">
        <v>29</v>
      </c>
      <c r="B35">
        <v>1235.5164030000001</v>
      </c>
      <c r="C35">
        <v>1306.033469</v>
      </c>
      <c r="D35">
        <v>1374.7908319999999</v>
      </c>
      <c r="E35">
        <v>1443.132527</v>
      </c>
      <c r="F35">
        <v>1511.5301509999999</v>
      </c>
      <c r="G35">
        <v>1580.020839</v>
      </c>
      <c r="H35">
        <v>1648.9340480000001</v>
      </c>
      <c r="I35">
        <v>1718.0527689999999</v>
      </c>
      <c r="J35">
        <v>1787.8697239999999</v>
      </c>
      <c r="K35">
        <v>1857.8442930000001</v>
      </c>
      <c r="L35">
        <v>1927.443035</v>
      </c>
      <c r="M35">
        <v>1996.5249530000001</v>
      </c>
      <c r="N35">
        <v>2064.9801219999999</v>
      </c>
      <c r="O35">
        <v>2123.4081259999998</v>
      </c>
      <c r="P35">
        <v>2186.9042420000001</v>
      </c>
      <c r="Q35">
        <v>2250.2150099999999</v>
      </c>
      <c r="R35">
        <v>2312.228818</v>
      </c>
      <c r="S35">
        <v>2372.5933359999999</v>
      </c>
      <c r="T35">
        <v>2458.4677459999998</v>
      </c>
      <c r="U35">
        <v>2546.6089849999998</v>
      </c>
      <c r="V35">
        <v>2636.0690570000002</v>
      </c>
      <c r="W35">
        <v>2724.9070830000001</v>
      </c>
      <c r="X35">
        <v>2812.9405849999998</v>
      </c>
      <c r="Y35">
        <v>2900.2848279999998</v>
      </c>
      <c r="Z35">
        <v>2987.0121279999998</v>
      </c>
      <c r="AA35">
        <v>3073.1263199999999</v>
      </c>
      <c r="AB35">
        <v>3158.5515150000001</v>
      </c>
      <c r="AC35">
        <v>3243.1620360000002</v>
      </c>
      <c r="AD35">
        <v>3326.6621409999998</v>
      </c>
      <c r="AE35">
        <v>3417.1348379999999</v>
      </c>
      <c r="AF35">
        <v>3514.151766</v>
      </c>
      <c r="AG35">
        <v>3608.4753380000002</v>
      </c>
      <c r="AH35">
        <v>3700.5110399999999</v>
      </c>
      <c r="AI35">
        <v>3793.2081560000001</v>
      </c>
      <c r="AJ35">
        <v>3889.051305</v>
      </c>
      <c r="AK35">
        <v>3998.609931</v>
      </c>
      <c r="AL35">
        <v>4113.1305179999999</v>
      </c>
      <c r="AM35">
        <v>4231.4218140000003</v>
      </c>
    </row>
    <row r="36" spans="1:39" x14ac:dyDescent="0.25">
      <c r="A36" t="s">
        <v>30</v>
      </c>
      <c r="B36">
        <v>23979.722229999999</v>
      </c>
      <c r="C36">
        <v>25072.07819</v>
      </c>
      <c r="D36">
        <v>26096.504970000002</v>
      </c>
      <c r="E36">
        <v>27116.59232</v>
      </c>
      <c r="F36">
        <v>28168.164390000002</v>
      </c>
      <c r="G36">
        <v>29232.575400000002</v>
      </c>
      <c r="H36">
        <v>30310.26383</v>
      </c>
      <c r="I36">
        <v>31410.226849999999</v>
      </c>
      <c r="J36">
        <v>32526.690310000002</v>
      </c>
      <c r="K36">
        <v>33651.10744</v>
      </c>
      <c r="L36">
        <v>34776.171179999998</v>
      </c>
      <c r="M36">
        <v>35898.25533</v>
      </c>
      <c r="N36">
        <v>37014.362050000003</v>
      </c>
      <c r="O36">
        <v>38118.200519999999</v>
      </c>
      <c r="P36">
        <v>39207.0461</v>
      </c>
      <c r="Q36">
        <v>40288.244639999997</v>
      </c>
      <c r="R36">
        <v>41350.286829999997</v>
      </c>
      <c r="S36">
        <v>42391.120719999999</v>
      </c>
      <c r="T36">
        <v>42737.942260000003</v>
      </c>
      <c r="U36">
        <v>43158.993759999998</v>
      </c>
      <c r="V36">
        <v>43426.279900000001</v>
      </c>
      <c r="W36">
        <v>43836.37859</v>
      </c>
      <c r="X36">
        <v>44263.540710000001</v>
      </c>
      <c r="Y36">
        <v>44695.59418</v>
      </c>
      <c r="Z36">
        <v>45132.148200000003</v>
      </c>
      <c r="AA36">
        <v>45573.809869999997</v>
      </c>
      <c r="AB36">
        <v>46021.061609999997</v>
      </c>
      <c r="AC36">
        <v>46474.293919999996</v>
      </c>
      <c r="AD36">
        <v>46926.727469999998</v>
      </c>
      <c r="AE36">
        <v>47381.759899999997</v>
      </c>
      <c r="AF36">
        <v>47843.067130000003</v>
      </c>
      <c r="AG36">
        <v>48312.740769999997</v>
      </c>
      <c r="AH36">
        <v>48791.71213</v>
      </c>
      <c r="AI36">
        <v>49279.931920000003</v>
      </c>
      <c r="AJ36">
        <v>49779.811730000001</v>
      </c>
      <c r="AK36">
        <v>50288.03355</v>
      </c>
      <c r="AL36">
        <v>50803.932359999999</v>
      </c>
      <c r="AM36">
        <v>51327.042809999999</v>
      </c>
    </row>
    <row r="37" spans="1:39" x14ac:dyDescent="0.25">
      <c r="A37" t="s">
        <v>132</v>
      </c>
      <c r="B37">
        <v>54215.277779999997</v>
      </c>
      <c r="C37">
        <v>58523.346259999998</v>
      </c>
      <c r="D37">
        <v>62832.688450000001</v>
      </c>
      <c r="E37">
        <v>67141.019180000003</v>
      </c>
      <c r="F37">
        <v>71450.494770000005</v>
      </c>
      <c r="G37">
        <v>75752.113200000007</v>
      </c>
      <c r="H37">
        <v>80048.382750000004</v>
      </c>
      <c r="I37">
        <v>84340.918369999999</v>
      </c>
      <c r="J37">
        <v>88630.419859999995</v>
      </c>
      <c r="K37">
        <v>92917.859809999994</v>
      </c>
      <c r="L37">
        <v>97204.369869999995</v>
      </c>
      <c r="M37">
        <v>101492.57919999999</v>
      </c>
      <c r="N37">
        <v>105781.3582</v>
      </c>
      <c r="O37">
        <v>110065.1667</v>
      </c>
      <c r="P37">
        <v>114343.0647</v>
      </c>
      <c r="Q37">
        <v>118617.5653</v>
      </c>
      <c r="R37">
        <v>122890.6296</v>
      </c>
      <c r="S37">
        <v>127163.2546</v>
      </c>
      <c r="T37">
        <v>130178.111</v>
      </c>
      <c r="U37">
        <v>133192.133</v>
      </c>
      <c r="V37">
        <v>136205.9166</v>
      </c>
      <c r="W37">
        <v>139221.20370000001</v>
      </c>
      <c r="X37">
        <v>142238.3377</v>
      </c>
      <c r="Y37">
        <v>145257.04749999999</v>
      </c>
      <c r="Z37">
        <v>148277.12049999999</v>
      </c>
      <c r="AA37">
        <v>151298.47080000001</v>
      </c>
      <c r="AB37">
        <v>154321.05989999999</v>
      </c>
      <c r="AC37">
        <v>157344.93429999999</v>
      </c>
      <c r="AD37">
        <v>160366.20680000001</v>
      </c>
      <c r="AE37">
        <v>163383.6446</v>
      </c>
      <c r="AF37">
        <v>166399.62090000001</v>
      </c>
      <c r="AG37">
        <v>169420.0099</v>
      </c>
      <c r="AH37">
        <v>172445.9975</v>
      </c>
      <c r="AI37">
        <v>175477.0509</v>
      </c>
      <c r="AJ37">
        <v>178519.2359</v>
      </c>
      <c r="AK37">
        <v>181566.19270000001</v>
      </c>
      <c r="AL37">
        <v>184617.05100000001</v>
      </c>
      <c r="AM37">
        <v>187671.34349999999</v>
      </c>
    </row>
    <row r="38" spans="1:39" x14ac:dyDescent="0.25">
      <c r="A38" t="s">
        <v>31</v>
      </c>
      <c r="B38">
        <v>121.58713299999999</v>
      </c>
      <c r="C38">
        <v>122.43322910000001</v>
      </c>
      <c r="D38">
        <v>123.57621570000001</v>
      </c>
      <c r="E38">
        <v>124.2108461</v>
      </c>
      <c r="F38">
        <v>124.6226649</v>
      </c>
      <c r="G38">
        <v>124.8349494</v>
      </c>
      <c r="H38">
        <v>124.8026819</v>
      </c>
      <c r="I38">
        <v>124.4933765</v>
      </c>
      <c r="J38">
        <v>122.7769661</v>
      </c>
      <c r="K38">
        <v>121.938107</v>
      </c>
      <c r="L38">
        <v>121.420146</v>
      </c>
      <c r="M38">
        <v>121.17209</v>
      </c>
      <c r="N38">
        <v>121.1664964</v>
      </c>
      <c r="O38">
        <v>121.3074621</v>
      </c>
      <c r="P38">
        <v>121.9194585</v>
      </c>
      <c r="Q38">
        <v>122.6682634</v>
      </c>
      <c r="R38">
        <v>123.4737105</v>
      </c>
      <c r="S38">
        <v>124.2629812</v>
      </c>
      <c r="T38">
        <v>124.4718968</v>
      </c>
      <c r="U38">
        <v>124.5907296</v>
      </c>
      <c r="V38">
        <v>124.6861674</v>
      </c>
      <c r="W38">
        <v>124.7749769</v>
      </c>
      <c r="X38">
        <v>124.86439849999999</v>
      </c>
      <c r="Y38">
        <v>124.9578039</v>
      </c>
      <c r="Z38">
        <v>125.0564425</v>
      </c>
      <c r="AA38">
        <v>125.16015830000001</v>
      </c>
      <c r="AB38">
        <v>125.2675253</v>
      </c>
      <c r="AC38">
        <v>125.3763134</v>
      </c>
      <c r="AD38">
        <v>125.4197963</v>
      </c>
      <c r="AE38">
        <v>125.4016883</v>
      </c>
      <c r="AF38">
        <v>125.33620190000001</v>
      </c>
      <c r="AG38">
        <v>125.2335353</v>
      </c>
      <c r="AH38">
        <v>125.1002295</v>
      </c>
      <c r="AI38">
        <v>124.94072610000001</v>
      </c>
      <c r="AJ38">
        <v>124.7643257</v>
      </c>
      <c r="AK38">
        <v>124.5696609</v>
      </c>
      <c r="AL38">
        <v>124.3558365</v>
      </c>
      <c r="AM38">
        <v>124.1220802</v>
      </c>
    </row>
    <row r="39" spans="1:39" x14ac:dyDescent="0.25">
      <c r="A39" t="s">
        <v>32</v>
      </c>
      <c r="B39">
        <v>411.05060300000002</v>
      </c>
      <c r="C39">
        <v>406.43918500000001</v>
      </c>
      <c r="D39">
        <v>401.8276492</v>
      </c>
      <c r="E39">
        <v>397.21629969999998</v>
      </c>
      <c r="F39">
        <v>392.6047883</v>
      </c>
      <c r="G39">
        <v>387.99322749999999</v>
      </c>
      <c r="H39">
        <v>383.38165199999997</v>
      </c>
      <c r="I39">
        <v>378.77007930000002</v>
      </c>
      <c r="J39">
        <v>374.1585202</v>
      </c>
      <c r="K39">
        <v>369.54684309999999</v>
      </c>
      <c r="L39">
        <v>364.93523099999999</v>
      </c>
      <c r="M39">
        <v>360.3235755</v>
      </c>
      <c r="N39">
        <v>355.712245</v>
      </c>
      <c r="O39">
        <v>351.10055119999998</v>
      </c>
      <c r="P39">
        <v>346.48901339999998</v>
      </c>
      <c r="Q39">
        <v>341.87763369999999</v>
      </c>
      <c r="R39">
        <v>337.26612720000003</v>
      </c>
      <c r="S39">
        <v>332.65447230000001</v>
      </c>
      <c r="T39">
        <v>336.12863240000001</v>
      </c>
      <c r="U39">
        <v>339.60281909999998</v>
      </c>
      <c r="V39">
        <v>343.07693069999999</v>
      </c>
      <c r="W39">
        <v>346.55089290000001</v>
      </c>
      <c r="X39">
        <v>350.02496810000002</v>
      </c>
      <c r="Y39">
        <v>353.49916339999999</v>
      </c>
      <c r="Z39">
        <v>356.9732874</v>
      </c>
      <c r="AA39">
        <v>360.44735500000002</v>
      </c>
      <c r="AB39">
        <v>363.92131169999999</v>
      </c>
      <c r="AC39">
        <v>367.3955024</v>
      </c>
      <c r="AD39">
        <v>370.86964560000001</v>
      </c>
      <c r="AE39">
        <v>374.34387249999997</v>
      </c>
      <c r="AF39">
        <v>377.8179141</v>
      </c>
      <c r="AG39">
        <v>381.29201130000001</v>
      </c>
      <c r="AH39">
        <v>384.76599549999997</v>
      </c>
      <c r="AI39">
        <v>388.24013020000001</v>
      </c>
      <c r="AJ39">
        <v>391.71440890000002</v>
      </c>
      <c r="AK39">
        <v>395.18848000000003</v>
      </c>
      <c r="AL39">
        <v>398.66257710000002</v>
      </c>
      <c r="AM39">
        <v>402.1367237</v>
      </c>
    </row>
    <row r="40" spans="1:39" x14ac:dyDescent="0.25">
      <c r="A40" t="s">
        <v>33</v>
      </c>
      <c r="B40">
        <v>1245.3447020000001</v>
      </c>
      <c r="C40">
        <v>1250.285592</v>
      </c>
      <c r="D40">
        <v>1255.1430310000001</v>
      </c>
      <c r="E40">
        <v>1259.981059</v>
      </c>
      <c r="F40">
        <v>1264.8023330000001</v>
      </c>
      <c r="G40">
        <v>1269.6137610000001</v>
      </c>
      <c r="H40">
        <v>1274.410985</v>
      </c>
      <c r="I40">
        <v>1279.1238599999999</v>
      </c>
      <c r="J40">
        <v>1283.8586250000001</v>
      </c>
      <c r="K40">
        <v>1287.0214390000001</v>
      </c>
      <c r="L40">
        <v>1291.849395</v>
      </c>
      <c r="M40">
        <v>1296.6744920000001</v>
      </c>
      <c r="N40">
        <v>1301.5370579999999</v>
      </c>
      <c r="O40">
        <v>1306.433106</v>
      </c>
      <c r="P40">
        <v>1311.280424</v>
      </c>
      <c r="Q40">
        <v>1316.09194</v>
      </c>
      <c r="R40">
        <v>1320.8836960000001</v>
      </c>
      <c r="S40">
        <v>1325.672384</v>
      </c>
      <c r="T40">
        <v>1326.414235</v>
      </c>
      <c r="U40">
        <v>1327.0485819999999</v>
      </c>
      <c r="V40">
        <v>1327.641494</v>
      </c>
      <c r="W40">
        <v>1328.2219399999999</v>
      </c>
      <c r="X40">
        <v>1328.791827</v>
      </c>
      <c r="Y40">
        <v>1329.3551500000001</v>
      </c>
      <c r="Z40">
        <v>1329.912883</v>
      </c>
      <c r="AA40">
        <v>1330.4630090000001</v>
      </c>
      <c r="AB40">
        <v>1331.0036950000001</v>
      </c>
      <c r="AC40">
        <v>1331.5323659999999</v>
      </c>
      <c r="AD40">
        <v>1332.024062</v>
      </c>
      <c r="AE40">
        <v>1332.5360969999999</v>
      </c>
      <c r="AF40">
        <v>1333.045427</v>
      </c>
      <c r="AG40">
        <v>1333.552314</v>
      </c>
      <c r="AH40">
        <v>1334.0598789999999</v>
      </c>
      <c r="AI40">
        <v>1334.5672709999999</v>
      </c>
      <c r="AJ40">
        <v>1335.079686</v>
      </c>
      <c r="AK40">
        <v>1335.6100019999999</v>
      </c>
      <c r="AL40">
        <v>1336.1524469999999</v>
      </c>
      <c r="AM40">
        <v>1336.710971</v>
      </c>
    </row>
    <row r="41" spans="1:39" x14ac:dyDescent="0.25">
      <c r="A41" t="s">
        <v>34</v>
      </c>
      <c r="B41">
        <v>82.998924400000007</v>
      </c>
      <c r="C41">
        <v>81.013639850000004</v>
      </c>
      <c r="D41">
        <v>78.991392289999894</v>
      </c>
      <c r="E41">
        <v>76.949619010000006</v>
      </c>
      <c r="F41">
        <v>74.898982509999996</v>
      </c>
      <c r="G41">
        <v>72.843588080000004</v>
      </c>
      <c r="H41">
        <v>70.784720329999999</v>
      </c>
      <c r="I41">
        <v>68.718155769999996</v>
      </c>
      <c r="J41">
        <v>66.646861659999999</v>
      </c>
      <c r="K41">
        <v>64.579519840000003</v>
      </c>
      <c r="L41">
        <v>62.513663620000003</v>
      </c>
      <c r="M41">
        <v>60.454935929999998</v>
      </c>
      <c r="N41">
        <v>58.406777179999999</v>
      </c>
      <c r="O41">
        <v>56.375072109999998</v>
      </c>
      <c r="P41">
        <v>54.362052949999999</v>
      </c>
      <c r="Q41">
        <v>52.36667216</v>
      </c>
      <c r="R41">
        <v>50.386951840000002</v>
      </c>
      <c r="S41">
        <v>48.420336480000003</v>
      </c>
      <c r="T41">
        <v>47.877366559999999</v>
      </c>
      <c r="U41">
        <v>47.35107464</v>
      </c>
      <c r="V41">
        <v>46.83802549</v>
      </c>
      <c r="W41">
        <v>46.335148670000002</v>
      </c>
      <c r="X41">
        <v>45.839810040000003</v>
      </c>
      <c r="Y41">
        <v>45.349859850000001</v>
      </c>
      <c r="Z41">
        <v>44.863586179999999</v>
      </c>
      <c r="AA41">
        <v>44.379654639999998</v>
      </c>
      <c r="AB41">
        <v>43.897051359999999</v>
      </c>
      <c r="AC41">
        <v>43.415013340000002</v>
      </c>
      <c r="AD41">
        <v>42.945259229999998</v>
      </c>
      <c r="AE41">
        <v>42.485975029999999</v>
      </c>
      <c r="AF41">
        <v>42.034184940000003</v>
      </c>
      <c r="AG41">
        <v>41.587636099999997</v>
      </c>
      <c r="AH41">
        <v>41.144822570000002</v>
      </c>
      <c r="AI41">
        <v>40.704612179999998</v>
      </c>
      <c r="AJ41">
        <v>40.266180800000001</v>
      </c>
      <c r="AK41">
        <v>39.829015910000003</v>
      </c>
      <c r="AL41">
        <v>39.392814559999998</v>
      </c>
      <c r="AM41">
        <v>38.957182199999998</v>
      </c>
    </row>
    <row r="42" spans="1:39" x14ac:dyDescent="0.25">
      <c r="A42" t="s">
        <v>35</v>
      </c>
      <c r="B42">
        <v>7.5365014899999999E-2</v>
      </c>
      <c r="C42">
        <v>7.7843056399999999E-2</v>
      </c>
      <c r="D42">
        <v>8.0888674999999896E-2</v>
      </c>
      <c r="E42">
        <v>8.4478604900000004E-2</v>
      </c>
      <c r="F42">
        <v>8.8037559500000001E-2</v>
      </c>
      <c r="G42">
        <v>9.1609900899999999E-2</v>
      </c>
      <c r="H42">
        <v>9.5459890699999994E-2</v>
      </c>
      <c r="I42">
        <v>9.9679772200000002E-2</v>
      </c>
      <c r="J42">
        <v>0.1025832198</v>
      </c>
      <c r="K42">
        <v>0.10599113290000001</v>
      </c>
      <c r="L42">
        <v>0.1094464745</v>
      </c>
      <c r="M42">
        <v>0.11290744699999999</v>
      </c>
      <c r="N42">
        <v>0.11638383049999999</v>
      </c>
      <c r="O42">
        <v>0.119961833</v>
      </c>
      <c r="P42">
        <v>0.1240407541</v>
      </c>
      <c r="Q42">
        <v>0.128310221</v>
      </c>
      <c r="R42">
        <v>0.1326376729</v>
      </c>
      <c r="S42">
        <v>0.13680369910000001</v>
      </c>
      <c r="T42">
        <v>0.14054890540000001</v>
      </c>
      <c r="U42">
        <v>0.14428373019999999</v>
      </c>
      <c r="V42">
        <v>0.1480294858</v>
      </c>
      <c r="W42">
        <v>0.15176795870000001</v>
      </c>
      <c r="X42">
        <v>0.15547540870000001</v>
      </c>
      <c r="Y42">
        <v>0.15912577750000001</v>
      </c>
      <c r="Z42">
        <v>0.16269070420000001</v>
      </c>
      <c r="AA42">
        <v>0.16613911419999999</v>
      </c>
      <c r="AB42">
        <v>0.1694370227</v>
      </c>
      <c r="AC42">
        <v>0.1725475222</v>
      </c>
      <c r="AD42">
        <v>0.17601490689999999</v>
      </c>
      <c r="AE42">
        <v>0.1797458334</v>
      </c>
      <c r="AF42">
        <v>0.1836725803</v>
      </c>
      <c r="AG42">
        <v>0.18774856179999999</v>
      </c>
      <c r="AH42">
        <v>0.1919393858</v>
      </c>
      <c r="AI42">
        <v>0.1962202197</v>
      </c>
      <c r="AJ42">
        <v>0.20057731149999999</v>
      </c>
      <c r="AK42">
        <v>0.20499870680000001</v>
      </c>
      <c r="AL42">
        <v>0.20948126189999999</v>
      </c>
      <c r="AM42">
        <v>0.21402732669999999</v>
      </c>
    </row>
    <row r="43" spans="1:39" x14ac:dyDescent="0.25">
      <c r="A43" t="s">
        <v>36</v>
      </c>
      <c r="B43">
        <v>594.8122535</v>
      </c>
      <c r="C43">
        <v>606.03050840000003</v>
      </c>
      <c r="D43">
        <v>616.75070410000001</v>
      </c>
      <c r="E43">
        <v>627.73581630000001</v>
      </c>
      <c r="F43">
        <v>638.91461079999999</v>
      </c>
      <c r="G43">
        <v>650.26247620000004</v>
      </c>
      <c r="H43">
        <v>661.77074749999997</v>
      </c>
      <c r="I43">
        <v>673.47498250000001</v>
      </c>
      <c r="J43">
        <v>685.21570999999994</v>
      </c>
      <c r="K43">
        <v>697.08996549999995</v>
      </c>
      <c r="L43">
        <v>709.44314680000002</v>
      </c>
      <c r="M43">
        <v>721.98271480000005</v>
      </c>
      <c r="N43">
        <v>734.72133889999998</v>
      </c>
      <c r="O43">
        <v>747.66460470000004</v>
      </c>
      <c r="P43">
        <v>760.71578980000004</v>
      </c>
      <c r="Q43">
        <v>773.72793139999999</v>
      </c>
      <c r="R43">
        <v>786.6992454</v>
      </c>
      <c r="S43">
        <v>799.64433919999999</v>
      </c>
      <c r="T43">
        <v>804.49594320000006</v>
      </c>
      <c r="U43">
        <v>808.89625569999998</v>
      </c>
      <c r="V43">
        <v>812.99621160000004</v>
      </c>
      <c r="W43">
        <v>816.86185230000001</v>
      </c>
      <c r="X43">
        <v>820.55664400000001</v>
      </c>
      <c r="Y43">
        <v>824.15194150000002</v>
      </c>
      <c r="Z43">
        <v>827.68212940000001</v>
      </c>
      <c r="AA43">
        <v>831.17471420000004</v>
      </c>
      <c r="AB43">
        <v>834.64222910000001</v>
      </c>
      <c r="AC43">
        <v>838.09337860000005</v>
      </c>
      <c r="AD43">
        <v>841.46700920000001</v>
      </c>
      <c r="AE43">
        <v>844.73208499999998</v>
      </c>
      <c r="AF43">
        <v>847.90901550000001</v>
      </c>
      <c r="AG43">
        <v>850.98519569999996</v>
      </c>
      <c r="AH43">
        <v>853.94611480000003</v>
      </c>
      <c r="AI43">
        <v>856.79246579999995</v>
      </c>
      <c r="AJ43">
        <v>859.53643850000003</v>
      </c>
      <c r="AK43">
        <v>862.19828319999999</v>
      </c>
      <c r="AL43">
        <v>864.77803500000005</v>
      </c>
      <c r="AM43">
        <v>867.28337480000005</v>
      </c>
    </row>
    <row r="44" spans="1:39" x14ac:dyDescent="0.25">
      <c r="A44" t="s">
        <v>37</v>
      </c>
      <c r="B44">
        <v>1.1275404570000001</v>
      </c>
      <c r="C44">
        <v>2.3231813360000002</v>
      </c>
      <c r="D44">
        <v>3.5187279920000001</v>
      </c>
      <c r="E44">
        <v>4.714155828</v>
      </c>
      <c r="F44">
        <v>5.9094178749999999</v>
      </c>
      <c r="G44">
        <v>7.1045555980000001</v>
      </c>
      <c r="H44">
        <v>8.2996191600000007</v>
      </c>
      <c r="I44">
        <v>9.4949739290000004</v>
      </c>
      <c r="J44">
        <v>10.69035811</v>
      </c>
      <c r="K44">
        <v>11.88644626</v>
      </c>
      <c r="L44">
        <v>13.08349406</v>
      </c>
      <c r="M44">
        <v>14.28056844</v>
      </c>
      <c r="N44">
        <v>15.478357689999999</v>
      </c>
      <c r="O44">
        <v>16.676698559999998</v>
      </c>
      <c r="P44">
        <v>17.875046919999999</v>
      </c>
      <c r="Q44">
        <v>19.07325251</v>
      </c>
      <c r="R44">
        <v>20.27152821</v>
      </c>
      <c r="S44">
        <v>21.470195539999999</v>
      </c>
      <c r="T44">
        <v>23.15158559</v>
      </c>
      <c r="U44">
        <v>24.833007800000001</v>
      </c>
      <c r="V44">
        <v>26.51440144</v>
      </c>
      <c r="W44">
        <v>28.19612824</v>
      </c>
      <c r="X44">
        <v>29.87799811</v>
      </c>
      <c r="Y44">
        <v>31.560013550000001</v>
      </c>
      <c r="Z44">
        <v>33.242117210000004</v>
      </c>
      <c r="AA44">
        <v>34.924297809999999</v>
      </c>
      <c r="AB44">
        <v>36.60651575</v>
      </c>
      <c r="AC44">
        <v>38.28882231</v>
      </c>
      <c r="AD44">
        <v>39.970729259999999</v>
      </c>
      <c r="AE44">
        <v>41.651913329999999</v>
      </c>
      <c r="AF44">
        <v>43.332571729999998</v>
      </c>
      <c r="AG44">
        <v>45.012743260000001</v>
      </c>
      <c r="AH44">
        <v>46.692556529999997</v>
      </c>
      <c r="AI44">
        <v>48.372014559999997</v>
      </c>
      <c r="AJ44">
        <v>50.051145269999999</v>
      </c>
      <c r="AK44">
        <v>51.73004984</v>
      </c>
      <c r="AL44">
        <v>53.40852727</v>
      </c>
      <c r="AM44">
        <v>55.086672950000001</v>
      </c>
    </row>
    <row r="45" spans="1:39" x14ac:dyDescent="0.25">
      <c r="A45" t="s">
        <v>38</v>
      </c>
      <c r="B45">
        <v>11.097</v>
      </c>
      <c r="C45">
        <v>11.70220752</v>
      </c>
      <c r="D45">
        <v>12.35079127</v>
      </c>
      <c r="E45">
        <v>12.96728302</v>
      </c>
      <c r="F45">
        <v>13.59008231</v>
      </c>
      <c r="G45">
        <v>14.316546580000001</v>
      </c>
      <c r="H45">
        <v>15.109055850000001</v>
      </c>
      <c r="I45">
        <v>15.95979737</v>
      </c>
      <c r="J45">
        <v>16.827511470000001</v>
      </c>
      <c r="K45">
        <v>17.68416053</v>
      </c>
      <c r="L45">
        <v>18.51443016</v>
      </c>
      <c r="M45">
        <v>19.31305566</v>
      </c>
      <c r="N45">
        <v>20.08426073</v>
      </c>
      <c r="O45">
        <v>20.836889209999999</v>
      </c>
      <c r="P45">
        <v>21.468658789999999</v>
      </c>
      <c r="Q45">
        <v>22.09669843</v>
      </c>
      <c r="R45">
        <v>22.7900344</v>
      </c>
      <c r="S45">
        <v>23.62420238</v>
      </c>
      <c r="T45">
        <v>24.697539500000001</v>
      </c>
      <c r="U45">
        <v>25.83208239</v>
      </c>
      <c r="V45">
        <v>26.93716204</v>
      </c>
      <c r="W45">
        <v>27.944695200000002</v>
      </c>
      <c r="X45">
        <v>28.808315969999999</v>
      </c>
      <c r="Y45">
        <v>29.5009984</v>
      </c>
      <c r="Z45">
        <v>30.013320390000001</v>
      </c>
      <c r="AA45">
        <v>30.350355619999998</v>
      </c>
      <c r="AB45">
        <v>30.52905247</v>
      </c>
      <c r="AC45">
        <v>30.575055800000001</v>
      </c>
      <c r="AD45">
        <v>30.525892630000001</v>
      </c>
      <c r="AE45">
        <v>30.38939925</v>
      </c>
      <c r="AF45">
        <v>30.180345089999999</v>
      </c>
      <c r="AG45">
        <v>29.89238018</v>
      </c>
      <c r="AH45">
        <v>29.538429910000001</v>
      </c>
      <c r="AI45">
        <v>29.13975044</v>
      </c>
      <c r="AJ45">
        <v>28.717926670000001</v>
      </c>
      <c r="AK45">
        <v>28.292871760000001</v>
      </c>
      <c r="AL45">
        <v>27.881930390000001</v>
      </c>
      <c r="AM45">
        <v>27.500512329999999</v>
      </c>
    </row>
    <row r="46" spans="1:39" x14ac:dyDescent="0.25">
      <c r="A46" t="s">
        <v>39</v>
      </c>
      <c r="B46">
        <v>37.027999999999999</v>
      </c>
      <c r="C46">
        <v>37.098017400000003</v>
      </c>
      <c r="D46">
        <v>37.31846994</v>
      </c>
      <c r="E46">
        <v>37.45517598</v>
      </c>
      <c r="F46">
        <v>37.585872160000001</v>
      </c>
      <c r="G46">
        <v>37.744166509999999</v>
      </c>
      <c r="H46">
        <v>37.850582410000001</v>
      </c>
      <c r="I46">
        <v>37.877400919999999</v>
      </c>
      <c r="J46">
        <v>37.270075830000003</v>
      </c>
      <c r="K46">
        <v>36.793778629999998</v>
      </c>
      <c r="L46">
        <v>36.344495109999997</v>
      </c>
      <c r="M46">
        <v>35.957780700000001</v>
      </c>
      <c r="N46">
        <v>35.655287209999997</v>
      </c>
      <c r="O46">
        <v>35.406650460000002</v>
      </c>
      <c r="P46">
        <v>35.323421250000003</v>
      </c>
      <c r="Q46">
        <v>35.307816780000003</v>
      </c>
      <c r="R46">
        <v>35.332878710000003</v>
      </c>
      <c r="S46">
        <v>35.372263650000001</v>
      </c>
      <c r="T46">
        <v>35.330774439999999</v>
      </c>
      <c r="U46">
        <v>35.286689189999997</v>
      </c>
      <c r="V46">
        <v>35.250375759999997</v>
      </c>
      <c r="W46">
        <v>35.228145810000001</v>
      </c>
      <c r="X46">
        <v>35.220234750000003</v>
      </c>
      <c r="Y46">
        <v>35.22676585</v>
      </c>
      <c r="Z46">
        <v>35.247908529999997</v>
      </c>
      <c r="AA46">
        <v>35.283751270000003</v>
      </c>
      <c r="AB46">
        <v>35.33440118</v>
      </c>
      <c r="AC46">
        <v>35.39979847</v>
      </c>
      <c r="AD46">
        <v>35.496026790000002</v>
      </c>
      <c r="AE46">
        <v>35.612071589999999</v>
      </c>
      <c r="AF46">
        <v>35.742328430000001</v>
      </c>
      <c r="AG46">
        <v>35.883961579999998</v>
      </c>
      <c r="AH46">
        <v>36.035731409999997</v>
      </c>
      <c r="AI46">
        <v>36.197916059999997</v>
      </c>
      <c r="AJ46">
        <v>36.369845820000002</v>
      </c>
      <c r="AK46">
        <v>36.551673010000002</v>
      </c>
      <c r="AL46">
        <v>36.744369589999998</v>
      </c>
      <c r="AM46">
        <v>36.94817621</v>
      </c>
    </row>
    <row r="47" spans="1:39" x14ac:dyDescent="0.25">
      <c r="A47" t="s">
        <v>40</v>
      </c>
      <c r="B47">
        <v>530.9840001</v>
      </c>
      <c r="C47">
        <v>540.90837999999997</v>
      </c>
      <c r="D47">
        <v>550.44893609999997</v>
      </c>
      <c r="E47">
        <v>560.30022980000001</v>
      </c>
      <c r="F47">
        <v>570.26563080000005</v>
      </c>
      <c r="G47">
        <v>580.34422800000004</v>
      </c>
      <c r="H47">
        <v>590.51770810000005</v>
      </c>
      <c r="I47">
        <v>600.79707229999997</v>
      </c>
      <c r="J47">
        <v>610.98529789999998</v>
      </c>
      <c r="K47">
        <v>621.30005270000004</v>
      </c>
      <c r="L47">
        <v>631.97553249999999</v>
      </c>
      <c r="M47">
        <v>642.81651150000005</v>
      </c>
      <c r="N47">
        <v>653.88259110000001</v>
      </c>
      <c r="O47">
        <v>665.16101579999997</v>
      </c>
      <c r="P47">
        <v>676.56791520000002</v>
      </c>
      <c r="Q47">
        <v>687.94756919999998</v>
      </c>
      <c r="R47">
        <v>699.28810529999998</v>
      </c>
      <c r="S47">
        <v>710.59380859999999</v>
      </c>
      <c r="T47">
        <v>718.55822420000004</v>
      </c>
      <c r="U47">
        <v>726.10209529999997</v>
      </c>
      <c r="V47">
        <v>733.42824510000003</v>
      </c>
      <c r="W47">
        <v>740.62193979999995</v>
      </c>
      <c r="X47">
        <v>747.70211719999998</v>
      </c>
      <c r="Y47">
        <v>754.69698540000002</v>
      </c>
      <c r="Z47">
        <v>761.62796089999995</v>
      </c>
      <c r="AA47">
        <v>768.50858800000003</v>
      </c>
      <c r="AB47">
        <v>775.35051989999999</v>
      </c>
      <c r="AC47">
        <v>782.16519349999999</v>
      </c>
      <c r="AD47">
        <v>788.97034189999999</v>
      </c>
      <c r="AE47">
        <v>795.62790849999999</v>
      </c>
      <c r="AF47">
        <v>802.18193810000002</v>
      </c>
      <c r="AG47">
        <v>808.63031209999997</v>
      </c>
      <c r="AH47">
        <v>814.97529220000001</v>
      </c>
      <c r="AI47">
        <v>821.21745250000004</v>
      </c>
      <c r="AJ47">
        <v>827.36456769999995</v>
      </c>
      <c r="AK47">
        <v>833.42839319999996</v>
      </c>
      <c r="AL47">
        <v>839.41380919999995</v>
      </c>
      <c r="AM47">
        <v>845.32904659999997</v>
      </c>
    </row>
    <row r="48" spans="1:39" x14ac:dyDescent="0.25">
      <c r="A48" t="s">
        <v>41</v>
      </c>
      <c r="B48">
        <v>4.4478590499999999</v>
      </c>
      <c r="C48">
        <v>6.4261167810000002</v>
      </c>
      <c r="D48">
        <v>8.403780287</v>
      </c>
      <c r="E48">
        <v>10.381043650000001</v>
      </c>
      <c r="F48">
        <v>12.35750429</v>
      </c>
      <c r="G48">
        <v>14.33331473</v>
      </c>
      <c r="H48">
        <v>16.30793486</v>
      </c>
      <c r="I48">
        <v>18.279218190000002</v>
      </c>
      <c r="J48">
        <v>20.23769429</v>
      </c>
      <c r="K48">
        <v>22.060759789999999</v>
      </c>
      <c r="L48">
        <v>23.96396331</v>
      </c>
      <c r="M48">
        <v>25.854804189999999</v>
      </c>
      <c r="N48">
        <v>27.7385725</v>
      </c>
      <c r="O48">
        <v>29.61745887</v>
      </c>
      <c r="P48">
        <v>31.49162514</v>
      </c>
      <c r="Q48">
        <v>33.360957980000002</v>
      </c>
      <c r="R48">
        <v>35.225753099999999</v>
      </c>
      <c r="S48">
        <v>37.086720900000003</v>
      </c>
      <c r="T48">
        <v>39.734740889999998</v>
      </c>
      <c r="U48">
        <v>42.359876319999998</v>
      </c>
      <c r="V48">
        <v>44.957820560000002</v>
      </c>
      <c r="W48">
        <v>47.53542813</v>
      </c>
      <c r="X48">
        <v>50.094496730000003</v>
      </c>
      <c r="Y48">
        <v>52.635067499999998</v>
      </c>
      <c r="Z48">
        <v>55.15616352</v>
      </c>
      <c r="AA48">
        <v>57.656726650000003</v>
      </c>
      <c r="AB48">
        <v>60.135285930000002</v>
      </c>
      <c r="AC48">
        <v>62.590106579999997</v>
      </c>
      <c r="AD48">
        <v>65.026179459999994</v>
      </c>
      <c r="AE48">
        <v>67.450296730000005</v>
      </c>
      <c r="AF48">
        <v>69.857516270000005</v>
      </c>
      <c r="AG48">
        <v>72.251776000000007</v>
      </c>
      <c r="AH48">
        <v>74.636635859999998</v>
      </c>
      <c r="AI48">
        <v>77.011850390000006</v>
      </c>
      <c r="AJ48">
        <v>79.376642840000002</v>
      </c>
      <c r="AK48">
        <v>81.730427829999996</v>
      </c>
      <c r="AL48">
        <v>84.072644659999995</v>
      </c>
      <c r="AM48">
        <v>86.419253810000001</v>
      </c>
    </row>
    <row r="49" spans="1:39" x14ac:dyDescent="0.25">
      <c r="A49" t="s">
        <v>42</v>
      </c>
      <c r="B49">
        <v>86.327000040000001</v>
      </c>
      <c r="C49">
        <v>85.462737160000003</v>
      </c>
      <c r="D49">
        <v>84.598247819999997</v>
      </c>
      <c r="E49">
        <v>83.732193460000005</v>
      </c>
      <c r="F49">
        <v>82.864781370000003</v>
      </c>
      <c r="G49">
        <v>81.996533650000003</v>
      </c>
      <c r="H49">
        <v>81.127767199999994</v>
      </c>
      <c r="I49">
        <v>80.259634860000006</v>
      </c>
      <c r="J49">
        <v>79.391628600000004</v>
      </c>
      <c r="K49">
        <v>78.522613919999998</v>
      </c>
      <c r="L49">
        <v>77.653021449999997</v>
      </c>
      <c r="M49">
        <v>76.782450530000006</v>
      </c>
      <c r="N49">
        <v>75.911171839999994</v>
      </c>
      <c r="O49">
        <v>75.039970179999997</v>
      </c>
      <c r="P49">
        <v>74.169641330000005</v>
      </c>
      <c r="Q49">
        <v>73.300224130000004</v>
      </c>
      <c r="R49">
        <v>72.431377760000004</v>
      </c>
      <c r="S49">
        <v>71.563042890000006</v>
      </c>
      <c r="T49">
        <v>70.747672289999997</v>
      </c>
      <c r="U49">
        <v>69.933663069999994</v>
      </c>
      <c r="V49">
        <v>69.120280579999999</v>
      </c>
      <c r="W49">
        <v>68.306987390000003</v>
      </c>
      <c r="X49">
        <v>67.49345228</v>
      </c>
      <c r="Y49">
        <v>66.679601390000002</v>
      </c>
      <c r="Z49">
        <v>65.865363560000006</v>
      </c>
      <c r="AA49">
        <v>65.050837889999997</v>
      </c>
      <c r="AB49">
        <v>64.236058900000003</v>
      </c>
      <c r="AC49">
        <v>63.421117959999997</v>
      </c>
      <c r="AD49">
        <v>62.606178870000001</v>
      </c>
      <c r="AE49">
        <v>61.791385869999999</v>
      </c>
      <c r="AF49">
        <v>60.976858040000003</v>
      </c>
      <c r="AG49">
        <v>60.162534800000003</v>
      </c>
      <c r="AH49">
        <v>59.348434769999997</v>
      </c>
      <c r="AI49">
        <v>58.534474209999999</v>
      </c>
      <c r="AJ49">
        <v>57.72057384</v>
      </c>
      <c r="AK49">
        <v>56.906793239999999</v>
      </c>
      <c r="AL49">
        <v>56.093023799999997</v>
      </c>
      <c r="AM49">
        <v>55.279320179999999</v>
      </c>
    </row>
    <row r="50" spans="1:39" x14ac:dyDescent="0.25">
      <c r="A50" t="s">
        <v>43</v>
      </c>
      <c r="B50">
        <v>10285.555549999999</v>
      </c>
      <c r="C50">
        <v>10305.00483</v>
      </c>
      <c r="D50">
        <v>10366.24165</v>
      </c>
      <c r="E50">
        <v>10404.215550000001</v>
      </c>
      <c r="F50">
        <v>10440.520039999999</v>
      </c>
      <c r="G50">
        <v>10484.4907</v>
      </c>
      <c r="H50">
        <v>10514.050670000001</v>
      </c>
      <c r="I50">
        <v>10521.500260000001</v>
      </c>
      <c r="J50">
        <v>10352.798839999999</v>
      </c>
      <c r="K50">
        <v>10220.494060000001</v>
      </c>
      <c r="L50">
        <v>10095.693090000001</v>
      </c>
      <c r="M50">
        <v>9988.2724159999998</v>
      </c>
      <c r="N50">
        <v>9904.2464469999995</v>
      </c>
      <c r="O50">
        <v>9835.1806820000002</v>
      </c>
      <c r="P50">
        <v>9812.0614580000001</v>
      </c>
      <c r="Q50">
        <v>9807.7268829999903</v>
      </c>
      <c r="R50">
        <v>9814.6885309999998</v>
      </c>
      <c r="S50">
        <v>9825.6287909999901</v>
      </c>
      <c r="T50">
        <v>9814.1040119999998</v>
      </c>
      <c r="U50">
        <v>9801.8581080000004</v>
      </c>
      <c r="V50">
        <v>9791.7710430000006</v>
      </c>
      <c r="W50">
        <v>9785.5960589999995</v>
      </c>
      <c r="X50">
        <v>9783.3985410000005</v>
      </c>
      <c r="Y50">
        <v>9785.2127359999995</v>
      </c>
      <c r="Z50">
        <v>9791.0857039999901</v>
      </c>
      <c r="AA50">
        <v>9801.0420180000001</v>
      </c>
      <c r="AB50">
        <v>9815.1114390000002</v>
      </c>
      <c r="AC50">
        <v>9833.2773519999901</v>
      </c>
      <c r="AD50">
        <v>9860.0074409999997</v>
      </c>
      <c r="AE50">
        <v>9892.2421099999901</v>
      </c>
      <c r="AF50">
        <v>9928.4245630000005</v>
      </c>
      <c r="AG50">
        <v>9967.7671050000008</v>
      </c>
      <c r="AH50">
        <v>10009.92539</v>
      </c>
      <c r="AI50">
        <v>10054.97668</v>
      </c>
      <c r="AJ50">
        <v>10102.73495</v>
      </c>
      <c r="AK50">
        <v>10153.2425</v>
      </c>
      <c r="AL50">
        <v>10206.769329999999</v>
      </c>
      <c r="AM50">
        <v>10263.38228</v>
      </c>
    </row>
    <row r="51" spans="1:39" x14ac:dyDescent="0.25">
      <c r="A51" t="s">
        <v>44</v>
      </c>
      <c r="B51">
        <v>147495.55559999999</v>
      </c>
      <c r="C51">
        <v>150252.3278</v>
      </c>
      <c r="D51">
        <v>152902.4822</v>
      </c>
      <c r="E51">
        <v>155638.95269999999</v>
      </c>
      <c r="F51">
        <v>158407.11970000001</v>
      </c>
      <c r="G51">
        <v>161206.73000000001</v>
      </c>
      <c r="H51">
        <v>164032.6967</v>
      </c>
      <c r="I51">
        <v>166888.07569999999</v>
      </c>
      <c r="J51">
        <v>169718.13829999999</v>
      </c>
      <c r="K51">
        <v>172583.348</v>
      </c>
      <c r="L51">
        <v>175548.75899999999</v>
      </c>
      <c r="M51">
        <v>178560.1421</v>
      </c>
      <c r="N51">
        <v>181634.05309999999</v>
      </c>
      <c r="O51">
        <v>184766.94880000001</v>
      </c>
      <c r="P51">
        <v>187935.53200000001</v>
      </c>
      <c r="Q51">
        <v>191096.54699999999</v>
      </c>
      <c r="R51">
        <v>194246.69589999999</v>
      </c>
      <c r="S51">
        <v>197387.16899999999</v>
      </c>
      <c r="T51">
        <v>199599.5067</v>
      </c>
      <c r="U51">
        <v>201695.02650000001</v>
      </c>
      <c r="V51">
        <v>203730.0681</v>
      </c>
      <c r="W51">
        <v>205728.31659999999</v>
      </c>
      <c r="X51">
        <v>207695.0325</v>
      </c>
      <c r="Y51">
        <v>209638.0515</v>
      </c>
      <c r="Z51">
        <v>211563.32250000001</v>
      </c>
      <c r="AA51">
        <v>213474.6078</v>
      </c>
      <c r="AB51">
        <v>215375.14439999999</v>
      </c>
      <c r="AC51">
        <v>217268.10930000001</v>
      </c>
      <c r="AD51">
        <v>219158.4283</v>
      </c>
      <c r="AE51">
        <v>221007.7524</v>
      </c>
      <c r="AF51">
        <v>222828.3161</v>
      </c>
      <c r="AG51">
        <v>224619.53109999999</v>
      </c>
      <c r="AH51">
        <v>226382.02559999999</v>
      </c>
      <c r="AI51">
        <v>228115.959</v>
      </c>
      <c r="AJ51">
        <v>229823.49100000001</v>
      </c>
      <c r="AK51">
        <v>231507.88699999999</v>
      </c>
      <c r="AL51">
        <v>233170.50260000001</v>
      </c>
      <c r="AM51">
        <v>234813.62409999999</v>
      </c>
    </row>
    <row r="52" spans="1:39" x14ac:dyDescent="0.25">
      <c r="A52" t="s">
        <v>45</v>
      </c>
      <c r="B52">
        <v>1235.5164030000001</v>
      </c>
      <c r="C52">
        <v>1785.0324390000001</v>
      </c>
      <c r="D52">
        <v>2334.383413</v>
      </c>
      <c r="E52">
        <v>2883.6232359999999</v>
      </c>
      <c r="F52">
        <v>3432.6400800000001</v>
      </c>
      <c r="G52">
        <v>3981.4763130000001</v>
      </c>
      <c r="H52">
        <v>4529.9819040000002</v>
      </c>
      <c r="I52">
        <v>5077.5606079999998</v>
      </c>
      <c r="J52">
        <v>5621.5817479999996</v>
      </c>
      <c r="K52">
        <v>6127.9888300000002</v>
      </c>
      <c r="L52">
        <v>6656.6564760000001</v>
      </c>
      <c r="M52">
        <v>7181.8900530000001</v>
      </c>
      <c r="N52">
        <v>7705.1590269999997</v>
      </c>
      <c r="O52">
        <v>8227.0719069999996</v>
      </c>
      <c r="P52">
        <v>8747.6736500000006</v>
      </c>
      <c r="Q52">
        <v>9266.9327709999998</v>
      </c>
      <c r="R52">
        <v>9784.93141499999</v>
      </c>
      <c r="S52">
        <v>10301.86692</v>
      </c>
      <c r="T52">
        <v>11037.428019999999</v>
      </c>
      <c r="U52">
        <v>11766.632310000001</v>
      </c>
      <c r="V52">
        <v>12488.28349</v>
      </c>
      <c r="W52">
        <v>13204.28559</v>
      </c>
      <c r="X52">
        <v>13915.13798</v>
      </c>
      <c r="Y52">
        <v>14620.852080000001</v>
      </c>
      <c r="Z52">
        <v>15321.15653</v>
      </c>
      <c r="AA52">
        <v>16015.7574</v>
      </c>
      <c r="AB52">
        <v>16704.246090000001</v>
      </c>
      <c r="AC52">
        <v>17386.140719999999</v>
      </c>
      <c r="AD52">
        <v>18062.82763</v>
      </c>
      <c r="AE52">
        <v>18736.19354</v>
      </c>
      <c r="AF52">
        <v>19404.86563</v>
      </c>
      <c r="AG52">
        <v>20069.93778</v>
      </c>
      <c r="AH52">
        <v>20732.398850000001</v>
      </c>
      <c r="AI52">
        <v>21392.180660000002</v>
      </c>
      <c r="AJ52">
        <v>22049.067449999999</v>
      </c>
      <c r="AK52">
        <v>22702.89662</v>
      </c>
      <c r="AL52">
        <v>23353.5124</v>
      </c>
      <c r="AM52">
        <v>24005.348279999998</v>
      </c>
    </row>
    <row r="53" spans="1:39" x14ac:dyDescent="0.25">
      <c r="A53" t="s">
        <v>46</v>
      </c>
      <c r="B53">
        <v>23979.722229999999</v>
      </c>
      <c r="C53">
        <v>23739.64921</v>
      </c>
      <c r="D53">
        <v>23499.513279999999</v>
      </c>
      <c r="E53">
        <v>23258.942630000001</v>
      </c>
      <c r="F53">
        <v>23017.99482</v>
      </c>
      <c r="G53">
        <v>22776.814900000001</v>
      </c>
      <c r="H53">
        <v>22535.490890000001</v>
      </c>
      <c r="I53">
        <v>22294.34302</v>
      </c>
      <c r="J53">
        <v>22053.230169999999</v>
      </c>
      <c r="K53">
        <v>21811.837200000002</v>
      </c>
      <c r="L53">
        <v>21570.283739999999</v>
      </c>
      <c r="M53">
        <v>21328.458480000001</v>
      </c>
      <c r="N53">
        <v>21086.43662</v>
      </c>
      <c r="O53">
        <v>20844.436160000001</v>
      </c>
      <c r="P53">
        <v>20602.67815</v>
      </c>
      <c r="Q53">
        <v>20361.17337</v>
      </c>
      <c r="R53">
        <v>20119.827160000001</v>
      </c>
      <c r="S53">
        <v>19878.623019999999</v>
      </c>
      <c r="T53">
        <v>19652.13119</v>
      </c>
      <c r="U53">
        <v>19426.017520000001</v>
      </c>
      <c r="V53">
        <v>19200.077939999999</v>
      </c>
      <c r="W53">
        <v>18974.16316</v>
      </c>
      <c r="X53">
        <v>18748.181189999999</v>
      </c>
      <c r="Y53">
        <v>18522.111499999999</v>
      </c>
      <c r="Z53">
        <v>18295.93432</v>
      </c>
      <c r="AA53">
        <v>18069.677189999999</v>
      </c>
      <c r="AB53">
        <v>17843.349689999999</v>
      </c>
      <c r="AC53">
        <v>17616.977210000001</v>
      </c>
      <c r="AD53">
        <v>17390.605240000001</v>
      </c>
      <c r="AE53">
        <v>17164.273850000001</v>
      </c>
      <c r="AF53">
        <v>16938.01612</v>
      </c>
      <c r="AG53">
        <v>16711.81522</v>
      </c>
      <c r="AH53">
        <v>16485.676319999999</v>
      </c>
      <c r="AI53">
        <v>16259.57617</v>
      </c>
      <c r="AJ53">
        <v>16033.49273</v>
      </c>
      <c r="AK53">
        <v>15807.442569999999</v>
      </c>
      <c r="AL53">
        <v>15581.395500000001</v>
      </c>
      <c r="AM53">
        <v>15355.36672</v>
      </c>
    </row>
    <row r="54" spans="1:39" x14ac:dyDescent="0.25">
      <c r="A54" t="s">
        <v>133</v>
      </c>
      <c r="B54">
        <v>54215.277779999997</v>
      </c>
      <c r="C54">
        <v>56855.675589999999</v>
      </c>
      <c r="D54">
        <v>59530.859729999996</v>
      </c>
      <c r="E54">
        <v>62112.30143</v>
      </c>
      <c r="F54">
        <v>64590.432359999999</v>
      </c>
      <c r="G54">
        <v>66990.555250000005</v>
      </c>
      <c r="H54">
        <v>69314.580830000006</v>
      </c>
      <c r="I54">
        <v>71532.486550000001</v>
      </c>
      <c r="J54">
        <v>73688.180410000001</v>
      </c>
      <c r="K54">
        <v>75870.699500000002</v>
      </c>
      <c r="L54">
        <v>78095.074139999997</v>
      </c>
      <c r="M54">
        <v>80380.4133</v>
      </c>
      <c r="N54">
        <v>82718.795910000001</v>
      </c>
      <c r="O54">
        <v>85102.21759</v>
      </c>
      <c r="P54">
        <v>87499.852960000004</v>
      </c>
      <c r="Q54">
        <v>89906.544089999996</v>
      </c>
      <c r="R54">
        <v>92315.254650000003</v>
      </c>
      <c r="S54">
        <v>94721.034899999999</v>
      </c>
      <c r="T54">
        <v>95889.325649999999</v>
      </c>
      <c r="U54">
        <v>97050.886790000004</v>
      </c>
      <c r="V54">
        <v>98223.371979999996</v>
      </c>
      <c r="W54">
        <v>99416.683959999995</v>
      </c>
      <c r="X54">
        <v>100614.4944</v>
      </c>
      <c r="Y54">
        <v>101810.0649</v>
      </c>
      <c r="Z54">
        <v>102999.3196</v>
      </c>
      <c r="AA54">
        <v>104179.9838</v>
      </c>
      <c r="AB54">
        <v>105354.75350000001</v>
      </c>
      <c r="AC54">
        <v>106524.5508</v>
      </c>
      <c r="AD54">
        <v>107697.3619</v>
      </c>
      <c r="AE54">
        <v>108878.13159999999</v>
      </c>
      <c r="AF54">
        <v>110048.4166</v>
      </c>
      <c r="AG54">
        <v>111213.44990000001</v>
      </c>
      <c r="AH54">
        <v>112375.68889999999</v>
      </c>
      <c r="AI54">
        <v>113536.3778</v>
      </c>
      <c r="AJ54">
        <v>114696.13649999999</v>
      </c>
      <c r="AK54">
        <v>115852.8698</v>
      </c>
      <c r="AL54">
        <v>117011.05439999999</v>
      </c>
      <c r="AM54">
        <v>118167.9357</v>
      </c>
    </row>
    <row r="55" spans="1:39" x14ac:dyDescent="0.25">
      <c r="A55" t="s">
        <v>47</v>
      </c>
      <c r="B55">
        <v>4625.557656</v>
      </c>
      <c r="C55">
        <v>4802.0051729999996</v>
      </c>
      <c r="D55">
        <v>4977.9733249999999</v>
      </c>
      <c r="E55">
        <v>5153.7462409999998</v>
      </c>
      <c r="F55">
        <v>5329.3341650000002</v>
      </c>
      <c r="G55">
        <v>5504.2495630000003</v>
      </c>
      <c r="H55">
        <v>5678.9482509999998</v>
      </c>
      <c r="I55">
        <v>5853.7263190000003</v>
      </c>
      <c r="J55">
        <v>6028.6318799999999</v>
      </c>
      <c r="K55">
        <v>6203.6318080000001</v>
      </c>
      <c r="L55">
        <v>6378.6461589999999</v>
      </c>
      <c r="M55">
        <v>6553.7365250000003</v>
      </c>
      <c r="N55">
        <v>6728.8075070000004</v>
      </c>
      <c r="O55">
        <v>6904.0078219999996</v>
      </c>
      <c r="P55">
        <v>7079.2606539999997</v>
      </c>
      <c r="Q55">
        <v>7254.4405729999999</v>
      </c>
      <c r="R55">
        <v>7429.5467369999997</v>
      </c>
      <c r="S55">
        <v>7604.6719050000002</v>
      </c>
      <c r="T55">
        <v>7692.126784</v>
      </c>
      <c r="U55">
        <v>7780.2532000000001</v>
      </c>
      <c r="V55">
        <v>7867.3544970000003</v>
      </c>
      <c r="W55">
        <v>7954.9480249999997</v>
      </c>
      <c r="X55">
        <v>8042.6012000000001</v>
      </c>
      <c r="Y55">
        <v>8130.2424259999998</v>
      </c>
      <c r="Z55">
        <v>8217.8511670000007</v>
      </c>
      <c r="AA55">
        <v>8305.4274289999994</v>
      </c>
      <c r="AB55">
        <v>8392.9830290000009</v>
      </c>
      <c r="AC55">
        <v>8480.5424939999903</v>
      </c>
      <c r="AD55">
        <v>8568.1025869999994</v>
      </c>
      <c r="AE55">
        <v>8655.4711449999995</v>
      </c>
      <c r="AF55">
        <v>8742.7695440000007</v>
      </c>
      <c r="AG55">
        <v>8830.2498759999999</v>
      </c>
      <c r="AH55">
        <v>8917.95441199999</v>
      </c>
      <c r="AI55">
        <v>9005.9043689999999</v>
      </c>
      <c r="AJ55">
        <v>9094.7220259999995</v>
      </c>
      <c r="AK55">
        <v>9183.8843880000004</v>
      </c>
      <c r="AL55">
        <v>9273.3124580000003</v>
      </c>
      <c r="AM55">
        <v>9363.0338830000001</v>
      </c>
    </row>
    <row r="56" spans="1:39" x14ac:dyDescent="0.25">
      <c r="A56" t="s">
        <v>48</v>
      </c>
      <c r="B56">
        <v>4625.557656</v>
      </c>
      <c r="C56">
        <v>4668.1376369999998</v>
      </c>
      <c r="D56">
        <v>4710.7314329999999</v>
      </c>
      <c r="E56">
        <v>4752.6611009999997</v>
      </c>
      <c r="F56">
        <v>4793.7942480000002</v>
      </c>
      <c r="G56">
        <v>4834.2355500000003</v>
      </c>
      <c r="H56">
        <v>4873.7554200000004</v>
      </c>
      <c r="I56">
        <v>4911.498748</v>
      </c>
      <c r="J56">
        <v>4946.4774589999997</v>
      </c>
      <c r="K56">
        <v>4981.7058070000003</v>
      </c>
      <c r="L56">
        <v>5020.5427490000002</v>
      </c>
      <c r="M56">
        <v>5060.6058110000004</v>
      </c>
      <c r="N56">
        <v>5101.6221349999996</v>
      </c>
      <c r="O56">
        <v>5143.7273269999996</v>
      </c>
      <c r="P56">
        <v>5186.7730959999999</v>
      </c>
      <c r="Q56">
        <v>5230.0666929999998</v>
      </c>
      <c r="R56">
        <v>5273.5029569999997</v>
      </c>
      <c r="S56">
        <v>5317.0212039999997</v>
      </c>
      <c r="T56">
        <v>5322.2834249999996</v>
      </c>
      <c r="U56">
        <v>5326.3219179999996</v>
      </c>
      <c r="V56">
        <v>5329.6979879999999</v>
      </c>
      <c r="W56">
        <v>5332.6275509999996</v>
      </c>
      <c r="X56">
        <v>5335.095894</v>
      </c>
      <c r="Y56">
        <v>5337.1586090000001</v>
      </c>
      <c r="Z56">
        <v>5338.8585240000002</v>
      </c>
      <c r="AA56">
        <v>5340.2334849999997</v>
      </c>
      <c r="AB56">
        <v>5341.3309289999997</v>
      </c>
      <c r="AC56">
        <v>5342.1700730000002</v>
      </c>
      <c r="AD56">
        <v>5342.6307479999996</v>
      </c>
      <c r="AE56">
        <v>5342.7287059999999</v>
      </c>
      <c r="AF56">
        <v>5342.4983609999999</v>
      </c>
      <c r="AG56">
        <v>5341.9593370000002</v>
      </c>
      <c r="AH56">
        <v>5341.1131560000003</v>
      </c>
      <c r="AI56">
        <v>5339.9484839999996</v>
      </c>
      <c r="AJ56">
        <v>5338.4239530000004</v>
      </c>
      <c r="AK56">
        <v>5336.6643649999996</v>
      </c>
      <c r="AL56">
        <v>5334.7365520000003</v>
      </c>
      <c r="AM56">
        <v>5332.693432</v>
      </c>
    </row>
    <row r="57" spans="1:39" x14ac:dyDescent="0.25">
      <c r="A57" t="s">
        <v>49</v>
      </c>
      <c r="B57">
        <v>237211.6275</v>
      </c>
      <c r="C57">
        <v>252441.53080000001</v>
      </c>
      <c r="D57">
        <v>267646.23</v>
      </c>
      <c r="E57">
        <v>282844.2929</v>
      </c>
      <c r="F57">
        <v>298081.18680000002</v>
      </c>
      <c r="G57">
        <v>313325.31699999998</v>
      </c>
      <c r="H57">
        <v>328564.87689999997</v>
      </c>
      <c r="I57">
        <v>343818.74060000002</v>
      </c>
      <c r="J57">
        <v>359083.28330000001</v>
      </c>
      <c r="K57">
        <v>374351.48009999999</v>
      </c>
      <c r="L57">
        <v>389618.27220000001</v>
      </c>
      <c r="M57">
        <v>404883.78460000001</v>
      </c>
      <c r="N57">
        <v>420145.10979999998</v>
      </c>
      <c r="O57">
        <v>435373.66190000001</v>
      </c>
      <c r="P57">
        <v>450572.49430000002</v>
      </c>
      <c r="Q57">
        <v>465758.7242</v>
      </c>
      <c r="R57">
        <v>480922.35550000001</v>
      </c>
      <c r="S57">
        <v>496061.82549999998</v>
      </c>
      <c r="T57">
        <v>507710.84110000002</v>
      </c>
      <c r="U57">
        <v>519441.07789999997</v>
      </c>
      <c r="V57">
        <v>531012.69389999995</v>
      </c>
      <c r="W57">
        <v>542728.40419999999</v>
      </c>
      <c r="X57">
        <v>554463.62399999995</v>
      </c>
      <c r="Y57">
        <v>566206.23439999996</v>
      </c>
      <c r="Z57">
        <v>577955.48910000001</v>
      </c>
      <c r="AA57">
        <v>589712.19090000005</v>
      </c>
      <c r="AB57">
        <v>601476.18420000002</v>
      </c>
      <c r="AC57">
        <v>613247.8014</v>
      </c>
      <c r="AD57">
        <v>625012.75879999995</v>
      </c>
      <c r="AE57">
        <v>636777.93099999998</v>
      </c>
      <c r="AF57">
        <v>648553.37309999997</v>
      </c>
      <c r="AG57">
        <v>660339.72250000003</v>
      </c>
      <c r="AH57">
        <v>672140.34519999998</v>
      </c>
      <c r="AI57">
        <v>683957.84739999997</v>
      </c>
      <c r="AJ57">
        <v>695803.20539999998</v>
      </c>
      <c r="AK57">
        <v>707677.6936</v>
      </c>
      <c r="AL57">
        <v>719570.86080000002</v>
      </c>
      <c r="AM57">
        <v>731480.20389999996</v>
      </c>
    </row>
    <row r="58" spans="1:39" x14ac:dyDescent="0.25">
      <c r="A58" t="s">
        <v>50</v>
      </c>
      <c r="B58">
        <v>237211.6275</v>
      </c>
      <c r="C58">
        <v>242937.68979999999</v>
      </c>
      <c r="D58">
        <v>248633.4803</v>
      </c>
      <c r="E58">
        <v>254298.0356</v>
      </c>
      <c r="F58">
        <v>259888.70699999999</v>
      </c>
      <c r="G58">
        <v>265440.06719999999</v>
      </c>
      <c r="H58">
        <v>270926.80099999998</v>
      </c>
      <c r="I58">
        <v>276313.96610000002</v>
      </c>
      <c r="J58">
        <v>281433.92950000003</v>
      </c>
      <c r="K58">
        <v>286614.3676</v>
      </c>
      <c r="L58">
        <v>291966.46649999998</v>
      </c>
      <c r="M58">
        <v>297439.17629999999</v>
      </c>
      <c r="N58">
        <v>303048.6911</v>
      </c>
      <c r="O58">
        <v>308775.85519999999</v>
      </c>
      <c r="P58">
        <v>314597.79820000002</v>
      </c>
      <c r="Q58">
        <v>320438.9241</v>
      </c>
      <c r="R58">
        <v>326281.39769999997</v>
      </c>
      <c r="S58">
        <v>332114.32270000002</v>
      </c>
      <c r="T58">
        <v>335992.49560000002</v>
      </c>
      <c r="U58">
        <v>339740.42119999998</v>
      </c>
      <c r="V58">
        <v>343433.57250000001</v>
      </c>
      <c r="W58">
        <v>347109.0454</v>
      </c>
      <c r="X58">
        <v>350756.24459999998</v>
      </c>
      <c r="Y58">
        <v>354376.29269999999</v>
      </c>
      <c r="Z58">
        <v>357970.8186</v>
      </c>
      <c r="AA58">
        <v>361541.06819999998</v>
      </c>
      <c r="AB58">
        <v>365092.60509999999</v>
      </c>
      <c r="AC58">
        <v>368629.05540000001</v>
      </c>
      <c r="AD58">
        <v>372169.23050000001</v>
      </c>
      <c r="AE58">
        <v>375678.59350000002</v>
      </c>
      <c r="AF58">
        <v>379148.03899999999</v>
      </c>
      <c r="AG58">
        <v>382582.5012</v>
      </c>
      <c r="AH58">
        <v>385985.71509999997</v>
      </c>
      <c r="AI58">
        <v>389359.07040000003</v>
      </c>
      <c r="AJ58">
        <v>392704.92259999999</v>
      </c>
      <c r="AK58">
        <v>396024.33850000001</v>
      </c>
      <c r="AL58">
        <v>399323.23420000001</v>
      </c>
      <c r="AM58">
        <v>402605.65700000001</v>
      </c>
    </row>
    <row r="59" spans="1:39" x14ac:dyDescent="0.25">
      <c r="A59" t="s">
        <v>57</v>
      </c>
      <c r="B59">
        <v>1269.6992749999999</v>
      </c>
      <c r="C59">
        <v>1351.9400889999999</v>
      </c>
      <c r="D59">
        <v>1434.168486</v>
      </c>
      <c r="E59">
        <v>1516.361275</v>
      </c>
      <c r="F59">
        <v>1598.495005</v>
      </c>
      <c r="G59">
        <v>1680.5667350000001</v>
      </c>
      <c r="H59">
        <v>1762.58483</v>
      </c>
      <c r="I59">
        <v>1844.558131</v>
      </c>
      <c r="J59">
        <v>1926.490354</v>
      </c>
      <c r="K59">
        <v>2008.396626</v>
      </c>
      <c r="L59">
        <v>2090.2734209999999</v>
      </c>
      <c r="M59">
        <v>2172.1941860000002</v>
      </c>
      <c r="N59">
        <v>2254.0702759999999</v>
      </c>
      <c r="O59">
        <v>2336.1698759999999</v>
      </c>
      <c r="P59">
        <v>2418.0974120000001</v>
      </c>
      <c r="Q59">
        <v>2499.9273429999998</v>
      </c>
      <c r="R59">
        <v>2581.7268130000002</v>
      </c>
      <c r="S59">
        <v>2663.5367670000001</v>
      </c>
      <c r="T59">
        <v>2673.7927479999998</v>
      </c>
      <c r="U59">
        <v>2683.9934990000002</v>
      </c>
      <c r="V59">
        <v>2694.1828799999998</v>
      </c>
      <c r="W59">
        <v>2704.4337839999998</v>
      </c>
      <c r="X59">
        <v>2714.751663</v>
      </c>
      <c r="Y59">
        <v>2725.127262</v>
      </c>
      <c r="Z59">
        <v>2735.5503920000001</v>
      </c>
      <c r="AA59">
        <v>2746.0105610000001</v>
      </c>
      <c r="AB59">
        <v>2756.500419</v>
      </c>
      <c r="AC59">
        <v>2767.016889</v>
      </c>
      <c r="AD59">
        <v>2777.5481180000002</v>
      </c>
      <c r="AE59">
        <v>2787.9575500000001</v>
      </c>
      <c r="AF59">
        <v>2798.2658550000001</v>
      </c>
      <c r="AG59">
        <v>2808.7268509999999</v>
      </c>
      <c r="AH59">
        <v>2819.2955360000001</v>
      </c>
      <c r="AI59">
        <v>2829.919183</v>
      </c>
      <c r="AJ59">
        <v>2841.0452319999999</v>
      </c>
      <c r="AK59">
        <v>2852.1403359999999</v>
      </c>
      <c r="AL59">
        <v>2863.1441420000001</v>
      </c>
      <c r="AM59">
        <v>2874.0750840000001</v>
      </c>
    </row>
    <row r="60" spans="1:39" x14ac:dyDescent="0.25">
      <c r="A60" t="s">
        <v>58</v>
      </c>
      <c r="B60">
        <v>33.802999999999997</v>
      </c>
      <c r="C60">
        <v>35.129244</v>
      </c>
      <c r="D60">
        <v>36.44865266</v>
      </c>
      <c r="E60">
        <v>37.757720470000002</v>
      </c>
      <c r="F60">
        <v>39.055534710000003</v>
      </c>
      <c r="G60">
        <v>40.34335608</v>
      </c>
      <c r="H60">
        <v>41.622962770000001</v>
      </c>
      <c r="I60">
        <v>42.89662946</v>
      </c>
      <c r="J60">
        <v>44.167471149999997</v>
      </c>
      <c r="K60">
        <v>45.433716369999999</v>
      </c>
      <c r="L60">
        <v>46.695086109999998</v>
      </c>
      <c r="M60">
        <v>47.952444929999999</v>
      </c>
      <c r="N60">
        <v>49.205051230000002</v>
      </c>
      <c r="O60">
        <v>50.453926299999999</v>
      </c>
      <c r="P60">
        <v>51.698549180000001</v>
      </c>
      <c r="Q60">
        <v>52.936532919999998</v>
      </c>
      <c r="R60">
        <v>54.165960830000003</v>
      </c>
      <c r="S60">
        <v>55.386414479999999</v>
      </c>
      <c r="T60">
        <v>55.881646310000001</v>
      </c>
      <c r="U60">
        <v>56.355447779999999</v>
      </c>
      <c r="V60">
        <v>56.815493510000003</v>
      </c>
      <c r="W60">
        <v>57.265424289999999</v>
      </c>
      <c r="X60">
        <v>57.710951649999998</v>
      </c>
      <c r="Y60">
        <v>58.157913739999998</v>
      </c>
      <c r="Z60">
        <v>58.610365309999999</v>
      </c>
      <c r="AA60">
        <v>59.070729270000001</v>
      </c>
      <c r="AB60">
        <v>59.540224879999997</v>
      </c>
      <c r="AC60">
        <v>60.019429459999998</v>
      </c>
      <c r="AD60">
        <v>60.516119060000001</v>
      </c>
      <c r="AE60">
        <v>61.024384640000001</v>
      </c>
      <c r="AF60">
        <v>61.539739670000003</v>
      </c>
      <c r="AG60">
        <v>62.062531139999997</v>
      </c>
      <c r="AH60">
        <v>62.59293358</v>
      </c>
      <c r="AI60">
        <v>63.131722979999999</v>
      </c>
      <c r="AJ60">
        <v>63.683461889999997</v>
      </c>
      <c r="AK60">
        <v>64.248028849999997</v>
      </c>
      <c r="AL60">
        <v>64.823214050000004</v>
      </c>
      <c r="AM60">
        <v>65.409120770000001</v>
      </c>
    </row>
    <row r="61" spans="1:39" x14ac:dyDescent="0.25">
      <c r="A61" t="s">
        <v>59</v>
      </c>
      <c r="B61">
        <v>195.17500000000001</v>
      </c>
      <c r="C61">
        <v>210.68404649999999</v>
      </c>
      <c r="D61">
        <v>226.1976784</v>
      </c>
      <c r="E61">
        <v>241.7076691</v>
      </c>
      <c r="F61">
        <v>257.22178120000001</v>
      </c>
      <c r="G61">
        <v>272.70760749999999</v>
      </c>
      <c r="H61">
        <v>288.17417790000002</v>
      </c>
      <c r="I61">
        <v>303.6273061</v>
      </c>
      <c r="J61">
        <v>319.06951149999998</v>
      </c>
      <c r="K61">
        <v>334.50429530000002</v>
      </c>
      <c r="L61">
        <v>349.93573149999997</v>
      </c>
      <c r="M61">
        <v>365.37328500000001</v>
      </c>
      <c r="N61">
        <v>380.81288970000003</v>
      </c>
      <c r="O61">
        <v>396.23460010000002</v>
      </c>
      <c r="P61">
        <v>411.6350329</v>
      </c>
      <c r="Q61">
        <v>427.023235</v>
      </c>
      <c r="R61">
        <v>442.40626659999998</v>
      </c>
      <c r="S61">
        <v>457.78771649999999</v>
      </c>
      <c r="T61">
        <v>468.64119950000003</v>
      </c>
      <c r="U61">
        <v>479.49167879999999</v>
      </c>
      <c r="V61">
        <v>490.34129990000002</v>
      </c>
      <c r="W61">
        <v>501.19633320000003</v>
      </c>
      <c r="X61">
        <v>512.05801580000002</v>
      </c>
      <c r="Y61">
        <v>522.92537089999996</v>
      </c>
      <c r="Z61">
        <v>533.79763390000005</v>
      </c>
      <c r="AA61">
        <v>544.67449490000001</v>
      </c>
      <c r="AB61">
        <v>555.55581549999999</v>
      </c>
      <c r="AC61">
        <v>566.44176359999994</v>
      </c>
      <c r="AD61">
        <v>577.3183444</v>
      </c>
      <c r="AE61">
        <v>588.18112040000005</v>
      </c>
      <c r="AF61">
        <v>599.03863509999996</v>
      </c>
      <c r="AG61">
        <v>609.91203580000001</v>
      </c>
      <c r="AH61">
        <v>620.80559110000002</v>
      </c>
      <c r="AI61">
        <v>631.71738310000001</v>
      </c>
      <c r="AJ61">
        <v>642.6692491</v>
      </c>
      <c r="AK61">
        <v>653.63829369999996</v>
      </c>
      <c r="AL61">
        <v>664.62138349999998</v>
      </c>
      <c r="AM61">
        <v>675.61683679999999</v>
      </c>
    </row>
    <row r="62" spans="1:39" x14ac:dyDescent="0.25">
      <c r="A62" t="s">
        <v>60</v>
      </c>
      <c r="B62">
        <v>1269.6992749999999</v>
      </c>
      <c r="C62">
        <v>1278.0614009999999</v>
      </c>
      <c r="D62">
        <v>1286.8026910000001</v>
      </c>
      <c r="E62">
        <v>1295.3125150000001</v>
      </c>
      <c r="F62">
        <v>1303.3576660000001</v>
      </c>
      <c r="G62">
        <v>1310.80979</v>
      </c>
      <c r="H62">
        <v>1317.598534</v>
      </c>
      <c r="I62">
        <v>1323.0702759999999</v>
      </c>
      <c r="J62">
        <v>1328.0705579999999</v>
      </c>
      <c r="K62">
        <v>1333.670089</v>
      </c>
      <c r="L62">
        <v>1339.834343</v>
      </c>
      <c r="M62">
        <v>1346.384978</v>
      </c>
      <c r="N62">
        <v>1352.959106</v>
      </c>
      <c r="O62">
        <v>1359.8293960000001</v>
      </c>
      <c r="P62">
        <v>1366.8760090000001</v>
      </c>
      <c r="Q62">
        <v>1374.031518</v>
      </c>
      <c r="R62">
        <v>1381.2544109999999</v>
      </c>
      <c r="S62">
        <v>1388.4915229999999</v>
      </c>
      <c r="T62">
        <v>1367.7852069999999</v>
      </c>
      <c r="U62">
        <v>1346.93345</v>
      </c>
      <c r="V62">
        <v>1326.0220830000001</v>
      </c>
      <c r="W62">
        <v>1305.081557</v>
      </c>
      <c r="X62">
        <v>1284.103846</v>
      </c>
      <c r="Y62">
        <v>1263.0846300000001</v>
      </c>
      <c r="Z62">
        <v>1242.031489</v>
      </c>
      <c r="AA62">
        <v>1220.946285</v>
      </c>
      <c r="AB62">
        <v>1199.8301429999999</v>
      </c>
      <c r="AC62">
        <v>1178.659635</v>
      </c>
      <c r="AD62">
        <v>1157.3373220000001</v>
      </c>
      <c r="AE62">
        <v>1135.9763399999999</v>
      </c>
      <c r="AF62">
        <v>1114.6332480000001</v>
      </c>
      <c r="AG62">
        <v>1093.3251829999999</v>
      </c>
      <c r="AH62">
        <v>1072.033991</v>
      </c>
      <c r="AI62">
        <v>1050.716784</v>
      </c>
      <c r="AJ62">
        <v>1029.270456</v>
      </c>
      <c r="AK62">
        <v>1007.764774</v>
      </c>
      <c r="AL62">
        <v>986.23665210000001</v>
      </c>
      <c r="AM62">
        <v>964.69830109999998</v>
      </c>
    </row>
    <row r="63" spans="1:39" x14ac:dyDescent="0.25">
      <c r="A63" t="s">
        <v>61</v>
      </c>
      <c r="B63">
        <v>33.802999999999997</v>
      </c>
      <c r="C63">
        <v>35.195166489999998</v>
      </c>
      <c r="D63">
        <v>36.608812350000001</v>
      </c>
      <c r="E63">
        <v>38.016101640000002</v>
      </c>
      <c r="F63">
        <v>39.406319170000003</v>
      </c>
      <c r="G63">
        <v>40.780803259999999</v>
      </c>
      <c r="H63">
        <v>42.165481380000003</v>
      </c>
      <c r="I63">
        <v>43.56328895</v>
      </c>
      <c r="J63">
        <v>44.967619210000002</v>
      </c>
      <c r="K63">
        <v>46.371522110000001</v>
      </c>
      <c r="L63">
        <v>47.76017418</v>
      </c>
      <c r="M63">
        <v>49.125458199999997</v>
      </c>
      <c r="N63">
        <v>50.464823979999998</v>
      </c>
      <c r="O63">
        <v>51.790506540000003</v>
      </c>
      <c r="P63">
        <v>53.110528590000001</v>
      </c>
      <c r="Q63">
        <v>54.424346440000001</v>
      </c>
      <c r="R63">
        <v>55.731583239999999</v>
      </c>
      <c r="S63">
        <v>57.032405050000001</v>
      </c>
      <c r="T63">
        <v>57.547486730000003</v>
      </c>
      <c r="U63">
        <v>58.024116630000002</v>
      </c>
      <c r="V63">
        <v>58.476621819999998</v>
      </c>
      <c r="W63">
        <v>58.916029559999998</v>
      </c>
      <c r="X63">
        <v>59.350129780000003</v>
      </c>
      <c r="Y63">
        <v>59.785268860000002</v>
      </c>
      <c r="Z63">
        <v>60.225630389999999</v>
      </c>
      <c r="AA63">
        <v>60.673670690000002</v>
      </c>
      <c r="AB63">
        <v>61.130591269999996</v>
      </c>
      <c r="AC63">
        <v>61.596839150000001</v>
      </c>
      <c r="AD63">
        <v>62.085787359999998</v>
      </c>
      <c r="AE63">
        <v>62.588652830000001</v>
      </c>
      <c r="AF63">
        <v>63.092840279999997</v>
      </c>
      <c r="AG63">
        <v>63.593585390000001</v>
      </c>
      <c r="AH63">
        <v>64.09062394</v>
      </c>
      <c r="AI63">
        <v>64.585856010000001</v>
      </c>
      <c r="AJ63">
        <v>65.085086630000006</v>
      </c>
      <c r="AK63">
        <v>65.588609770000005</v>
      </c>
      <c r="AL63">
        <v>66.094607800000006</v>
      </c>
      <c r="AM63">
        <v>66.603221070000004</v>
      </c>
    </row>
    <row r="64" spans="1:39" x14ac:dyDescent="0.25">
      <c r="A64" t="s">
        <v>62</v>
      </c>
      <c r="B64">
        <v>195.17500000000001</v>
      </c>
      <c r="C64">
        <v>204.68043209999999</v>
      </c>
      <c r="D64">
        <v>214.31109499999999</v>
      </c>
      <c r="E64">
        <v>223.6042851</v>
      </c>
      <c r="F64">
        <v>232.52555649999999</v>
      </c>
      <c r="G64">
        <v>241.16599890000001</v>
      </c>
      <c r="H64">
        <v>249.53249099999999</v>
      </c>
      <c r="I64">
        <v>257.51695160000003</v>
      </c>
      <c r="J64">
        <v>265.27744949999999</v>
      </c>
      <c r="K64">
        <v>273.1345182</v>
      </c>
      <c r="L64">
        <v>281.14226689999998</v>
      </c>
      <c r="M64">
        <v>289.36948790000002</v>
      </c>
      <c r="N64">
        <v>297.78766530000001</v>
      </c>
      <c r="O64">
        <v>306.36798329999999</v>
      </c>
      <c r="P64">
        <v>314.9994706</v>
      </c>
      <c r="Q64">
        <v>323.66355870000001</v>
      </c>
      <c r="R64">
        <v>332.33491670000001</v>
      </c>
      <c r="S64">
        <v>340.99572560000001</v>
      </c>
      <c r="T64">
        <v>345.20157230000001</v>
      </c>
      <c r="U64">
        <v>349.38319250000001</v>
      </c>
      <c r="V64">
        <v>353.6041391</v>
      </c>
      <c r="W64">
        <v>357.9000623</v>
      </c>
      <c r="X64">
        <v>362.2121798</v>
      </c>
      <c r="Y64">
        <v>366.51623369999999</v>
      </c>
      <c r="Z64">
        <v>370.79755039999998</v>
      </c>
      <c r="AA64">
        <v>375.0479416</v>
      </c>
      <c r="AB64">
        <v>379.27711249999999</v>
      </c>
      <c r="AC64">
        <v>383.488383</v>
      </c>
      <c r="AD64">
        <v>387.71050289999999</v>
      </c>
      <c r="AE64">
        <v>391.96127380000001</v>
      </c>
      <c r="AF64">
        <v>396.17429979999997</v>
      </c>
      <c r="AG64">
        <v>400.36841980000003</v>
      </c>
      <c r="AH64">
        <v>404.55248010000003</v>
      </c>
      <c r="AI64">
        <v>408.73096020000003</v>
      </c>
      <c r="AJ64">
        <v>412.90609119999999</v>
      </c>
      <c r="AK64">
        <v>417.07033130000002</v>
      </c>
      <c r="AL64">
        <v>421.23979589999999</v>
      </c>
      <c r="AM64">
        <v>425.40456840000002</v>
      </c>
    </row>
    <row r="65" spans="1:39" x14ac:dyDescent="0.25">
      <c r="A65" t="s">
        <v>69</v>
      </c>
      <c r="B65">
        <v>158.69049799999999</v>
      </c>
      <c r="C65">
        <v>159.2441346</v>
      </c>
      <c r="D65">
        <v>159.82725579999999</v>
      </c>
      <c r="E65">
        <v>160.31296069999999</v>
      </c>
      <c r="F65">
        <v>160.7559029</v>
      </c>
      <c r="G65">
        <v>161.18090409999999</v>
      </c>
      <c r="H65">
        <v>161.6024166</v>
      </c>
      <c r="I65">
        <v>162.0352216</v>
      </c>
      <c r="J65">
        <v>162.4842271</v>
      </c>
      <c r="K65">
        <v>162.95090400000001</v>
      </c>
      <c r="L65">
        <v>163.43568149999999</v>
      </c>
      <c r="M65">
        <v>163.93807910000001</v>
      </c>
      <c r="N65">
        <v>164.4546824</v>
      </c>
      <c r="O65">
        <v>164.98073249999999</v>
      </c>
      <c r="P65">
        <v>165.48810560000001</v>
      </c>
      <c r="Q65">
        <v>165.9728025</v>
      </c>
      <c r="R65">
        <v>166.43350029999999</v>
      </c>
      <c r="S65">
        <v>166.86724280000001</v>
      </c>
      <c r="T65">
        <v>167.3290355</v>
      </c>
      <c r="U65">
        <v>167.79333460000001</v>
      </c>
      <c r="V65">
        <v>168.2690839</v>
      </c>
      <c r="W65">
        <v>168.76339250000001</v>
      </c>
      <c r="X65">
        <v>169.27893409999999</v>
      </c>
      <c r="Y65">
        <v>169.81737010000001</v>
      </c>
      <c r="Z65">
        <v>170.37942849999999</v>
      </c>
      <c r="AA65">
        <v>170.96499320000001</v>
      </c>
      <c r="AB65">
        <v>171.57309369999999</v>
      </c>
      <c r="AC65">
        <v>172.2021167</v>
      </c>
      <c r="AD65">
        <v>172.82612069999999</v>
      </c>
      <c r="AE65">
        <v>173.4431592</v>
      </c>
      <c r="AF65">
        <v>174.06063169999999</v>
      </c>
      <c r="AG65">
        <v>174.68765350000001</v>
      </c>
      <c r="AH65">
        <v>175.32903920000001</v>
      </c>
      <c r="AI65">
        <v>175.9877956</v>
      </c>
      <c r="AJ65">
        <v>176.6723418</v>
      </c>
      <c r="AK65">
        <v>177.38150350000001</v>
      </c>
      <c r="AL65">
        <v>178.1143405</v>
      </c>
      <c r="AM65">
        <v>178.86945979999999</v>
      </c>
    </row>
    <row r="66" spans="1:39" x14ac:dyDescent="0.25">
      <c r="A66" t="s">
        <v>70</v>
      </c>
      <c r="B66">
        <v>1536.846857</v>
      </c>
      <c r="C66">
        <v>1591.6347109999999</v>
      </c>
      <c r="D66">
        <v>1646.6566969999999</v>
      </c>
      <c r="E66">
        <v>1701.5573449999999</v>
      </c>
      <c r="F66">
        <v>1756.363987</v>
      </c>
      <c r="G66">
        <v>1811.1338760000001</v>
      </c>
      <c r="H66">
        <v>1865.7630670000001</v>
      </c>
      <c r="I66">
        <v>1920.3282670000001</v>
      </c>
      <c r="J66">
        <v>1974.824435</v>
      </c>
      <c r="K66">
        <v>2029.2445</v>
      </c>
      <c r="L66">
        <v>2083.5855080000001</v>
      </c>
      <c r="M66">
        <v>2137.8597119999999</v>
      </c>
      <c r="N66">
        <v>2192.066429</v>
      </c>
      <c r="O66">
        <v>2246.2167330000002</v>
      </c>
      <c r="P66">
        <v>2300.197095</v>
      </c>
      <c r="Q66">
        <v>2354.051676</v>
      </c>
      <c r="R66">
        <v>2407.7751170000001</v>
      </c>
      <c r="S66">
        <v>2461.3760029999999</v>
      </c>
      <c r="T66">
        <v>2506.2644879999998</v>
      </c>
      <c r="U66">
        <v>2551.1891249999999</v>
      </c>
      <c r="V66">
        <v>2596.1133730000001</v>
      </c>
      <c r="W66">
        <v>2641.0710429999999</v>
      </c>
      <c r="X66">
        <v>2686.0871780000002</v>
      </c>
      <c r="Y66">
        <v>2731.181842</v>
      </c>
      <c r="Z66">
        <v>2776.3637720000002</v>
      </c>
      <c r="AA66">
        <v>2821.6439460000001</v>
      </c>
      <c r="AB66">
        <v>2867.0292679999998</v>
      </c>
      <c r="AC66">
        <v>2912.5280090000001</v>
      </c>
      <c r="AD66">
        <v>2958.1713540000001</v>
      </c>
      <c r="AE66">
        <v>3003.8345749999999</v>
      </c>
      <c r="AF66">
        <v>3049.5717500000001</v>
      </c>
      <c r="AG66">
        <v>3095.4270649999999</v>
      </c>
      <c r="AH66">
        <v>3141.4321409999998</v>
      </c>
      <c r="AI66">
        <v>3187.6146819999999</v>
      </c>
      <c r="AJ66">
        <v>3233.9927830000001</v>
      </c>
      <c r="AK66">
        <v>3280.5962169999998</v>
      </c>
      <c r="AL66">
        <v>3327.4282490000001</v>
      </c>
      <c r="AM66">
        <v>3374.4902200000001</v>
      </c>
    </row>
    <row r="67" spans="1:39" x14ac:dyDescent="0.25">
      <c r="A67" t="s">
        <v>71</v>
      </c>
      <c r="B67">
        <v>1250.920102</v>
      </c>
      <c r="C67">
        <v>1269.350183</v>
      </c>
      <c r="D67">
        <v>1287.7011890000001</v>
      </c>
      <c r="E67">
        <v>1305.980153</v>
      </c>
      <c r="F67">
        <v>1324.199351</v>
      </c>
      <c r="G67">
        <v>1342.37363</v>
      </c>
      <c r="H67">
        <v>1360.5119299999999</v>
      </c>
      <c r="I67">
        <v>1378.6235979999999</v>
      </c>
      <c r="J67">
        <v>1396.7175950000001</v>
      </c>
      <c r="K67">
        <v>1414.799383</v>
      </c>
      <c r="L67">
        <v>1432.864572</v>
      </c>
      <c r="M67">
        <v>1450.9161770000001</v>
      </c>
      <c r="N67">
        <v>1468.976553</v>
      </c>
      <c r="O67">
        <v>1486.948619</v>
      </c>
      <c r="P67">
        <v>1504.961622</v>
      </c>
      <c r="Q67">
        <v>1522.970971</v>
      </c>
      <c r="R67">
        <v>1540.9694119999999</v>
      </c>
      <c r="S67">
        <v>1558.9552229999999</v>
      </c>
      <c r="T67">
        <v>1576.711139</v>
      </c>
      <c r="U67">
        <v>1594.4671169999999</v>
      </c>
      <c r="V67">
        <v>1612.227783</v>
      </c>
      <c r="W67">
        <v>1629.979842</v>
      </c>
      <c r="X67">
        <v>1647.727353</v>
      </c>
      <c r="Y67">
        <v>1665.4647600000001</v>
      </c>
      <c r="Z67">
        <v>1683.1925940000001</v>
      </c>
      <c r="AA67">
        <v>1700.910547</v>
      </c>
      <c r="AB67">
        <v>1718.618305</v>
      </c>
      <c r="AC67">
        <v>1736.3122599999999</v>
      </c>
      <c r="AD67">
        <v>1753.9957360000001</v>
      </c>
      <c r="AE67">
        <v>1771.7332670000001</v>
      </c>
      <c r="AF67">
        <v>1789.5210790000001</v>
      </c>
      <c r="AG67">
        <v>1807.2777590000001</v>
      </c>
      <c r="AH67">
        <v>1825.027417</v>
      </c>
      <c r="AI67">
        <v>1842.7863620000001</v>
      </c>
      <c r="AJ67">
        <v>1860.634986</v>
      </c>
      <c r="AK67">
        <v>1878.5659559999999</v>
      </c>
      <c r="AL67">
        <v>1896.5425090000001</v>
      </c>
      <c r="AM67">
        <v>1914.5554870000001</v>
      </c>
    </row>
    <row r="68" spans="1:39" x14ac:dyDescent="0.25">
      <c r="A68" t="s">
        <v>72</v>
      </c>
      <c r="B68">
        <v>180.4229244</v>
      </c>
      <c r="C68">
        <v>184.02276420000001</v>
      </c>
      <c r="D68">
        <v>186.97336680000001</v>
      </c>
      <c r="E68">
        <v>190.06911790000001</v>
      </c>
      <c r="F68">
        <v>193.2426035</v>
      </c>
      <c r="G68">
        <v>195.94345490000001</v>
      </c>
      <c r="H68">
        <v>198.6888673</v>
      </c>
      <c r="I68">
        <v>201.65716610000001</v>
      </c>
      <c r="J68">
        <v>204.87828590000001</v>
      </c>
      <c r="K68">
        <v>208.3023823</v>
      </c>
      <c r="L68">
        <v>211.85615970000001</v>
      </c>
      <c r="M68">
        <v>215.50264150000001</v>
      </c>
      <c r="N68">
        <v>219.22162499999999</v>
      </c>
      <c r="O68">
        <v>223.00333420000001</v>
      </c>
      <c r="P68">
        <v>227.18283779999999</v>
      </c>
      <c r="Q68">
        <v>231.5580132</v>
      </c>
      <c r="R68">
        <v>236.06966779999999</v>
      </c>
      <c r="S68">
        <v>240.76253850000001</v>
      </c>
      <c r="T68">
        <v>243.5065281</v>
      </c>
      <c r="U68">
        <v>246.96299870000001</v>
      </c>
      <c r="V68">
        <v>249.40458480000001</v>
      </c>
      <c r="W68">
        <v>252.23820559999999</v>
      </c>
      <c r="X68">
        <v>254.9871057</v>
      </c>
      <c r="Y68">
        <v>257.56790649999999</v>
      </c>
      <c r="Z68">
        <v>259.95698110000001</v>
      </c>
      <c r="AA68">
        <v>262.15215749999999</v>
      </c>
      <c r="AB68">
        <v>264.16590359999998</v>
      </c>
      <c r="AC68">
        <v>266.02202590000002</v>
      </c>
      <c r="AD68">
        <v>267.72679479999999</v>
      </c>
      <c r="AE68">
        <v>269.29708909999999</v>
      </c>
      <c r="AF68">
        <v>270.7718524</v>
      </c>
      <c r="AG68">
        <v>272.15598089999997</v>
      </c>
      <c r="AH68">
        <v>273.47175470000002</v>
      </c>
      <c r="AI68">
        <v>274.74724049999998</v>
      </c>
      <c r="AJ68">
        <v>276.02397189999999</v>
      </c>
      <c r="AK68">
        <v>277.31405389999998</v>
      </c>
      <c r="AL68">
        <v>278.63862019999999</v>
      </c>
      <c r="AM68">
        <v>280.01767580000001</v>
      </c>
    </row>
    <row r="69" spans="1:39" x14ac:dyDescent="0.25">
      <c r="A69" t="s">
        <v>228</v>
      </c>
      <c r="B69">
        <v>714.27044790000002</v>
      </c>
      <c r="C69">
        <v>736.00769730000002</v>
      </c>
      <c r="D69">
        <v>758.38976079999998</v>
      </c>
      <c r="E69">
        <v>782.73732080000002</v>
      </c>
      <c r="F69">
        <v>807.99472309999999</v>
      </c>
      <c r="G69">
        <v>835.77869669999995</v>
      </c>
      <c r="H69">
        <v>862.18996770000001</v>
      </c>
      <c r="I69">
        <v>886.72082920000003</v>
      </c>
      <c r="J69">
        <v>899.41596900000002</v>
      </c>
      <c r="K69">
        <v>904.91383069999995</v>
      </c>
      <c r="L69">
        <v>908.64833410000006</v>
      </c>
      <c r="M69">
        <v>910.63489460000005</v>
      </c>
      <c r="N69">
        <v>910.63555810000003</v>
      </c>
      <c r="O69">
        <v>911.9651963</v>
      </c>
      <c r="P69">
        <v>923.89595420000001</v>
      </c>
      <c r="Q69">
        <v>936.9110594</v>
      </c>
      <c r="R69">
        <v>949.77364720000003</v>
      </c>
      <c r="S69">
        <v>962.03248980000001</v>
      </c>
      <c r="T69">
        <v>967.1617731</v>
      </c>
      <c r="U69">
        <v>971.40126520000001</v>
      </c>
      <c r="V69">
        <v>974.91449250000005</v>
      </c>
      <c r="W69">
        <v>977.98578780000003</v>
      </c>
      <c r="X69">
        <v>980.61340570000004</v>
      </c>
      <c r="Y69">
        <v>982.78630529999998</v>
      </c>
      <c r="Z69">
        <v>984.50047489999997</v>
      </c>
      <c r="AA69">
        <v>985.75625030000003</v>
      </c>
      <c r="AB69">
        <v>986.55742180000004</v>
      </c>
      <c r="AC69">
        <v>986.91168519999997</v>
      </c>
      <c r="AD69">
        <v>989.54138999999998</v>
      </c>
      <c r="AE69">
        <v>1004.018862</v>
      </c>
      <c r="AF69">
        <v>1021.3688100000001</v>
      </c>
      <c r="AG69">
        <v>1040.0415579999999</v>
      </c>
      <c r="AH69">
        <v>1059.8261319999999</v>
      </c>
      <c r="AI69">
        <v>1080.614611</v>
      </c>
      <c r="AJ69">
        <v>1102.3959829999999</v>
      </c>
      <c r="AK69">
        <v>1125.056859</v>
      </c>
      <c r="AL69">
        <v>1148.5750760000001</v>
      </c>
      <c r="AM69">
        <v>1172.974993</v>
      </c>
    </row>
    <row r="70" spans="1:39" x14ac:dyDescent="0.25">
      <c r="A70" t="s">
        <v>229</v>
      </c>
      <c r="B70">
        <v>2168.3875360000002</v>
      </c>
      <c r="C70">
        <v>2308.8181359999999</v>
      </c>
      <c r="D70">
        <v>2417.0117829999999</v>
      </c>
      <c r="E70">
        <v>2587.8899449999999</v>
      </c>
      <c r="F70">
        <v>2766.9791489999998</v>
      </c>
      <c r="G70">
        <v>3049.9796179999998</v>
      </c>
      <c r="H70">
        <v>3267.6610599999999</v>
      </c>
      <c r="I70">
        <v>3425.70154</v>
      </c>
      <c r="J70">
        <v>3540.9598649999998</v>
      </c>
      <c r="K70">
        <v>3624.5603030000002</v>
      </c>
      <c r="L70">
        <v>3676.1490220000001</v>
      </c>
      <c r="M70">
        <v>3688.614646</v>
      </c>
      <c r="N70">
        <v>3649.9265019999998</v>
      </c>
      <c r="O70">
        <v>3716.3042030000001</v>
      </c>
      <c r="P70">
        <v>3799.3359310000001</v>
      </c>
      <c r="Q70">
        <v>3882.4569489999999</v>
      </c>
      <c r="R70">
        <v>3963.5216009999999</v>
      </c>
      <c r="S70">
        <v>4041.5496680000001</v>
      </c>
      <c r="T70">
        <v>4055.3787299999999</v>
      </c>
      <c r="U70">
        <v>4062.651132</v>
      </c>
      <c r="V70">
        <v>4056.4904240000001</v>
      </c>
      <c r="W70">
        <v>4044.684808</v>
      </c>
      <c r="X70">
        <v>4025.0592200000001</v>
      </c>
      <c r="Y70">
        <v>3997.115812</v>
      </c>
      <c r="Z70">
        <v>3960.7706840000001</v>
      </c>
      <c r="AA70">
        <v>3916.0180740000001</v>
      </c>
      <c r="AB70">
        <v>3862.8843660000002</v>
      </c>
      <c r="AC70">
        <v>3801.4485209999998</v>
      </c>
      <c r="AD70">
        <v>3806.3798040000001</v>
      </c>
      <c r="AE70">
        <v>3853.0881850000001</v>
      </c>
      <c r="AF70">
        <v>3919.1166779999999</v>
      </c>
      <c r="AG70">
        <v>3996.8600660000002</v>
      </c>
      <c r="AH70">
        <v>4082.4830099999999</v>
      </c>
      <c r="AI70">
        <v>4173.551074</v>
      </c>
      <c r="AJ70">
        <v>4268.6290660000004</v>
      </c>
      <c r="AK70">
        <v>4366.9004539999996</v>
      </c>
      <c r="AL70">
        <v>4467.6772449999999</v>
      </c>
      <c r="AM70">
        <v>4570.5443480000004</v>
      </c>
    </row>
    <row r="71" spans="1:39" x14ac:dyDescent="0.25">
      <c r="A71" t="s">
        <v>74</v>
      </c>
      <c r="B71">
        <v>158.69049799999999</v>
      </c>
      <c r="C71">
        <v>159.6090896</v>
      </c>
      <c r="D71">
        <v>160.97557430000001</v>
      </c>
      <c r="E71">
        <v>161.7505007</v>
      </c>
      <c r="F71">
        <v>162.29657460000001</v>
      </c>
      <c r="G71">
        <v>162.67072580000001</v>
      </c>
      <c r="H71">
        <v>162.7487242</v>
      </c>
      <c r="I71">
        <v>162.4704572</v>
      </c>
      <c r="J71">
        <v>160.14962510000001</v>
      </c>
      <c r="K71">
        <v>158.8378768</v>
      </c>
      <c r="L71">
        <v>157.8740876</v>
      </c>
      <c r="M71">
        <v>157.2427782</v>
      </c>
      <c r="N71">
        <v>156.9381674</v>
      </c>
      <c r="O71">
        <v>156.83407439999999</v>
      </c>
      <c r="P71">
        <v>157.36692049999999</v>
      </c>
      <c r="Q71">
        <v>158.1043904</v>
      </c>
      <c r="R71">
        <v>158.93922689999999</v>
      </c>
      <c r="S71">
        <v>159.77204850000001</v>
      </c>
      <c r="T71">
        <v>159.94322009999999</v>
      </c>
      <c r="U71">
        <v>160.0217025</v>
      </c>
      <c r="V71">
        <v>160.0845726</v>
      </c>
      <c r="W71">
        <v>160.15489059999999</v>
      </c>
      <c r="X71">
        <v>160.24010870000001</v>
      </c>
      <c r="Y71">
        <v>160.3436955</v>
      </c>
      <c r="Z71">
        <v>160.46704170000001</v>
      </c>
      <c r="AA71">
        <v>160.61004869999999</v>
      </c>
      <c r="AB71">
        <v>160.77136350000001</v>
      </c>
      <c r="AC71">
        <v>160.9486594</v>
      </c>
      <c r="AD71">
        <v>161.091838</v>
      </c>
      <c r="AE71">
        <v>161.1935057</v>
      </c>
      <c r="AF71">
        <v>161.26220290000001</v>
      </c>
      <c r="AG71">
        <v>161.30524539999999</v>
      </c>
      <c r="AH71">
        <v>161.32790030000001</v>
      </c>
      <c r="AI71">
        <v>161.33486239999999</v>
      </c>
      <c r="AJ71">
        <v>161.33474889999999</v>
      </c>
      <c r="AK71">
        <v>161.3263326</v>
      </c>
      <c r="AL71">
        <v>161.3096874</v>
      </c>
      <c r="AM71">
        <v>161.2842837</v>
      </c>
    </row>
    <row r="72" spans="1:39" x14ac:dyDescent="0.25">
      <c r="A72" t="s">
        <v>75</v>
      </c>
      <c r="B72">
        <v>1536.846857</v>
      </c>
      <c r="C72">
        <v>1553.3780730000001</v>
      </c>
      <c r="D72">
        <v>1569.0272890000001</v>
      </c>
      <c r="E72">
        <v>1585.252346</v>
      </c>
      <c r="F72">
        <v>1601.78503</v>
      </c>
      <c r="G72">
        <v>1618.5999320000001</v>
      </c>
      <c r="H72">
        <v>1635.670108</v>
      </c>
      <c r="I72">
        <v>1653.042134</v>
      </c>
      <c r="J72">
        <v>1670.359528</v>
      </c>
      <c r="K72">
        <v>1687.9368609999999</v>
      </c>
      <c r="L72">
        <v>1706.35391</v>
      </c>
      <c r="M72">
        <v>1725.1228020000001</v>
      </c>
      <c r="N72">
        <v>1744.3161749999999</v>
      </c>
      <c r="O72">
        <v>1763.926172</v>
      </c>
      <c r="P72">
        <v>1783.7727190000001</v>
      </c>
      <c r="Q72">
        <v>1803.553134</v>
      </c>
      <c r="R72">
        <v>1823.2534780000001</v>
      </c>
      <c r="S72">
        <v>1842.8926200000001</v>
      </c>
      <c r="T72">
        <v>1859.1828</v>
      </c>
      <c r="U72">
        <v>1874.6011699999999</v>
      </c>
      <c r="V72">
        <v>1889.501387</v>
      </c>
      <c r="W72">
        <v>1904.0346850000001</v>
      </c>
      <c r="X72">
        <v>1918.283729</v>
      </c>
      <c r="Y72">
        <v>1932.34809</v>
      </c>
      <c r="Z72">
        <v>1946.2833780000001</v>
      </c>
      <c r="AA72">
        <v>1960.1306569999999</v>
      </c>
      <c r="AB72">
        <v>1973.9140609999999</v>
      </c>
      <c r="AC72">
        <v>1987.6540749999999</v>
      </c>
      <c r="AD72">
        <v>2001.3069969999999</v>
      </c>
      <c r="AE72">
        <v>2014.7038660000001</v>
      </c>
      <c r="AF72">
        <v>2027.908868</v>
      </c>
      <c r="AG72">
        <v>2040.9075190000001</v>
      </c>
      <c r="AH72">
        <v>2053.6874029999999</v>
      </c>
      <c r="AI72">
        <v>2066.2500479999999</v>
      </c>
      <c r="AJ72">
        <v>2078.6154150000002</v>
      </c>
      <c r="AK72">
        <v>2090.8151560000001</v>
      </c>
      <c r="AL72">
        <v>2102.854421</v>
      </c>
      <c r="AM72">
        <v>2114.7491450000002</v>
      </c>
    </row>
    <row r="73" spans="1:39" x14ac:dyDescent="0.25">
      <c r="A73" t="s">
        <v>76</v>
      </c>
      <c r="B73">
        <v>1250.920102</v>
      </c>
      <c r="C73">
        <v>1259.0348899999999</v>
      </c>
      <c r="D73">
        <v>1267.0655389999999</v>
      </c>
      <c r="E73">
        <v>1275.0762580000001</v>
      </c>
      <c r="F73">
        <v>1283.069256</v>
      </c>
      <c r="G73">
        <v>1291.051631</v>
      </c>
      <c r="H73">
        <v>1299.0185389999999</v>
      </c>
      <c r="I73">
        <v>1306.898052</v>
      </c>
      <c r="J73">
        <v>1314.7866770000001</v>
      </c>
      <c r="K73">
        <v>1320.9686449999999</v>
      </c>
      <c r="L73">
        <v>1328.8968520000001</v>
      </c>
      <c r="M73">
        <v>1336.8098649999999</v>
      </c>
      <c r="N73">
        <v>1344.7539879999999</v>
      </c>
      <c r="O73">
        <v>1352.727263</v>
      </c>
      <c r="P73">
        <v>1360.6470959999999</v>
      </c>
      <c r="Q73">
        <v>1368.526151</v>
      </c>
      <c r="R73">
        <v>1376.380977</v>
      </c>
      <c r="S73">
        <v>1384.2293010000001</v>
      </c>
      <c r="T73">
        <v>1389.300561</v>
      </c>
      <c r="U73">
        <v>1394.2414659999999</v>
      </c>
      <c r="V73">
        <v>1399.1137160000001</v>
      </c>
      <c r="W73">
        <v>1403.9534960000001</v>
      </c>
      <c r="X73">
        <v>1408.764322</v>
      </c>
      <c r="Y73">
        <v>1413.5502309999999</v>
      </c>
      <c r="Z73">
        <v>1418.311164</v>
      </c>
      <c r="AA73">
        <v>1423.044034</v>
      </c>
      <c r="AB73">
        <v>1427.745496</v>
      </c>
      <c r="AC73">
        <v>1432.4112950000001</v>
      </c>
      <c r="AD73">
        <v>1437.0209709999999</v>
      </c>
      <c r="AE73">
        <v>1441.6383080000001</v>
      </c>
      <c r="AF73">
        <v>1446.2355150000001</v>
      </c>
      <c r="AG73">
        <v>1450.8168330000001</v>
      </c>
      <c r="AH73">
        <v>1455.3890710000001</v>
      </c>
      <c r="AI73">
        <v>1459.9511359999999</v>
      </c>
      <c r="AJ73">
        <v>1464.507474</v>
      </c>
      <c r="AK73">
        <v>1469.0704800000001</v>
      </c>
      <c r="AL73">
        <v>1473.633619</v>
      </c>
      <c r="AM73">
        <v>1478.2168979999999</v>
      </c>
    </row>
    <row r="74" spans="1:39" x14ac:dyDescent="0.25">
      <c r="A74" t="s">
        <v>77</v>
      </c>
      <c r="B74">
        <v>180.4229244</v>
      </c>
      <c r="C74">
        <v>178.1785845</v>
      </c>
      <c r="D74">
        <v>175.94043139999999</v>
      </c>
      <c r="E74">
        <v>173.64909549999999</v>
      </c>
      <c r="F74">
        <v>171.35384619999999</v>
      </c>
      <c r="G74">
        <v>169.15666830000001</v>
      </c>
      <c r="H74">
        <v>167.02154340000001</v>
      </c>
      <c r="I74">
        <v>164.93758800000001</v>
      </c>
      <c r="J74">
        <v>162.8660017</v>
      </c>
      <c r="K74">
        <v>160.78629430000001</v>
      </c>
      <c r="L74">
        <v>158.68111519999999</v>
      </c>
      <c r="M74">
        <v>156.5504421</v>
      </c>
      <c r="N74">
        <v>154.40220969999999</v>
      </c>
      <c r="O74">
        <v>152.25193150000001</v>
      </c>
      <c r="P74">
        <v>150.00035310000001</v>
      </c>
      <c r="Q74">
        <v>147.7635947</v>
      </c>
      <c r="R74">
        <v>145.60836399999999</v>
      </c>
      <c r="S74">
        <v>143.60758179999999</v>
      </c>
      <c r="T74">
        <v>143.3225783</v>
      </c>
      <c r="U74">
        <v>143.11682010000001</v>
      </c>
      <c r="V74">
        <v>142.89546809999999</v>
      </c>
      <c r="W74">
        <v>142.58683120000001</v>
      </c>
      <c r="X74">
        <v>142.14157829999999</v>
      </c>
      <c r="Y74">
        <v>141.5304596</v>
      </c>
      <c r="Z74">
        <v>140.74227010000001</v>
      </c>
      <c r="AA74">
        <v>139.78084820000001</v>
      </c>
      <c r="AB74">
        <v>138.66216270000001</v>
      </c>
      <c r="AC74">
        <v>137.41118710000001</v>
      </c>
      <c r="AD74">
        <v>136.0773307</v>
      </c>
      <c r="AE74">
        <v>134.6667601</v>
      </c>
      <c r="AF74">
        <v>133.19138810000001</v>
      </c>
      <c r="AG74">
        <v>131.64255109999999</v>
      </c>
      <c r="AH74">
        <v>130.03168719999999</v>
      </c>
      <c r="AI74">
        <v>128.37883679999999</v>
      </c>
      <c r="AJ74">
        <v>126.7046813</v>
      </c>
      <c r="AK74">
        <v>125.0286809</v>
      </c>
      <c r="AL74">
        <v>123.3677687</v>
      </c>
      <c r="AM74">
        <v>121.7370147</v>
      </c>
    </row>
    <row r="75" spans="1:39" x14ac:dyDescent="0.25">
      <c r="A75" t="s">
        <v>230</v>
      </c>
      <c r="B75">
        <v>714.27044790000002</v>
      </c>
      <c r="C75">
        <v>723.35317799999996</v>
      </c>
      <c r="D75">
        <v>731.45478820000005</v>
      </c>
      <c r="E75">
        <v>740.9473696</v>
      </c>
      <c r="F75">
        <v>751.01150180000002</v>
      </c>
      <c r="G75">
        <v>763.37342409999997</v>
      </c>
      <c r="H75">
        <v>774.05431120000003</v>
      </c>
      <c r="I75">
        <v>783.76576729999999</v>
      </c>
      <c r="J75">
        <v>783.62859830000002</v>
      </c>
      <c r="K75">
        <v>776.06321309999998</v>
      </c>
      <c r="L75">
        <v>767.05423329999996</v>
      </c>
      <c r="M75">
        <v>757.40995459999999</v>
      </c>
      <c r="N75">
        <v>747.21929439999997</v>
      </c>
      <c r="O75">
        <v>739.02352710000002</v>
      </c>
      <c r="P75">
        <v>739.66332399999999</v>
      </c>
      <c r="Q75">
        <v>741.43637339999998</v>
      </c>
      <c r="R75">
        <v>743.23527449999995</v>
      </c>
      <c r="S75">
        <v>744.69924500000002</v>
      </c>
      <c r="T75">
        <v>744.5797953</v>
      </c>
      <c r="U75">
        <v>744.04989709999995</v>
      </c>
      <c r="V75">
        <v>743.29131400000006</v>
      </c>
      <c r="W75">
        <v>742.33387870000001</v>
      </c>
      <c r="X75">
        <v>741.17714530000001</v>
      </c>
      <c r="Y75">
        <v>739.81471280000005</v>
      </c>
      <c r="Z75">
        <v>738.23955379999995</v>
      </c>
      <c r="AA75">
        <v>736.44628999999998</v>
      </c>
      <c r="AB75">
        <v>734.43237169999998</v>
      </c>
      <c r="AC75">
        <v>732.19738759999996</v>
      </c>
      <c r="AD75">
        <v>731.78415700000005</v>
      </c>
      <c r="AE75">
        <v>739.94925479999995</v>
      </c>
      <c r="AF75">
        <v>750.13523290000001</v>
      </c>
      <c r="AG75">
        <v>761.36229930000002</v>
      </c>
      <c r="AH75">
        <v>773.3604249</v>
      </c>
      <c r="AI75">
        <v>786.01160709999999</v>
      </c>
      <c r="AJ75">
        <v>799.26652760000002</v>
      </c>
      <c r="AK75">
        <v>813.0724543</v>
      </c>
      <c r="AL75">
        <v>827.44612299999994</v>
      </c>
      <c r="AM75">
        <v>842.3969141</v>
      </c>
    </row>
    <row r="76" spans="1:39" x14ac:dyDescent="0.25">
      <c r="A76" t="s">
        <v>231</v>
      </c>
      <c r="B76">
        <v>2168.3875360000002</v>
      </c>
      <c r="C76">
        <v>2229.963131</v>
      </c>
      <c r="D76">
        <v>2256.6285349999998</v>
      </c>
      <c r="E76">
        <v>2331.6975210000001</v>
      </c>
      <c r="F76">
        <v>2405.3776929999999</v>
      </c>
      <c r="G76">
        <v>2561.9682600000001</v>
      </c>
      <c r="H76">
        <v>2651.8684490000001</v>
      </c>
      <c r="I76">
        <v>2679.20039</v>
      </c>
      <c r="J76">
        <v>2666.0718740000002</v>
      </c>
      <c r="K76">
        <v>2643.1836539999999</v>
      </c>
      <c r="L76">
        <v>2604.5511649999999</v>
      </c>
      <c r="M76">
        <v>2545.7548499999998</v>
      </c>
      <c r="N76">
        <v>2459.983741</v>
      </c>
      <c r="O76">
        <v>2452.3635020000002</v>
      </c>
      <c r="P76">
        <v>2458.5540350000001</v>
      </c>
      <c r="Q76">
        <v>2466.6043180000001</v>
      </c>
      <c r="R76">
        <v>2474.7473650000002</v>
      </c>
      <c r="S76">
        <v>2482.2828410000002</v>
      </c>
      <c r="T76">
        <v>2462.9145789999998</v>
      </c>
      <c r="U76">
        <v>2436.9631949999998</v>
      </c>
      <c r="V76">
        <v>2406.7791000000002</v>
      </c>
      <c r="W76">
        <v>2372.6900810000002</v>
      </c>
      <c r="X76">
        <v>2334.6676240000002</v>
      </c>
      <c r="Y76">
        <v>2292.7090929999999</v>
      </c>
      <c r="Z76">
        <v>2246.8456510000001</v>
      </c>
      <c r="AA76">
        <v>2197.1369690000001</v>
      </c>
      <c r="AB76">
        <v>2143.6838889999999</v>
      </c>
      <c r="AC76">
        <v>2086.6231509999998</v>
      </c>
      <c r="AD76">
        <v>2069.2722749999998</v>
      </c>
      <c r="AE76">
        <v>2074.284228</v>
      </c>
      <c r="AF76">
        <v>2088.7067139999999</v>
      </c>
      <c r="AG76">
        <v>2107.9970330000001</v>
      </c>
      <c r="AH76">
        <v>2129.9144679999999</v>
      </c>
      <c r="AI76">
        <v>2153.165739</v>
      </c>
      <c r="AJ76">
        <v>2176.9651060000001</v>
      </c>
      <c r="AK76">
        <v>2200.848101</v>
      </c>
      <c r="AL76">
        <v>2224.5263319999999</v>
      </c>
      <c r="AM76">
        <v>2247.8590840000002</v>
      </c>
    </row>
    <row r="77" spans="1:39" x14ac:dyDescent="0.25">
      <c r="A77" t="s">
        <v>73</v>
      </c>
      <c r="B77">
        <v>1498.677275</v>
      </c>
      <c r="C77">
        <v>1597.7533800000001</v>
      </c>
      <c r="D77">
        <v>1696.8148169999999</v>
      </c>
      <c r="E77">
        <v>1795.826665</v>
      </c>
      <c r="F77">
        <v>1894.7723209999999</v>
      </c>
      <c r="G77">
        <v>1993.617698</v>
      </c>
      <c r="H77">
        <v>2092.3819709999998</v>
      </c>
      <c r="I77">
        <v>2191.0820669999998</v>
      </c>
      <c r="J77">
        <v>2289.7273369999998</v>
      </c>
      <c r="K77">
        <v>2388.3346379999998</v>
      </c>
      <c r="L77">
        <v>2486.904239</v>
      </c>
      <c r="M77">
        <v>2585.5199160000002</v>
      </c>
      <c r="N77">
        <v>2684.088217</v>
      </c>
      <c r="O77">
        <v>2782.8584030000002</v>
      </c>
      <c r="P77">
        <v>2881.4309939999998</v>
      </c>
      <c r="Q77">
        <v>2979.887111</v>
      </c>
      <c r="R77">
        <v>3078.2990410000002</v>
      </c>
      <c r="S77">
        <v>3176.7108979999998</v>
      </c>
      <c r="T77">
        <v>3198.3155929999998</v>
      </c>
      <c r="U77">
        <v>3219.8406249999998</v>
      </c>
      <c r="V77">
        <v>3241.3396729999999</v>
      </c>
      <c r="W77">
        <v>3262.8955420000002</v>
      </c>
      <c r="X77">
        <v>3284.52063</v>
      </c>
      <c r="Y77">
        <v>3306.2105470000001</v>
      </c>
      <c r="Z77">
        <v>3327.9583910000001</v>
      </c>
      <c r="AA77">
        <v>3349.7557849999998</v>
      </c>
      <c r="AB77">
        <v>3371.5964589999999</v>
      </c>
      <c r="AC77">
        <v>3393.4780820000001</v>
      </c>
      <c r="AD77">
        <v>3415.3825809999998</v>
      </c>
      <c r="AE77">
        <v>3437.163055</v>
      </c>
      <c r="AF77">
        <v>3458.8442300000002</v>
      </c>
      <c r="AG77">
        <v>3480.7014180000001</v>
      </c>
      <c r="AH77">
        <v>3502.6940599999998</v>
      </c>
      <c r="AI77">
        <v>3524.7682890000001</v>
      </c>
      <c r="AJ77">
        <v>3547.3979420000001</v>
      </c>
      <c r="AK77">
        <v>3570.0266580000002</v>
      </c>
      <c r="AL77">
        <v>3592.5887400000001</v>
      </c>
      <c r="AM77">
        <v>3615.1010409999999</v>
      </c>
    </row>
    <row r="78" spans="1:39" x14ac:dyDescent="0.25">
      <c r="A78" t="s">
        <v>235</v>
      </c>
      <c r="B78">
        <v>1498.677275</v>
      </c>
      <c r="C78">
        <v>1517.9369999999999</v>
      </c>
      <c r="D78">
        <v>1537.7225989999999</v>
      </c>
      <c r="E78">
        <v>1556.9329009999999</v>
      </c>
      <c r="F78">
        <v>1575.289542</v>
      </c>
      <c r="G78">
        <v>1592.7565930000001</v>
      </c>
      <c r="H78">
        <v>1609.2965059999999</v>
      </c>
      <c r="I78">
        <v>1624.1505159999999</v>
      </c>
      <c r="J78">
        <v>1638.3156269999999</v>
      </c>
      <c r="K78">
        <v>1653.1761289999999</v>
      </c>
      <c r="L78">
        <v>1668.7367839999999</v>
      </c>
      <c r="M78">
        <v>1684.8799240000001</v>
      </c>
      <c r="N78">
        <v>1701.211595</v>
      </c>
      <c r="O78">
        <v>1717.9878859999999</v>
      </c>
      <c r="P78">
        <v>1734.9860080000001</v>
      </c>
      <c r="Q78">
        <v>1752.1194230000001</v>
      </c>
      <c r="R78">
        <v>1769.320911</v>
      </c>
      <c r="S78">
        <v>1786.5196530000001</v>
      </c>
      <c r="T78">
        <v>1770.5342659999999</v>
      </c>
      <c r="U78">
        <v>1754.3407589999999</v>
      </c>
      <c r="V78">
        <v>1738.102844</v>
      </c>
      <c r="W78">
        <v>1721.8976479999999</v>
      </c>
      <c r="X78">
        <v>1705.666156</v>
      </c>
      <c r="Y78">
        <v>1689.3861320000001</v>
      </c>
      <c r="Z78">
        <v>1673.05467</v>
      </c>
      <c r="AA78">
        <v>1656.667897</v>
      </c>
      <c r="AB78">
        <v>1640.237846</v>
      </c>
      <c r="AC78">
        <v>1623.7448569999999</v>
      </c>
      <c r="AD78">
        <v>1607.1336120000001</v>
      </c>
      <c r="AE78">
        <v>1590.526267</v>
      </c>
      <c r="AF78">
        <v>1573.900388</v>
      </c>
      <c r="AG78">
        <v>1557.2871889999999</v>
      </c>
      <c r="AH78">
        <v>1540.677095</v>
      </c>
      <c r="AI78">
        <v>1524.0336</v>
      </c>
      <c r="AJ78">
        <v>1507.2616330000001</v>
      </c>
      <c r="AK78">
        <v>1490.4237149999999</v>
      </c>
      <c r="AL78">
        <v>1473.571056</v>
      </c>
      <c r="AM78">
        <v>1456.706091</v>
      </c>
    </row>
    <row r="79" spans="1:39" x14ac:dyDescent="0.25">
      <c r="A79" t="s">
        <v>80</v>
      </c>
      <c r="B79">
        <v>8815235.7339999899</v>
      </c>
      <c r="C79">
        <v>8859373.6390000004</v>
      </c>
      <c r="D79">
        <v>8905795.3460000008</v>
      </c>
      <c r="E79">
        <v>8945921.2039999999</v>
      </c>
      <c r="F79">
        <v>8983271.9419999998</v>
      </c>
      <c r="G79">
        <v>9019678.0470000003</v>
      </c>
      <c r="H79">
        <v>9056093.6699999999</v>
      </c>
      <c r="I79">
        <v>9093526.6539999899</v>
      </c>
      <c r="J79">
        <v>9132355.659</v>
      </c>
      <c r="K79">
        <v>9172650.2139999997</v>
      </c>
      <c r="L79">
        <v>9214361.1919999998</v>
      </c>
      <c r="M79">
        <v>9257418.5889999997</v>
      </c>
      <c r="N79">
        <v>9301548.5160000008</v>
      </c>
      <c r="O79">
        <v>9346683.7290000003</v>
      </c>
      <c r="P79">
        <v>9390778.2080000006</v>
      </c>
      <c r="Q79">
        <v>9433538.1899999995</v>
      </c>
      <c r="R79">
        <v>9474844.0399999898</v>
      </c>
      <c r="S79">
        <v>9514455.0989999995</v>
      </c>
      <c r="T79">
        <v>9552215.6769999899</v>
      </c>
      <c r="U79">
        <v>9589994.9499999899</v>
      </c>
      <c r="V79">
        <v>9628341.6449999996</v>
      </c>
      <c r="W79">
        <v>9667654.9670000002</v>
      </c>
      <c r="X79">
        <v>9708070.1610000003</v>
      </c>
      <c r="Y79">
        <v>9749646.0930000003</v>
      </c>
      <c r="Z79">
        <v>9792391.0859999899</v>
      </c>
      <c r="AA79">
        <v>9836273.8350000009</v>
      </c>
      <c r="AB79">
        <v>9881212.0319999997</v>
      </c>
      <c r="AC79">
        <v>9927089.4700000007</v>
      </c>
      <c r="AD79">
        <v>9972278.0189999994</v>
      </c>
      <c r="AE79">
        <v>10016636.640000001</v>
      </c>
      <c r="AF79">
        <v>10060681.67</v>
      </c>
      <c r="AG79">
        <v>10105065.689999999</v>
      </c>
      <c r="AH79">
        <v>10150104.039999999</v>
      </c>
      <c r="AI79">
        <v>10195991.890000001</v>
      </c>
      <c r="AJ79">
        <v>10243339.050000001</v>
      </c>
      <c r="AK79">
        <v>10292038.529999999</v>
      </c>
      <c r="AL79">
        <v>10342018.75</v>
      </c>
      <c r="AM79">
        <v>10393204.23</v>
      </c>
    </row>
    <row r="80" spans="1:39" x14ac:dyDescent="0.25">
      <c r="A80" t="s">
        <v>81</v>
      </c>
      <c r="B80">
        <v>66019644.850000001</v>
      </c>
      <c r="C80">
        <v>67082131.829999998</v>
      </c>
      <c r="D80">
        <v>68147010.150000006</v>
      </c>
      <c r="E80">
        <v>69204853.329999998</v>
      </c>
      <c r="F80">
        <v>70255718.540000007</v>
      </c>
      <c r="G80">
        <v>71295040.950000003</v>
      </c>
      <c r="H80">
        <v>72322657.200000003</v>
      </c>
      <c r="I80">
        <v>73344161.180000007</v>
      </c>
      <c r="J80">
        <v>74361707.909999996</v>
      </c>
      <c r="K80">
        <v>75373940.540000007</v>
      </c>
      <c r="L80">
        <v>76380474.810000002</v>
      </c>
      <c r="M80">
        <v>77383682.530000001</v>
      </c>
      <c r="N80">
        <v>78381365.549999997</v>
      </c>
      <c r="O80">
        <v>79376210.75</v>
      </c>
      <c r="P80">
        <v>80363021.689999998</v>
      </c>
      <c r="Q80">
        <v>81341452.510000005</v>
      </c>
      <c r="R80">
        <v>82311121.349999994</v>
      </c>
      <c r="S80">
        <v>83272750.239999995</v>
      </c>
      <c r="T80">
        <v>84279810.450000003</v>
      </c>
      <c r="U80">
        <v>85287276.730000004</v>
      </c>
      <c r="V80">
        <v>86295939.870000005</v>
      </c>
      <c r="W80">
        <v>87306643.459999904</v>
      </c>
      <c r="X80">
        <v>88320894.280000001</v>
      </c>
      <c r="Y80">
        <v>89340020.819999903</v>
      </c>
      <c r="Z80">
        <v>90364657.370000005</v>
      </c>
      <c r="AA80">
        <v>91395458.920000002</v>
      </c>
      <c r="AB80">
        <v>92432994.090000004</v>
      </c>
      <c r="AC80">
        <v>93477794.799999997</v>
      </c>
      <c r="AD80">
        <v>94533140.680000007</v>
      </c>
      <c r="AE80">
        <v>95591974</v>
      </c>
      <c r="AF80">
        <v>96656237.060000002</v>
      </c>
      <c r="AG80">
        <v>97728389.340000004</v>
      </c>
      <c r="AH80">
        <v>98810424.180000007</v>
      </c>
      <c r="AI80">
        <v>99904187.010000005</v>
      </c>
      <c r="AJ80">
        <v>101010937.59999999</v>
      </c>
      <c r="AK80">
        <v>102132499.09999999</v>
      </c>
      <c r="AL80">
        <v>103269147.5</v>
      </c>
      <c r="AM80">
        <v>104420987.40000001</v>
      </c>
    </row>
    <row r="81" spans="1:39" x14ac:dyDescent="0.25">
      <c r="A81" t="s">
        <v>82</v>
      </c>
      <c r="B81">
        <v>91040039.519999996</v>
      </c>
      <c r="C81">
        <v>92359520.189999998</v>
      </c>
      <c r="D81">
        <v>93672741.959999904</v>
      </c>
      <c r="E81">
        <v>94981793.349999994</v>
      </c>
      <c r="F81">
        <v>96287562.319999903</v>
      </c>
      <c r="G81">
        <v>97590508.950000003</v>
      </c>
      <c r="H81">
        <v>98891056.420000002</v>
      </c>
      <c r="I81">
        <v>100189846.90000001</v>
      </c>
      <c r="J81">
        <v>101487433.7</v>
      </c>
      <c r="K81">
        <v>102784339.8</v>
      </c>
      <c r="L81">
        <v>104081851</v>
      </c>
      <c r="M81">
        <v>105379247.8</v>
      </c>
      <c r="N81">
        <v>106677928.5</v>
      </c>
      <c r="O81">
        <v>107971896.40000001</v>
      </c>
      <c r="P81">
        <v>109265908.2</v>
      </c>
      <c r="Q81">
        <v>110559472.3</v>
      </c>
      <c r="R81">
        <v>111852595.7</v>
      </c>
      <c r="S81">
        <v>113145321.59999999</v>
      </c>
      <c r="T81">
        <v>114411197.09999999</v>
      </c>
      <c r="U81">
        <v>115676557</v>
      </c>
      <c r="V81">
        <v>116941978.40000001</v>
      </c>
      <c r="W81">
        <v>118207005.3</v>
      </c>
      <c r="X81">
        <v>119471987.40000001</v>
      </c>
      <c r="Y81">
        <v>120736494.8</v>
      </c>
      <c r="Z81">
        <v>122000554.40000001</v>
      </c>
      <c r="AA81">
        <v>123264152.09999999</v>
      </c>
      <c r="AB81">
        <v>124527296.3</v>
      </c>
      <c r="AC81">
        <v>125789770.90000001</v>
      </c>
      <c r="AD81">
        <v>127051344.8</v>
      </c>
      <c r="AE81">
        <v>128313668.5</v>
      </c>
      <c r="AF81">
        <v>129577298.8</v>
      </c>
      <c r="AG81">
        <v>130839517.40000001</v>
      </c>
      <c r="AH81">
        <v>132101118.5</v>
      </c>
      <c r="AI81">
        <v>133363062.90000001</v>
      </c>
      <c r="AJ81">
        <v>134629586.5</v>
      </c>
      <c r="AK81">
        <v>135898053.69999999</v>
      </c>
      <c r="AL81">
        <v>137168154.09999999</v>
      </c>
      <c r="AM81">
        <v>138439572.40000001</v>
      </c>
    </row>
    <row r="82" spans="1:39" x14ac:dyDescent="0.25">
      <c r="A82" t="s">
        <v>83</v>
      </c>
      <c r="B82">
        <v>6177550.3959999997</v>
      </c>
      <c r="C82">
        <v>6149457.4910000004</v>
      </c>
      <c r="D82">
        <v>6094362.3030000003</v>
      </c>
      <c r="E82">
        <v>6049922.483</v>
      </c>
      <c r="F82">
        <v>6003030.8689999999</v>
      </c>
      <c r="G82">
        <v>5921494.398</v>
      </c>
      <c r="H82">
        <v>5839602.1679999996</v>
      </c>
      <c r="I82">
        <v>5767015.5360000003</v>
      </c>
      <c r="J82">
        <v>5707120.3090000004</v>
      </c>
      <c r="K82">
        <v>5658665.301</v>
      </c>
      <c r="L82">
        <v>5618489.8229999999</v>
      </c>
      <c r="M82">
        <v>5584932.5029999996</v>
      </c>
      <c r="N82">
        <v>5557273.3449999997</v>
      </c>
      <c r="O82">
        <v>5536300.8219999997</v>
      </c>
      <c r="P82">
        <v>5544865.9929999998</v>
      </c>
      <c r="Q82">
        <v>5567410.8320000004</v>
      </c>
      <c r="R82">
        <v>5602292.1529999999</v>
      </c>
      <c r="S82">
        <v>5652289.8640000001</v>
      </c>
      <c r="T82">
        <v>5739880.8219999997</v>
      </c>
      <c r="U82">
        <v>5855353.7429999998</v>
      </c>
      <c r="V82">
        <v>5941542.2810000004</v>
      </c>
      <c r="W82">
        <v>6020448.1560000004</v>
      </c>
      <c r="X82">
        <v>6090814.199</v>
      </c>
      <c r="Y82">
        <v>6150296.9510000004</v>
      </c>
      <c r="Z82">
        <v>6197558.7709999997</v>
      </c>
      <c r="AA82">
        <v>6232313.9450000003</v>
      </c>
      <c r="AB82">
        <v>6255163.8289999999</v>
      </c>
      <c r="AC82">
        <v>6267395.5369999995</v>
      </c>
      <c r="AD82">
        <v>6270831.2240000004</v>
      </c>
      <c r="AE82">
        <v>6265728.6880000001</v>
      </c>
      <c r="AF82">
        <v>6253625.2429999998</v>
      </c>
      <c r="AG82">
        <v>6234394.8380000005</v>
      </c>
      <c r="AH82">
        <v>6209155.8219999997</v>
      </c>
      <c r="AI82">
        <v>6179565.5499999998</v>
      </c>
      <c r="AJ82">
        <v>6147571.3530000001</v>
      </c>
      <c r="AK82">
        <v>6114571.8300000001</v>
      </c>
      <c r="AL82">
        <v>6081948.3480000002</v>
      </c>
      <c r="AM82">
        <v>6050974.0999999996</v>
      </c>
    </row>
    <row r="83" spans="1:39" x14ac:dyDescent="0.25">
      <c r="A83" t="s">
        <v>128</v>
      </c>
      <c r="B83">
        <v>41882012.060000002</v>
      </c>
      <c r="C83">
        <v>43155534.5</v>
      </c>
      <c r="D83">
        <v>44466185.490000002</v>
      </c>
      <c r="E83">
        <v>45890509.189999998</v>
      </c>
      <c r="F83">
        <v>47371734.490000002</v>
      </c>
      <c r="G83">
        <v>48998562.689999998</v>
      </c>
      <c r="H83">
        <v>50547534.460000001</v>
      </c>
      <c r="I83">
        <v>51988667.020000003</v>
      </c>
      <c r="J83">
        <v>52720074.990000002</v>
      </c>
      <c r="K83">
        <v>53039029.75</v>
      </c>
      <c r="L83">
        <v>53257247.310000002</v>
      </c>
      <c r="M83">
        <v>53374496.68</v>
      </c>
      <c r="N83">
        <v>53376978.82</v>
      </c>
      <c r="O83">
        <v>53451172.25</v>
      </c>
      <c r="P83">
        <v>54153505.990000002</v>
      </c>
      <c r="Q83">
        <v>54919836.719999999</v>
      </c>
      <c r="R83">
        <v>55677796.579999998</v>
      </c>
      <c r="S83">
        <v>56401747.18</v>
      </c>
      <c r="T83">
        <v>56704366.289999999</v>
      </c>
      <c r="U83">
        <v>56955132.490000002</v>
      </c>
      <c r="V83">
        <v>57164006.549999997</v>
      </c>
      <c r="W83">
        <v>57347771.43</v>
      </c>
      <c r="X83">
        <v>57506431.259999998</v>
      </c>
      <c r="Y83">
        <v>57639377.600000001</v>
      </c>
      <c r="Z83">
        <v>57746407.57</v>
      </c>
      <c r="AA83">
        <v>57827571.869999997</v>
      </c>
      <c r="AB83">
        <v>57883123.530000001</v>
      </c>
      <c r="AC83">
        <v>57913542.890000001</v>
      </c>
      <c r="AD83">
        <v>58068926.530000001</v>
      </c>
      <c r="AE83">
        <v>58915989.340000004</v>
      </c>
      <c r="AF83">
        <v>59929068.619999997</v>
      </c>
      <c r="AG83">
        <v>61017728.390000001</v>
      </c>
      <c r="AH83">
        <v>62170275.689999998</v>
      </c>
      <c r="AI83">
        <v>63380763.299999997</v>
      </c>
      <c r="AJ83">
        <v>64648731.719999999</v>
      </c>
      <c r="AK83">
        <v>65967592.93</v>
      </c>
      <c r="AL83">
        <v>67336082.319999903</v>
      </c>
      <c r="AM83">
        <v>68755629.140000001</v>
      </c>
    </row>
    <row r="84" spans="1:39" x14ac:dyDescent="0.25">
      <c r="A84" t="s">
        <v>126</v>
      </c>
      <c r="B84">
        <v>125966805.90000001</v>
      </c>
      <c r="C84">
        <v>131399083.8</v>
      </c>
      <c r="D84">
        <v>133758269.2</v>
      </c>
      <c r="E84">
        <v>140479447.80000001</v>
      </c>
      <c r="F84">
        <v>147617155.30000001</v>
      </c>
      <c r="G84">
        <v>148080345</v>
      </c>
      <c r="H84">
        <v>149827231</v>
      </c>
      <c r="I84">
        <v>152374981.30000001</v>
      </c>
      <c r="J84">
        <v>154943018.69999999</v>
      </c>
      <c r="K84">
        <v>157100536.09999999</v>
      </c>
      <c r="L84">
        <v>158342507</v>
      </c>
      <c r="M84">
        <v>158120129.80000001</v>
      </c>
      <c r="N84">
        <v>155802784.69999999</v>
      </c>
      <c r="O84">
        <v>156732662.5</v>
      </c>
      <c r="P84">
        <v>158294932.90000001</v>
      </c>
      <c r="Q84">
        <v>159887077.69999999</v>
      </c>
      <c r="R84">
        <v>161425094.40000001</v>
      </c>
      <c r="S84">
        <v>162871648.40000001</v>
      </c>
      <c r="T84">
        <v>162787675</v>
      </c>
      <c r="U84">
        <v>162555169.59999999</v>
      </c>
      <c r="V84">
        <v>161798972.69999999</v>
      </c>
      <c r="W84">
        <v>160822814.19999999</v>
      </c>
      <c r="X84">
        <v>159541524.59999999</v>
      </c>
      <c r="Y84">
        <v>157937536.59999999</v>
      </c>
      <c r="Z84">
        <v>156010007.09999999</v>
      </c>
      <c r="AA84">
        <v>153761159.09999999</v>
      </c>
      <c r="AB84">
        <v>151194402.80000001</v>
      </c>
      <c r="AC84">
        <v>148315128.19999999</v>
      </c>
      <c r="AD84">
        <v>143161617</v>
      </c>
      <c r="AE84">
        <v>140572094.40000001</v>
      </c>
      <c r="AF84">
        <v>139834725.5</v>
      </c>
      <c r="AG84">
        <v>140374167.40000001</v>
      </c>
      <c r="AH84">
        <v>141804568.19999999</v>
      </c>
      <c r="AI84">
        <v>143859707.09999999</v>
      </c>
      <c r="AJ84">
        <v>146361450.09999999</v>
      </c>
      <c r="AK84">
        <v>149191039.5</v>
      </c>
      <c r="AL84">
        <v>152261144.69999999</v>
      </c>
      <c r="AM84">
        <v>155512675.80000001</v>
      </c>
    </row>
    <row r="85" spans="1:39" x14ac:dyDescent="0.25">
      <c r="A85" t="s">
        <v>232</v>
      </c>
      <c r="B85">
        <v>85945794.760000005</v>
      </c>
      <c r="C85">
        <v>91462038.230000004</v>
      </c>
      <c r="D85">
        <v>96977059.700000003</v>
      </c>
      <c r="E85">
        <v>102489120</v>
      </c>
      <c r="F85">
        <v>107996614.90000001</v>
      </c>
      <c r="G85">
        <v>113499423.59999999</v>
      </c>
      <c r="H85">
        <v>118998203.90000001</v>
      </c>
      <c r="I85">
        <v>124493673.59999999</v>
      </c>
      <c r="J85">
        <v>129986261.09999999</v>
      </c>
      <c r="K85">
        <v>135476863</v>
      </c>
      <c r="L85">
        <v>140965229.69999999</v>
      </c>
      <c r="M85">
        <v>146456268.80000001</v>
      </c>
      <c r="N85">
        <v>151944075</v>
      </c>
      <c r="O85">
        <v>157446442.59999999</v>
      </c>
      <c r="P85">
        <v>162937182.59999999</v>
      </c>
      <c r="Q85">
        <v>168421078.69999999</v>
      </c>
      <c r="R85">
        <v>173902458.69999999</v>
      </c>
      <c r="S85">
        <v>179384005.59999999</v>
      </c>
      <c r="T85">
        <v>180091262.69999999</v>
      </c>
      <c r="U85">
        <v>180793610.69999999</v>
      </c>
      <c r="V85">
        <v>181494400</v>
      </c>
      <c r="W85">
        <v>182198664.59999999</v>
      </c>
      <c r="X85">
        <v>182907099.90000001</v>
      </c>
      <c r="Y85">
        <v>183619436.19999999</v>
      </c>
      <c r="Z85">
        <v>184335237.69999999</v>
      </c>
      <c r="AA85">
        <v>185053952.5</v>
      </c>
      <c r="AB85">
        <v>185775166.19999999</v>
      </c>
      <c r="AC85">
        <v>186498709.09999999</v>
      </c>
      <c r="AD85">
        <v>187224253.40000001</v>
      </c>
      <c r="AE85">
        <v>187942422.40000001</v>
      </c>
      <c r="AF85">
        <v>188654319.90000001</v>
      </c>
      <c r="AG85">
        <v>189376750.59999999</v>
      </c>
      <c r="AH85">
        <v>190106749.09999999</v>
      </c>
      <c r="AI85">
        <v>190840874</v>
      </c>
      <c r="AJ85">
        <v>191608981.40000001</v>
      </c>
      <c r="AK85">
        <v>192375794.90000001</v>
      </c>
      <c r="AL85">
        <v>193137193.80000001</v>
      </c>
      <c r="AM85">
        <v>193894402.90000001</v>
      </c>
    </row>
    <row r="86" spans="1:39" x14ac:dyDescent="0.25">
      <c r="A86" t="s">
        <v>86</v>
      </c>
      <c r="B86">
        <v>8815235.7339999899</v>
      </c>
      <c r="C86">
        <v>8876691.7090000007</v>
      </c>
      <c r="D86">
        <v>8959694.8039999995</v>
      </c>
      <c r="E86">
        <v>9005891.0109999999</v>
      </c>
      <c r="F86">
        <v>9035939.2510000002</v>
      </c>
      <c r="G86">
        <v>9051528.8939999994</v>
      </c>
      <c r="H86">
        <v>9049412.9719999898</v>
      </c>
      <c r="I86">
        <v>9027242.6970000006</v>
      </c>
      <c r="J86">
        <v>8903029.6970000006</v>
      </c>
      <c r="K86">
        <v>8842438.1140000001</v>
      </c>
      <c r="L86">
        <v>8805103.3269999996</v>
      </c>
      <c r="M86">
        <v>8787327.6989999898</v>
      </c>
      <c r="N86">
        <v>8787123.1349999998</v>
      </c>
      <c r="O86">
        <v>8797544.9480000008</v>
      </c>
      <c r="P86">
        <v>8842129.2080000006</v>
      </c>
      <c r="Q86">
        <v>8896638.3800000008</v>
      </c>
      <c r="R86">
        <v>8955255.5150000006</v>
      </c>
      <c r="S86">
        <v>9012691.0920000002</v>
      </c>
      <c r="T86">
        <v>9028046.591</v>
      </c>
      <c r="U86">
        <v>9036873.58699999</v>
      </c>
      <c r="V86">
        <v>9044005.88199999</v>
      </c>
      <c r="W86">
        <v>9050657.432</v>
      </c>
      <c r="X86">
        <v>9057351.5539999995</v>
      </c>
      <c r="Y86">
        <v>9064331.0559999999</v>
      </c>
      <c r="Z86">
        <v>9071684.8560000006</v>
      </c>
      <c r="AA86">
        <v>9079399.8530000001</v>
      </c>
      <c r="AB86">
        <v>9087370.7369999997</v>
      </c>
      <c r="AC86">
        <v>9095433.7819999997</v>
      </c>
      <c r="AD86">
        <v>9098785.0559999999</v>
      </c>
      <c r="AE86">
        <v>9097688.3330000006</v>
      </c>
      <c r="AF86">
        <v>9093169.6160000004</v>
      </c>
      <c r="AG86">
        <v>9085965.2290000003</v>
      </c>
      <c r="AH86">
        <v>9076547.193</v>
      </c>
      <c r="AI86">
        <v>9065235.9269999899</v>
      </c>
      <c r="AJ86">
        <v>9052704.6190000009</v>
      </c>
      <c r="AK86">
        <v>9038853.4810000006</v>
      </c>
      <c r="AL86">
        <v>9023617.4649999999</v>
      </c>
      <c r="AM86">
        <v>9006940.7359999996</v>
      </c>
    </row>
    <row r="87" spans="1:39" x14ac:dyDescent="0.25">
      <c r="A87" t="s">
        <v>87</v>
      </c>
      <c r="B87" s="8">
        <v>66019644.850000001</v>
      </c>
      <c r="C87">
        <v>66230503.450000003</v>
      </c>
      <c r="D87">
        <v>66413876.82</v>
      </c>
      <c r="E87">
        <v>66618447.229999997</v>
      </c>
      <c r="F87">
        <v>66837518.939999998</v>
      </c>
      <c r="G87">
        <v>67059863.140000001</v>
      </c>
      <c r="H87">
        <v>67285640.310000002</v>
      </c>
      <c r="I87">
        <v>67518468.349999994</v>
      </c>
      <c r="J87">
        <v>67745480.25</v>
      </c>
      <c r="K87">
        <v>67978485.010000005</v>
      </c>
      <c r="L87">
        <v>68235222.969999999</v>
      </c>
      <c r="M87">
        <v>68502138.959999904</v>
      </c>
      <c r="N87">
        <v>68778508.269999996</v>
      </c>
      <c r="O87">
        <v>69065379.319999903</v>
      </c>
      <c r="P87">
        <v>69358169.370000005</v>
      </c>
      <c r="Q87">
        <v>69648748.379999995</v>
      </c>
      <c r="R87">
        <v>69938146.170000002</v>
      </c>
      <c r="S87">
        <v>70226063.230000004</v>
      </c>
      <c r="T87">
        <v>70774922.489999995</v>
      </c>
      <c r="U87">
        <v>71298096.900000006</v>
      </c>
      <c r="V87">
        <v>71804823.269999996</v>
      </c>
      <c r="W87">
        <v>72298755.109999999</v>
      </c>
      <c r="X87">
        <v>72783262.469999999</v>
      </c>
      <c r="Y87">
        <v>73262097.090000004</v>
      </c>
      <c r="Z87">
        <v>73737023.769999996</v>
      </c>
      <c r="AA87">
        <v>74209455.099999994</v>
      </c>
      <c r="AB87">
        <v>74680009.269999996</v>
      </c>
      <c r="AC87">
        <v>75149127.969999999</v>
      </c>
      <c r="AD87">
        <v>75615167.980000004</v>
      </c>
      <c r="AE87">
        <v>76075624.950000003</v>
      </c>
      <c r="AF87">
        <v>76531212.069999903</v>
      </c>
      <c r="AG87">
        <v>76981211.739999995</v>
      </c>
      <c r="AH87">
        <v>77424805.819999903</v>
      </c>
      <c r="AI87">
        <v>77862033.730000004</v>
      </c>
      <c r="AJ87">
        <v>78293524.060000002</v>
      </c>
      <c r="AK87">
        <v>78720227.459999904</v>
      </c>
      <c r="AL87">
        <v>79142110.420000002</v>
      </c>
      <c r="AM87">
        <v>79559514.530000001</v>
      </c>
    </row>
    <row r="88" spans="1:39" x14ac:dyDescent="0.25">
      <c r="A88" t="s">
        <v>88</v>
      </c>
      <c r="B88">
        <v>91040039.519999996</v>
      </c>
      <c r="C88">
        <v>91470369.799999997</v>
      </c>
      <c r="D88">
        <v>91893570.680000007</v>
      </c>
      <c r="E88">
        <v>92316148.150000006</v>
      </c>
      <c r="F88">
        <v>92738508.739999995</v>
      </c>
      <c r="G88">
        <v>93160654.269999996</v>
      </c>
      <c r="H88">
        <v>93582102.170000002</v>
      </c>
      <c r="I88">
        <v>93999925.599999994</v>
      </c>
      <c r="J88">
        <v>94418592.079999998</v>
      </c>
      <c r="K88">
        <v>94721821.219999999</v>
      </c>
      <c r="L88">
        <v>95146897.079999998</v>
      </c>
      <c r="M88">
        <v>95572025.790000007</v>
      </c>
      <c r="N88">
        <v>96000228.290000007</v>
      </c>
      <c r="O88">
        <v>96430457.5</v>
      </c>
      <c r="P88">
        <v>96856258.480000004</v>
      </c>
      <c r="Q88">
        <v>97279263.109999999</v>
      </c>
      <c r="R88">
        <v>97700784.900000006</v>
      </c>
      <c r="S88">
        <v>98122096.840000004</v>
      </c>
      <c r="T88">
        <v>98276084.189999998</v>
      </c>
      <c r="U88">
        <v>98422258.299999997</v>
      </c>
      <c r="V88">
        <v>98565413.409999996</v>
      </c>
      <c r="W88">
        <v>98707665.560000002</v>
      </c>
      <c r="X88">
        <v>98849125.079999998</v>
      </c>
      <c r="Y88">
        <v>98990071.859999999</v>
      </c>
      <c r="Z88">
        <v>99130565.019999996</v>
      </c>
      <c r="AA88">
        <v>99270450.170000002</v>
      </c>
      <c r="AB88">
        <v>99409586.670000002</v>
      </c>
      <c r="AC88">
        <v>99547786.650000006</v>
      </c>
      <c r="AD88">
        <v>99683005.780000001</v>
      </c>
      <c r="AE88">
        <v>99819278.659999996</v>
      </c>
      <c r="AF88">
        <v>99955273.989999995</v>
      </c>
      <c r="AG88">
        <v>100091050.7</v>
      </c>
      <c r="AH88">
        <v>100226850.09999999</v>
      </c>
      <c r="AI88">
        <v>100362630</v>
      </c>
      <c r="AJ88">
        <v>100498768.59999999</v>
      </c>
      <c r="AK88">
        <v>100636212.5</v>
      </c>
      <c r="AL88">
        <v>100774553</v>
      </c>
      <c r="AM88">
        <v>100914059.90000001</v>
      </c>
    </row>
    <row r="89" spans="1:39" x14ac:dyDescent="0.25">
      <c r="A89" t="s">
        <v>89</v>
      </c>
      <c r="B89">
        <v>6177550.3959999997</v>
      </c>
      <c r="C89">
        <v>6080848.7039999999</v>
      </c>
      <c r="D89">
        <v>5984229.6629999997</v>
      </c>
      <c r="E89">
        <v>5884428.301</v>
      </c>
      <c r="F89">
        <v>5784406.6830000002</v>
      </c>
      <c r="G89">
        <v>5690148.017</v>
      </c>
      <c r="H89">
        <v>5599531.4960000003</v>
      </c>
      <c r="I89">
        <v>5511817.682</v>
      </c>
      <c r="J89">
        <v>5424784.3499999996</v>
      </c>
      <c r="K89">
        <v>5337365.2489999998</v>
      </c>
      <c r="L89">
        <v>5248497.96</v>
      </c>
      <c r="M89">
        <v>5158249.4720000001</v>
      </c>
      <c r="N89">
        <v>5067096.5870000003</v>
      </c>
      <c r="O89">
        <v>4975949.8339999998</v>
      </c>
      <c r="P89">
        <v>4878959.17</v>
      </c>
      <c r="Q89">
        <v>4782924.2539999997</v>
      </c>
      <c r="R89">
        <v>4691761.6569999997</v>
      </c>
      <c r="S89">
        <v>4609731.2489999998</v>
      </c>
      <c r="T89">
        <v>4636525.3679999998</v>
      </c>
      <c r="U89">
        <v>4668019.6560000004</v>
      </c>
      <c r="V89">
        <v>4698667.784</v>
      </c>
      <c r="W89">
        <v>4724272.3320000004</v>
      </c>
      <c r="X89">
        <v>4741938.6179999998</v>
      </c>
      <c r="Y89">
        <v>4749938.4680000003</v>
      </c>
      <c r="Z89">
        <v>4747605.2980000004</v>
      </c>
      <c r="AA89">
        <v>4735147.8159999996</v>
      </c>
      <c r="AB89">
        <v>4713492.5060000001</v>
      </c>
      <c r="AC89">
        <v>4684092.5860000001</v>
      </c>
      <c r="AD89">
        <v>4649929.2759999996</v>
      </c>
      <c r="AE89">
        <v>4611341.3669999996</v>
      </c>
      <c r="AF89">
        <v>4568996.9110000003</v>
      </c>
      <c r="AG89">
        <v>4522373.4780000001</v>
      </c>
      <c r="AH89">
        <v>4472128.8430000003</v>
      </c>
      <c r="AI89">
        <v>4419434.2549999999</v>
      </c>
      <c r="AJ89">
        <v>4365500.7549999999</v>
      </c>
      <c r="AK89">
        <v>4311462.0860000001</v>
      </c>
      <c r="AL89">
        <v>4258315.3119999999</v>
      </c>
      <c r="AM89">
        <v>4206937.9189999998</v>
      </c>
    </row>
    <row r="90" spans="1:39" x14ac:dyDescent="0.25">
      <c r="A90" t="s">
        <v>84</v>
      </c>
      <c r="B90">
        <v>41882012.060000002</v>
      </c>
      <c r="C90">
        <v>42401333.25</v>
      </c>
      <c r="D90">
        <v>42862413.450000003</v>
      </c>
      <c r="E90">
        <v>43403995.380000003</v>
      </c>
      <c r="F90">
        <v>43983257.630000003</v>
      </c>
      <c r="G90">
        <v>44696162.060000002</v>
      </c>
      <c r="H90">
        <v>45314182.770000003</v>
      </c>
      <c r="I90">
        <v>45880513.07</v>
      </c>
      <c r="J90">
        <v>45857664.020000003</v>
      </c>
      <c r="K90">
        <v>45407744.509999998</v>
      </c>
      <c r="L90">
        <v>44874603.219999999</v>
      </c>
      <c r="M90">
        <v>44304819.420000002</v>
      </c>
      <c r="N90">
        <v>43703689.590000004</v>
      </c>
      <c r="O90">
        <v>43214672.649999999</v>
      </c>
      <c r="P90">
        <v>43247613.57</v>
      </c>
      <c r="Q90">
        <v>43346682.619999997</v>
      </c>
      <c r="R90">
        <v>43447193.68</v>
      </c>
      <c r="S90">
        <v>43528767.43</v>
      </c>
      <c r="T90">
        <v>43518896.030000001</v>
      </c>
      <c r="U90">
        <v>43485485.770000003</v>
      </c>
      <c r="V90">
        <v>43439110.07</v>
      </c>
      <c r="W90">
        <v>43381551.280000001</v>
      </c>
      <c r="X90">
        <v>43312825.32</v>
      </c>
      <c r="Y90">
        <v>43232597.520000003</v>
      </c>
      <c r="Z90">
        <v>43140497.5</v>
      </c>
      <c r="AA90">
        <v>43036247.640000001</v>
      </c>
      <c r="AB90">
        <v>42919734.439999998</v>
      </c>
      <c r="AC90">
        <v>42790964.649999999</v>
      </c>
      <c r="AD90">
        <v>42763119.539999999</v>
      </c>
      <c r="AE90">
        <v>43234309.32</v>
      </c>
      <c r="AF90">
        <v>43821694.409999996</v>
      </c>
      <c r="AG90">
        <v>44468587.740000002</v>
      </c>
      <c r="AH90">
        <v>45159578.100000001</v>
      </c>
      <c r="AI90">
        <v>45888019.789999999</v>
      </c>
      <c r="AJ90">
        <v>46651148.659999996</v>
      </c>
      <c r="AK90">
        <v>47445994.780000001</v>
      </c>
      <c r="AL90">
        <v>48273615.329999998</v>
      </c>
      <c r="AM90">
        <v>49134544.780000001</v>
      </c>
    </row>
    <row r="91" spans="1:39" x14ac:dyDescent="0.25">
      <c r="A91" t="s">
        <v>85</v>
      </c>
      <c r="B91" s="8">
        <v>125966805.90000001</v>
      </c>
      <c r="C91">
        <v>126919830.90000001</v>
      </c>
      <c r="D91">
        <v>124836533</v>
      </c>
      <c r="E91">
        <v>125994810</v>
      </c>
      <c r="F91">
        <v>127008462.5</v>
      </c>
      <c r="G91">
        <v>122895859.5</v>
      </c>
      <c r="H91">
        <v>120053883.5</v>
      </c>
      <c r="I91">
        <v>117530999.2</v>
      </c>
      <c r="J91">
        <v>114920358.8</v>
      </c>
      <c r="K91">
        <v>112891493.7</v>
      </c>
      <c r="L91">
        <v>110560992.09999999</v>
      </c>
      <c r="M91">
        <v>107545220.5</v>
      </c>
      <c r="N91">
        <v>103474370.3</v>
      </c>
      <c r="O91">
        <v>101941434.40000001</v>
      </c>
      <c r="P91">
        <v>100982043</v>
      </c>
      <c r="Q91">
        <v>100160415.09999999</v>
      </c>
      <c r="R91">
        <v>99402623.549999997</v>
      </c>
      <c r="S91">
        <v>98677162.579999998</v>
      </c>
      <c r="T91">
        <v>97494315.900000006</v>
      </c>
      <c r="U91">
        <v>96115282.730000004</v>
      </c>
      <c r="V91">
        <v>94584309.590000004</v>
      </c>
      <c r="W91">
        <v>92910566.599999994</v>
      </c>
      <c r="X91">
        <v>91093636.269999996</v>
      </c>
      <c r="Y91">
        <v>89134542.140000001</v>
      </c>
      <c r="Z91">
        <v>87035638.260000005</v>
      </c>
      <c r="AA91">
        <v>84800341.329999998</v>
      </c>
      <c r="AB91">
        <v>82433603.650000006</v>
      </c>
      <c r="AC91">
        <v>79941693.819999903</v>
      </c>
      <c r="AD91">
        <v>76654285.170000002</v>
      </c>
      <c r="AE91">
        <v>74758132.780000001</v>
      </c>
      <c r="AF91">
        <v>73804877.469999999</v>
      </c>
      <c r="AG91">
        <v>73462272.799999997</v>
      </c>
      <c r="AH91">
        <v>73517441.359999999</v>
      </c>
      <c r="AI91">
        <v>73831086.170000002</v>
      </c>
      <c r="AJ91">
        <v>74310822.980000004</v>
      </c>
      <c r="AK91">
        <v>74895557.900000006</v>
      </c>
      <c r="AL91">
        <v>75544127.280000001</v>
      </c>
      <c r="AM91">
        <v>76229993.129999995</v>
      </c>
    </row>
    <row r="92" spans="1:39" x14ac:dyDescent="0.25">
      <c r="A92" t="s">
        <v>233</v>
      </c>
      <c r="B92">
        <v>85945794.760000005</v>
      </c>
      <c r="C92">
        <v>86580417.769999996</v>
      </c>
      <c r="D92">
        <v>87241374.090000004</v>
      </c>
      <c r="E92">
        <v>87886651.030000001</v>
      </c>
      <c r="F92">
        <v>88500198.709999904</v>
      </c>
      <c r="G92">
        <v>89073607.629999995</v>
      </c>
      <c r="H92">
        <v>89603746.040000007</v>
      </c>
      <c r="I92">
        <v>90047563.140000001</v>
      </c>
      <c r="J92">
        <v>90460585.870000005</v>
      </c>
      <c r="K92">
        <v>90913210.959999904</v>
      </c>
      <c r="L92">
        <v>91402285.879999995</v>
      </c>
      <c r="M92">
        <v>91915541.140000001</v>
      </c>
      <c r="N92">
        <v>92428829.840000004</v>
      </c>
      <c r="O92">
        <v>92960900.829999998</v>
      </c>
      <c r="P92">
        <v>93504299.810000002</v>
      </c>
      <c r="Q92">
        <v>94054536.040000007</v>
      </c>
      <c r="R92">
        <v>94608842.299999997</v>
      </c>
      <c r="S92">
        <v>95163712.599999994</v>
      </c>
      <c r="T92">
        <v>93824643.700000003</v>
      </c>
      <c r="U92">
        <v>92473701.829999998</v>
      </c>
      <c r="V92">
        <v>91117403.230000004</v>
      </c>
      <c r="W92">
        <v>89758408.150000006</v>
      </c>
      <c r="X92">
        <v>88396642.909999996</v>
      </c>
      <c r="Y92">
        <v>87032193.819999903</v>
      </c>
      <c r="Z92">
        <v>85665807.719999999</v>
      </c>
      <c r="AA92">
        <v>84297751.620000005</v>
      </c>
      <c r="AB92">
        <v>82928170.430000007</v>
      </c>
      <c r="AC92">
        <v>81555541.200000003</v>
      </c>
      <c r="AD92">
        <v>80174204.609999999</v>
      </c>
      <c r="AE92">
        <v>78791127.180000007</v>
      </c>
      <c r="AF92">
        <v>77409310.260000005</v>
      </c>
      <c r="AG92">
        <v>76029607.799999997</v>
      </c>
      <c r="AH92">
        <v>74650803.659999996</v>
      </c>
      <c r="AI92">
        <v>73270173.310000002</v>
      </c>
      <c r="AJ92">
        <v>71881238.829999998</v>
      </c>
      <c r="AK92">
        <v>70488631.150000006</v>
      </c>
      <c r="AL92">
        <v>69094684.709999904</v>
      </c>
      <c r="AM92">
        <v>67700215.200000003</v>
      </c>
    </row>
    <row r="93" spans="1:39" x14ac:dyDescent="0.25">
      <c r="A93" t="s">
        <v>90</v>
      </c>
      <c r="B93" s="8">
        <v>3.4552374029999999</v>
      </c>
      <c r="C93">
        <v>3.7108584640000002</v>
      </c>
      <c r="D93">
        <v>3.9462963539999998</v>
      </c>
      <c r="E93">
        <v>4.1997548870000001</v>
      </c>
      <c r="F93">
        <v>4.440548401</v>
      </c>
      <c r="G93">
        <v>4.8962692700000003</v>
      </c>
      <c r="H93">
        <v>5.221291227</v>
      </c>
      <c r="I93">
        <v>5.4389316709999997</v>
      </c>
      <c r="J93">
        <v>5.5905426729999999</v>
      </c>
      <c r="K93">
        <v>5.6884791330000004</v>
      </c>
      <c r="L93">
        <v>5.7302515620000003</v>
      </c>
      <c r="M93">
        <v>5.7047086299999998</v>
      </c>
      <c r="N93">
        <v>5.5932016000000004</v>
      </c>
      <c r="O93">
        <v>5.7312643870000004</v>
      </c>
      <c r="P93">
        <v>5.9161062910000002</v>
      </c>
      <c r="Q93">
        <v>6.0871643229999997</v>
      </c>
      <c r="R93">
        <v>6.2419870230000001</v>
      </c>
      <c r="S93">
        <v>6.3826408509999997</v>
      </c>
      <c r="T93">
        <v>6.4650954360000004</v>
      </c>
      <c r="U93">
        <v>6.5434210410000002</v>
      </c>
      <c r="V93">
        <v>6.598385554</v>
      </c>
      <c r="W93">
        <v>6.6427131829999997</v>
      </c>
      <c r="X93">
        <v>6.6710258140000001</v>
      </c>
      <c r="Y93">
        <v>6.6832459469999996</v>
      </c>
      <c r="Z93">
        <v>6.6793108989999999</v>
      </c>
      <c r="AA93">
        <v>6.659086651</v>
      </c>
      <c r="AB93">
        <v>6.6224135840000002</v>
      </c>
      <c r="AC93">
        <v>6.5691679010000001</v>
      </c>
      <c r="AD93">
        <v>6.7136113140000004</v>
      </c>
      <c r="AE93">
        <v>6.8182527410000002</v>
      </c>
      <c r="AF93">
        <v>6.8826836340000002</v>
      </c>
      <c r="AG93">
        <v>6.9233641940000004</v>
      </c>
      <c r="AH93">
        <v>6.9491706869999996</v>
      </c>
      <c r="AI93">
        <v>6.9644786319999996</v>
      </c>
      <c r="AJ93">
        <v>6.9719984110000004</v>
      </c>
      <c r="AK93">
        <v>6.9738732780000001</v>
      </c>
      <c r="AL93">
        <v>6.9708882020000003</v>
      </c>
      <c r="AM93">
        <v>6.9637792310000002</v>
      </c>
    </row>
    <row r="94" spans="1:39" x14ac:dyDescent="0.25">
      <c r="A94" t="s">
        <v>91</v>
      </c>
      <c r="B94">
        <v>0.51584152599999999</v>
      </c>
      <c r="C94">
        <v>0.66472900170000004</v>
      </c>
      <c r="D94">
        <v>0.86403645039999999</v>
      </c>
      <c r="E94">
        <v>1.1249588429999999</v>
      </c>
      <c r="F94">
        <v>1.454220326</v>
      </c>
      <c r="G94">
        <v>1.855612968</v>
      </c>
      <c r="H94">
        <v>2.277998395</v>
      </c>
      <c r="I94">
        <v>2.729994102</v>
      </c>
      <c r="J94">
        <v>3.2271859790000001</v>
      </c>
      <c r="K94">
        <v>3.7755926739999999</v>
      </c>
      <c r="L94">
        <v>4.372618428</v>
      </c>
      <c r="M94">
        <v>5.0049880900000003</v>
      </c>
      <c r="N94">
        <v>5.6428745359999999</v>
      </c>
      <c r="O94">
        <v>6.2606063619999999</v>
      </c>
      <c r="P94">
        <v>6.9518442719999998</v>
      </c>
      <c r="Q94">
        <v>7.6899253170000001</v>
      </c>
      <c r="R94">
        <v>8.4784134709999996</v>
      </c>
      <c r="S94">
        <v>9.3228191000000002</v>
      </c>
      <c r="T94">
        <v>9.9440307420000007</v>
      </c>
      <c r="U94">
        <v>10.57525877</v>
      </c>
      <c r="V94">
        <v>11.203424869999999</v>
      </c>
      <c r="W94">
        <v>11.850265090000001</v>
      </c>
      <c r="X94">
        <v>12.50532894</v>
      </c>
      <c r="Y94">
        <v>13.16599345</v>
      </c>
      <c r="Z94">
        <v>13.8291979</v>
      </c>
      <c r="AA94">
        <v>14.49128842</v>
      </c>
      <c r="AB94">
        <v>15.14806802</v>
      </c>
      <c r="AC94">
        <v>15.794879249999999</v>
      </c>
      <c r="AD94">
        <v>16.413360090000001</v>
      </c>
      <c r="AE94">
        <v>16.891158149999999</v>
      </c>
      <c r="AF94">
        <v>17.271827380000001</v>
      </c>
      <c r="AG94">
        <v>17.598358510000001</v>
      </c>
      <c r="AH94">
        <v>17.892003209999999</v>
      </c>
      <c r="AI94">
        <v>18.163080170000001</v>
      </c>
      <c r="AJ94">
        <v>18.41792336</v>
      </c>
      <c r="AK94">
        <v>18.661689089999999</v>
      </c>
      <c r="AL94">
        <v>18.896066749999999</v>
      </c>
      <c r="AM94">
        <v>19.12265451</v>
      </c>
    </row>
    <row r="95" spans="1:39" x14ac:dyDescent="0.25">
      <c r="A95" t="s">
        <v>92</v>
      </c>
      <c r="B95">
        <v>0.74823260869999997</v>
      </c>
      <c r="C95">
        <v>0.77764741839999996</v>
      </c>
      <c r="D95">
        <v>0.79581549610000002</v>
      </c>
      <c r="E95">
        <v>0.81375874589999997</v>
      </c>
      <c r="F95">
        <v>0.82678171290000002</v>
      </c>
      <c r="G95">
        <v>0.98824176009999998</v>
      </c>
      <c r="H95">
        <v>1.158693218</v>
      </c>
      <c r="I95">
        <v>1.3297281990000001</v>
      </c>
      <c r="J95">
        <v>1.5062909900000001</v>
      </c>
      <c r="K95">
        <v>1.689294925</v>
      </c>
      <c r="L95">
        <v>1.8758435630000001</v>
      </c>
      <c r="M95">
        <v>2.059035084</v>
      </c>
      <c r="N95">
        <v>2.2264951549999998</v>
      </c>
      <c r="O95">
        <v>2.2541430569999998</v>
      </c>
      <c r="P95">
        <v>2.272257508</v>
      </c>
      <c r="Q95">
        <v>2.280712544</v>
      </c>
      <c r="R95">
        <v>2.2817372549999999</v>
      </c>
      <c r="S95">
        <v>2.2768274169999998</v>
      </c>
      <c r="T95">
        <v>2.2987227959999998</v>
      </c>
      <c r="U95">
        <v>2.3242458369999999</v>
      </c>
      <c r="V95">
        <v>2.342097103</v>
      </c>
      <c r="W95">
        <v>2.356477419</v>
      </c>
      <c r="X95">
        <v>2.3654376419999998</v>
      </c>
      <c r="Y95">
        <v>2.3689137410000001</v>
      </c>
      <c r="Z95">
        <v>2.366842793</v>
      </c>
      <c r="AA95">
        <v>2.3591385749999998</v>
      </c>
      <c r="AB95">
        <v>2.3457120169999999</v>
      </c>
      <c r="AC95">
        <v>2.3264915199999998</v>
      </c>
      <c r="AD95">
        <v>2.3745666129999998</v>
      </c>
      <c r="AE95">
        <v>2.408274681</v>
      </c>
      <c r="AF95">
        <v>2.4275859550000001</v>
      </c>
      <c r="AG95">
        <v>2.4382810789999998</v>
      </c>
      <c r="AH95">
        <v>2.443533167</v>
      </c>
      <c r="AI95">
        <v>2.4449619220000001</v>
      </c>
      <c r="AJ95">
        <v>2.4435763270000002</v>
      </c>
      <c r="AK95">
        <v>2.4401833179999999</v>
      </c>
      <c r="AL95">
        <v>2.4350974220000001</v>
      </c>
      <c r="AM95">
        <v>2.4286024450000001</v>
      </c>
    </row>
    <row r="96" spans="1:39" x14ac:dyDescent="0.25">
      <c r="A96" t="s">
        <v>93</v>
      </c>
      <c r="B96">
        <v>2.4028705899999999E-3</v>
      </c>
      <c r="C96">
        <v>4.7778025E-3</v>
      </c>
      <c r="D96">
        <v>9.9946863799999907E-3</v>
      </c>
      <c r="E96">
        <v>2.09713656E-2</v>
      </c>
      <c r="F96">
        <v>4.3667905999999999E-2</v>
      </c>
      <c r="G96">
        <v>8.3327235299999997E-2</v>
      </c>
      <c r="H96">
        <v>0.15214120759999999</v>
      </c>
      <c r="I96">
        <v>0.27130435050000001</v>
      </c>
      <c r="J96">
        <v>0.47748703819999999</v>
      </c>
      <c r="K96">
        <v>0.8320069537</v>
      </c>
      <c r="L96">
        <v>1.4355334340000001</v>
      </c>
      <c r="M96">
        <v>2.4485588730000001</v>
      </c>
      <c r="N96">
        <v>4.1146978399999998</v>
      </c>
      <c r="O96">
        <v>4.5177129279999999</v>
      </c>
      <c r="P96">
        <v>4.7558781489999999</v>
      </c>
      <c r="Q96">
        <v>4.9671436939999998</v>
      </c>
      <c r="R96">
        <v>5.1707526010000002</v>
      </c>
      <c r="S96">
        <v>5.3704369359999999</v>
      </c>
      <c r="T96">
        <v>6.0237363960000003</v>
      </c>
      <c r="U96">
        <v>6.8140481389999996</v>
      </c>
      <c r="V96">
        <v>7.6885770999999998</v>
      </c>
      <c r="W96">
        <v>8.6641173239999905</v>
      </c>
      <c r="X96">
        <v>9.7422764270000002</v>
      </c>
      <c r="Y96">
        <v>10.930580750000001</v>
      </c>
      <c r="Z96">
        <v>12.23650574</v>
      </c>
      <c r="AA96">
        <v>13.667126379999999</v>
      </c>
      <c r="AB96">
        <v>15.228941669999999</v>
      </c>
      <c r="AC96">
        <v>16.92769419</v>
      </c>
      <c r="AD96">
        <v>17.832468129999999</v>
      </c>
      <c r="AE96">
        <v>18.50783513</v>
      </c>
      <c r="AF96">
        <v>19.076338790000001</v>
      </c>
      <c r="AG96">
        <v>19.59131812</v>
      </c>
      <c r="AH96">
        <v>20.07616479</v>
      </c>
      <c r="AI96">
        <v>20.542187869999999</v>
      </c>
      <c r="AJ96">
        <v>20.996312490000001</v>
      </c>
      <c r="AK96">
        <v>21.444388549999999</v>
      </c>
      <c r="AL96">
        <v>21.88835576</v>
      </c>
      <c r="AM96">
        <v>22.330024600000002</v>
      </c>
    </row>
    <row r="97" spans="1:39" x14ac:dyDescent="0.25">
      <c r="A97" t="s">
        <v>94</v>
      </c>
      <c r="B97">
        <v>18.786700339999999</v>
      </c>
      <c r="C97">
        <v>25.149232980000001</v>
      </c>
      <c r="D97">
        <v>33.303927680000001</v>
      </c>
      <c r="E97">
        <v>45.995371540000001</v>
      </c>
      <c r="F97">
        <v>63.436871150000002</v>
      </c>
      <c r="G97">
        <v>76.940726710000007</v>
      </c>
      <c r="H97">
        <v>88.108545340000006</v>
      </c>
      <c r="I97">
        <v>97.95394958</v>
      </c>
      <c r="J97">
        <v>107.0429393</v>
      </c>
      <c r="K97">
        <v>115.6133014</v>
      </c>
      <c r="L97">
        <v>123.589251</v>
      </c>
      <c r="M97">
        <v>130.61392760000001</v>
      </c>
      <c r="N97">
        <v>136.0525299</v>
      </c>
      <c r="O97">
        <v>137.02026499999999</v>
      </c>
      <c r="P97">
        <v>137.2932619</v>
      </c>
      <c r="Q97">
        <v>137.21268470000001</v>
      </c>
      <c r="R97">
        <v>136.87103060000001</v>
      </c>
      <c r="S97">
        <v>136.28037639999999</v>
      </c>
      <c r="T97">
        <v>137.20222860000001</v>
      </c>
      <c r="U97">
        <v>138.249809</v>
      </c>
      <c r="V97">
        <v>138.88400920000001</v>
      </c>
      <c r="W97">
        <v>139.32497699999999</v>
      </c>
      <c r="X97">
        <v>139.4866212</v>
      </c>
      <c r="Y97">
        <v>139.34454030000001</v>
      </c>
      <c r="Z97">
        <v>138.88887690000001</v>
      </c>
      <c r="AA97">
        <v>138.112853</v>
      </c>
      <c r="AB97">
        <v>137.01116640000001</v>
      </c>
      <c r="AC97">
        <v>135.5806852</v>
      </c>
      <c r="AD97">
        <v>72.616625749999997</v>
      </c>
      <c r="AE97">
        <v>36.211274469999999</v>
      </c>
      <c r="AF97">
        <v>17.84952573</v>
      </c>
      <c r="AG97">
        <v>8.7738390059999904</v>
      </c>
      <c r="AH97">
        <v>4.3142579259999998</v>
      </c>
      <c r="AI97">
        <v>2.1267465840000002</v>
      </c>
      <c r="AJ97">
        <v>1.0552113670000001</v>
      </c>
      <c r="AK97">
        <v>0.53059612730000005</v>
      </c>
      <c r="AL97">
        <v>0.27421329690000001</v>
      </c>
      <c r="AM97">
        <v>0.14890019299999999</v>
      </c>
    </row>
    <row r="98" spans="1:39" x14ac:dyDescent="0.25">
      <c r="A98" t="s">
        <v>95</v>
      </c>
      <c r="B98">
        <v>11.05650142</v>
      </c>
      <c r="C98">
        <v>12.42961678</v>
      </c>
      <c r="D98">
        <v>13.551738329999999</v>
      </c>
      <c r="E98">
        <v>15.376736040000001</v>
      </c>
      <c r="F98">
        <v>17.43289154</v>
      </c>
      <c r="G98">
        <v>19.827925359999998</v>
      </c>
      <c r="H98">
        <v>21.594814899999999</v>
      </c>
      <c r="I98">
        <v>22.869770469999999</v>
      </c>
      <c r="J98">
        <v>23.813280989999999</v>
      </c>
      <c r="K98">
        <v>24.509325570000001</v>
      </c>
      <c r="L98">
        <v>24.968507410000001</v>
      </c>
      <c r="M98">
        <v>25.148365139999999</v>
      </c>
      <c r="N98">
        <v>24.96620034</v>
      </c>
      <c r="O98">
        <v>24.907930950000001</v>
      </c>
      <c r="P98">
        <v>24.824146129999999</v>
      </c>
      <c r="Q98">
        <v>24.687178939999999</v>
      </c>
      <c r="R98">
        <v>24.50492728</v>
      </c>
      <c r="S98">
        <v>24.279233810000001</v>
      </c>
      <c r="T98">
        <v>22.48647021</v>
      </c>
      <c r="U98">
        <v>20.67338488</v>
      </c>
      <c r="V98">
        <v>18.93380324</v>
      </c>
      <c r="W98">
        <v>17.315798340000001</v>
      </c>
      <c r="X98">
        <v>15.805058580000001</v>
      </c>
      <c r="Y98">
        <v>14.395483799999999</v>
      </c>
      <c r="Z98">
        <v>13.082689220000001</v>
      </c>
      <c r="AA98">
        <v>11.86247884</v>
      </c>
      <c r="AB98">
        <v>10.730657580000001</v>
      </c>
      <c r="AC98">
        <v>9.6830856749999903</v>
      </c>
      <c r="AD98">
        <v>8.1792822100000002</v>
      </c>
      <c r="AE98">
        <v>6.8105743500000004</v>
      </c>
      <c r="AF98">
        <v>5.6339057300000004</v>
      </c>
      <c r="AG98">
        <v>4.6449497830000004</v>
      </c>
      <c r="AH98">
        <v>3.8224789879999999</v>
      </c>
      <c r="AI98">
        <v>3.1423312769999998</v>
      </c>
      <c r="AJ98">
        <v>2.5817724119999998</v>
      </c>
      <c r="AK98">
        <v>2.1207738190000001</v>
      </c>
      <c r="AL98">
        <v>1.7420964560000001</v>
      </c>
      <c r="AM98">
        <v>1.431316067</v>
      </c>
    </row>
    <row r="99" spans="1:39" x14ac:dyDescent="0.25">
      <c r="A99" t="s">
        <v>96</v>
      </c>
      <c r="B99" s="8">
        <v>7.0719006999999997E-5</v>
      </c>
      <c r="C99">
        <v>3.5876893399999999E-4</v>
      </c>
      <c r="D99">
        <v>2.1794629099999999E-3</v>
      </c>
      <c r="E99">
        <v>1.4303288500000001E-2</v>
      </c>
      <c r="F99">
        <v>9.2852805199999999E-2</v>
      </c>
      <c r="G99">
        <v>0.1369950408</v>
      </c>
      <c r="H99">
        <v>0.16654570590000001</v>
      </c>
      <c r="I99">
        <v>0.19452456460000001</v>
      </c>
      <c r="J99">
        <v>0.22381356090000001</v>
      </c>
      <c r="K99">
        <v>0.25490797520000003</v>
      </c>
      <c r="L99">
        <v>0.28748547000000002</v>
      </c>
      <c r="M99">
        <v>0.32052837750000002</v>
      </c>
      <c r="N99">
        <v>0.35206698829999999</v>
      </c>
      <c r="O99">
        <v>0.35616099439999999</v>
      </c>
      <c r="P99">
        <v>0.35825739890000002</v>
      </c>
      <c r="Q99">
        <v>0.35882835730000001</v>
      </c>
      <c r="R99">
        <v>0.35825786479999999</v>
      </c>
      <c r="S99">
        <v>0.35678249319999999</v>
      </c>
      <c r="T99">
        <v>0.33624032679999999</v>
      </c>
      <c r="U99">
        <v>0.31519919060000001</v>
      </c>
      <c r="V99">
        <v>0.29432791699999999</v>
      </c>
      <c r="W99">
        <v>0.27443171160000002</v>
      </c>
      <c r="X99">
        <v>0.25530745300000002</v>
      </c>
      <c r="Y99">
        <v>0.23698409200000001</v>
      </c>
      <c r="Z99">
        <v>0.21948021409999999</v>
      </c>
      <c r="AA99">
        <v>0.2028033162</v>
      </c>
      <c r="AB99">
        <v>0.18695302559999999</v>
      </c>
      <c r="AC99">
        <v>0.17192410659999999</v>
      </c>
      <c r="AD99">
        <v>0.16966661420000001</v>
      </c>
      <c r="AE99">
        <v>0.16711010209999999</v>
      </c>
      <c r="AF99">
        <v>0.1636854385</v>
      </c>
      <c r="AG99">
        <v>0.15979476949999999</v>
      </c>
      <c r="AH99">
        <v>0.15567531479999999</v>
      </c>
      <c r="AI99">
        <v>0.1514440893</v>
      </c>
      <c r="AJ99">
        <v>0.14717204049999999</v>
      </c>
      <c r="AK99">
        <v>0.1429109428</v>
      </c>
      <c r="AL99">
        <v>0.13868062219999999</v>
      </c>
      <c r="AM99">
        <v>0.1344984799</v>
      </c>
    </row>
    <row r="100" spans="1:39" x14ac:dyDescent="0.25">
      <c r="A100" t="s">
        <v>97</v>
      </c>
      <c r="B100">
        <v>1.454606002</v>
      </c>
      <c r="C100">
        <v>1.4890629040000001</v>
      </c>
      <c r="D100">
        <v>1.501168469</v>
      </c>
      <c r="E100">
        <v>1.51358427</v>
      </c>
      <c r="F100">
        <v>1.516475351</v>
      </c>
      <c r="G100">
        <v>1.6518792250000001</v>
      </c>
      <c r="H100">
        <v>1.7483107950000001</v>
      </c>
      <c r="I100">
        <v>1.808657016</v>
      </c>
      <c r="J100">
        <v>1.8465760360000001</v>
      </c>
      <c r="K100">
        <v>1.866441228</v>
      </c>
      <c r="L100">
        <v>1.8677507470000001</v>
      </c>
      <c r="M100">
        <v>1.847229282</v>
      </c>
      <c r="N100">
        <v>1.7992861440000001</v>
      </c>
      <c r="O100">
        <v>1.8037111960000001</v>
      </c>
      <c r="P100">
        <v>1.8185930830000001</v>
      </c>
      <c r="Q100">
        <v>1.82739896</v>
      </c>
      <c r="R100">
        <v>1.8300384249999999</v>
      </c>
      <c r="S100">
        <v>1.8275201619999999</v>
      </c>
      <c r="T100">
        <v>1.8468469089999999</v>
      </c>
      <c r="U100">
        <v>1.869080509</v>
      </c>
      <c r="V100">
        <v>1.8850574520000001</v>
      </c>
      <c r="W100">
        <v>1.8980143190000001</v>
      </c>
      <c r="X100">
        <v>1.9063729460000001</v>
      </c>
      <c r="Y100">
        <v>1.910108119</v>
      </c>
      <c r="Z100">
        <v>1.9092031899999999</v>
      </c>
      <c r="AA100">
        <v>1.9036214920000001</v>
      </c>
      <c r="AB100">
        <v>1.893318896</v>
      </c>
      <c r="AC100">
        <v>1.878261277</v>
      </c>
      <c r="AD100">
        <v>1.919538677</v>
      </c>
      <c r="AE100">
        <v>1.949411308</v>
      </c>
      <c r="AF100">
        <v>1.967772082</v>
      </c>
      <c r="AG100">
        <v>1.9793241770000001</v>
      </c>
      <c r="AH100">
        <v>1.986605511</v>
      </c>
      <c r="AI100">
        <v>1.9908698069999999</v>
      </c>
      <c r="AJ100">
        <v>1.9928942890000001</v>
      </c>
      <c r="AK100">
        <v>1.993294627</v>
      </c>
      <c r="AL100">
        <v>1.992297902</v>
      </c>
      <c r="AM100">
        <v>1.9901167049999999</v>
      </c>
    </row>
    <row r="101" spans="1:39" x14ac:dyDescent="0.25">
      <c r="A101" t="s">
        <v>98</v>
      </c>
      <c r="B101">
        <v>344.32535730000001</v>
      </c>
      <c r="C101">
        <v>354.70835699999998</v>
      </c>
      <c r="D101">
        <v>357.13915930000002</v>
      </c>
      <c r="E101">
        <v>367.23769590000001</v>
      </c>
      <c r="F101">
        <v>376.46889920000001</v>
      </c>
      <c r="G101">
        <v>417.22099400000002</v>
      </c>
      <c r="H101">
        <v>445.73819329999998</v>
      </c>
      <c r="I101">
        <v>462.6526164</v>
      </c>
      <c r="J101">
        <v>471.66806150000002</v>
      </c>
      <c r="K101">
        <v>475.42690049999999</v>
      </c>
      <c r="L101">
        <v>474.42454170000002</v>
      </c>
      <c r="M101">
        <v>468.09791419999999</v>
      </c>
      <c r="N101">
        <v>455.24400279999998</v>
      </c>
      <c r="O101">
        <v>435.56288369999999</v>
      </c>
      <c r="P101">
        <v>416.79530210000001</v>
      </c>
      <c r="Q101">
        <v>398.47351989999999</v>
      </c>
      <c r="R101">
        <v>380.44496900000001</v>
      </c>
      <c r="S101">
        <v>362.65881769999999</v>
      </c>
      <c r="T101">
        <v>354.97638910000001</v>
      </c>
      <c r="U101">
        <v>348.48517980000003</v>
      </c>
      <c r="V101">
        <v>341.08388880000001</v>
      </c>
      <c r="W101">
        <v>333.33038870000001</v>
      </c>
      <c r="X101">
        <v>325.06671849999998</v>
      </c>
      <c r="Y101">
        <v>316.29131969999997</v>
      </c>
      <c r="Z101">
        <v>307.03881669999998</v>
      </c>
      <c r="AA101">
        <v>297.34872869999998</v>
      </c>
      <c r="AB101">
        <v>287.2611182</v>
      </c>
      <c r="AC101">
        <v>276.81792539999998</v>
      </c>
      <c r="AD101">
        <v>206.09917960000001</v>
      </c>
      <c r="AE101">
        <v>148.50932349999999</v>
      </c>
      <c r="AF101">
        <v>106.2178461</v>
      </c>
      <c r="AG101">
        <v>75.767643219999997</v>
      </c>
      <c r="AH101">
        <v>54.003943149999998</v>
      </c>
      <c r="AI101">
        <v>38.50462469</v>
      </c>
      <c r="AJ101">
        <v>27.489511629999999</v>
      </c>
      <c r="AK101">
        <v>19.670737580000001</v>
      </c>
      <c r="AL101">
        <v>14.124079</v>
      </c>
      <c r="AM101">
        <v>10.19110075</v>
      </c>
    </row>
    <row r="102" spans="1:39" x14ac:dyDescent="0.25">
      <c r="A102" t="s">
        <v>99</v>
      </c>
      <c r="B102">
        <v>1654.8800980000001</v>
      </c>
      <c r="C102">
        <v>1776.9578779999999</v>
      </c>
      <c r="D102">
        <v>1879.8306829999999</v>
      </c>
      <c r="E102">
        <v>2024.678615</v>
      </c>
      <c r="F102">
        <v>2172.7362210000001</v>
      </c>
      <c r="G102">
        <v>2453.0296060000001</v>
      </c>
      <c r="H102">
        <v>2663.581717</v>
      </c>
      <c r="I102">
        <v>2811.3711149999999</v>
      </c>
      <c r="J102">
        <v>2916.0092249999998</v>
      </c>
      <c r="K102">
        <v>2990.083862</v>
      </c>
      <c r="L102">
        <v>3035.1261169999998</v>
      </c>
      <c r="M102">
        <v>3046.0697580000001</v>
      </c>
      <c r="N102">
        <v>3013.2249259999999</v>
      </c>
      <c r="O102">
        <v>3097.2407589999998</v>
      </c>
      <c r="P102">
        <v>3197.7225539999999</v>
      </c>
      <c r="Q102">
        <v>3298.260679</v>
      </c>
      <c r="R102">
        <v>3396.7425659999999</v>
      </c>
      <c r="S102">
        <v>3492.2114590000001</v>
      </c>
      <c r="T102">
        <v>3513.1895500000001</v>
      </c>
      <c r="U102">
        <v>3526.1575699999999</v>
      </c>
      <c r="V102">
        <v>3526.8958170000001</v>
      </c>
      <c r="W102">
        <v>3522.306255</v>
      </c>
      <c r="X102">
        <v>3510.490307</v>
      </c>
      <c r="Y102">
        <v>3490.9773060000002</v>
      </c>
      <c r="Z102">
        <v>3463.6584979999998</v>
      </c>
      <c r="AA102">
        <v>3428.496212</v>
      </c>
      <c r="AB102">
        <v>3385.4840840000002</v>
      </c>
      <c r="AC102">
        <v>3334.665395</v>
      </c>
      <c r="AD102">
        <v>3472.955813</v>
      </c>
      <c r="AE102">
        <v>3613.6342530000002</v>
      </c>
      <c r="AF102">
        <v>3740.3679809999999</v>
      </c>
      <c r="AG102">
        <v>3857.6456149999999</v>
      </c>
      <c r="AH102">
        <v>3969.417164</v>
      </c>
      <c r="AI102">
        <v>4078.0087840000001</v>
      </c>
      <c r="AJ102">
        <v>4184.9258449999998</v>
      </c>
      <c r="AK102">
        <v>4291.2135749999998</v>
      </c>
      <c r="AL102">
        <v>4397.3986640000003</v>
      </c>
      <c r="AM102">
        <v>4503.8708740000002</v>
      </c>
    </row>
    <row r="103" spans="1:39" x14ac:dyDescent="0.25">
      <c r="A103" t="s">
        <v>100</v>
      </c>
      <c r="B103">
        <v>5.531089014</v>
      </c>
      <c r="C103">
        <v>6.5396536579999998</v>
      </c>
      <c r="D103">
        <v>7.55155552</v>
      </c>
      <c r="E103">
        <v>9.1440607170000003</v>
      </c>
      <c r="F103">
        <v>11.07964269</v>
      </c>
      <c r="G103">
        <v>8.1926711710000006</v>
      </c>
      <c r="H103">
        <v>5.4853839029999998</v>
      </c>
      <c r="I103">
        <v>3.5375283390000001</v>
      </c>
      <c r="J103">
        <v>2.2350966849999998</v>
      </c>
      <c r="K103">
        <v>1.3936666980000001</v>
      </c>
      <c r="L103">
        <v>0.8594130914</v>
      </c>
      <c r="M103">
        <v>0.52350872319999997</v>
      </c>
      <c r="N103">
        <v>0.31451797500000001</v>
      </c>
      <c r="O103">
        <v>0.28112421520000003</v>
      </c>
      <c r="P103">
        <v>0.26267181049999999</v>
      </c>
      <c r="Q103">
        <v>0.24654566580000001</v>
      </c>
      <c r="R103">
        <v>0.23139785569999999</v>
      </c>
      <c r="S103">
        <v>0.2170018789</v>
      </c>
      <c r="T103">
        <v>0.2396917546</v>
      </c>
      <c r="U103">
        <v>0.26951970609999998</v>
      </c>
      <c r="V103">
        <v>0.3026949129</v>
      </c>
      <c r="W103">
        <v>0.33950943569999997</v>
      </c>
      <c r="X103">
        <v>0.37999264799999999</v>
      </c>
      <c r="Y103">
        <v>0.42431352989999999</v>
      </c>
      <c r="Z103">
        <v>0.47267055740000002</v>
      </c>
      <c r="AA103">
        <v>0.52525631959999997</v>
      </c>
      <c r="AB103">
        <v>0.58224454260000003</v>
      </c>
      <c r="AC103">
        <v>0.64378401129999996</v>
      </c>
      <c r="AD103">
        <v>0.70798071539999996</v>
      </c>
      <c r="AE103">
        <v>0.77417530769999998</v>
      </c>
      <c r="AF103">
        <v>0.84274052639999997</v>
      </c>
      <c r="AG103">
        <v>0.91485090059999996</v>
      </c>
      <c r="AH103">
        <v>0.99142534469999999</v>
      </c>
      <c r="AI103">
        <v>1.073102024</v>
      </c>
      <c r="AJ103">
        <v>1.16043213</v>
      </c>
      <c r="AK103">
        <v>1.2539477649999999</v>
      </c>
      <c r="AL103">
        <v>1.354116208</v>
      </c>
      <c r="AM103">
        <v>1.4614193559999999</v>
      </c>
    </row>
    <row r="104" spans="1:39" x14ac:dyDescent="0.25">
      <c r="A104" t="s">
        <v>101</v>
      </c>
      <c r="B104" s="8">
        <v>127.6313988</v>
      </c>
      <c r="C104">
        <v>126.3859635</v>
      </c>
      <c r="D104">
        <v>118.5152281</v>
      </c>
      <c r="E104">
        <v>117.7701347</v>
      </c>
      <c r="F104">
        <v>117.4500773</v>
      </c>
      <c r="G104">
        <v>65.155369629999996</v>
      </c>
      <c r="H104">
        <v>32.427424999999999</v>
      </c>
      <c r="I104">
        <v>15.543420190000001</v>
      </c>
      <c r="J104">
        <v>7.3193654309999996</v>
      </c>
      <c r="K104">
        <v>3.426523993</v>
      </c>
      <c r="L104">
        <v>1.6117091569999999</v>
      </c>
      <c r="M104">
        <v>0.77612406140000001</v>
      </c>
      <c r="N104">
        <v>0.3957024972</v>
      </c>
      <c r="O104">
        <v>0.36764100929999999</v>
      </c>
      <c r="P104">
        <v>0.36505865339999999</v>
      </c>
      <c r="Q104">
        <v>0.36516739139999999</v>
      </c>
      <c r="R104">
        <v>0.365523286</v>
      </c>
      <c r="S104">
        <v>0.36575247840000003</v>
      </c>
      <c r="T104">
        <v>0.36972854900000002</v>
      </c>
      <c r="U104">
        <v>0.37441484159999999</v>
      </c>
      <c r="V104">
        <v>0.37834116089999997</v>
      </c>
      <c r="W104">
        <v>0.3818603424</v>
      </c>
      <c r="X104">
        <v>0.38477305020000002</v>
      </c>
      <c r="Y104">
        <v>0.38702208189999998</v>
      </c>
      <c r="Z104">
        <v>0.38859195680000003</v>
      </c>
      <c r="AA104">
        <v>0.38947965649999999</v>
      </c>
      <c r="AB104">
        <v>0.38968845019999998</v>
      </c>
      <c r="AC104">
        <v>0.38922771540000001</v>
      </c>
      <c r="AD104">
        <v>0.39771115530000001</v>
      </c>
      <c r="AE104">
        <v>0.40654227120000003</v>
      </c>
      <c r="AF104">
        <v>0.4147854118</v>
      </c>
      <c r="AG104">
        <v>0.42272675059999998</v>
      </c>
      <c r="AH104">
        <v>0.43058762589999999</v>
      </c>
      <c r="AI104">
        <v>0.43846231009999997</v>
      </c>
      <c r="AJ104">
        <v>0.44641635680000002</v>
      </c>
      <c r="AK104">
        <v>0.45448382869999998</v>
      </c>
      <c r="AL104">
        <v>0.4626898472</v>
      </c>
      <c r="AM104">
        <v>0.47106199700000001</v>
      </c>
    </row>
    <row r="105" spans="1:39" x14ac:dyDescent="0.25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25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25">
      <c r="A107" t="s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25">
      <c r="A108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25">
      <c r="A109" t="s">
        <v>106</v>
      </c>
      <c r="B109">
        <v>822139.67229999998</v>
      </c>
      <c r="C109">
        <v>1100575.2490000001</v>
      </c>
      <c r="D109">
        <v>1457439.2409999999</v>
      </c>
      <c r="E109">
        <v>2012839.5819999999</v>
      </c>
      <c r="F109">
        <v>2776110.9219999998</v>
      </c>
      <c r="G109">
        <v>3367063.787</v>
      </c>
      <c r="H109">
        <v>3855787.5010000002</v>
      </c>
      <c r="I109">
        <v>4286639.9950000001</v>
      </c>
      <c r="J109">
        <v>4684390.4369999999</v>
      </c>
      <c r="K109">
        <v>5059444.8090000004</v>
      </c>
      <c r="L109">
        <v>5408486.6289999997</v>
      </c>
      <c r="M109">
        <v>5715899.0369999995</v>
      </c>
      <c r="N109">
        <v>5953902</v>
      </c>
      <c r="O109">
        <v>5996251.8159999996</v>
      </c>
      <c r="P109">
        <v>6008198.648</v>
      </c>
      <c r="Q109">
        <v>6004672.4460000005</v>
      </c>
      <c r="R109">
        <v>5989721.0530000003</v>
      </c>
      <c r="S109">
        <v>5963872.9689999996</v>
      </c>
      <c r="T109">
        <v>6004214.8669999996</v>
      </c>
      <c r="U109">
        <v>6050058.8590000002</v>
      </c>
      <c r="V109">
        <v>6077812.5939999996</v>
      </c>
      <c r="W109">
        <v>6097110.1339999996</v>
      </c>
      <c r="X109">
        <v>6104183.9730000002</v>
      </c>
      <c r="Y109">
        <v>6097966.2589999996</v>
      </c>
      <c r="Z109">
        <v>6078025.6160000004</v>
      </c>
      <c r="AA109">
        <v>6044065.4210000001</v>
      </c>
      <c r="AB109">
        <v>5995853.6440000003</v>
      </c>
      <c r="AC109">
        <v>5933253.2309999997</v>
      </c>
      <c r="AD109">
        <v>3177832.0750000002</v>
      </c>
      <c r="AE109">
        <v>1584673.4110000001</v>
      </c>
      <c r="AF109">
        <v>781062.26930000004</v>
      </c>
      <c r="AG109">
        <v>383965.22970000003</v>
      </c>
      <c r="AH109">
        <v>188800.84270000001</v>
      </c>
      <c r="AI109">
        <v>93073.664929999999</v>
      </c>
      <c r="AJ109">
        <v>46176.36997</v>
      </c>
      <c r="AK109">
        <v>23219.510419999999</v>
      </c>
      <c r="AL109">
        <v>11988.94087</v>
      </c>
      <c r="AM109">
        <v>6500.7236540000004</v>
      </c>
    </row>
    <row r="110" spans="1:39" x14ac:dyDescent="0.25">
      <c r="A110" t="s">
        <v>107</v>
      </c>
      <c r="B110">
        <v>483852.31540000002</v>
      </c>
      <c r="C110">
        <v>543942.30359999998</v>
      </c>
      <c r="D110">
        <v>593048.35360000003</v>
      </c>
      <c r="E110">
        <v>672913.52370000002</v>
      </c>
      <c r="F110">
        <v>762894.57310000004</v>
      </c>
      <c r="G110">
        <v>867705.54480000003</v>
      </c>
      <c r="H110">
        <v>945027.79700000002</v>
      </c>
      <c r="I110">
        <v>1000822.137</v>
      </c>
      <c r="J110">
        <v>1042111.848</v>
      </c>
      <c r="K110">
        <v>1072572.007</v>
      </c>
      <c r="L110">
        <v>1092666.6270000001</v>
      </c>
      <c r="M110">
        <v>1100537.524</v>
      </c>
      <c r="N110">
        <v>1092565.666</v>
      </c>
      <c r="O110">
        <v>1090015.692</v>
      </c>
      <c r="P110">
        <v>1086349.1189999999</v>
      </c>
      <c r="Q110">
        <v>1080355.189</v>
      </c>
      <c r="R110">
        <v>1072379.53</v>
      </c>
      <c r="S110">
        <v>1062502.7790000001</v>
      </c>
      <c r="T110">
        <v>984048.23129999998</v>
      </c>
      <c r="U110">
        <v>904704.36809999996</v>
      </c>
      <c r="V110">
        <v>828577.15830000001</v>
      </c>
      <c r="W110">
        <v>757770.36430000002</v>
      </c>
      <c r="X110">
        <v>691657.68480000005</v>
      </c>
      <c r="Y110">
        <v>629972.16630000004</v>
      </c>
      <c r="Z110">
        <v>572521.9227</v>
      </c>
      <c r="AA110">
        <v>519123.33</v>
      </c>
      <c r="AB110">
        <v>469592.80320000002</v>
      </c>
      <c r="AC110">
        <v>423749.179</v>
      </c>
      <c r="AD110">
        <v>357940.04489999998</v>
      </c>
      <c r="AE110">
        <v>298042.9363</v>
      </c>
      <c r="AF110">
        <v>246549.8082</v>
      </c>
      <c r="AG110">
        <v>203271.3223</v>
      </c>
      <c r="AH110">
        <v>167278.5269</v>
      </c>
      <c r="AI110">
        <v>137514.0453</v>
      </c>
      <c r="AJ110">
        <v>112982.98050000001</v>
      </c>
      <c r="AK110">
        <v>92808.852880000006</v>
      </c>
      <c r="AL110">
        <v>76237.267380000005</v>
      </c>
      <c r="AM110">
        <v>62636.957499999997</v>
      </c>
    </row>
    <row r="111" spans="1:39" x14ac:dyDescent="0.25">
      <c r="A111" t="s">
        <v>108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109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25">
      <c r="A113" t="s">
        <v>110</v>
      </c>
      <c r="B113">
        <v>34453082.130000003</v>
      </c>
      <c r="C113">
        <v>35492001.670000002</v>
      </c>
      <c r="D113">
        <v>35735226.950000003</v>
      </c>
      <c r="E113">
        <v>36745683.200000003</v>
      </c>
      <c r="F113">
        <v>37669354.369999997</v>
      </c>
      <c r="G113">
        <v>41746995.579999998</v>
      </c>
      <c r="H113">
        <v>44600417.189999998</v>
      </c>
      <c r="I113">
        <v>46292868.799999997</v>
      </c>
      <c r="J113">
        <v>47194951.280000001</v>
      </c>
      <c r="K113">
        <v>47571059.469999999</v>
      </c>
      <c r="L113">
        <v>47470763.780000001</v>
      </c>
      <c r="M113">
        <v>46837723.509999998</v>
      </c>
      <c r="N113">
        <v>45551565.359999999</v>
      </c>
      <c r="O113">
        <v>43582279.049999997</v>
      </c>
      <c r="P113">
        <v>41704400.990000002</v>
      </c>
      <c r="Q113">
        <v>39871129.490000002</v>
      </c>
      <c r="R113">
        <v>38067198.600000001</v>
      </c>
      <c r="S113">
        <v>36287522.149999999</v>
      </c>
      <c r="T113">
        <v>35518820.859999999</v>
      </c>
      <c r="U113">
        <v>34869312.590000004</v>
      </c>
      <c r="V113">
        <v>34128741.840000004</v>
      </c>
      <c r="W113">
        <v>33352929.18</v>
      </c>
      <c r="X113">
        <v>32526069.050000001</v>
      </c>
      <c r="Y113">
        <v>31648005.530000001</v>
      </c>
      <c r="Z113">
        <v>30722203.120000001</v>
      </c>
      <c r="AA113">
        <v>29752616.100000001</v>
      </c>
      <c r="AB113">
        <v>28743253.100000001</v>
      </c>
      <c r="AC113">
        <v>27698310.670000002</v>
      </c>
      <c r="AD113">
        <v>20622216.23</v>
      </c>
      <c r="AE113">
        <v>14859793.24</v>
      </c>
      <c r="AF113">
        <v>10628120.52</v>
      </c>
      <c r="AG113">
        <v>7581278.9859999996</v>
      </c>
      <c r="AH113">
        <v>5403613.5020000003</v>
      </c>
      <c r="AI113">
        <v>3852760.2370000002</v>
      </c>
      <c r="AJ113">
        <v>2750584.1320000002</v>
      </c>
      <c r="AK113">
        <v>1968237.057</v>
      </c>
      <c r="AL113">
        <v>1413247.862</v>
      </c>
      <c r="AM113">
        <v>1019712.015</v>
      </c>
    </row>
    <row r="114" spans="1:39" x14ac:dyDescent="0.25">
      <c r="A114" t="s">
        <v>111</v>
      </c>
      <c r="B114">
        <v>56591382.229999997</v>
      </c>
      <c r="C114">
        <v>60766035.32</v>
      </c>
      <c r="D114">
        <v>64283942.280000001</v>
      </c>
      <c r="E114">
        <v>69237258.670000002</v>
      </c>
      <c r="F114">
        <v>74300335.170000002</v>
      </c>
      <c r="G114">
        <v>83885434.489999995</v>
      </c>
      <c r="H114">
        <v>91085614.75</v>
      </c>
      <c r="I114">
        <v>96139519.450000003</v>
      </c>
      <c r="J114">
        <v>99717793.959999904</v>
      </c>
      <c r="K114">
        <v>102250899.59999999</v>
      </c>
      <c r="L114">
        <v>103791194.5</v>
      </c>
      <c r="M114">
        <v>104165430.59999999</v>
      </c>
      <c r="N114">
        <v>103042246.8</v>
      </c>
      <c r="O114">
        <v>105915308.2</v>
      </c>
      <c r="P114">
        <v>109351450.59999999</v>
      </c>
      <c r="Q114">
        <v>112789519.3</v>
      </c>
      <c r="R114">
        <v>116157271.5</v>
      </c>
      <c r="S114">
        <v>119421989.40000001</v>
      </c>
      <c r="T114">
        <v>120139370.2</v>
      </c>
      <c r="U114">
        <v>120582833.2</v>
      </c>
      <c r="V114">
        <v>120608078.8</v>
      </c>
      <c r="W114">
        <v>120451131.09999999</v>
      </c>
      <c r="X114">
        <v>120047065.09999999</v>
      </c>
      <c r="Y114">
        <v>119379785.5</v>
      </c>
      <c r="Z114">
        <v>118445573.3</v>
      </c>
      <c r="AA114">
        <v>117243140.40000001</v>
      </c>
      <c r="AB114">
        <v>115772269</v>
      </c>
      <c r="AC114">
        <v>114034439.2</v>
      </c>
      <c r="AD114">
        <v>118763510.5</v>
      </c>
      <c r="AE114">
        <v>123574244.2</v>
      </c>
      <c r="AF114">
        <v>127908115.2</v>
      </c>
      <c r="AG114">
        <v>131918619.2</v>
      </c>
      <c r="AH114">
        <v>135740833.59999999</v>
      </c>
      <c r="AI114">
        <v>139454305</v>
      </c>
      <c r="AJ114">
        <v>143110512</v>
      </c>
      <c r="AK114">
        <v>146745198</v>
      </c>
      <c r="AL114">
        <v>150376374</v>
      </c>
      <c r="AM114">
        <v>154017368.69999999</v>
      </c>
    </row>
    <row r="115" spans="1:39" x14ac:dyDescent="0.25">
      <c r="A115" t="s">
        <v>112</v>
      </c>
      <c r="B115">
        <v>1083848.0830000001</v>
      </c>
      <c r="C115">
        <v>1281482.0120000001</v>
      </c>
      <c r="D115">
        <v>1479769.888</v>
      </c>
      <c r="E115">
        <v>1791830.2620000001</v>
      </c>
      <c r="F115">
        <v>2171118.4649999999</v>
      </c>
      <c r="G115">
        <v>1605400.115</v>
      </c>
      <c r="H115">
        <v>1074891.9080000001</v>
      </c>
      <c r="I115">
        <v>693198.6263</v>
      </c>
      <c r="J115">
        <v>437979.79930000001</v>
      </c>
      <c r="K115">
        <v>273096.84850000002</v>
      </c>
      <c r="L115">
        <v>168406.84160000001</v>
      </c>
      <c r="M115">
        <v>102584.48639999999</v>
      </c>
      <c r="N115">
        <v>61631.570789999998</v>
      </c>
      <c r="O115">
        <v>55087.875260000001</v>
      </c>
      <c r="P115">
        <v>51472.022499999999</v>
      </c>
      <c r="Q115">
        <v>48312.013509999997</v>
      </c>
      <c r="R115">
        <v>45343.714699999997</v>
      </c>
      <c r="S115">
        <v>42522.741860000002</v>
      </c>
      <c r="T115">
        <v>46968.950960000002</v>
      </c>
      <c r="U115">
        <v>52813.906239999997</v>
      </c>
      <c r="V115">
        <v>59314.775099999999</v>
      </c>
      <c r="W115">
        <v>66528.788449999905</v>
      </c>
      <c r="X115">
        <v>74461.702179999906</v>
      </c>
      <c r="Y115">
        <v>83146.628909999999</v>
      </c>
      <c r="Z115">
        <v>92622.461139999999</v>
      </c>
      <c r="AA115">
        <v>102926.9378</v>
      </c>
      <c r="AB115">
        <v>114094.1014</v>
      </c>
      <c r="AC115">
        <v>126153.10739999999</v>
      </c>
      <c r="AD115">
        <v>138732.81349999999</v>
      </c>
      <c r="AE115">
        <v>151704.0172</v>
      </c>
      <c r="AF115">
        <v>165139.75839999999</v>
      </c>
      <c r="AG115">
        <v>179270.19289999999</v>
      </c>
      <c r="AH115">
        <v>194275.38699999999</v>
      </c>
      <c r="AI115">
        <v>210280.39290000001</v>
      </c>
      <c r="AJ115">
        <v>227393.21969999999</v>
      </c>
      <c r="AK115">
        <v>245718.13560000001</v>
      </c>
      <c r="AL115">
        <v>265346.70689999999</v>
      </c>
      <c r="AM115">
        <v>286373.36379999999</v>
      </c>
    </row>
    <row r="116" spans="1:39" x14ac:dyDescent="0.25">
      <c r="A116" t="s">
        <v>113</v>
      </c>
      <c r="B116">
        <v>32532501.420000002</v>
      </c>
      <c r="C116">
        <v>32215047.210000001</v>
      </c>
      <c r="D116">
        <v>30208842.510000002</v>
      </c>
      <c r="E116">
        <v>30018922.550000001</v>
      </c>
      <c r="F116">
        <v>29937341.77</v>
      </c>
      <c r="G116">
        <v>16607745.529999999</v>
      </c>
      <c r="H116">
        <v>8265491.8269999996</v>
      </c>
      <c r="I116">
        <v>3961932.2459999998</v>
      </c>
      <c r="J116">
        <v>1865791.372</v>
      </c>
      <c r="K116">
        <v>873463.3872</v>
      </c>
      <c r="L116">
        <v>410988.54960000003</v>
      </c>
      <c r="M116">
        <v>197954.6208</v>
      </c>
      <c r="N116">
        <v>100873.3146</v>
      </c>
      <c r="O116">
        <v>93719.820959999997</v>
      </c>
      <c r="P116">
        <v>93061.521359999999</v>
      </c>
      <c r="Q116">
        <v>93089.241080000007</v>
      </c>
      <c r="R116">
        <v>93179.966469999999</v>
      </c>
      <c r="S116">
        <v>93238.392689999906</v>
      </c>
      <c r="T116">
        <v>94251.980989999996</v>
      </c>
      <c r="U116">
        <v>95446.620580000003</v>
      </c>
      <c r="V116">
        <v>96447.526159999994</v>
      </c>
      <c r="W116">
        <v>97344.643320000003</v>
      </c>
      <c r="X116">
        <v>98087.156929999997</v>
      </c>
      <c r="Y116">
        <v>98660.484840000005</v>
      </c>
      <c r="Z116">
        <v>99060.680649999995</v>
      </c>
      <c r="AA116">
        <v>99286.974929999997</v>
      </c>
      <c r="AB116">
        <v>99340.201079999999</v>
      </c>
      <c r="AC116">
        <v>99222.749580000003</v>
      </c>
      <c r="AD116">
        <v>101385.36599999999</v>
      </c>
      <c r="AE116">
        <v>103636.6127</v>
      </c>
      <c r="AF116">
        <v>105737.97139999999</v>
      </c>
      <c r="AG116">
        <v>107762.3942</v>
      </c>
      <c r="AH116">
        <v>109766.3051</v>
      </c>
      <c r="AI116">
        <v>111773.7362</v>
      </c>
      <c r="AJ116">
        <v>113801.3986</v>
      </c>
      <c r="AK116">
        <v>115857.9755</v>
      </c>
      <c r="AL116">
        <v>117949.8711</v>
      </c>
      <c r="AM116">
        <v>120084.1171</v>
      </c>
    </row>
    <row r="117" spans="1:39" x14ac:dyDescent="0.25">
      <c r="A117" t="s">
        <v>157</v>
      </c>
      <c r="B117">
        <v>80.771904280000001</v>
      </c>
      <c r="C117">
        <v>86.894586020000006</v>
      </c>
      <c r="D117">
        <v>92.873414629999999</v>
      </c>
      <c r="E117">
        <v>98.601798430000002</v>
      </c>
      <c r="F117">
        <v>103.82618600000001</v>
      </c>
      <c r="G117">
        <v>115.87416039999999</v>
      </c>
      <c r="H117">
        <v>123.7685827</v>
      </c>
      <c r="I117">
        <v>129.03521889999999</v>
      </c>
      <c r="J117">
        <v>132.60568739999999</v>
      </c>
      <c r="K117">
        <v>134.88688980000001</v>
      </c>
      <c r="L117">
        <v>135.92182750000001</v>
      </c>
      <c r="M117">
        <v>135.48604280000001</v>
      </c>
      <c r="N117">
        <v>133.12444379999999</v>
      </c>
      <c r="O117">
        <v>137.42008860000001</v>
      </c>
      <c r="P117">
        <v>141.52810439999999</v>
      </c>
      <c r="Q117">
        <v>145.44217979999999</v>
      </c>
      <c r="R117">
        <v>149.14804599999999</v>
      </c>
      <c r="S117">
        <v>152.63471809999999</v>
      </c>
      <c r="T117">
        <v>154.72655169999999</v>
      </c>
      <c r="U117">
        <v>156.56461010000001</v>
      </c>
      <c r="V117">
        <v>158.05561839999999</v>
      </c>
      <c r="W117">
        <v>159.26965269999999</v>
      </c>
      <c r="X117">
        <v>160.14887820000001</v>
      </c>
      <c r="Y117">
        <v>160.6706413</v>
      </c>
      <c r="Z117">
        <v>160.8172625</v>
      </c>
      <c r="AA117">
        <v>160.57358809999999</v>
      </c>
      <c r="AB117">
        <v>159.92681400000001</v>
      </c>
      <c r="AC117">
        <v>158.8674335</v>
      </c>
      <c r="AD117">
        <v>163.15806259999999</v>
      </c>
      <c r="AE117">
        <v>165.8423454</v>
      </c>
      <c r="AF117">
        <v>167.52967989999999</v>
      </c>
      <c r="AG117">
        <v>168.5832699</v>
      </c>
      <c r="AH117">
        <v>169.2202293</v>
      </c>
      <c r="AI117">
        <v>169.57189579999999</v>
      </c>
      <c r="AJ117">
        <v>169.72183910000001</v>
      </c>
      <c r="AK117">
        <v>169.7217349</v>
      </c>
      <c r="AL117">
        <v>169.60271259999999</v>
      </c>
      <c r="AM117">
        <v>169.38689869999999</v>
      </c>
    </row>
    <row r="118" spans="1:39" x14ac:dyDescent="0.25">
      <c r="A118" t="s">
        <v>158</v>
      </c>
      <c r="B118">
        <v>12.058651169999999</v>
      </c>
      <c r="C118">
        <v>15.859230609999999</v>
      </c>
      <c r="D118">
        <v>20.722005970000001</v>
      </c>
      <c r="E118">
        <v>26.895288229999998</v>
      </c>
      <c r="F118">
        <v>34.621768889999998</v>
      </c>
      <c r="G118">
        <v>44.386256459999998</v>
      </c>
      <c r="H118">
        <v>54.461788769999998</v>
      </c>
      <c r="I118">
        <v>65.224282779999996</v>
      </c>
      <c r="J118">
        <v>76.998588920000003</v>
      </c>
      <c r="K118">
        <v>89.972527700000001</v>
      </c>
      <c r="L118">
        <v>104.1475245</v>
      </c>
      <c r="M118">
        <v>119.2542514</v>
      </c>
      <c r="N118">
        <v>134.6036028</v>
      </c>
      <c r="O118">
        <v>149.49186510000001</v>
      </c>
      <c r="P118">
        <v>165.6450581</v>
      </c>
      <c r="Q118">
        <v>183.1448144</v>
      </c>
      <c r="R118">
        <v>202.06461949999999</v>
      </c>
      <c r="S118">
        <v>222.48180339999999</v>
      </c>
      <c r="T118">
        <v>237.11906139999999</v>
      </c>
      <c r="U118">
        <v>252.2642305</v>
      </c>
      <c r="V118">
        <v>267.75184080000002</v>
      </c>
      <c r="W118">
        <v>283.6717013</v>
      </c>
      <c r="X118">
        <v>299.89369449999998</v>
      </c>
      <c r="Y118">
        <v>316.33002379999999</v>
      </c>
      <c r="Z118">
        <v>332.88713030000002</v>
      </c>
      <c r="AA118">
        <v>349.46115300000002</v>
      </c>
      <c r="AB118">
        <v>365.9371759</v>
      </c>
      <c r="AC118">
        <v>382.19110890000002</v>
      </c>
      <c r="AD118">
        <v>397.76952319999998</v>
      </c>
      <c r="AE118">
        <v>409.72801620000001</v>
      </c>
      <c r="AF118">
        <v>419.43942929999997</v>
      </c>
      <c r="AG118">
        <v>427.72952889999999</v>
      </c>
      <c r="AH118">
        <v>435.09521230000001</v>
      </c>
      <c r="AI118">
        <v>441.83810310000001</v>
      </c>
      <c r="AJ118">
        <v>448.15091159999997</v>
      </c>
      <c r="AK118">
        <v>454.1520539</v>
      </c>
      <c r="AL118">
        <v>459.91108709999997</v>
      </c>
      <c r="AM118">
        <v>465.4769359</v>
      </c>
    </row>
    <row r="119" spans="1:39" x14ac:dyDescent="0.25">
      <c r="A119" t="s">
        <v>159</v>
      </c>
      <c r="B119">
        <v>17.491178099999999</v>
      </c>
      <c r="C119">
        <v>18.204067670000001</v>
      </c>
      <c r="D119">
        <v>18.822795280000001</v>
      </c>
      <c r="E119">
        <v>19.332789600000002</v>
      </c>
      <c r="F119">
        <v>19.693983599999999</v>
      </c>
      <c r="G119">
        <v>24.21570466</v>
      </c>
      <c r="H119">
        <v>28.49736918</v>
      </c>
      <c r="I119">
        <v>32.73304847</v>
      </c>
      <c r="J119">
        <v>37.06160148</v>
      </c>
      <c r="K119">
        <v>41.535133569999999</v>
      </c>
      <c r="L119">
        <v>46.112526250000002</v>
      </c>
      <c r="M119">
        <v>50.641680440000002</v>
      </c>
      <c r="N119">
        <v>54.822040520000002</v>
      </c>
      <c r="O119">
        <v>55.271626679999997</v>
      </c>
      <c r="P119">
        <v>55.596742200000001</v>
      </c>
      <c r="Q119">
        <v>55.802243670000003</v>
      </c>
      <c r="R119">
        <v>55.88991978</v>
      </c>
      <c r="S119">
        <v>55.862951700000004</v>
      </c>
      <c r="T119">
        <v>56.624597790000003</v>
      </c>
      <c r="U119">
        <v>57.29327095</v>
      </c>
      <c r="V119">
        <v>57.83485993</v>
      </c>
      <c r="W119">
        <v>58.27503136</v>
      </c>
      <c r="X119">
        <v>58.592646809999998</v>
      </c>
      <c r="Y119">
        <v>58.779444349999999</v>
      </c>
      <c r="Z119">
        <v>58.82898393</v>
      </c>
      <c r="AA119">
        <v>58.735751190000002</v>
      </c>
      <c r="AB119">
        <v>58.495092749999998</v>
      </c>
      <c r="AC119">
        <v>58.103562539999999</v>
      </c>
      <c r="AD119">
        <v>59.588614620000001</v>
      </c>
      <c r="AE119">
        <v>60.483518439999997</v>
      </c>
      <c r="AF119">
        <v>61.012699660000003</v>
      </c>
      <c r="AG119">
        <v>61.309789299999998</v>
      </c>
      <c r="AH119">
        <v>61.454614220000003</v>
      </c>
      <c r="AI119">
        <v>61.495446649999998</v>
      </c>
      <c r="AJ119">
        <v>61.4629896</v>
      </c>
      <c r="AK119">
        <v>61.376240279999998</v>
      </c>
      <c r="AL119">
        <v>61.24666989</v>
      </c>
      <c r="AM119">
        <v>61.082438979999999</v>
      </c>
    </row>
    <row r="120" spans="1:39" x14ac:dyDescent="0.25">
      <c r="A120" t="s">
        <v>160</v>
      </c>
      <c r="B120">
        <v>5.6171085900000001E-2</v>
      </c>
      <c r="C120">
        <v>0.1199640617</v>
      </c>
      <c r="D120">
        <v>0.25453986020000002</v>
      </c>
      <c r="E120">
        <v>0.53648201740000001</v>
      </c>
      <c r="F120">
        <v>1.1214584270000001</v>
      </c>
      <c r="G120">
        <v>2.140308482</v>
      </c>
      <c r="H120">
        <v>3.9094321889999999</v>
      </c>
      <c r="I120">
        <v>6.9698755539999997</v>
      </c>
      <c r="J120">
        <v>12.24876794</v>
      </c>
      <c r="K120">
        <v>21.306567520000002</v>
      </c>
      <c r="L120">
        <v>36.715246579999999</v>
      </c>
      <c r="M120">
        <v>62.584285250000001</v>
      </c>
      <c r="N120">
        <v>105.1579325</v>
      </c>
      <c r="O120">
        <v>110.6414338</v>
      </c>
      <c r="P120">
        <v>116.14314950000001</v>
      </c>
      <c r="Q120">
        <v>121.6535039</v>
      </c>
      <c r="R120">
        <v>127.15550090000001</v>
      </c>
      <c r="S120">
        <v>132.6338121</v>
      </c>
      <c r="T120">
        <v>150.75241790000001</v>
      </c>
      <c r="U120">
        <v>171.03758550000001</v>
      </c>
      <c r="V120">
        <v>193.60047180000001</v>
      </c>
      <c r="W120">
        <v>218.73990670000001</v>
      </c>
      <c r="X120">
        <v>246.6138181</v>
      </c>
      <c r="Y120">
        <v>277.41411210000001</v>
      </c>
      <c r="Z120">
        <v>311.33160070000002</v>
      </c>
      <c r="AA120">
        <v>348.54845990000001</v>
      </c>
      <c r="AB120">
        <v>389.23228699999999</v>
      </c>
      <c r="AC120">
        <v>433.53181000000001</v>
      </c>
      <c r="AD120">
        <v>455.13167320000002</v>
      </c>
      <c r="AE120">
        <v>472.8968069</v>
      </c>
      <c r="AF120">
        <v>488.32070620000002</v>
      </c>
      <c r="AG120">
        <v>502.30822010000003</v>
      </c>
      <c r="AH120">
        <v>515.40724839999996</v>
      </c>
      <c r="AI120">
        <v>527.95213309999997</v>
      </c>
      <c r="AJ120">
        <v>540.15802550000001</v>
      </c>
      <c r="AK120">
        <v>552.15752740000005</v>
      </c>
      <c r="AL120">
        <v>564.02812370000004</v>
      </c>
      <c r="AM120">
        <v>575.82459749999998</v>
      </c>
    </row>
    <row r="121" spans="1:39" x14ac:dyDescent="0.25">
      <c r="A121" t="s">
        <v>161</v>
      </c>
      <c r="B121">
        <v>6.4138731550000001</v>
      </c>
      <c r="C121">
        <v>8.8783415740000002</v>
      </c>
      <c r="D121">
        <v>12.209830370000001</v>
      </c>
      <c r="E121">
        <v>16.679465889999999</v>
      </c>
      <c r="F121">
        <v>22.598691330000001</v>
      </c>
      <c r="G121">
        <v>26.817923010000001</v>
      </c>
      <c r="H121">
        <v>30.458682039999999</v>
      </c>
      <c r="I121">
        <v>33.765338069999999</v>
      </c>
      <c r="J121">
        <v>36.896667350000001</v>
      </c>
      <c r="K121">
        <v>39.907716690000001</v>
      </c>
      <c r="L121">
        <v>42.760078589999999</v>
      </c>
      <c r="M121">
        <v>45.321679760000002</v>
      </c>
      <c r="N121">
        <v>47.351244299999998</v>
      </c>
      <c r="O121">
        <v>47.74006078</v>
      </c>
      <c r="P121">
        <v>48.021374549999997</v>
      </c>
      <c r="Q121">
        <v>48.199377120000001</v>
      </c>
      <c r="R121">
        <v>48.275610270000001</v>
      </c>
      <c r="S121">
        <v>48.252818650000002</v>
      </c>
      <c r="T121">
        <v>48.856076899999998</v>
      </c>
      <c r="U121">
        <v>49.3777993</v>
      </c>
      <c r="V121">
        <v>49.788891020000001</v>
      </c>
      <c r="W121">
        <v>50.111791969999999</v>
      </c>
      <c r="X121">
        <v>50.328639019999997</v>
      </c>
      <c r="Y121">
        <v>50.432697519999998</v>
      </c>
      <c r="Z121">
        <v>50.418825150000004</v>
      </c>
      <c r="AA121">
        <v>50.282695859999997</v>
      </c>
      <c r="AB121">
        <v>50.020740029999999</v>
      </c>
      <c r="AC121">
        <v>49.63043622</v>
      </c>
      <c r="AD121">
        <v>24.977771480000001</v>
      </c>
      <c r="AE121">
        <v>12.44149344</v>
      </c>
      <c r="AF121">
        <v>6.1588663270000001</v>
      </c>
      <c r="AG121">
        <v>3.037074381</v>
      </c>
      <c r="AH121">
        <v>1.49391253</v>
      </c>
      <c r="AI121">
        <v>0.73359895139999998</v>
      </c>
      <c r="AJ121">
        <v>0.35981104530000002</v>
      </c>
      <c r="AK121">
        <v>0.17632186059999999</v>
      </c>
      <c r="AL121">
        <v>8.6344251100000005E-2</v>
      </c>
      <c r="AM121">
        <v>4.2258335399999999E-2</v>
      </c>
    </row>
    <row r="122" spans="1:39" x14ac:dyDescent="0.25">
      <c r="A122" t="s">
        <v>162</v>
      </c>
      <c r="B122">
        <v>3.774744707</v>
      </c>
      <c r="C122">
        <v>4.3073766469999999</v>
      </c>
      <c r="D122">
        <v>4.8831988730000004</v>
      </c>
      <c r="E122">
        <v>5.4990884150000001</v>
      </c>
      <c r="F122">
        <v>6.1419409209999998</v>
      </c>
      <c r="G122">
        <v>6.9466539779999996</v>
      </c>
      <c r="H122">
        <v>7.5195147709999999</v>
      </c>
      <c r="I122">
        <v>7.9447089980000003</v>
      </c>
      <c r="J122">
        <v>8.2741276209999999</v>
      </c>
      <c r="K122">
        <v>8.529432517</v>
      </c>
      <c r="L122">
        <v>8.7102362420000006</v>
      </c>
      <c r="M122">
        <v>8.7988440390000004</v>
      </c>
      <c r="N122">
        <v>8.7615148309999995</v>
      </c>
      <c r="O122">
        <v>8.7859768850000002</v>
      </c>
      <c r="P122">
        <v>8.7902445969999903</v>
      </c>
      <c r="Q122">
        <v>8.7754032599999903</v>
      </c>
      <c r="R122">
        <v>8.7420384799999997</v>
      </c>
      <c r="S122">
        <v>8.6909432239999997</v>
      </c>
      <c r="T122">
        <v>8.0250164000000002</v>
      </c>
      <c r="U122">
        <v>7.3967711270000001</v>
      </c>
      <c r="V122">
        <v>6.8018338089999997</v>
      </c>
      <c r="W122">
        <v>6.2433345789999999</v>
      </c>
      <c r="X122">
        <v>5.718405851</v>
      </c>
      <c r="Y122">
        <v>5.2258278569999996</v>
      </c>
      <c r="Z122">
        <v>4.7645154080000003</v>
      </c>
      <c r="AA122">
        <v>4.3333890420000003</v>
      </c>
      <c r="AB122">
        <v>3.9313558139999998</v>
      </c>
      <c r="AC122">
        <v>3.5573241819999999</v>
      </c>
      <c r="AD122">
        <v>2.9909116720000002</v>
      </c>
      <c r="AE122">
        <v>2.488839907</v>
      </c>
      <c r="AF122">
        <v>2.0582578119999999</v>
      </c>
      <c r="AG122">
        <v>1.695621716</v>
      </c>
      <c r="AH122">
        <v>1.3933918270000001</v>
      </c>
      <c r="AI122">
        <v>1.143092402</v>
      </c>
      <c r="AJ122">
        <v>0.93663778669999997</v>
      </c>
      <c r="AK122">
        <v>0.76679256080000002</v>
      </c>
      <c r="AL122">
        <v>0.62730638120000004</v>
      </c>
      <c r="AM122">
        <v>0.51290060439999996</v>
      </c>
    </row>
    <row r="123" spans="1:39" x14ac:dyDescent="0.25">
      <c r="A123" t="s">
        <v>163</v>
      </c>
      <c r="B123">
        <v>1.6531914300000001E-3</v>
      </c>
      <c r="C123">
        <v>1.06748526E-2</v>
      </c>
      <c r="D123">
        <v>6.8480500299999997E-2</v>
      </c>
      <c r="E123">
        <v>0.43638186200000001</v>
      </c>
      <c r="F123">
        <v>2.7580053179999999</v>
      </c>
      <c r="G123">
        <v>3.4567424739999999</v>
      </c>
      <c r="H123">
        <v>4.1465133789999999</v>
      </c>
      <c r="I123">
        <v>4.8548201219999996</v>
      </c>
      <c r="J123">
        <v>5.6029824100000001</v>
      </c>
      <c r="K123">
        <v>6.4005762559999999</v>
      </c>
      <c r="L123">
        <v>7.2432048460000003</v>
      </c>
      <c r="M123">
        <v>8.1082727279999904</v>
      </c>
      <c r="N123">
        <v>8.9471315639999904</v>
      </c>
      <c r="O123">
        <v>9.0206481010000008</v>
      </c>
      <c r="P123">
        <v>9.0738523149999999</v>
      </c>
      <c r="Q123">
        <v>9.1075358879999904</v>
      </c>
      <c r="R123">
        <v>9.1219898330000007</v>
      </c>
      <c r="S123">
        <v>9.1177324590000008</v>
      </c>
      <c r="T123">
        <v>8.5793729200000008</v>
      </c>
      <c r="U123">
        <v>8.0582638509999995</v>
      </c>
      <c r="V123">
        <v>7.5511831550000004</v>
      </c>
      <c r="W123">
        <v>7.0630988190000004</v>
      </c>
      <c r="X123">
        <v>6.5923967059999997</v>
      </c>
      <c r="Y123">
        <v>6.1392192469999998</v>
      </c>
      <c r="Z123">
        <v>5.7038285789999996</v>
      </c>
      <c r="AA123">
        <v>5.2864617620000001</v>
      </c>
      <c r="AB123">
        <v>4.8873051050000003</v>
      </c>
      <c r="AC123">
        <v>4.5065088649999998</v>
      </c>
      <c r="AD123">
        <v>4.4934971639999999</v>
      </c>
      <c r="AE123">
        <v>4.4344722880000003</v>
      </c>
      <c r="AF123">
        <v>4.3491947499999997</v>
      </c>
      <c r="AG123">
        <v>4.2491508739999997</v>
      </c>
      <c r="AH123">
        <v>4.1410506250000001</v>
      </c>
      <c r="AI123">
        <v>4.0288650280000002</v>
      </c>
      <c r="AJ123">
        <v>3.9150485659999998</v>
      </c>
      <c r="AK123">
        <v>3.8010840190000001</v>
      </c>
      <c r="AL123">
        <v>3.6878511450000002</v>
      </c>
      <c r="AM123">
        <v>3.575946294</v>
      </c>
    </row>
    <row r="124" spans="1:39" x14ac:dyDescent="0.25">
      <c r="A124" t="s">
        <v>164</v>
      </c>
      <c r="B124">
        <v>34.003827620000003</v>
      </c>
      <c r="C124">
        <v>34.722416940000002</v>
      </c>
      <c r="D124">
        <v>35.22559906</v>
      </c>
      <c r="E124">
        <v>35.497809599999997</v>
      </c>
      <c r="F124">
        <v>35.479162979999998</v>
      </c>
      <c r="G124">
        <v>39.336742270000002</v>
      </c>
      <c r="H124">
        <v>41.741450200000003</v>
      </c>
      <c r="I124">
        <v>43.232535220000003</v>
      </c>
      <c r="J124">
        <v>44.1377223</v>
      </c>
      <c r="K124">
        <v>44.602872929999997</v>
      </c>
      <c r="L124">
        <v>44.650633280000001</v>
      </c>
      <c r="M124">
        <v>44.215882899999997</v>
      </c>
      <c r="N124">
        <v>43.160540519999998</v>
      </c>
      <c r="O124">
        <v>43.515180829999998</v>
      </c>
      <c r="P124">
        <v>43.771835449999998</v>
      </c>
      <c r="Q124">
        <v>43.934323419999998</v>
      </c>
      <c r="R124">
        <v>44.004048570000002</v>
      </c>
      <c r="S124">
        <v>43.983511190000002</v>
      </c>
      <c r="T124">
        <v>44.586297940000001</v>
      </c>
      <c r="U124">
        <v>45.115956369999999</v>
      </c>
      <c r="V124">
        <v>45.545608170000001</v>
      </c>
      <c r="W124">
        <v>45.89544661</v>
      </c>
      <c r="X124">
        <v>46.14880591</v>
      </c>
      <c r="Y124">
        <v>46.299158169999998</v>
      </c>
      <c r="Z124">
        <v>46.341408829999999</v>
      </c>
      <c r="AA124">
        <v>46.27119115</v>
      </c>
      <c r="AB124">
        <v>46.084815480000003</v>
      </c>
      <c r="AC124">
        <v>45.779542409999998</v>
      </c>
      <c r="AD124">
        <v>47.011556560000002</v>
      </c>
      <c r="AE124">
        <v>47.78053912</v>
      </c>
      <c r="AF124">
        <v>48.262175769999999</v>
      </c>
      <c r="AG124">
        <v>48.56116926</v>
      </c>
      <c r="AH124">
        <v>48.740105479999997</v>
      </c>
      <c r="AI124">
        <v>48.83684332</v>
      </c>
      <c r="AJ124">
        <v>48.875471670000003</v>
      </c>
      <c r="AK124">
        <v>48.870886659999996</v>
      </c>
      <c r="AL124">
        <v>48.832063159999997</v>
      </c>
      <c r="AM124">
        <v>48.765380780000001</v>
      </c>
    </row>
    <row r="125" spans="1:39" x14ac:dyDescent="0.25">
      <c r="A125" t="s">
        <v>165</v>
      </c>
      <c r="B125">
        <v>103.4266882</v>
      </c>
      <c r="C125">
        <v>107.0074941</v>
      </c>
      <c r="D125">
        <v>109.99224529999999</v>
      </c>
      <c r="E125">
        <v>112.30644220000001</v>
      </c>
      <c r="F125">
        <v>113.73022880000001</v>
      </c>
      <c r="G125">
        <v>126.8635735</v>
      </c>
      <c r="H125">
        <v>135.4384847</v>
      </c>
      <c r="I125">
        <v>141.1306233</v>
      </c>
      <c r="J125">
        <v>144.9627691</v>
      </c>
      <c r="K125">
        <v>147.38232199999999</v>
      </c>
      <c r="L125">
        <v>148.43837350000001</v>
      </c>
      <c r="M125">
        <v>147.8879771</v>
      </c>
      <c r="N125">
        <v>145.23705860000001</v>
      </c>
      <c r="O125">
        <v>140.2679315</v>
      </c>
      <c r="P125">
        <v>135.15726280000001</v>
      </c>
      <c r="Q125">
        <v>129.94979620000001</v>
      </c>
      <c r="R125">
        <v>124.67843019999999</v>
      </c>
      <c r="S125">
        <v>119.3756135</v>
      </c>
      <c r="T125">
        <v>117.75600559999999</v>
      </c>
      <c r="U125">
        <v>115.94919849999999</v>
      </c>
      <c r="V125">
        <v>113.9042738</v>
      </c>
      <c r="W125">
        <v>111.69122280000001</v>
      </c>
      <c r="X125">
        <v>109.28633069999999</v>
      </c>
      <c r="Y125">
        <v>106.69262550000001</v>
      </c>
      <c r="Z125">
        <v>103.9169692</v>
      </c>
      <c r="AA125">
        <v>100.9680224</v>
      </c>
      <c r="AB125">
        <v>97.855886260000005</v>
      </c>
      <c r="AC125">
        <v>94.592451339999997</v>
      </c>
      <c r="AD125">
        <v>68.706927800000003</v>
      </c>
      <c r="AE125">
        <v>49.392136260000001</v>
      </c>
      <c r="AF125">
        <v>35.287795459999998</v>
      </c>
      <c r="AG125">
        <v>25.114100700000002</v>
      </c>
      <c r="AH125">
        <v>17.828952449999999</v>
      </c>
      <c r="AI125">
        <v>12.635656539999999</v>
      </c>
      <c r="AJ125">
        <v>8.944417348</v>
      </c>
      <c r="AK125">
        <v>6.325897898</v>
      </c>
      <c r="AL125">
        <v>4.4708273500000004</v>
      </c>
      <c r="AM125">
        <v>3.1579504460000001</v>
      </c>
    </row>
    <row r="126" spans="1:39" x14ac:dyDescent="0.25">
      <c r="A126" t="s">
        <v>166</v>
      </c>
      <c r="B126">
        <v>441.494258</v>
      </c>
      <c r="C126">
        <v>477.67559440000002</v>
      </c>
      <c r="D126">
        <v>513.46086019999996</v>
      </c>
      <c r="E126">
        <v>548.24712569999997</v>
      </c>
      <c r="F126">
        <v>580.59598010000002</v>
      </c>
      <c r="G126">
        <v>656.90145380000001</v>
      </c>
      <c r="H126">
        <v>711.3290409</v>
      </c>
      <c r="I126">
        <v>751.82174699999996</v>
      </c>
      <c r="J126">
        <v>783.27681440000003</v>
      </c>
      <c r="K126">
        <v>807.73585249999996</v>
      </c>
      <c r="L126">
        <v>825.1545969</v>
      </c>
      <c r="M126">
        <v>833.8485455</v>
      </c>
      <c r="N126">
        <v>830.609555</v>
      </c>
      <c r="O126">
        <v>864.45805029999997</v>
      </c>
      <c r="P126">
        <v>897.61679709999999</v>
      </c>
      <c r="Q126">
        <v>930.02203499999996</v>
      </c>
      <c r="R126">
        <v>961.55695539999999</v>
      </c>
      <c r="S126">
        <v>992.12263259999997</v>
      </c>
      <c r="T126">
        <v>1000.0242040000001</v>
      </c>
      <c r="U126">
        <v>1006.1735629999999</v>
      </c>
      <c r="V126">
        <v>1010.003494</v>
      </c>
      <c r="W126">
        <v>1011.997892</v>
      </c>
      <c r="X126">
        <v>1011.821986</v>
      </c>
      <c r="Y126">
        <v>1009.369959</v>
      </c>
      <c r="Z126">
        <v>1004.569874</v>
      </c>
      <c r="AA126">
        <v>997.36754829999995</v>
      </c>
      <c r="AB126">
        <v>987.72499330000005</v>
      </c>
      <c r="AC126">
        <v>975.62579479999999</v>
      </c>
      <c r="AD126">
        <v>1024.8074409999999</v>
      </c>
      <c r="AE126">
        <v>1065.4044269999999</v>
      </c>
      <c r="AF126">
        <v>1100.768924</v>
      </c>
      <c r="AG126">
        <v>1132.932957</v>
      </c>
      <c r="AH126">
        <v>1163.1275760000001</v>
      </c>
      <c r="AI126">
        <v>1192.104382</v>
      </c>
      <c r="AJ126">
        <v>1220.347381</v>
      </c>
      <c r="AK126">
        <v>1248.1550629999999</v>
      </c>
      <c r="AL126">
        <v>1275.701922</v>
      </c>
      <c r="AM126">
        <v>1303.111472</v>
      </c>
    </row>
    <row r="127" spans="1:39" x14ac:dyDescent="0.25">
      <c r="A127" t="s">
        <v>167</v>
      </c>
      <c r="B127">
        <v>6.4160809069999996</v>
      </c>
      <c r="C127">
        <v>7.7429605400000003</v>
      </c>
      <c r="D127">
        <v>9.2834747049999997</v>
      </c>
      <c r="E127">
        <v>11.05627415</v>
      </c>
      <c r="F127">
        <v>13.05977459</v>
      </c>
      <c r="G127">
        <v>9.0612876369999995</v>
      </c>
      <c r="H127">
        <v>6.0171144249999999</v>
      </c>
      <c r="I127">
        <v>3.8999644789999999</v>
      </c>
      <c r="J127">
        <v>2.4916616970000001</v>
      </c>
      <c r="K127">
        <v>1.575691535</v>
      </c>
      <c r="L127">
        <v>0.98710920570000005</v>
      </c>
      <c r="M127">
        <v>0.61170931129999995</v>
      </c>
      <c r="N127">
        <v>0.37366539119999997</v>
      </c>
      <c r="O127">
        <v>0.35558475179999999</v>
      </c>
      <c r="P127">
        <v>0.33760077179999998</v>
      </c>
      <c r="Q127">
        <v>0.31982981859999998</v>
      </c>
      <c r="R127">
        <v>0.30235279009999999</v>
      </c>
      <c r="S127">
        <v>0.28524469590000001</v>
      </c>
      <c r="T127">
        <v>0.32341671750000001</v>
      </c>
      <c r="U127">
        <v>0.36603666410000002</v>
      </c>
      <c r="V127">
        <v>0.41330846100000002</v>
      </c>
      <c r="W127">
        <v>0.46583354630000001</v>
      </c>
      <c r="X127">
        <v>0.52390796110000004</v>
      </c>
      <c r="Y127">
        <v>0.58789666129999996</v>
      </c>
      <c r="Z127">
        <v>0.65815851069999998</v>
      </c>
      <c r="AA127">
        <v>0.73503042829999998</v>
      </c>
      <c r="AB127">
        <v>0.81881513409999995</v>
      </c>
      <c r="AC127">
        <v>0.9097725418</v>
      </c>
      <c r="AD127">
        <v>1.002908852</v>
      </c>
      <c r="AE127">
        <v>1.094216691</v>
      </c>
      <c r="AF127">
        <v>1.1864642110000001</v>
      </c>
      <c r="AG127">
        <v>1.281540503</v>
      </c>
      <c r="AH127">
        <v>1.3807820159999999</v>
      </c>
      <c r="AI127">
        <v>1.48518891</v>
      </c>
      <c r="AJ127">
        <v>1.5955871509999999</v>
      </c>
      <c r="AK127">
        <v>1.7126761239999999</v>
      </c>
      <c r="AL127">
        <v>1.837069362</v>
      </c>
      <c r="AM127">
        <v>1.969371081</v>
      </c>
    </row>
    <row r="128" spans="1:39" x14ac:dyDescent="0.25">
      <c r="A128" t="s">
        <v>168</v>
      </c>
      <c r="B128">
        <v>148.05282879999999</v>
      </c>
      <c r="C128">
        <v>147.36680340000001</v>
      </c>
      <c r="D128">
        <v>145.72998329999999</v>
      </c>
      <c r="E128">
        <v>143.1505085</v>
      </c>
      <c r="F128">
        <v>139.46509159999999</v>
      </c>
      <c r="G128">
        <v>71.970334719999997</v>
      </c>
      <c r="H128">
        <v>35.54558342</v>
      </c>
      <c r="I128">
        <v>17.135303400000002</v>
      </c>
      <c r="J128">
        <v>8.1424292499999904</v>
      </c>
      <c r="K128">
        <v>3.8297452839999999</v>
      </c>
      <c r="L128">
        <v>1.7844223779999999</v>
      </c>
      <c r="M128">
        <v>0.82245343859999998</v>
      </c>
      <c r="N128">
        <v>0.37366539119999997</v>
      </c>
      <c r="O128">
        <v>0.37673571439999998</v>
      </c>
      <c r="P128">
        <v>0.37895771960000002</v>
      </c>
      <c r="Q128">
        <v>0.3803644706</v>
      </c>
      <c r="R128">
        <v>0.38096812089999998</v>
      </c>
      <c r="S128">
        <v>0.38079031720000001</v>
      </c>
      <c r="T128">
        <v>0.38600898550000001</v>
      </c>
      <c r="U128">
        <v>0.39059454030000001</v>
      </c>
      <c r="V128">
        <v>0.39431428080000003</v>
      </c>
      <c r="W128">
        <v>0.3973430315</v>
      </c>
      <c r="X128">
        <v>0.39953650730000001</v>
      </c>
      <c r="Y128">
        <v>0.40083819240000002</v>
      </c>
      <c r="Z128">
        <v>0.4012039805</v>
      </c>
      <c r="AA128">
        <v>0.40059606599999997</v>
      </c>
      <c r="AB128">
        <v>0.39898250569999999</v>
      </c>
      <c r="AC128">
        <v>0.39633958270000003</v>
      </c>
      <c r="AD128">
        <v>0.40704376619999999</v>
      </c>
      <c r="AE128">
        <v>0.41374046590000002</v>
      </c>
      <c r="AF128">
        <v>0.4179499975</v>
      </c>
      <c r="AG128">
        <v>0.42057847469999998</v>
      </c>
      <c r="AH128">
        <v>0.42216754960000002</v>
      </c>
      <c r="AI128">
        <v>0.42304488080000002</v>
      </c>
      <c r="AJ128">
        <v>0.42341895660000001</v>
      </c>
      <c r="AK128">
        <v>0.42341869669999999</v>
      </c>
      <c r="AL128">
        <v>0.42312176210000002</v>
      </c>
      <c r="AM128">
        <v>0.42258335349999998</v>
      </c>
    </row>
    <row r="129" spans="1:39" x14ac:dyDescent="0.25">
      <c r="A129" t="s">
        <v>170</v>
      </c>
      <c r="B129">
        <v>80.771904280000001</v>
      </c>
      <c r="C129">
        <v>83.623205429999999</v>
      </c>
      <c r="D129">
        <v>86.275978219999999</v>
      </c>
      <c r="E129">
        <v>88.650343210000003</v>
      </c>
      <c r="F129">
        <v>90.523167610000002</v>
      </c>
      <c r="G129">
        <v>98.165207969999997</v>
      </c>
      <c r="H129">
        <v>102.0566364</v>
      </c>
      <c r="I129">
        <v>103.7006681</v>
      </c>
      <c r="J129">
        <v>103.9305961</v>
      </c>
      <c r="K129">
        <v>103.2733211</v>
      </c>
      <c r="L129">
        <v>101.85511959999999</v>
      </c>
      <c r="M129">
        <v>99.531911359999995</v>
      </c>
      <c r="N129">
        <v>96.022035020000004</v>
      </c>
      <c r="O129">
        <v>97.46112153</v>
      </c>
      <c r="P129">
        <v>98.817461320000007</v>
      </c>
      <c r="Q129">
        <v>100.0632585</v>
      </c>
      <c r="R129">
        <v>101.1893757</v>
      </c>
      <c r="S129">
        <v>102.1892301</v>
      </c>
      <c r="T129">
        <v>102.3948201</v>
      </c>
      <c r="U129">
        <v>102.4010785</v>
      </c>
      <c r="V129">
        <v>102.22280240000001</v>
      </c>
      <c r="W129">
        <v>101.8629883</v>
      </c>
      <c r="X129">
        <v>101.31091859999999</v>
      </c>
      <c r="Y129">
        <v>100.5602954</v>
      </c>
      <c r="Z129">
        <v>99.606091129999996</v>
      </c>
      <c r="AA129">
        <v>98.444542040000002</v>
      </c>
      <c r="AB129">
        <v>97.074661750000004</v>
      </c>
      <c r="AC129">
        <v>95.496717360000005</v>
      </c>
      <c r="AD129">
        <v>97.153873680000004</v>
      </c>
      <c r="AE129">
        <v>97.841674470000001</v>
      </c>
      <c r="AF129">
        <v>97.938816220000007</v>
      </c>
      <c r="AG129">
        <v>97.672465939999995</v>
      </c>
      <c r="AH129">
        <v>97.177013239999894</v>
      </c>
      <c r="AI129">
        <v>96.532784829999997</v>
      </c>
      <c r="AJ129">
        <v>95.78944328</v>
      </c>
      <c r="AK129">
        <v>94.978177779999996</v>
      </c>
      <c r="AL129">
        <v>94.120409019999997</v>
      </c>
      <c r="AM129">
        <v>93.230306549999995</v>
      </c>
    </row>
    <row r="130" spans="1:39" x14ac:dyDescent="0.25">
      <c r="A130" t="s">
        <v>171</v>
      </c>
      <c r="B130">
        <v>12.058651169999999</v>
      </c>
      <c r="C130">
        <v>15.26216719</v>
      </c>
      <c r="D130">
        <v>19.249979589999999</v>
      </c>
      <c r="E130">
        <v>24.180862529999999</v>
      </c>
      <c r="F130">
        <v>30.1857586</v>
      </c>
      <c r="G130">
        <v>37.602741479999999</v>
      </c>
      <c r="H130">
        <v>44.907898699999997</v>
      </c>
      <c r="I130">
        <v>52.418260349999997</v>
      </c>
      <c r="J130">
        <v>60.348160030000003</v>
      </c>
      <c r="K130">
        <v>68.885580790000006</v>
      </c>
      <c r="L130">
        <v>78.044555160000002</v>
      </c>
      <c r="M130">
        <v>87.607574470000003</v>
      </c>
      <c r="N130">
        <v>97.088945460000005</v>
      </c>
      <c r="O130">
        <v>106.02267089999999</v>
      </c>
      <c r="P130">
        <v>115.656351</v>
      </c>
      <c r="Q130">
        <v>126.002422</v>
      </c>
      <c r="R130">
        <v>137.09058379999999</v>
      </c>
      <c r="S130">
        <v>148.9519847</v>
      </c>
      <c r="T130">
        <v>156.9204727</v>
      </c>
      <c r="U130">
        <v>164.99341229999999</v>
      </c>
      <c r="V130">
        <v>173.16906410000001</v>
      </c>
      <c r="W130">
        <v>181.4259447</v>
      </c>
      <c r="X130">
        <v>189.7141336</v>
      </c>
      <c r="Y130">
        <v>197.9841519</v>
      </c>
      <c r="Z130">
        <v>206.1817576</v>
      </c>
      <c r="AA130">
        <v>214.2478323</v>
      </c>
      <c r="AB130">
        <v>222.12177370000001</v>
      </c>
      <c r="AC130">
        <v>229.73869149999999</v>
      </c>
      <c r="AD130">
        <v>236.85528859999999</v>
      </c>
      <c r="AE130">
        <v>241.72641250000001</v>
      </c>
      <c r="AF130">
        <v>245.20670730000001</v>
      </c>
      <c r="AG130">
        <v>247.81461329999999</v>
      </c>
      <c r="AH130">
        <v>249.8593305</v>
      </c>
      <c r="AI130">
        <v>251.5267187</v>
      </c>
      <c r="AJ130">
        <v>252.9322482</v>
      </c>
      <c r="AK130">
        <v>254.14855990000001</v>
      </c>
      <c r="AL130">
        <v>255.22598640000001</v>
      </c>
      <c r="AM130">
        <v>256.19783910000001</v>
      </c>
    </row>
    <row r="131" spans="1:39" x14ac:dyDescent="0.25">
      <c r="A131" t="s">
        <v>172</v>
      </c>
      <c r="B131">
        <v>17.491178099999999</v>
      </c>
      <c r="C131">
        <v>17.518726539999999</v>
      </c>
      <c r="D131">
        <v>17.485682879999999</v>
      </c>
      <c r="E131">
        <v>17.381614339999999</v>
      </c>
      <c r="F131">
        <v>17.170637259999999</v>
      </c>
      <c r="G131">
        <v>20.514838480000002</v>
      </c>
      <c r="H131">
        <v>23.498254410000001</v>
      </c>
      <c r="I131">
        <v>26.306298569999999</v>
      </c>
      <c r="J131">
        <v>29.047278510000002</v>
      </c>
      <c r="K131">
        <v>31.800504799999999</v>
      </c>
      <c r="L131">
        <v>34.555133349999998</v>
      </c>
      <c r="M131">
        <v>37.202822859999998</v>
      </c>
      <c r="N131">
        <v>39.542879919999997</v>
      </c>
      <c r="O131">
        <v>39.199761690000003</v>
      </c>
      <c r="P131">
        <v>38.818642740000001</v>
      </c>
      <c r="Q131">
        <v>38.391574859999999</v>
      </c>
      <c r="R131">
        <v>37.918472559999998</v>
      </c>
      <c r="S131">
        <v>37.400350950000004</v>
      </c>
      <c r="T131">
        <v>37.472983409999998</v>
      </c>
      <c r="U131">
        <v>37.472662120000003</v>
      </c>
      <c r="V131">
        <v>37.404816850000003</v>
      </c>
      <c r="W131">
        <v>37.27055807</v>
      </c>
      <c r="X131">
        <v>37.065978479999998</v>
      </c>
      <c r="Y131">
        <v>36.788788799999999</v>
      </c>
      <c r="Z131">
        <v>36.437165030000003</v>
      </c>
      <c r="AA131">
        <v>36.009746040000003</v>
      </c>
      <c r="AB131">
        <v>35.506186880000001</v>
      </c>
      <c r="AC131">
        <v>34.926601169999998</v>
      </c>
      <c r="AD131">
        <v>35.48255382</v>
      </c>
      <c r="AE131">
        <v>35.68333956</v>
      </c>
      <c r="AF131">
        <v>35.668375789999999</v>
      </c>
      <c r="AG131">
        <v>35.521189679999999</v>
      </c>
      <c r="AH131">
        <v>35.291146240000003</v>
      </c>
      <c r="AI131">
        <v>35.007727500000001</v>
      </c>
      <c r="AJ131">
        <v>34.689145420000003</v>
      </c>
      <c r="AK131">
        <v>34.346829319999998</v>
      </c>
      <c r="AL131">
        <v>33.988616880000002</v>
      </c>
      <c r="AM131">
        <v>33.619686969999997</v>
      </c>
    </row>
    <row r="132" spans="1:39" x14ac:dyDescent="0.25">
      <c r="A132" t="s">
        <v>173</v>
      </c>
      <c r="B132">
        <v>5.6171085900000001E-2</v>
      </c>
      <c r="C132">
        <v>0.11544769169999999</v>
      </c>
      <c r="D132">
        <v>0.23645814600000001</v>
      </c>
      <c r="E132">
        <v>0.48233719600000002</v>
      </c>
      <c r="F132">
        <v>0.97776845189999995</v>
      </c>
      <c r="G132">
        <v>1.813206901</v>
      </c>
      <c r="H132">
        <v>3.2236250160000002</v>
      </c>
      <c r="I132">
        <v>5.6014222890000003</v>
      </c>
      <c r="J132">
        <v>9.6000539479999905</v>
      </c>
      <c r="K132">
        <v>16.31292702</v>
      </c>
      <c r="L132">
        <v>27.513136769999999</v>
      </c>
      <c r="M132">
        <v>45.976200980000002</v>
      </c>
      <c r="N132">
        <v>75.849922030000002</v>
      </c>
      <c r="O132">
        <v>78.469154939999996</v>
      </c>
      <c r="P132">
        <v>81.093230439999999</v>
      </c>
      <c r="Q132">
        <v>83.696806679999995</v>
      </c>
      <c r="R132">
        <v>86.268550590000004</v>
      </c>
      <c r="S132">
        <v>88.798585990000007</v>
      </c>
      <c r="T132">
        <v>99.764820850000007</v>
      </c>
      <c r="U132">
        <v>111.8671276</v>
      </c>
      <c r="V132">
        <v>125.2115108</v>
      </c>
      <c r="W132">
        <v>139.89796670000001</v>
      </c>
      <c r="X132">
        <v>156.00903819999999</v>
      </c>
      <c r="Y132">
        <v>173.6275205</v>
      </c>
      <c r="Z132">
        <v>192.83081490000001</v>
      </c>
      <c r="AA132">
        <v>213.6882779</v>
      </c>
      <c r="AB132">
        <v>236.26177290000001</v>
      </c>
      <c r="AC132">
        <v>260.6000727</v>
      </c>
      <c r="AD132">
        <v>271.01207490000002</v>
      </c>
      <c r="AE132">
        <v>278.99397670000002</v>
      </c>
      <c r="AF132">
        <v>285.47509869999999</v>
      </c>
      <c r="AG132">
        <v>291.02343630000001</v>
      </c>
      <c r="AH132">
        <v>295.97960719999998</v>
      </c>
      <c r="AI132">
        <v>300.54915310000001</v>
      </c>
      <c r="AJ132">
        <v>304.8602161</v>
      </c>
      <c r="AK132">
        <v>308.99351710000002</v>
      </c>
      <c r="AL132">
        <v>313.0053575</v>
      </c>
      <c r="AM132">
        <v>316.93303409999999</v>
      </c>
    </row>
    <row r="133" spans="1:39" x14ac:dyDescent="0.25">
      <c r="A133" t="s">
        <v>174</v>
      </c>
      <c r="B133">
        <v>6.4138731550000001</v>
      </c>
      <c r="C133">
        <v>8.5440925070000002</v>
      </c>
      <c r="D133">
        <v>11.34248228</v>
      </c>
      <c r="E133">
        <v>14.99607917</v>
      </c>
      <c r="F133">
        <v>19.70317125</v>
      </c>
      <c r="G133">
        <v>22.71936195</v>
      </c>
      <c r="H133">
        <v>25.115506459999999</v>
      </c>
      <c r="I133">
        <v>27.13591022</v>
      </c>
      <c r="J133">
        <v>28.918010280000001</v>
      </c>
      <c r="K133">
        <v>30.554507170000001</v>
      </c>
      <c r="L133">
        <v>32.042924939999999</v>
      </c>
      <c r="M133">
        <v>33.294598630000003</v>
      </c>
      <c r="N133">
        <v>34.154229749999999</v>
      </c>
      <c r="O133">
        <v>33.858221989999997</v>
      </c>
      <c r="P133">
        <v>33.529385150000003</v>
      </c>
      <c r="Q133">
        <v>33.160852920000004</v>
      </c>
      <c r="R133">
        <v>32.752550210000003</v>
      </c>
      <c r="S133">
        <v>32.305352599999999</v>
      </c>
      <c r="T133">
        <v>32.331937539999998</v>
      </c>
      <c r="U133">
        <v>32.29554813</v>
      </c>
      <c r="V133">
        <v>32.201069599999997</v>
      </c>
      <c r="W133">
        <v>32.049651609999998</v>
      </c>
      <c r="X133">
        <v>31.83812906</v>
      </c>
      <c r="Y133">
        <v>31.56473965</v>
      </c>
      <c r="Z133">
        <v>31.228128210000001</v>
      </c>
      <c r="AA133">
        <v>30.827342309999999</v>
      </c>
      <c r="AB133">
        <v>30.362303229999998</v>
      </c>
      <c r="AC133">
        <v>29.833324770000001</v>
      </c>
      <c r="AD133">
        <v>14.87322917</v>
      </c>
      <c r="AE133">
        <v>7.3400828259999997</v>
      </c>
      <c r="AF133">
        <v>3.6005087439999999</v>
      </c>
      <c r="AG133">
        <v>1.7595965730000001</v>
      </c>
      <c r="AH133">
        <v>0.85789954489999998</v>
      </c>
      <c r="AI133">
        <v>0.4176184349</v>
      </c>
      <c r="AJ133">
        <v>0.20307404100000001</v>
      </c>
      <c r="AK133">
        <v>9.8671681799999994E-2</v>
      </c>
      <c r="AL133">
        <v>4.7916428400000002E-2</v>
      </c>
      <c r="AM133">
        <v>2.3258927299999999E-2</v>
      </c>
    </row>
    <row r="134" spans="1:39" x14ac:dyDescent="0.25">
      <c r="A134" t="s">
        <v>175</v>
      </c>
      <c r="B134">
        <v>3.774744707</v>
      </c>
      <c r="C134">
        <v>4.1452138590000001</v>
      </c>
      <c r="D134">
        <v>4.5363117239999999</v>
      </c>
      <c r="E134">
        <v>4.9440890849999999</v>
      </c>
      <c r="F134">
        <v>5.3549876840000001</v>
      </c>
      <c r="G134">
        <v>5.8850025779999999</v>
      </c>
      <c r="H134">
        <v>6.2004134500000001</v>
      </c>
      <c r="I134">
        <v>6.3848586279999999</v>
      </c>
      <c r="J134">
        <v>6.484902967</v>
      </c>
      <c r="K134">
        <v>6.5303813030000004</v>
      </c>
      <c r="L134">
        <v>6.527149981</v>
      </c>
      <c r="M134">
        <v>6.4638817929999997</v>
      </c>
      <c r="N134">
        <v>6.3196394290000004</v>
      </c>
      <c r="O134">
        <v>6.2311934859999996</v>
      </c>
      <c r="P134">
        <v>6.1375064630000002</v>
      </c>
      <c r="Q134">
        <v>6.0374194479999996</v>
      </c>
      <c r="R134">
        <v>5.9310292010000003</v>
      </c>
      <c r="S134">
        <v>5.8186027899999999</v>
      </c>
      <c r="T134">
        <v>5.310789271</v>
      </c>
      <c r="U134">
        <v>4.8378579310000003</v>
      </c>
      <c r="V134">
        <v>4.3991002689999998</v>
      </c>
      <c r="W134">
        <v>3.9930062419999999</v>
      </c>
      <c r="X134">
        <v>3.6174899030000001</v>
      </c>
      <c r="Y134">
        <v>3.2707331530000001</v>
      </c>
      <c r="Z134">
        <v>2.9510187430000001</v>
      </c>
      <c r="AA134">
        <v>2.6567164920000002</v>
      </c>
      <c r="AB134">
        <v>2.3863105029999998</v>
      </c>
      <c r="AC134">
        <v>2.1383412220000002</v>
      </c>
      <c r="AD134">
        <v>1.780964116</v>
      </c>
      <c r="AE134">
        <v>1.468335867</v>
      </c>
      <c r="AF134">
        <v>1.203269377</v>
      </c>
      <c r="AG134">
        <v>0.98239614389999996</v>
      </c>
      <c r="AH134">
        <v>0.80017416689999998</v>
      </c>
      <c r="AI134">
        <v>0.65073220050000002</v>
      </c>
      <c r="AJ134">
        <v>0.52862974279999997</v>
      </c>
      <c r="AK134">
        <v>0.42910567820000001</v>
      </c>
      <c r="AL134">
        <v>0.34812139660000002</v>
      </c>
      <c r="AM134">
        <v>0.28229975839999999</v>
      </c>
    </row>
    <row r="135" spans="1:39" x14ac:dyDescent="0.25">
      <c r="A135" t="s">
        <v>176</v>
      </c>
      <c r="B135">
        <v>1.6531914300000001E-3</v>
      </c>
      <c r="C135">
        <v>1.0272969E-2</v>
      </c>
      <c r="D135">
        <v>6.3615860100000005E-2</v>
      </c>
      <c r="E135">
        <v>0.39233971849999999</v>
      </c>
      <c r="F135">
        <v>2.404628228</v>
      </c>
      <c r="G135">
        <v>2.9284513720000001</v>
      </c>
      <c r="H135">
        <v>3.4191165400000001</v>
      </c>
      <c r="I135">
        <v>3.9016331690000001</v>
      </c>
      <c r="J135">
        <v>4.3913750089999999</v>
      </c>
      <c r="K135">
        <v>4.9004671100000001</v>
      </c>
      <c r="L135">
        <v>5.4278073579999999</v>
      </c>
      <c r="M135">
        <v>5.9565684110000001</v>
      </c>
      <c r="N135">
        <v>6.4535239049999999</v>
      </c>
      <c r="O135">
        <v>6.3976270849999999</v>
      </c>
      <c r="P135">
        <v>6.3355264590000004</v>
      </c>
      <c r="Q135">
        <v>6.2659245009999998</v>
      </c>
      <c r="R135">
        <v>6.1888069010000004</v>
      </c>
      <c r="S135">
        <v>6.104338984</v>
      </c>
      <c r="T135">
        <v>5.6776509089999996</v>
      </c>
      <c r="U135">
        <v>5.2705072270000004</v>
      </c>
      <c r="V135">
        <v>4.8837435300000003</v>
      </c>
      <c r="W135">
        <v>4.5172971769999997</v>
      </c>
      <c r="X135">
        <v>4.1703805469999997</v>
      </c>
      <c r="Y135">
        <v>3.8424051609999998</v>
      </c>
      <c r="Z135">
        <v>3.5328052489999999</v>
      </c>
      <c r="AA135">
        <v>3.24102683</v>
      </c>
      <c r="AB135">
        <v>2.9665662570000002</v>
      </c>
      <c r="AC135">
        <v>2.7089051159999999</v>
      </c>
      <c r="AD135">
        <v>2.6756915889999999</v>
      </c>
      <c r="AE135">
        <v>2.6161966849999998</v>
      </c>
      <c r="AF135">
        <v>2.5425643120000001</v>
      </c>
      <c r="AG135">
        <v>2.4618400399999998</v>
      </c>
      <c r="AH135">
        <v>2.3780545210000001</v>
      </c>
      <c r="AI135">
        <v>2.2935260529999999</v>
      </c>
      <c r="AJ135">
        <v>2.209617363</v>
      </c>
      <c r="AK135">
        <v>2.1271290559999998</v>
      </c>
      <c r="AL135">
        <v>2.0465595909999998</v>
      </c>
      <c r="AM135">
        <v>1.9681957210000001</v>
      </c>
    </row>
    <row r="136" spans="1:39" x14ac:dyDescent="0.25">
      <c r="A136" t="s">
        <v>177</v>
      </c>
      <c r="B136">
        <v>34.003827620000003</v>
      </c>
      <c r="C136">
        <v>33.415198089999997</v>
      </c>
      <c r="D136">
        <v>32.723282859999998</v>
      </c>
      <c r="E136">
        <v>31.915168430000001</v>
      </c>
      <c r="F136">
        <v>30.933296689999999</v>
      </c>
      <c r="G136">
        <v>33.324940380000001</v>
      </c>
      <c r="H136">
        <v>34.419009350000003</v>
      </c>
      <c r="I136">
        <v>34.74433432</v>
      </c>
      <c r="J136">
        <v>34.593235610000001</v>
      </c>
      <c r="K136">
        <v>34.149255170000004</v>
      </c>
      <c r="L136">
        <v>33.45964128</v>
      </c>
      <c r="M136">
        <v>32.48224871</v>
      </c>
      <c r="N136">
        <v>31.131494830000001</v>
      </c>
      <c r="O136">
        <v>30.861851210000001</v>
      </c>
      <c r="P136">
        <v>30.56228072</v>
      </c>
      <c r="Q136">
        <v>30.22652416</v>
      </c>
      <c r="R136">
        <v>29.854512490000001</v>
      </c>
      <c r="S136">
        <v>29.44704325</v>
      </c>
      <c r="T136">
        <v>29.506286459999998</v>
      </c>
      <c r="U136">
        <v>29.508089890000001</v>
      </c>
      <c r="V136">
        <v>29.456717529999999</v>
      </c>
      <c r="W136">
        <v>29.353032819999999</v>
      </c>
      <c r="X136">
        <v>29.193947359999999</v>
      </c>
      <c r="Y136">
        <v>28.977646360000001</v>
      </c>
      <c r="Z136">
        <v>28.702681030000001</v>
      </c>
      <c r="AA136">
        <v>28.367966840000001</v>
      </c>
      <c r="AB136">
        <v>27.973219530000001</v>
      </c>
      <c r="AC136">
        <v>27.51851607</v>
      </c>
      <c r="AD136">
        <v>27.99343627</v>
      </c>
      <c r="AE136">
        <v>28.188988429999998</v>
      </c>
      <c r="AF136">
        <v>28.21434605</v>
      </c>
      <c r="AG136">
        <v>28.134993189999999</v>
      </c>
      <c r="AH136">
        <v>27.98966704</v>
      </c>
      <c r="AI136">
        <v>27.80152021</v>
      </c>
      <c r="AJ136">
        <v>27.5848662</v>
      </c>
      <c r="AK136">
        <v>27.348693820000001</v>
      </c>
      <c r="AL136">
        <v>27.099175989999999</v>
      </c>
      <c r="AM136">
        <v>26.840395770000001</v>
      </c>
    </row>
    <row r="137" spans="1:39" x14ac:dyDescent="0.25">
      <c r="A137" t="s">
        <v>178</v>
      </c>
      <c r="B137">
        <v>103.4266882</v>
      </c>
      <c r="C137">
        <v>102.97890889999999</v>
      </c>
      <c r="D137">
        <v>102.1787408</v>
      </c>
      <c r="E137">
        <v>100.97183630000001</v>
      </c>
      <c r="F137">
        <v>99.158227359999998</v>
      </c>
      <c r="G137">
        <v>107.4751181</v>
      </c>
      <c r="H137">
        <v>111.6793607</v>
      </c>
      <c r="I137">
        <v>113.4212818</v>
      </c>
      <c r="J137">
        <v>113.61554169999999</v>
      </c>
      <c r="K137">
        <v>112.840187</v>
      </c>
      <c r="L137">
        <v>111.23458650000001</v>
      </c>
      <c r="M137">
        <v>108.642726</v>
      </c>
      <c r="N137">
        <v>104.7588071</v>
      </c>
      <c r="O137">
        <v>99.480869609999999</v>
      </c>
      <c r="P137">
        <v>94.369225450000002</v>
      </c>
      <c r="Q137">
        <v>89.404601</v>
      </c>
      <c r="R137">
        <v>84.587983910000005</v>
      </c>
      <c r="S137">
        <v>79.922197130000001</v>
      </c>
      <c r="T137">
        <v>77.928480120000003</v>
      </c>
      <c r="U137">
        <v>75.836569749999995</v>
      </c>
      <c r="V137">
        <v>73.667827799999998</v>
      </c>
      <c r="W137">
        <v>71.433581570000001</v>
      </c>
      <c r="X137">
        <v>69.135036630000002</v>
      </c>
      <c r="Y137">
        <v>66.77661741</v>
      </c>
      <c r="Z137">
        <v>64.363507630000001</v>
      </c>
      <c r="AA137">
        <v>61.90152964</v>
      </c>
      <c r="AB137">
        <v>59.397963509999997</v>
      </c>
      <c r="AC137">
        <v>56.86041745</v>
      </c>
      <c r="AD137">
        <v>40.912131940000002</v>
      </c>
      <c r="AE137">
        <v>29.139779149999999</v>
      </c>
      <c r="AF137">
        <v>20.62944856</v>
      </c>
      <c r="AG137">
        <v>14.55041267</v>
      </c>
      <c r="AH137">
        <v>10.238517910000001</v>
      </c>
      <c r="AI137">
        <v>7.1931442880000001</v>
      </c>
      <c r="AJ137">
        <v>5.0481467960000002</v>
      </c>
      <c r="AK137">
        <v>3.5400430919999999</v>
      </c>
      <c r="AL137">
        <v>2.48106939</v>
      </c>
      <c r="AM137">
        <v>1.7381314050000001</v>
      </c>
    </row>
    <row r="138" spans="1:39" x14ac:dyDescent="0.25">
      <c r="A138" t="s">
        <v>179</v>
      </c>
      <c r="B138">
        <v>441.494258</v>
      </c>
      <c r="C138">
        <v>459.6922108</v>
      </c>
      <c r="D138">
        <v>476.98620929999998</v>
      </c>
      <c r="E138">
        <v>492.91490249999998</v>
      </c>
      <c r="F138">
        <v>506.20550780000002</v>
      </c>
      <c r="G138">
        <v>556.50774620000004</v>
      </c>
      <c r="H138">
        <v>586.54504810000003</v>
      </c>
      <c r="I138">
        <v>604.21037060000003</v>
      </c>
      <c r="J138">
        <v>613.89845200000002</v>
      </c>
      <c r="K138">
        <v>618.42603240000005</v>
      </c>
      <c r="L138">
        <v>618.34233440000003</v>
      </c>
      <c r="M138">
        <v>612.56892470000003</v>
      </c>
      <c r="N138">
        <v>599.11476440000001</v>
      </c>
      <c r="O138">
        <v>613.09122960000002</v>
      </c>
      <c r="P138">
        <v>626.7321498</v>
      </c>
      <c r="Q138">
        <v>639.8490137</v>
      </c>
      <c r="R138">
        <v>652.36756779999996</v>
      </c>
      <c r="S138">
        <v>664.22796349999999</v>
      </c>
      <c r="T138">
        <v>661.79525960000001</v>
      </c>
      <c r="U138">
        <v>658.08778830000006</v>
      </c>
      <c r="V138">
        <v>653.22187650000001</v>
      </c>
      <c r="W138">
        <v>647.23648030000004</v>
      </c>
      <c r="X138">
        <v>640.08325300000001</v>
      </c>
      <c r="Y138">
        <v>631.74292749999995</v>
      </c>
      <c r="Z138">
        <v>622.20483539999998</v>
      </c>
      <c r="AA138">
        <v>611.46663469999999</v>
      </c>
      <c r="AB138">
        <v>599.54342399999996</v>
      </c>
      <c r="AC138">
        <v>586.45789579999996</v>
      </c>
      <c r="AD138">
        <v>610.23041739999996</v>
      </c>
      <c r="AE138">
        <v>628.55450380000002</v>
      </c>
      <c r="AF138">
        <v>643.51585580000005</v>
      </c>
      <c r="AG138">
        <v>656.38989990000005</v>
      </c>
      <c r="AH138">
        <v>667.94179569999994</v>
      </c>
      <c r="AI138">
        <v>678.63342120000004</v>
      </c>
      <c r="AJ138">
        <v>688.75282570000002</v>
      </c>
      <c r="AK138">
        <v>698.48150859999998</v>
      </c>
      <c r="AL138">
        <v>707.94614560000002</v>
      </c>
      <c r="AM138">
        <v>717.23068860000001</v>
      </c>
    </row>
    <row r="139" spans="1:39" x14ac:dyDescent="0.25">
      <c r="A139" t="s">
        <v>180</v>
      </c>
      <c r="B139">
        <v>6.4160809069999996</v>
      </c>
      <c r="C139">
        <v>7.4514559480000004</v>
      </c>
      <c r="D139">
        <v>8.624005747</v>
      </c>
      <c r="E139">
        <v>9.9404119800000004</v>
      </c>
      <c r="F139">
        <v>11.3864547</v>
      </c>
      <c r="G139">
        <v>7.6764585189999996</v>
      </c>
      <c r="H139">
        <v>4.9615697750000001</v>
      </c>
      <c r="I139">
        <v>3.134252225</v>
      </c>
      <c r="J139">
        <v>1.952856551</v>
      </c>
      <c r="K139">
        <v>1.206395211</v>
      </c>
      <c r="L139">
        <v>0.73970552050000005</v>
      </c>
      <c r="M139">
        <v>0.44937910730000002</v>
      </c>
      <c r="N139">
        <v>0.26952308870000002</v>
      </c>
      <c r="O139">
        <v>0.25218793750000001</v>
      </c>
      <c r="P139">
        <v>0.235718915</v>
      </c>
      <c r="Q139">
        <v>0.22004080149999999</v>
      </c>
      <c r="R139">
        <v>0.20513101510000001</v>
      </c>
      <c r="S139">
        <v>0.19097185899999999</v>
      </c>
      <c r="T139">
        <v>0.21403047019999999</v>
      </c>
      <c r="U139">
        <v>0.23940626910000001</v>
      </c>
      <c r="V139">
        <v>0.26730811319999997</v>
      </c>
      <c r="W139">
        <v>0.29792993379999999</v>
      </c>
      <c r="X139">
        <v>0.33142659140000003</v>
      </c>
      <c r="Y139">
        <v>0.36795186400000002</v>
      </c>
      <c r="Z139">
        <v>0.40764651480000003</v>
      </c>
      <c r="AA139">
        <v>0.4506328516</v>
      </c>
      <c r="AB139">
        <v>0.4970161052</v>
      </c>
      <c r="AC139">
        <v>0.54687288239999998</v>
      </c>
      <c r="AD139">
        <v>0.59719071420000003</v>
      </c>
      <c r="AE139">
        <v>0.64555281750000004</v>
      </c>
      <c r="AF139">
        <v>0.69361381430000002</v>
      </c>
      <c r="AG139">
        <v>0.7424889858</v>
      </c>
      <c r="AH139">
        <v>0.79293281159999995</v>
      </c>
      <c r="AI139">
        <v>0.84547867300000001</v>
      </c>
      <c r="AJ139">
        <v>0.9005346971</v>
      </c>
      <c r="AK139">
        <v>0.95843268069999998</v>
      </c>
      <c r="AL139">
        <v>1.0194749670000001</v>
      </c>
      <c r="AM139">
        <v>1.083939024</v>
      </c>
    </row>
    <row r="140" spans="1:39" x14ac:dyDescent="0.25">
      <c r="A140" t="s">
        <v>181</v>
      </c>
      <c r="B140">
        <v>148.05282879999999</v>
      </c>
      <c r="C140">
        <v>141.8187834</v>
      </c>
      <c r="D140">
        <v>135.37778180000001</v>
      </c>
      <c r="E140">
        <v>128.7029436</v>
      </c>
      <c r="F140">
        <v>121.59573949999999</v>
      </c>
      <c r="G140">
        <v>60.971167809999997</v>
      </c>
      <c r="H140">
        <v>29.31004463</v>
      </c>
      <c r="I140">
        <v>13.770987679999999</v>
      </c>
      <c r="J140">
        <v>6.381683486</v>
      </c>
      <c r="K140">
        <v>2.9321642379999999</v>
      </c>
      <c r="L140">
        <v>1.3371844530000001</v>
      </c>
      <c r="M140">
        <v>0.60419775409999998</v>
      </c>
      <c r="N140">
        <v>0.26952308870000002</v>
      </c>
      <c r="O140">
        <v>0.26718863030000001</v>
      </c>
      <c r="P140">
        <v>0.26459507789999998</v>
      </c>
      <c r="Q140">
        <v>0.26168824200000002</v>
      </c>
      <c r="R140">
        <v>0.25846752499999998</v>
      </c>
      <c r="S140">
        <v>0.2549398316</v>
      </c>
      <c r="T140">
        <v>0.25545273390000001</v>
      </c>
      <c r="U140">
        <v>0.2554683472</v>
      </c>
      <c r="V140">
        <v>0.25502358739999997</v>
      </c>
      <c r="W140">
        <v>0.25412592979999998</v>
      </c>
      <c r="X140">
        <v>0.2527486363</v>
      </c>
      <c r="Y140">
        <v>0.25087599529999999</v>
      </c>
      <c r="Z140">
        <v>0.24849546380000001</v>
      </c>
      <c r="AA140">
        <v>0.2455976523</v>
      </c>
      <c r="AB140">
        <v>0.2421800999</v>
      </c>
      <c r="AC140">
        <v>0.23824347300000001</v>
      </c>
      <c r="AD140">
        <v>0.24237771650000001</v>
      </c>
      <c r="AE140">
        <v>0.24409362940000001</v>
      </c>
      <c r="AF140">
        <v>0.2443359769</v>
      </c>
      <c r="AG140">
        <v>0.2436714911</v>
      </c>
      <c r="AH140">
        <v>0.2424354447</v>
      </c>
      <c r="AI140">
        <v>0.24082823540000001</v>
      </c>
      <c r="AJ140">
        <v>0.23897376049999999</v>
      </c>
      <c r="AK140">
        <v>0.23694983010000001</v>
      </c>
      <c r="AL140">
        <v>0.23480988420000001</v>
      </c>
      <c r="AM140">
        <v>0.2325892728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1"/>
  <sheetViews>
    <sheetView workbookViewId="0">
      <pane xSplit="2" ySplit="1" topLeftCell="P2" activePane="bottomRight" state="frozen"/>
      <selection pane="topRight" activeCell="C1" sqref="C1"/>
      <selection pane="bottomLeft" activeCell="A2" sqref="A2"/>
      <selection pane="bottomRight" activeCell="B1" sqref="B1:AN171"/>
    </sheetView>
  </sheetViews>
  <sheetFormatPr baseColWidth="10" defaultRowHeight="15" x14ac:dyDescent="0.25"/>
  <cols>
    <col min="1" max="1" width="28.85546875" customWidth="1"/>
    <col min="2" max="2" width="12" customWidth="1"/>
  </cols>
  <sheetData>
    <row r="1" spans="1:40" x14ac:dyDescent="0.25"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</row>
    <row r="2" spans="1:40" x14ac:dyDescent="0.25">
      <c r="A2" s="5" t="s">
        <v>216</v>
      </c>
      <c r="B2" t="s">
        <v>236</v>
      </c>
      <c r="C2">
        <v>7249503</v>
      </c>
      <c r="D2">
        <v>7326239.7980000004</v>
      </c>
      <c r="E2">
        <v>7402484.693</v>
      </c>
      <c r="F2">
        <v>7478647.0549999997</v>
      </c>
      <c r="G2">
        <v>7552740.3890000004</v>
      </c>
      <c r="H2">
        <v>7623945.1059999997</v>
      </c>
      <c r="I2">
        <v>7692215.9970000004</v>
      </c>
      <c r="J2">
        <v>7757973.5789999999</v>
      </c>
      <c r="K2">
        <v>7821072.5089999996</v>
      </c>
      <c r="L2">
        <v>7882001.523</v>
      </c>
      <c r="M2">
        <v>7941266.1840000004</v>
      </c>
      <c r="N2">
        <v>7999297.0839999998</v>
      </c>
      <c r="O2">
        <v>8056451.7560000001</v>
      </c>
      <c r="P2">
        <v>8114402.9800000004</v>
      </c>
      <c r="Q2">
        <v>8174353.8820000002</v>
      </c>
      <c r="R2">
        <v>8236403.1459999997</v>
      </c>
      <c r="S2">
        <v>8300455.3310000002</v>
      </c>
      <c r="T2">
        <v>8366352.7860000003</v>
      </c>
      <c r="U2">
        <v>8437909.6070000008</v>
      </c>
      <c r="V2">
        <v>8513253.0109999999</v>
      </c>
      <c r="W2">
        <v>8591078.2050000001</v>
      </c>
      <c r="X2">
        <v>8670492.1359999999</v>
      </c>
      <c r="Y2">
        <v>8750837.6490000002</v>
      </c>
      <c r="Z2">
        <v>8831612.4739999995</v>
      </c>
      <c r="AA2">
        <v>8912416.6439999994</v>
      </c>
      <c r="AB2">
        <v>8992919.2410000004</v>
      </c>
      <c r="AC2">
        <v>9072839.49599999</v>
      </c>
      <c r="AD2">
        <v>9151938.7070000004</v>
      </c>
      <c r="AE2">
        <v>9230826.40499999</v>
      </c>
      <c r="AF2">
        <v>9309972.1359999999</v>
      </c>
      <c r="AG2">
        <v>9389255.7339999899</v>
      </c>
      <c r="AH2">
        <v>9468500.5779999997</v>
      </c>
      <c r="AI2">
        <v>9547534.9299999997</v>
      </c>
      <c r="AJ2">
        <v>9626250.6970000006</v>
      </c>
      <c r="AK2">
        <v>9704742.1009999998</v>
      </c>
      <c r="AL2">
        <v>9783138.682</v>
      </c>
      <c r="AM2">
        <v>9861703.1999999899</v>
      </c>
      <c r="AN2">
        <v>9940813.6349999998</v>
      </c>
    </row>
    <row r="3" spans="1:40" x14ac:dyDescent="0.25">
      <c r="A3" s="5" t="s">
        <v>216</v>
      </c>
      <c r="B3" t="s">
        <v>237</v>
      </c>
      <c r="C3">
        <v>100707</v>
      </c>
      <c r="D3">
        <v>101785.9614</v>
      </c>
      <c r="E3">
        <v>102823.82</v>
      </c>
      <c r="F3">
        <v>103811.26270000001</v>
      </c>
      <c r="G3">
        <v>104758.23579999999</v>
      </c>
      <c r="H3">
        <v>105691.3029</v>
      </c>
      <c r="I3">
        <v>106621.4616</v>
      </c>
      <c r="J3">
        <v>107553.495</v>
      </c>
      <c r="K3">
        <v>108466.66929999999</v>
      </c>
      <c r="L3">
        <v>109366.32309999999</v>
      </c>
      <c r="M3">
        <v>110265.27650000001</v>
      </c>
      <c r="N3">
        <v>111170.28170000001</v>
      </c>
      <c r="O3">
        <v>112081.30220000001</v>
      </c>
      <c r="P3">
        <v>113003.5162</v>
      </c>
      <c r="Q3">
        <v>113947.6204</v>
      </c>
      <c r="R3">
        <v>114905.6621</v>
      </c>
      <c r="S3">
        <v>115869.6756</v>
      </c>
      <c r="T3">
        <v>116835.0012</v>
      </c>
      <c r="U3">
        <v>117809.52009999999</v>
      </c>
      <c r="V3">
        <v>118782.4347</v>
      </c>
      <c r="W3">
        <v>119748.02680000001</v>
      </c>
      <c r="X3">
        <v>120705.5888</v>
      </c>
      <c r="Y3">
        <v>121655.0521</v>
      </c>
      <c r="Z3">
        <v>122595.81969999999</v>
      </c>
      <c r="AA3">
        <v>123526.6774</v>
      </c>
      <c r="AB3">
        <v>124445.97960000001</v>
      </c>
      <c r="AC3">
        <v>125351.9013</v>
      </c>
      <c r="AD3">
        <v>126242.6737</v>
      </c>
      <c r="AE3">
        <v>127121.1829</v>
      </c>
      <c r="AF3">
        <v>127992.9424</v>
      </c>
      <c r="AG3">
        <v>128853.4093</v>
      </c>
      <c r="AH3">
        <v>129699.74739999999</v>
      </c>
      <c r="AI3">
        <v>130532.6456</v>
      </c>
      <c r="AJ3">
        <v>131355.35889999999</v>
      </c>
      <c r="AK3">
        <v>132175.57329999999</v>
      </c>
      <c r="AL3">
        <v>132998.5171</v>
      </c>
      <c r="AM3">
        <v>133830.58379999999</v>
      </c>
      <c r="AN3">
        <v>134679.44289999999</v>
      </c>
    </row>
    <row r="4" spans="1:40" x14ac:dyDescent="0.25">
      <c r="A4" s="5" t="s">
        <v>215</v>
      </c>
      <c r="B4" t="s">
        <v>238</v>
      </c>
      <c r="C4">
        <v>1859303</v>
      </c>
      <c r="D4">
        <v>1878920.192</v>
      </c>
      <c r="E4">
        <v>1898923.8370000001</v>
      </c>
      <c r="F4">
        <v>1919463.9380000001</v>
      </c>
      <c r="G4">
        <v>1939451.8289999999</v>
      </c>
      <c r="H4">
        <v>1958221.9129999999</v>
      </c>
      <c r="I4">
        <v>1975647.8330000001</v>
      </c>
      <c r="J4">
        <v>1991890.335</v>
      </c>
      <c r="K4">
        <v>2007197.6540000001</v>
      </c>
      <c r="L4">
        <v>2021772.7649999999</v>
      </c>
      <c r="M4">
        <v>2035763.0819999999</v>
      </c>
      <c r="N4">
        <v>2049333.939</v>
      </c>
      <c r="O4">
        <v>2062666.2039999999</v>
      </c>
      <c r="P4">
        <v>2076545.4720000001</v>
      </c>
      <c r="Q4">
        <v>2091290.7039999999</v>
      </c>
      <c r="R4">
        <v>2106978.514</v>
      </c>
      <c r="S4">
        <v>2123590.2059999998</v>
      </c>
      <c r="T4">
        <v>2141059.5780000002</v>
      </c>
      <c r="U4">
        <v>2160816.2960000001</v>
      </c>
      <c r="V4">
        <v>2182092.1510000001</v>
      </c>
      <c r="W4">
        <v>2204385.7599999998</v>
      </c>
      <c r="X4">
        <v>2227325.196</v>
      </c>
      <c r="Y4">
        <v>2250648.392</v>
      </c>
      <c r="Z4">
        <v>2274176.2230000002</v>
      </c>
      <c r="AA4">
        <v>2297786.676</v>
      </c>
      <c r="AB4">
        <v>2321394.4959999998</v>
      </c>
      <c r="AC4">
        <v>2344937.327</v>
      </c>
      <c r="AD4">
        <v>2368368.0060000001</v>
      </c>
      <c r="AE4">
        <v>2392028.5550000002</v>
      </c>
      <c r="AF4">
        <v>2416035.7880000002</v>
      </c>
      <c r="AG4">
        <v>2440377.8840000001</v>
      </c>
      <c r="AH4">
        <v>2464994.3220000002</v>
      </c>
      <c r="AI4">
        <v>2489794.7319999998</v>
      </c>
      <c r="AJ4">
        <v>2514695.7910000002</v>
      </c>
      <c r="AK4">
        <v>2539658.7620000001</v>
      </c>
      <c r="AL4">
        <v>2564697.375</v>
      </c>
      <c r="AM4">
        <v>2589871.0159999998</v>
      </c>
      <c r="AN4">
        <v>2615279.375</v>
      </c>
    </row>
    <row r="5" spans="1:40" x14ac:dyDescent="0.25">
      <c r="A5" s="5" t="s">
        <v>215</v>
      </c>
      <c r="B5" t="s">
        <v>239</v>
      </c>
      <c r="C5">
        <v>286222</v>
      </c>
      <c r="D5">
        <v>289329.94900000002</v>
      </c>
      <c r="E5">
        <v>292422.84019999998</v>
      </c>
      <c r="F5">
        <v>295486.09850000002</v>
      </c>
      <c r="G5">
        <v>298473.9325</v>
      </c>
      <c r="H5">
        <v>301386.0417</v>
      </c>
      <c r="I5">
        <v>304222.86660000001</v>
      </c>
      <c r="J5">
        <v>306992.6593</v>
      </c>
      <c r="K5">
        <v>309661.23080000002</v>
      </c>
      <c r="L5">
        <v>312250.37650000001</v>
      </c>
      <c r="M5">
        <v>314791.04369999998</v>
      </c>
      <c r="N5">
        <v>317302.37150000001</v>
      </c>
      <c r="O5">
        <v>319791.99969999999</v>
      </c>
      <c r="P5">
        <v>322316.65970000002</v>
      </c>
      <c r="Q5">
        <v>324916.65049999999</v>
      </c>
      <c r="R5">
        <v>327580.21529999998</v>
      </c>
      <c r="S5">
        <v>330293.5576</v>
      </c>
      <c r="T5">
        <v>333047.82169999997</v>
      </c>
      <c r="U5">
        <v>335940.76169999997</v>
      </c>
      <c r="V5">
        <v>338915.56910000002</v>
      </c>
      <c r="W5">
        <v>341934.09720000002</v>
      </c>
      <c r="X5">
        <v>344973.97399999999</v>
      </c>
      <c r="Y5">
        <v>348020.13299999997</v>
      </c>
      <c r="Z5">
        <v>351061.26270000002</v>
      </c>
      <c r="AA5">
        <v>354088.14789999998</v>
      </c>
      <c r="AB5">
        <v>357092.83250000002</v>
      </c>
      <c r="AC5">
        <v>360068.30619999999</v>
      </c>
      <c r="AD5">
        <v>363008.51809999999</v>
      </c>
      <c r="AE5">
        <v>365941.8468</v>
      </c>
      <c r="AF5">
        <v>368887.60119999998</v>
      </c>
      <c r="AG5">
        <v>371833.64760000003</v>
      </c>
      <c r="AH5">
        <v>374769.7586</v>
      </c>
      <c r="AI5">
        <v>377691.42489999998</v>
      </c>
      <c r="AJ5">
        <v>380599.35499999998</v>
      </c>
      <c r="AK5">
        <v>383505.10210000002</v>
      </c>
      <c r="AL5">
        <v>386417.50870000001</v>
      </c>
      <c r="AM5">
        <v>389350.51569999999</v>
      </c>
      <c r="AN5">
        <v>392322.54190000001</v>
      </c>
    </row>
    <row r="6" spans="1:40" x14ac:dyDescent="0.25">
      <c r="A6" s="5" t="s">
        <v>215</v>
      </c>
      <c r="B6" t="s">
        <v>240</v>
      </c>
      <c r="C6">
        <v>288023.5</v>
      </c>
      <c r="D6">
        <v>291147.22879999998</v>
      </c>
      <c r="E6">
        <v>294286.93770000001</v>
      </c>
      <c r="F6">
        <v>297451.99369999999</v>
      </c>
      <c r="G6">
        <v>300595.86339999997</v>
      </c>
      <c r="H6">
        <v>303669.0882</v>
      </c>
      <c r="I6">
        <v>306625.61969999998</v>
      </c>
      <c r="J6">
        <v>309448.23009999999</v>
      </c>
      <c r="K6">
        <v>312119.7403</v>
      </c>
      <c r="L6">
        <v>314682.19900000002</v>
      </c>
      <c r="M6">
        <v>317178.31949999998</v>
      </c>
      <c r="N6">
        <v>319633.81699999998</v>
      </c>
      <c r="O6">
        <v>322061.1875</v>
      </c>
      <c r="P6">
        <v>324527.58140000002</v>
      </c>
      <c r="Q6">
        <v>327075.48590000003</v>
      </c>
      <c r="R6">
        <v>329698.17080000002</v>
      </c>
      <c r="S6">
        <v>332388.7867</v>
      </c>
      <c r="T6">
        <v>335145.59000000003</v>
      </c>
      <c r="U6">
        <v>338081.31679999997</v>
      </c>
      <c r="V6">
        <v>341134.17810000002</v>
      </c>
      <c r="W6">
        <v>344261.83039999998</v>
      </c>
      <c r="X6">
        <v>347437.06420000002</v>
      </c>
      <c r="Y6">
        <v>350640.96350000001</v>
      </c>
      <c r="Z6">
        <v>353859.96269999997</v>
      </c>
      <c r="AA6">
        <v>357084.04849999998</v>
      </c>
      <c r="AB6">
        <v>360305.57380000001</v>
      </c>
      <c r="AC6">
        <v>363518.6054</v>
      </c>
      <c r="AD6">
        <v>366718.68650000001</v>
      </c>
      <c r="AE6">
        <v>369936.0784</v>
      </c>
      <c r="AF6">
        <v>373191.94459999999</v>
      </c>
      <c r="AG6">
        <v>376476.837</v>
      </c>
      <c r="AH6">
        <v>379781.68609999999</v>
      </c>
      <c r="AI6">
        <v>383100.29729999998</v>
      </c>
      <c r="AJ6">
        <v>386429.9584</v>
      </c>
      <c r="AK6">
        <v>389778.12660000002</v>
      </c>
      <c r="AL6">
        <v>393150.25660000002</v>
      </c>
      <c r="AM6">
        <v>396557.90749999997</v>
      </c>
      <c r="AN6">
        <v>400017.80739999999</v>
      </c>
    </row>
    <row r="7" spans="1:40" x14ac:dyDescent="0.25">
      <c r="A7" s="5" t="s">
        <v>215</v>
      </c>
      <c r="B7" t="s">
        <v>241</v>
      </c>
      <c r="C7">
        <v>71746.000020000007</v>
      </c>
      <c r="D7">
        <v>72590.169869999998</v>
      </c>
      <c r="E7">
        <v>73459.83455</v>
      </c>
      <c r="F7">
        <v>74332.342579999997</v>
      </c>
      <c r="G7">
        <v>75230.674079999997</v>
      </c>
      <c r="H7">
        <v>76177.871239999906</v>
      </c>
      <c r="I7">
        <v>77163.481329999995</v>
      </c>
      <c r="J7">
        <v>78172.910640000002</v>
      </c>
      <c r="K7">
        <v>79177.044139999998</v>
      </c>
      <c r="L7">
        <v>80168.938469999906</v>
      </c>
      <c r="M7">
        <v>81157.583679999996</v>
      </c>
      <c r="N7">
        <v>82155.839730000007</v>
      </c>
      <c r="O7">
        <v>83177.863370000006</v>
      </c>
      <c r="P7">
        <v>84164.96127</v>
      </c>
      <c r="Q7">
        <v>85125.343930000003</v>
      </c>
      <c r="R7">
        <v>86063.145959999994</v>
      </c>
      <c r="S7">
        <v>86980.941049999994</v>
      </c>
      <c r="T7">
        <v>87883.059340000007</v>
      </c>
      <c r="U7">
        <v>88764.47335</v>
      </c>
      <c r="V7">
        <v>89626.399090000006</v>
      </c>
      <c r="W7">
        <v>90470.540989999994</v>
      </c>
      <c r="X7">
        <v>91304.819170000002</v>
      </c>
      <c r="Y7">
        <v>92135.184450000001</v>
      </c>
      <c r="Z7">
        <v>92965.494399999996</v>
      </c>
      <c r="AA7">
        <v>93798.002640000006</v>
      </c>
      <c r="AB7">
        <v>94633.8995</v>
      </c>
      <c r="AC7">
        <v>95473.801900000006</v>
      </c>
      <c r="AD7">
        <v>96318.139240000004</v>
      </c>
      <c r="AE7">
        <v>97127.096999999994</v>
      </c>
      <c r="AF7">
        <v>97903.103610000006</v>
      </c>
      <c r="AG7">
        <v>98649.602299999999</v>
      </c>
      <c r="AH7">
        <v>99367.96372</v>
      </c>
      <c r="AI7">
        <v>100060.827</v>
      </c>
      <c r="AJ7">
        <v>100732.8884</v>
      </c>
      <c r="AK7">
        <v>101392.1446</v>
      </c>
      <c r="AL7">
        <v>102045.7136</v>
      </c>
      <c r="AM7">
        <v>102701.2476</v>
      </c>
      <c r="AN7">
        <v>103367.2677</v>
      </c>
    </row>
    <row r="8" spans="1:40" x14ac:dyDescent="0.25">
      <c r="A8" s="5" t="s">
        <v>215</v>
      </c>
      <c r="B8" t="s">
        <v>242</v>
      </c>
      <c r="C8">
        <v>28100</v>
      </c>
      <c r="D8">
        <v>28417.592830000001</v>
      </c>
      <c r="E8">
        <v>28720.902969999999</v>
      </c>
      <c r="F8">
        <v>29002.255519999999</v>
      </c>
      <c r="G8">
        <v>29279.187000000002</v>
      </c>
      <c r="H8">
        <v>29570.553319999999</v>
      </c>
      <c r="I8">
        <v>29879.397580000001</v>
      </c>
      <c r="J8">
        <v>30202.974740000001</v>
      </c>
      <c r="K8">
        <v>30526.429919999999</v>
      </c>
      <c r="L8">
        <v>30849.62341</v>
      </c>
      <c r="M8">
        <v>31175.98128</v>
      </c>
      <c r="N8">
        <v>31506.287469999999</v>
      </c>
      <c r="O8">
        <v>31838.524829999998</v>
      </c>
      <c r="P8">
        <v>32165.909019999999</v>
      </c>
      <c r="Q8">
        <v>32489.223989999999</v>
      </c>
      <c r="R8">
        <v>32804.148609999997</v>
      </c>
      <c r="S8">
        <v>33108.875350000002</v>
      </c>
      <c r="T8">
        <v>33404.087449999999</v>
      </c>
      <c r="U8">
        <v>33684.643700000001</v>
      </c>
      <c r="V8">
        <v>33952.462169999999</v>
      </c>
      <c r="W8">
        <v>34209.641389999997</v>
      </c>
      <c r="X8">
        <v>34459.6083</v>
      </c>
      <c r="Y8">
        <v>34704.766770000002</v>
      </c>
      <c r="Z8">
        <v>34946.396430000001</v>
      </c>
      <c r="AA8">
        <v>35184.931329999999</v>
      </c>
      <c r="AB8">
        <v>35420.286590000003</v>
      </c>
      <c r="AC8">
        <v>35652.13912</v>
      </c>
      <c r="AD8">
        <v>35880.124360000002</v>
      </c>
      <c r="AE8">
        <v>36103.220930000003</v>
      </c>
      <c r="AF8">
        <v>36321.248749999999</v>
      </c>
      <c r="AG8">
        <v>36530.693780000001</v>
      </c>
      <c r="AH8">
        <v>36730.476560000003</v>
      </c>
      <c r="AI8">
        <v>36921.80644</v>
      </c>
      <c r="AJ8">
        <v>37107.100109999999</v>
      </c>
      <c r="AK8">
        <v>37290.441550000003</v>
      </c>
      <c r="AL8">
        <v>37474.020219999999</v>
      </c>
      <c r="AM8">
        <v>37660.223510000003</v>
      </c>
      <c r="AN8">
        <v>37851.5962</v>
      </c>
    </row>
    <row r="9" spans="1:40" x14ac:dyDescent="0.25">
      <c r="A9" s="5" t="s">
        <v>215</v>
      </c>
      <c r="B9" t="s">
        <v>243</v>
      </c>
      <c r="C9">
        <v>2093869</v>
      </c>
      <c r="D9">
        <v>2116740.1069999998</v>
      </c>
      <c r="E9">
        <v>2138202.443</v>
      </c>
      <c r="F9">
        <v>2157981.693</v>
      </c>
      <c r="G9">
        <v>2177286.5430000001</v>
      </c>
      <c r="H9">
        <v>2197457.0690000001</v>
      </c>
      <c r="I9">
        <v>2218911.8390000002</v>
      </c>
      <c r="J9">
        <v>2241618.8790000002</v>
      </c>
      <c r="K9">
        <v>2264431.2960000001</v>
      </c>
      <c r="L9">
        <v>2287483.8020000001</v>
      </c>
      <c r="M9">
        <v>2311080.9750000001</v>
      </c>
      <c r="N9">
        <v>2335267.0809999998</v>
      </c>
      <c r="O9">
        <v>2359851.8059999999</v>
      </c>
      <c r="P9">
        <v>2384563.6880000001</v>
      </c>
      <c r="Q9">
        <v>2409513.2220000001</v>
      </c>
      <c r="R9">
        <v>2434203.7760000001</v>
      </c>
      <c r="S9">
        <v>2458366.5699999998</v>
      </c>
      <c r="T9">
        <v>2481923.1379999998</v>
      </c>
      <c r="U9">
        <v>2504510.3620000002</v>
      </c>
      <c r="V9">
        <v>2526165.656</v>
      </c>
      <c r="W9">
        <v>2547002.1510000001</v>
      </c>
      <c r="X9">
        <v>2567224.5980000002</v>
      </c>
      <c r="Y9">
        <v>2586994.682</v>
      </c>
      <c r="Z9">
        <v>2606402.7990000001</v>
      </c>
      <c r="AA9">
        <v>2625480.9049999998</v>
      </c>
      <c r="AB9">
        <v>2644223.8590000002</v>
      </c>
      <c r="AC9">
        <v>2662609.4619999998</v>
      </c>
      <c r="AD9">
        <v>2680612.909</v>
      </c>
      <c r="AE9">
        <v>2698246.5</v>
      </c>
      <c r="AF9">
        <v>2715625.7280000001</v>
      </c>
      <c r="AG9">
        <v>2732450.2740000002</v>
      </c>
      <c r="AH9">
        <v>2748627.1839999999</v>
      </c>
      <c r="AI9">
        <v>2764243.1490000002</v>
      </c>
      <c r="AJ9">
        <v>2779482.5350000001</v>
      </c>
      <c r="AK9">
        <v>2794682.1579999998</v>
      </c>
      <c r="AL9">
        <v>2810010.159</v>
      </c>
      <c r="AM9">
        <v>2825675.9049999998</v>
      </c>
      <c r="AN9">
        <v>2841911.2549999999</v>
      </c>
    </row>
    <row r="10" spans="1:40" x14ac:dyDescent="0.25">
      <c r="A10" s="19" t="s">
        <v>219</v>
      </c>
      <c r="B10" t="s">
        <v>244</v>
      </c>
      <c r="C10">
        <v>52938</v>
      </c>
      <c r="D10">
        <v>53530.28357</v>
      </c>
      <c r="E10">
        <v>54058.951480000003</v>
      </c>
      <c r="F10">
        <v>54524.579570000002</v>
      </c>
      <c r="G10">
        <v>55017.446389999997</v>
      </c>
      <c r="H10">
        <v>55593.961889999999</v>
      </c>
      <c r="I10">
        <v>56239.51251</v>
      </c>
      <c r="J10">
        <v>56928.882490000004</v>
      </c>
      <c r="K10">
        <v>57613.66401</v>
      </c>
      <c r="L10">
        <v>58289.163500000002</v>
      </c>
      <c r="M10">
        <v>58969.453430000001</v>
      </c>
      <c r="N10">
        <v>59647.205090000003</v>
      </c>
      <c r="O10">
        <v>60307.392359999998</v>
      </c>
      <c r="P10">
        <v>60932.156649999997</v>
      </c>
      <c r="Q10">
        <v>61519.230960000001</v>
      </c>
      <c r="R10">
        <v>62059.472540000002</v>
      </c>
      <c r="S10">
        <v>62551.120009999999</v>
      </c>
      <c r="T10">
        <v>62997.006540000002</v>
      </c>
      <c r="U10">
        <v>63275.490969999999</v>
      </c>
      <c r="V10">
        <v>63442.628149999997</v>
      </c>
      <c r="W10">
        <v>63535.799379999997</v>
      </c>
      <c r="X10">
        <v>63582.912389999998</v>
      </c>
      <c r="Y10">
        <v>63600.631630000003</v>
      </c>
      <c r="Z10">
        <v>63598.156490000001</v>
      </c>
      <c r="AA10">
        <v>63580.279620000001</v>
      </c>
      <c r="AB10">
        <v>63549.294439999998</v>
      </c>
      <c r="AC10">
        <v>63506.184679999998</v>
      </c>
      <c r="AD10">
        <v>63451.340770000003</v>
      </c>
      <c r="AE10">
        <v>63359.046990000003</v>
      </c>
      <c r="AF10">
        <v>63244.6512</v>
      </c>
      <c r="AG10">
        <v>63111.916649999999</v>
      </c>
      <c r="AH10">
        <v>62960.670729999998</v>
      </c>
      <c r="AI10">
        <v>62796.588150000003</v>
      </c>
      <c r="AJ10">
        <v>62626.422980000003</v>
      </c>
      <c r="AK10">
        <v>62458.90943</v>
      </c>
      <c r="AL10">
        <v>62296.890749999999</v>
      </c>
      <c r="AM10">
        <v>62143.236250000002</v>
      </c>
      <c r="AN10">
        <v>62000.855219999998</v>
      </c>
    </row>
    <row r="11" spans="1:40" x14ac:dyDescent="0.25">
      <c r="A11" s="5" t="s">
        <v>215</v>
      </c>
      <c r="B11" t="s">
        <v>245</v>
      </c>
      <c r="C11">
        <v>5558098.0010000002</v>
      </c>
      <c r="D11">
        <v>5619203.8899999997</v>
      </c>
      <c r="E11">
        <v>5678679.7970000003</v>
      </c>
      <c r="F11">
        <v>5735443.7070000004</v>
      </c>
      <c r="G11">
        <v>5790877.4340000004</v>
      </c>
      <c r="H11">
        <v>5847422.2609999999</v>
      </c>
      <c r="I11">
        <v>5905179.0549999997</v>
      </c>
      <c r="J11">
        <v>5964360.2640000004</v>
      </c>
      <c r="K11">
        <v>6023654.6529999999</v>
      </c>
      <c r="L11">
        <v>6083061.8810000001</v>
      </c>
      <c r="M11">
        <v>6143523.5700000003</v>
      </c>
      <c r="N11">
        <v>6206100.9869999997</v>
      </c>
      <c r="O11">
        <v>6271943.574</v>
      </c>
      <c r="P11">
        <v>6336273.1639999999</v>
      </c>
      <c r="Q11">
        <v>6400646.7810000004</v>
      </c>
      <c r="R11">
        <v>6465221.3329999996</v>
      </c>
      <c r="S11">
        <v>6529808.3590000002</v>
      </c>
      <c r="T11">
        <v>6594277.8949999996</v>
      </c>
      <c r="U11">
        <v>6658466.8949999996</v>
      </c>
      <c r="V11">
        <v>6722329.3949999996</v>
      </c>
      <c r="W11">
        <v>6785761.5539999995</v>
      </c>
      <c r="X11">
        <v>6849135.8090000004</v>
      </c>
      <c r="Y11">
        <v>6912654.75</v>
      </c>
      <c r="Z11">
        <v>6976422.7740000002</v>
      </c>
      <c r="AA11">
        <v>7040474.6890000002</v>
      </c>
      <c r="AB11">
        <v>7104800.3420000002</v>
      </c>
      <c r="AC11">
        <v>7169366.4859999996</v>
      </c>
      <c r="AD11">
        <v>7234135.4570000004</v>
      </c>
      <c r="AE11">
        <v>7295015.9579999996</v>
      </c>
      <c r="AF11">
        <v>7352874.9579999996</v>
      </c>
      <c r="AG11">
        <v>7408353.8629999999</v>
      </c>
      <c r="AH11">
        <v>7461724.3550000004</v>
      </c>
      <c r="AI11">
        <v>7513259.074</v>
      </c>
      <c r="AJ11">
        <v>7563325.625</v>
      </c>
      <c r="AK11">
        <v>7612519.1059999997</v>
      </c>
      <c r="AL11">
        <v>7661371.5829999996</v>
      </c>
      <c r="AM11">
        <v>7710462.5279999999</v>
      </c>
      <c r="AN11">
        <v>7760456.9939999999</v>
      </c>
    </row>
    <row r="12" spans="1:40" x14ac:dyDescent="0.25">
      <c r="A12" s="5" t="s">
        <v>215</v>
      </c>
      <c r="B12" t="s">
        <v>246</v>
      </c>
      <c r="C12">
        <v>4011081</v>
      </c>
      <c r="D12">
        <v>4055013.801</v>
      </c>
      <c r="E12">
        <v>4097650.176</v>
      </c>
      <c r="F12">
        <v>4138460.7170000002</v>
      </c>
      <c r="G12">
        <v>4178470.6370000001</v>
      </c>
      <c r="H12">
        <v>4219200.4110000003</v>
      </c>
      <c r="I12">
        <v>4260933.0949999997</v>
      </c>
      <c r="J12">
        <v>4303543.3320000004</v>
      </c>
      <c r="K12">
        <v>4345641.477</v>
      </c>
      <c r="L12">
        <v>4387360.3190000001</v>
      </c>
      <c r="M12">
        <v>4429192.017</v>
      </c>
      <c r="N12">
        <v>4471330.9610000001</v>
      </c>
      <c r="O12">
        <v>4513680.6619999995</v>
      </c>
      <c r="P12">
        <v>4555978.6940000001</v>
      </c>
      <c r="Q12">
        <v>4598537.0999999996</v>
      </c>
      <c r="R12">
        <v>4640891.4950000001</v>
      </c>
      <c r="S12">
        <v>4682750.8499999996</v>
      </c>
      <c r="T12">
        <v>4724041.4170000004</v>
      </c>
      <c r="U12">
        <v>4764622.2450000001</v>
      </c>
      <c r="V12">
        <v>4804272.0690000001</v>
      </c>
      <c r="W12">
        <v>4842989.8619999997</v>
      </c>
      <c r="X12">
        <v>4880977.5580000002</v>
      </c>
      <c r="Y12">
        <v>4918389.9280000003</v>
      </c>
      <c r="Z12">
        <v>4955304.6119999997</v>
      </c>
      <c r="AA12">
        <v>4991736.76</v>
      </c>
      <c r="AB12">
        <v>5027661.4110000003</v>
      </c>
      <c r="AC12">
        <v>5063034.7180000003</v>
      </c>
      <c r="AD12">
        <v>5097810.3899999997</v>
      </c>
      <c r="AE12">
        <v>5131918.699</v>
      </c>
      <c r="AF12">
        <v>5165529.2170000002</v>
      </c>
      <c r="AG12">
        <v>5198353.8930000002</v>
      </c>
      <c r="AH12">
        <v>5230268.9249999998</v>
      </c>
      <c r="AI12">
        <v>5261352.9029999999</v>
      </c>
      <c r="AJ12">
        <v>5291810.8020000001</v>
      </c>
      <c r="AK12">
        <v>5322049.6550000003</v>
      </c>
      <c r="AL12">
        <v>5352312.1380000003</v>
      </c>
      <c r="AM12">
        <v>5382892.5609999998</v>
      </c>
      <c r="AN12">
        <v>5414126.3650000002</v>
      </c>
    </row>
    <row r="13" spans="1:40" x14ac:dyDescent="0.25">
      <c r="A13" s="5" t="s">
        <v>217</v>
      </c>
      <c r="B13" t="s">
        <v>247</v>
      </c>
      <c r="C13">
        <v>50441</v>
      </c>
      <c r="D13">
        <v>51007.770020000004</v>
      </c>
      <c r="E13">
        <v>51591.740720000002</v>
      </c>
      <c r="F13">
        <v>52200.928039999999</v>
      </c>
      <c r="G13">
        <v>52833.494140000003</v>
      </c>
      <c r="H13">
        <v>53468.558620000003</v>
      </c>
      <c r="I13">
        <v>54084.032220000001</v>
      </c>
      <c r="J13">
        <v>54665.371440000003</v>
      </c>
      <c r="K13">
        <v>55204.45566</v>
      </c>
      <c r="L13">
        <v>55702.987209999999</v>
      </c>
      <c r="M13">
        <v>56163.851569999999</v>
      </c>
      <c r="N13">
        <v>56588.885029999998</v>
      </c>
      <c r="O13">
        <v>56980.82301</v>
      </c>
      <c r="P13">
        <v>57363.942069999997</v>
      </c>
      <c r="Q13">
        <v>57759.174359999997</v>
      </c>
      <c r="R13">
        <v>58177.186670000003</v>
      </c>
      <c r="S13">
        <v>58623.241629999997</v>
      </c>
      <c r="T13">
        <v>59099.800089999997</v>
      </c>
      <c r="U13">
        <v>59639.191140000003</v>
      </c>
      <c r="V13">
        <v>60224.574229999998</v>
      </c>
      <c r="W13">
        <v>60843.31882</v>
      </c>
      <c r="X13">
        <v>61485.66347</v>
      </c>
      <c r="Y13">
        <v>62144.357819999997</v>
      </c>
      <c r="Z13">
        <v>62814.233639999999</v>
      </c>
      <c r="AA13">
        <v>63491.679239999998</v>
      </c>
      <c r="AB13">
        <v>64174.164490000003</v>
      </c>
      <c r="AC13">
        <v>64859.894010000004</v>
      </c>
      <c r="AD13">
        <v>65547.603159999999</v>
      </c>
      <c r="AE13">
        <v>66241.375190000006</v>
      </c>
      <c r="AF13">
        <v>66946.976590000006</v>
      </c>
      <c r="AG13">
        <v>67666.179000000004</v>
      </c>
      <c r="AH13">
        <v>68398.619099999996</v>
      </c>
      <c r="AI13">
        <v>69148.890199999994</v>
      </c>
      <c r="AJ13">
        <v>69918.649290000001</v>
      </c>
      <c r="AK13">
        <v>70707.821590000007</v>
      </c>
      <c r="AL13">
        <v>71515.107520000005</v>
      </c>
      <c r="AM13">
        <v>72339.512319999994</v>
      </c>
      <c r="AN13">
        <v>73181.018160000007</v>
      </c>
    </row>
    <row r="14" spans="1:40" x14ac:dyDescent="0.25">
      <c r="A14" s="5" t="s">
        <v>217</v>
      </c>
      <c r="B14" t="s">
        <v>248</v>
      </c>
      <c r="C14">
        <v>17000</v>
      </c>
      <c r="D14">
        <v>17327.28355</v>
      </c>
      <c r="E14">
        <v>17640.04781</v>
      </c>
      <c r="F14">
        <v>17881.311829999999</v>
      </c>
      <c r="G14">
        <v>18167.637269999999</v>
      </c>
      <c r="H14">
        <v>18532.31105</v>
      </c>
      <c r="I14">
        <v>18971.769550000001</v>
      </c>
      <c r="J14">
        <v>19473.964629999999</v>
      </c>
      <c r="K14">
        <v>20028.660520000001</v>
      </c>
      <c r="L14">
        <v>20635.008379999999</v>
      </c>
      <c r="M14">
        <v>21294.3433</v>
      </c>
      <c r="N14">
        <v>22006.87873</v>
      </c>
      <c r="O14">
        <v>22771.208009999998</v>
      </c>
      <c r="P14">
        <v>23493.56121</v>
      </c>
      <c r="Q14">
        <v>24147.078369999999</v>
      </c>
      <c r="R14">
        <v>24729.627420000001</v>
      </c>
      <c r="S14">
        <v>25251.12126</v>
      </c>
      <c r="T14">
        <v>25725.068770000002</v>
      </c>
      <c r="U14">
        <v>26178.779170000002</v>
      </c>
      <c r="V14">
        <v>26621.31496</v>
      </c>
      <c r="W14">
        <v>27055.860240000002</v>
      </c>
      <c r="X14">
        <v>27483.925309999999</v>
      </c>
      <c r="Y14">
        <v>27906.126240000001</v>
      </c>
      <c r="Z14">
        <v>28322.819810000001</v>
      </c>
      <c r="AA14">
        <v>28734.282230000001</v>
      </c>
      <c r="AB14">
        <v>29140.717270000001</v>
      </c>
      <c r="AC14">
        <v>29542.23632</v>
      </c>
      <c r="AD14">
        <v>29938.847089999999</v>
      </c>
      <c r="AE14">
        <v>30261.889589999999</v>
      </c>
      <c r="AF14">
        <v>30506.164069999999</v>
      </c>
      <c r="AG14">
        <v>30683.66635</v>
      </c>
      <c r="AH14">
        <v>30811.005499999999</v>
      </c>
      <c r="AI14">
        <v>30902.641729999999</v>
      </c>
      <c r="AJ14">
        <v>30969.520079999998</v>
      </c>
      <c r="AK14">
        <v>31020.754110000002</v>
      </c>
      <c r="AL14">
        <v>31062.985270000001</v>
      </c>
      <c r="AM14">
        <v>31100.587019999999</v>
      </c>
      <c r="AN14">
        <v>31136.411840000001</v>
      </c>
    </row>
    <row r="15" spans="1:40" x14ac:dyDescent="0.25">
      <c r="A15" s="5" t="s">
        <v>217</v>
      </c>
      <c r="B15" t="s">
        <v>249</v>
      </c>
      <c r="C15">
        <v>37402</v>
      </c>
      <c r="D15">
        <v>36926.883470000001</v>
      </c>
      <c r="E15">
        <v>36193.875079999998</v>
      </c>
      <c r="F15">
        <v>35433.955589999998</v>
      </c>
      <c r="G15">
        <v>34858.193319999998</v>
      </c>
      <c r="H15">
        <v>34509.793149999998</v>
      </c>
      <c r="I15">
        <v>34372.843390000002</v>
      </c>
      <c r="J15">
        <v>34421.118410000003</v>
      </c>
      <c r="K15">
        <v>34620.739320000001</v>
      </c>
      <c r="L15">
        <v>34947.255969999998</v>
      </c>
      <c r="M15">
        <v>35383.571920000002</v>
      </c>
      <c r="N15">
        <v>35914.08599</v>
      </c>
      <c r="O15">
        <v>36525.587039999999</v>
      </c>
      <c r="P15">
        <v>37155.970179999997</v>
      </c>
      <c r="Q15">
        <v>37773.137179999998</v>
      </c>
      <c r="R15">
        <v>38359.415439999997</v>
      </c>
      <c r="S15">
        <v>38909.690240000004</v>
      </c>
      <c r="T15">
        <v>39425.832979999999</v>
      </c>
      <c r="U15">
        <v>39911.524440000001</v>
      </c>
      <c r="V15">
        <v>40363.719040000004</v>
      </c>
      <c r="W15">
        <v>40784.631869999997</v>
      </c>
      <c r="X15">
        <v>41178.795619999997</v>
      </c>
      <c r="Y15">
        <v>41551.438199999997</v>
      </c>
      <c r="Z15">
        <v>41907.474390000003</v>
      </c>
      <c r="AA15">
        <v>42251.043720000001</v>
      </c>
      <c r="AB15">
        <v>42585.388180000002</v>
      </c>
      <c r="AC15">
        <v>42912.915609999996</v>
      </c>
      <c r="AD15">
        <v>43235.366970000003</v>
      </c>
      <c r="AE15">
        <v>43510.86174</v>
      </c>
      <c r="AF15">
        <v>43730.751750000003</v>
      </c>
      <c r="AG15">
        <v>43898.17</v>
      </c>
      <c r="AH15">
        <v>44023.00129</v>
      </c>
      <c r="AI15">
        <v>44116.705300000001</v>
      </c>
      <c r="AJ15">
        <v>44188.989260000002</v>
      </c>
      <c r="AK15">
        <v>44246.777620000001</v>
      </c>
      <c r="AL15">
        <v>44293.145900000003</v>
      </c>
      <c r="AM15">
        <v>44331.789629999999</v>
      </c>
      <c r="AN15">
        <v>44366.655030000002</v>
      </c>
    </row>
    <row r="16" spans="1:40" x14ac:dyDescent="0.25">
      <c r="A16" s="5" t="s">
        <v>217</v>
      </c>
      <c r="B16" t="s">
        <v>250</v>
      </c>
      <c r="C16">
        <v>1072343</v>
      </c>
      <c r="D16">
        <v>1084661.5149999999</v>
      </c>
      <c r="E16">
        <v>1096507.625</v>
      </c>
      <c r="F16">
        <v>1107483.5919999999</v>
      </c>
      <c r="G16">
        <v>1117683.76</v>
      </c>
      <c r="H16">
        <v>1127672.388</v>
      </c>
      <c r="I16">
        <v>1137593.405</v>
      </c>
      <c r="J16">
        <v>1147556.263</v>
      </c>
      <c r="K16">
        <v>1157215.726</v>
      </c>
      <c r="L16">
        <v>1166647.6839999999</v>
      </c>
      <c r="M16">
        <v>1176125.436</v>
      </c>
      <c r="N16">
        <v>1185762.69</v>
      </c>
      <c r="O16">
        <v>1195550.554</v>
      </c>
      <c r="P16">
        <v>1205892.4909999999</v>
      </c>
      <c r="Q16">
        <v>1216797.1880000001</v>
      </c>
      <c r="R16">
        <v>1227891.2209999999</v>
      </c>
      <c r="S16">
        <v>1238903.733</v>
      </c>
      <c r="T16">
        <v>1249708.791</v>
      </c>
      <c r="U16">
        <v>1260086.895</v>
      </c>
      <c r="V16">
        <v>1270051.456</v>
      </c>
      <c r="W16">
        <v>1279649.679</v>
      </c>
      <c r="X16">
        <v>1288977.409</v>
      </c>
      <c r="Y16">
        <v>1298111.7579999999</v>
      </c>
      <c r="Z16">
        <v>1307106.5319999999</v>
      </c>
      <c r="AA16">
        <v>1315996.9099999999</v>
      </c>
      <c r="AB16">
        <v>1324805.5900000001</v>
      </c>
      <c r="AC16">
        <v>1333548.6950000001</v>
      </c>
      <c r="AD16">
        <v>1342240.628</v>
      </c>
      <c r="AE16">
        <v>1351310.013</v>
      </c>
      <c r="AF16">
        <v>1360804.1839999999</v>
      </c>
      <c r="AG16">
        <v>1370457.1769999999</v>
      </c>
      <c r="AH16">
        <v>1380065.757</v>
      </c>
      <c r="AI16">
        <v>1389548.1710000001</v>
      </c>
      <c r="AJ16">
        <v>1398899.3670000001</v>
      </c>
      <c r="AK16">
        <v>1408195.2350000001</v>
      </c>
      <c r="AL16">
        <v>1417499.3970000001</v>
      </c>
      <c r="AM16">
        <v>1426899.987</v>
      </c>
      <c r="AN16">
        <v>1436502.328</v>
      </c>
    </row>
    <row r="17" spans="1:40" x14ac:dyDescent="0.25">
      <c r="A17" s="5" t="s">
        <v>217</v>
      </c>
      <c r="B17" t="s">
        <v>251</v>
      </c>
      <c r="C17">
        <v>1078867</v>
      </c>
      <c r="D17">
        <v>1090834.679</v>
      </c>
      <c r="E17">
        <v>1103696.1740000001</v>
      </c>
      <c r="F17">
        <v>1117556.443</v>
      </c>
      <c r="G17">
        <v>1131611.183</v>
      </c>
      <c r="H17">
        <v>1145015.7169999999</v>
      </c>
      <c r="I17">
        <v>1157285.064</v>
      </c>
      <c r="J17">
        <v>1168280.0519999999</v>
      </c>
      <c r="K17">
        <v>1178170.662</v>
      </c>
      <c r="L17">
        <v>1187204.953</v>
      </c>
      <c r="M17">
        <v>1195593.0730000001</v>
      </c>
      <c r="N17">
        <v>1203554.0319999999</v>
      </c>
      <c r="O17">
        <v>1211340.69</v>
      </c>
      <c r="P17">
        <v>1219500.5519999999</v>
      </c>
      <c r="Q17">
        <v>1228383.56</v>
      </c>
      <c r="R17">
        <v>1238144.635</v>
      </c>
      <c r="S17">
        <v>1248797.4580000001</v>
      </c>
      <c r="T17">
        <v>1260287.42</v>
      </c>
      <c r="U17">
        <v>1273543.3700000001</v>
      </c>
      <c r="V17">
        <v>1288006.834</v>
      </c>
      <c r="W17">
        <v>1303276.696</v>
      </c>
      <c r="X17">
        <v>1319042.3700000001</v>
      </c>
      <c r="Y17">
        <v>1335083.1980000001</v>
      </c>
      <c r="Z17">
        <v>1351253.966</v>
      </c>
      <c r="AA17">
        <v>1367464.959</v>
      </c>
      <c r="AB17">
        <v>1383663.848</v>
      </c>
      <c r="AC17">
        <v>1399821.9380000001</v>
      </c>
      <c r="AD17">
        <v>1415925.358</v>
      </c>
      <c r="AE17">
        <v>1431908.456</v>
      </c>
      <c r="AF17">
        <v>1447868.811</v>
      </c>
      <c r="AG17">
        <v>1463895.7250000001</v>
      </c>
      <c r="AH17">
        <v>1480137.1580000001</v>
      </c>
      <c r="AI17">
        <v>1496631.307</v>
      </c>
      <c r="AJ17">
        <v>1513334.2339999999</v>
      </c>
      <c r="AK17">
        <v>1530177.6510000001</v>
      </c>
      <c r="AL17">
        <v>1547117.4339999999</v>
      </c>
      <c r="AM17">
        <v>1564138.7150000001</v>
      </c>
      <c r="AN17">
        <v>1581261.8640000001</v>
      </c>
    </row>
    <row r="18" spans="1:40" x14ac:dyDescent="0.25">
      <c r="A18" s="5" t="s">
        <v>217</v>
      </c>
      <c r="B18" t="s">
        <v>252</v>
      </c>
      <c r="C18">
        <v>24045</v>
      </c>
      <c r="D18">
        <v>24305.49437</v>
      </c>
      <c r="E18">
        <v>24552.815879999998</v>
      </c>
      <c r="F18">
        <v>24795.620780000001</v>
      </c>
      <c r="G18">
        <v>25056.100910000001</v>
      </c>
      <c r="H18">
        <v>25357.87743</v>
      </c>
      <c r="I18">
        <v>25673.279259999999</v>
      </c>
      <c r="J18">
        <v>25982.170409999999</v>
      </c>
      <c r="K18">
        <v>26260.741180000001</v>
      </c>
      <c r="L18">
        <v>26508.942429999999</v>
      </c>
      <c r="M18">
        <v>26736.30156</v>
      </c>
      <c r="N18">
        <v>26943.580310000001</v>
      </c>
      <c r="O18">
        <v>27127.996760000002</v>
      </c>
      <c r="P18">
        <v>27307.153999999999</v>
      </c>
      <c r="Q18">
        <v>27490.80976</v>
      </c>
      <c r="R18">
        <v>27674.38305</v>
      </c>
      <c r="S18">
        <v>27854.010880000002</v>
      </c>
      <c r="T18">
        <v>28027.616379999999</v>
      </c>
      <c r="U18">
        <v>28144.276399999999</v>
      </c>
      <c r="V18">
        <v>28224.409149999999</v>
      </c>
      <c r="W18">
        <v>28280.90754</v>
      </c>
      <c r="X18">
        <v>28323.059430000001</v>
      </c>
      <c r="Y18">
        <v>28355.737069999999</v>
      </c>
      <c r="Z18">
        <v>28381.408520000001</v>
      </c>
      <c r="AA18">
        <v>28401.337439999999</v>
      </c>
      <c r="AB18">
        <v>28416.15366</v>
      </c>
      <c r="AC18">
        <v>28426.143489999999</v>
      </c>
      <c r="AD18">
        <v>28431.419460000001</v>
      </c>
      <c r="AE18">
        <v>28433.50936</v>
      </c>
      <c r="AF18">
        <v>28443.63278</v>
      </c>
      <c r="AG18">
        <v>28460.565190000001</v>
      </c>
      <c r="AH18">
        <v>28480.226429999999</v>
      </c>
      <c r="AI18">
        <v>28501.204379999999</v>
      </c>
      <c r="AJ18">
        <v>28523.140589999999</v>
      </c>
      <c r="AK18">
        <v>28546.577450000001</v>
      </c>
      <c r="AL18">
        <v>28571.546300000002</v>
      </c>
      <c r="AM18">
        <v>28598.292450000001</v>
      </c>
      <c r="AN18">
        <v>28627.343870000001</v>
      </c>
    </row>
    <row r="19" spans="1:40" x14ac:dyDescent="0.25">
      <c r="A19" s="5" t="s">
        <v>218</v>
      </c>
      <c r="B19" t="s">
        <v>253</v>
      </c>
      <c r="C19">
        <v>30842308</v>
      </c>
      <c r="D19">
        <v>31170544.640000001</v>
      </c>
      <c r="E19">
        <v>31493824.170000002</v>
      </c>
      <c r="F19">
        <v>31812342.949999999</v>
      </c>
      <c r="G19">
        <v>32122519.800000001</v>
      </c>
      <c r="H19">
        <v>32426594.100000001</v>
      </c>
      <c r="I19">
        <v>32724354.850000001</v>
      </c>
      <c r="J19">
        <v>33016580.420000002</v>
      </c>
      <c r="K19">
        <v>33298517.949999999</v>
      </c>
      <c r="L19">
        <v>33572710.670000002</v>
      </c>
      <c r="M19">
        <v>33842957.920000002</v>
      </c>
      <c r="N19">
        <v>34111536.520000003</v>
      </c>
      <c r="O19">
        <v>34379638.479999997</v>
      </c>
      <c r="P19">
        <v>34653812.450000003</v>
      </c>
      <c r="Q19">
        <v>34938588.520000003</v>
      </c>
      <c r="R19">
        <v>35231875.920000002</v>
      </c>
      <c r="S19">
        <v>35531568.030000001</v>
      </c>
      <c r="T19">
        <v>35836109.590000004</v>
      </c>
      <c r="U19">
        <v>36154623.079999998</v>
      </c>
      <c r="V19">
        <v>36481002.159999996</v>
      </c>
      <c r="W19">
        <v>36811291.409999996</v>
      </c>
      <c r="X19">
        <v>37143254.380000003</v>
      </c>
      <c r="Y19">
        <v>37475277.950000003</v>
      </c>
      <c r="Z19">
        <v>37806139.109999999</v>
      </c>
      <c r="AA19">
        <v>38134872.100000001</v>
      </c>
      <c r="AB19">
        <v>38460680.200000003</v>
      </c>
      <c r="AC19">
        <v>38782894.719999999</v>
      </c>
      <c r="AD19">
        <v>39100970.899999999</v>
      </c>
      <c r="AE19">
        <v>39417972.359999999</v>
      </c>
      <c r="AF19">
        <v>39736516.719999999</v>
      </c>
      <c r="AG19">
        <v>40055052.630000003</v>
      </c>
      <c r="AH19">
        <v>40372266.799999997</v>
      </c>
      <c r="AI19">
        <v>40687629.340000004</v>
      </c>
      <c r="AJ19">
        <v>41001259.390000001</v>
      </c>
      <c r="AK19">
        <v>41314554.289999999</v>
      </c>
      <c r="AL19">
        <v>41628686.920000002</v>
      </c>
      <c r="AM19">
        <v>41945471.009999998</v>
      </c>
      <c r="AN19">
        <v>42267267.979999997</v>
      </c>
    </row>
    <row r="20" spans="1:40" x14ac:dyDescent="0.25">
      <c r="A20" s="5" t="s">
        <v>218</v>
      </c>
      <c r="B20" t="s">
        <v>254</v>
      </c>
      <c r="C20">
        <v>2580167.0010000002</v>
      </c>
      <c r="D20">
        <v>2607482.426</v>
      </c>
      <c r="E20">
        <v>2631089.5109999999</v>
      </c>
      <c r="F20">
        <v>2650632.179</v>
      </c>
      <c r="G20">
        <v>2669313.5210000002</v>
      </c>
      <c r="H20">
        <v>2690381.1269999999</v>
      </c>
      <c r="I20">
        <v>2715029.3</v>
      </c>
      <c r="J20">
        <v>2743290.2450000001</v>
      </c>
      <c r="K20">
        <v>2772886.2310000001</v>
      </c>
      <c r="L20">
        <v>2803952.8330000001</v>
      </c>
      <c r="M20">
        <v>2836985.1529999999</v>
      </c>
      <c r="N20">
        <v>2872006.8620000002</v>
      </c>
      <c r="O20">
        <v>2908615.65</v>
      </c>
      <c r="P20">
        <v>2945785.6889999998</v>
      </c>
      <c r="Q20">
        <v>2983427.1189999999</v>
      </c>
      <c r="R20">
        <v>3020443.267</v>
      </c>
      <c r="S20">
        <v>3056253.9569999999</v>
      </c>
      <c r="T20">
        <v>3090696.6519999998</v>
      </c>
      <c r="U20">
        <v>3122442.9019999998</v>
      </c>
      <c r="V20">
        <v>3151853.1740000001</v>
      </c>
      <c r="W20">
        <v>3179381.716</v>
      </c>
      <c r="X20">
        <v>3205624.5559999999</v>
      </c>
      <c r="Y20">
        <v>3231052.594</v>
      </c>
      <c r="Z20">
        <v>3255955.7</v>
      </c>
      <c r="AA20">
        <v>3280477.6740000001</v>
      </c>
      <c r="AB20">
        <v>3304670.5380000002</v>
      </c>
      <c r="AC20">
        <v>3328544.608</v>
      </c>
      <c r="AD20">
        <v>3352103.923</v>
      </c>
      <c r="AE20">
        <v>3375180.7089999998</v>
      </c>
      <c r="AF20">
        <v>3397913.2570000002</v>
      </c>
      <c r="AG20">
        <v>3419681.9920000001</v>
      </c>
      <c r="AH20">
        <v>3440304.054</v>
      </c>
      <c r="AI20">
        <v>3459985.3080000002</v>
      </c>
      <c r="AJ20">
        <v>3479148.8670000001</v>
      </c>
      <c r="AK20">
        <v>3498523.9180000001</v>
      </c>
      <c r="AL20">
        <v>3518497.6630000002</v>
      </c>
      <c r="AM20">
        <v>3539528.7140000002</v>
      </c>
      <c r="AN20">
        <v>3562113.2659999998</v>
      </c>
    </row>
    <row r="21" spans="1:40" x14ac:dyDescent="0.25">
      <c r="A21" s="19" t="s">
        <v>219</v>
      </c>
      <c r="B21" t="s">
        <v>255</v>
      </c>
      <c r="C21">
        <v>37645</v>
      </c>
      <c r="D21">
        <v>38011.869659999997</v>
      </c>
      <c r="E21">
        <v>38311.695480000002</v>
      </c>
      <c r="F21">
        <v>38571.774669999999</v>
      </c>
      <c r="G21">
        <v>38888.811199999996</v>
      </c>
      <c r="H21">
        <v>39290.644820000001</v>
      </c>
      <c r="I21">
        <v>39742.081469999997</v>
      </c>
      <c r="J21">
        <v>40212.136030000001</v>
      </c>
      <c r="K21">
        <v>40673.132109999999</v>
      </c>
      <c r="L21">
        <v>41117.959459999998</v>
      </c>
      <c r="M21">
        <v>41564.54249</v>
      </c>
      <c r="N21">
        <v>41998.022259999998</v>
      </c>
      <c r="O21">
        <v>42402.65625</v>
      </c>
      <c r="P21">
        <v>42759.566890000002</v>
      </c>
      <c r="Q21">
        <v>43061.604760000002</v>
      </c>
      <c r="R21">
        <v>43315.686560000002</v>
      </c>
      <c r="S21">
        <v>43529.655859999999</v>
      </c>
      <c r="T21">
        <v>43709.75404</v>
      </c>
      <c r="U21">
        <v>43645.836940000001</v>
      </c>
      <c r="V21">
        <v>43456.395049999999</v>
      </c>
      <c r="W21">
        <v>43193.256979999998</v>
      </c>
      <c r="X21">
        <v>42891.45145</v>
      </c>
      <c r="Y21">
        <v>42569.408329999998</v>
      </c>
      <c r="Z21">
        <v>42236.707560000003</v>
      </c>
      <c r="AA21">
        <v>41898.400379999999</v>
      </c>
      <c r="AB21">
        <v>41557.17022</v>
      </c>
      <c r="AC21">
        <v>41214.45981</v>
      </c>
      <c r="AD21">
        <v>40871.080309999998</v>
      </c>
      <c r="AE21">
        <v>40477.593659999999</v>
      </c>
      <c r="AF21">
        <v>40060.87616</v>
      </c>
      <c r="AG21">
        <v>39638.796799999996</v>
      </c>
      <c r="AH21">
        <v>39212.807339999999</v>
      </c>
      <c r="AI21">
        <v>38789.718520000002</v>
      </c>
      <c r="AJ21">
        <v>38374.189200000001</v>
      </c>
      <c r="AK21">
        <v>37969.730199999998</v>
      </c>
      <c r="AL21">
        <v>37575.675920000001</v>
      </c>
      <c r="AM21">
        <v>37191.191729999999</v>
      </c>
      <c r="AN21">
        <v>36815.617010000002</v>
      </c>
    </row>
    <row r="22" spans="1:40" x14ac:dyDescent="0.25">
      <c r="A22" s="19" t="s">
        <v>219</v>
      </c>
      <c r="B22" t="s">
        <v>256</v>
      </c>
      <c r="C22">
        <v>27443.5</v>
      </c>
      <c r="D22">
        <v>27807.69731</v>
      </c>
      <c r="E22">
        <v>28152.538820000002</v>
      </c>
      <c r="F22">
        <v>28508.261450000002</v>
      </c>
      <c r="G22">
        <v>28940.578600000001</v>
      </c>
      <c r="H22">
        <v>29596.882460000001</v>
      </c>
      <c r="I22">
        <v>30302.99166</v>
      </c>
      <c r="J22">
        <v>30968.56942</v>
      </c>
      <c r="K22">
        <v>31466.96272</v>
      </c>
      <c r="L22">
        <v>31816.97205</v>
      </c>
      <c r="M22">
        <v>32056.826379999999</v>
      </c>
      <c r="N22">
        <v>32198.450659999999</v>
      </c>
      <c r="O22">
        <v>32237.298070000001</v>
      </c>
      <c r="P22">
        <v>32314.118539999999</v>
      </c>
      <c r="Q22">
        <v>32486.26813</v>
      </c>
      <c r="R22">
        <v>32701.817139999999</v>
      </c>
      <c r="S22">
        <v>32927.083749999998</v>
      </c>
      <c r="T22">
        <v>33143.811119999998</v>
      </c>
      <c r="U22">
        <v>33200.700380000002</v>
      </c>
      <c r="V22">
        <v>33162.466979999997</v>
      </c>
      <c r="W22">
        <v>33059.249170000003</v>
      </c>
      <c r="X22">
        <v>32915.963470000002</v>
      </c>
      <c r="Y22">
        <v>32744.45983</v>
      </c>
      <c r="Z22">
        <v>32550.836520000001</v>
      </c>
      <c r="AA22">
        <v>32338.553039999999</v>
      </c>
      <c r="AB22">
        <v>32109.78026</v>
      </c>
      <c r="AC22">
        <v>31866.056219999999</v>
      </c>
      <c r="AD22">
        <v>31608.64212</v>
      </c>
      <c r="AE22">
        <v>31396.929209999998</v>
      </c>
      <c r="AF22">
        <v>31271.39185</v>
      </c>
      <c r="AG22">
        <v>31191.336770000002</v>
      </c>
      <c r="AH22">
        <v>31127.734970000001</v>
      </c>
      <c r="AI22">
        <v>31067.140899999999</v>
      </c>
      <c r="AJ22">
        <v>31004.203519999999</v>
      </c>
      <c r="AK22">
        <v>30938.283380000001</v>
      </c>
      <c r="AL22">
        <v>30869.402139999998</v>
      </c>
      <c r="AM22">
        <v>30798.215970000001</v>
      </c>
      <c r="AN22">
        <v>30725.711009999999</v>
      </c>
    </row>
    <row r="23" spans="1:40" x14ac:dyDescent="0.25">
      <c r="A23" s="27" t="s">
        <v>422</v>
      </c>
      <c r="B23" t="s">
        <v>257</v>
      </c>
      <c r="C23">
        <v>22745.332849999999</v>
      </c>
      <c r="D23">
        <v>23623.340619999999</v>
      </c>
      <c r="E23">
        <v>24896.618109999999</v>
      </c>
      <c r="F23">
        <v>26407.291539999998</v>
      </c>
      <c r="G23">
        <v>28020.26946</v>
      </c>
      <c r="H23">
        <v>30535.01727</v>
      </c>
      <c r="I23">
        <v>32879.987959999999</v>
      </c>
      <c r="J23">
        <v>34670.309459999997</v>
      </c>
      <c r="K23">
        <v>35838.845990000002</v>
      </c>
      <c r="L23">
        <v>36432.752910000003</v>
      </c>
      <c r="M23">
        <v>36511.933100000002</v>
      </c>
      <c r="N23">
        <v>36100.138590000002</v>
      </c>
      <c r="O23">
        <v>35169.861190000003</v>
      </c>
      <c r="P23">
        <v>34891.432119999998</v>
      </c>
      <c r="Q23">
        <v>34904.375010000003</v>
      </c>
      <c r="R23">
        <v>35029.77605</v>
      </c>
      <c r="S23">
        <v>35174.641900000002</v>
      </c>
      <c r="T23">
        <v>35291.132210000003</v>
      </c>
      <c r="U23">
        <v>35201.716220000002</v>
      </c>
      <c r="V23">
        <v>34986.995190000001</v>
      </c>
      <c r="W23">
        <v>34649.433900000004</v>
      </c>
      <c r="X23">
        <v>34232.503389999998</v>
      </c>
      <c r="Y23">
        <v>33744.936049999997</v>
      </c>
      <c r="Z23">
        <v>33190.202010000001</v>
      </c>
      <c r="AA23">
        <v>32570.507089999999</v>
      </c>
      <c r="AB23">
        <v>31887.734209999999</v>
      </c>
      <c r="AC23">
        <v>31143.808079999999</v>
      </c>
      <c r="AD23">
        <v>30340.96673</v>
      </c>
      <c r="AE23">
        <v>30042.652180000001</v>
      </c>
      <c r="AF23">
        <v>29843.36189</v>
      </c>
      <c r="AG23">
        <v>29600.892909999999</v>
      </c>
      <c r="AH23">
        <v>29279.035739999999</v>
      </c>
      <c r="AI23">
        <v>28881.808420000001</v>
      </c>
      <c r="AJ23">
        <v>28425.262549999999</v>
      </c>
      <c r="AK23">
        <v>27926.473139999998</v>
      </c>
      <c r="AL23">
        <v>27399.959289999999</v>
      </c>
      <c r="AM23">
        <v>26855.97753</v>
      </c>
      <c r="AN23">
        <v>26301.840680000001</v>
      </c>
    </row>
    <row r="24" spans="1:40" x14ac:dyDescent="0.25">
      <c r="A24" s="27" t="s">
        <v>423</v>
      </c>
      <c r="B24" t="s">
        <v>258</v>
      </c>
      <c r="C24">
        <v>2038.237662</v>
      </c>
      <c r="D24">
        <v>2351.448668</v>
      </c>
      <c r="E24">
        <v>2905.9980270000001</v>
      </c>
      <c r="F24">
        <v>3713.5643789999999</v>
      </c>
      <c r="G24">
        <v>4807.8591889999998</v>
      </c>
      <c r="H24">
        <v>6228.1269050000001</v>
      </c>
      <c r="I24">
        <v>7862.7441939999999</v>
      </c>
      <c r="J24">
        <v>9648.9222000000009</v>
      </c>
      <c r="K24">
        <v>11561.406010000001</v>
      </c>
      <c r="L24">
        <v>13592.640359999999</v>
      </c>
      <c r="M24">
        <v>15733.26045</v>
      </c>
      <c r="N24">
        <v>17951.113249999999</v>
      </c>
      <c r="O24">
        <v>20169.310700000002</v>
      </c>
      <c r="P24">
        <v>22287.51081</v>
      </c>
      <c r="Q24">
        <v>24385.623060000002</v>
      </c>
      <c r="R24">
        <v>26515.92785</v>
      </c>
      <c r="S24">
        <v>28710.064979999999</v>
      </c>
      <c r="T24">
        <v>30987.333190000001</v>
      </c>
      <c r="U24">
        <v>32815.11636</v>
      </c>
      <c r="V24">
        <v>34394.665249999998</v>
      </c>
      <c r="W24">
        <v>35802.612800000003</v>
      </c>
      <c r="X24">
        <v>37121.316850000003</v>
      </c>
      <c r="Y24">
        <v>38378.731019999999</v>
      </c>
      <c r="Z24">
        <v>39584.289320000003</v>
      </c>
      <c r="AA24">
        <v>40738.158929999998</v>
      </c>
      <c r="AB24">
        <v>41835.303350000002</v>
      </c>
      <c r="AC24">
        <v>42867.6417</v>
      </c>
      <c r="AD24">
        <v>43825.402540000003</v>
      </c>
      <c r="AE24">
        <v>44677.514770000002</v>
      </c>
      <c r="AF24">
        <v>45246.389360000001</v>
      </c>
      <c r="AG24">
        <v>45527.856319999999</v>
      </c>
      <c r="AH24">
        <v>45575.296329999997</v>
      </c>
      <c r="AI24">
        <v>45450.792719999998</v>
      </c>
      <c r="AJ24">
        <v>45207.190119999999</v>
      </c>
      <c r="AK24">
        <v>44884.396309999996</v>
      </c>
      <c r="AL24">
        <v>44510.930560000001</v>
      </c>
      <c r="AM24">
        <v>44104.902499999997</v>
      </c>
      <c r="AN24">
        <v>43678.004059999999</v>
      </c>
    </row>
    <row r="25" spans="1:40" x14ac:dyDescent="0.25">
      <c r="A25" s="27" t="s">
        <v>424</v>
      </c>
      <c r="B25" t="s">
        <v>259</v>
      </c>
      <c r="C25">
        <v>3008.1718519999999</v>
      </c>
      <c r="D25">
        <v>3061.6405060000002</v>
      </c>
      <c r="E25">
        <v>3124.298589</v>
      </c>
      <c r="F25">
        <v>3186.7926210000001</v>
      </c>
      <c r="G25">
        <v>3239.6866300000002</v>
      </c>
      <c r="H25">
        <v>3620.477355</v>
      </c>
      <c r="I25">
        <v>4147.0916219999999</v>
      </c>
      <c r="J25">
        <v>4744.0785169999999</v>
      </c>
      <c r="K25">
        <v>5376.2012919999997</v>
      </c>
      <c r="L25">
        <v>6024.4234889999998</v>
      </c>
      <c r="M25">
        <v>6673.4679480000004</v>
      </c>
      <c r="N25">
        <v>7302.4195140000002</v>
      </c>
      <c r="O25">
        <v>7877.164006</v>
      </c>
      <c r="P25">
        <v>8123.164401</v>
      </c>
      <c r="Q25">
        <v>8172.2859680000001</v>
      </c>
      <c r="R25">
        <v>8108.4057650000004</v>
      </c>
      <c r="S25">
        <v>7979.891541</v>
      </c>
      <c r="T25">
        <v>7813.7443960000001</v>
      </c>
      <c r="U25">
        <v>7686.0765579999997</v>
      </c>
      <c r="V25">
        <v>7576.348379</v>
      </c>
      <c r="W25">
        <v>7464.9309080000003</v>
      </c>
      <c r="X25">
        <v>7350.4802810000001</v>
      </c>
      <c r="Y25">
        <v>7229.0794260000002</v>
      </c>
      <c r="Z25">
        <v>7098.3290880000004</v>
      </c>
      <c r="AA25">
        <v>6956.9691650000004</v>
      </c>
      <c r="AB25">
        <v>6804.4227950000004</v>
      </c>
      <c r="AC25">
        <v>6640.5247410000002</v>
      </c>
      <c r="AD25">
        <v>6465.3931490000004</v>
      </c>
      <c r="AE25">
        <v>6394.4134880000001</v>
      </c>
      <c r="AF25">
        <v>6343.1699580000004</v>
      </c>
      <c r="AG25">
        <v>6282.4346800000003</v>
      </c>
      <c r="AH25">
        <v>6205.0747760000004</v>
      </c>
      <c r="AI25">
        <v>6112.2349839999997</v>
      </c>
      <c r="AJ25">
        <v>6007.4518690000004</v>
      </c>
      <c r="AK25">
        <v>5894.3842519999998</v>
      </c>
      <c r="AL25">
        <v>5776.1021780000001</v>
      </c>
      <c r="AM25">
        <v>5654.7516349999996</v>
      </c>
      <c r="AN25">
        <v>5531.847495</v>
      </c>
    </row>
    <row r="26" spans="1:40" x14ac:dyDescent="0.25">
      <c r="A26" s="27" t="s">
        <v>117</v>
      </c>
      <c r="B26" t="s">
        <v>260</v>
      </c>
      <c r="C26">
        <v>74.41428406</v>
      </c>
      <c r="D26">
        <v>110.29072170000001</v>
      </c>
      <c r="E26">
        <v>199.11705520000001</v>
      </c>
      <c r="F26">
        <v>396.29335079999998</v>
      </c>
      <c r="G26">
        <v>824.27471060000005</v>
      </c>
      <c r="H26">
        <v>1666.879414</v>
      </c>
      <c r="I26">
        <v>3236.6854619999999</v>
      </c>
      <c r="J26">
        <v>6061.3227230000002</v>
      </c>
      <c r="K26">
        <v>11034.43064</v>
      </c>
      <c r="L26">
        <v>19657.064539999999</v>
      </c>
      <c r="M26">
        <v>34410.475839999999</v>
      </c>
      <c r="N26">
        <v>59289.199659999998</v>
      </c>
      <c r="O26">
        <v>100469.21189999999</v>
      </c>
      <c r="P26">
        <v>131922.97870000001</v>
      </c>
      <c r="Q26">
        <v>151442.2028</v>
      </c>
      <c r="R26">
        <v>162034.55679999999</v>
      </c>
      <c r="S26">
        <v>167142.41959999999</v>
      </c>
      <c r="T26">
        <v>169207.26319999999</v>
      </c>
      <c r="U26">
        <v>177625.54319999999</v>
      </c>
      <c r="V26">
        <v>190163.5955</v>
      </c>
      <c r="W26">
        <v>205534.36129999999</v>
      </c>
      <c r="X26">
        <v>223308.2691</v>
      </c>
      <c r="Y26">
        <v>243201.52739999999</v>
      </c>
      <c r="Z26">
        <v>265067.0759</v>
      </c>
      <c r="AA26">
        <v>288835.15330000001</v>
      </c>
      <c r="AB26">
        <v>314473.34509999998</v>
      </c>
      <c r="AC26">
        <v>341961.65179999999</v>
      </c>
      <c r="AD26">
        <v>371277.4094</v>
      </c>
      <c r="AE26">
        <v>390623.71</v>
      </c>
      <c r="AF26">
        <v>402318.80800000002</v>
      </c>
      <c r="AG26">
        <v>408687.26209999999</v>
      </c>
      <c r="AH26">
        <v>411582.24070000002</v>
      </c>
      <c r="AI26">
        <v>412324.31569999998</v>
      </c>
      <c r="AJ26">
        <v>411792.70039999997</v>
      </c>
      <c r="AK26">
        <v>410549.27779999998</v>
      </c>
      <c r="AL26">
        <v>408945.16629999998</v>
      </c>
      <c r="AM26">
        <v>407180.89380000002</v>
      </c>
      <c r="AN26">
        <v>405370.45980000001</v>
      </c>
    </row>
    <row r="27" spans="1:40" x14ac:dyDescent="0.25">
      <c r="A27" s="27" t="s">
        <v>425</v>
      </c>
      <c r="B27" t="s">
        <v>261</v>
      </c>
      <c r="C27">
        <v>439.5071974</v>
      </c>
      <c r="D27">
        <v>520.21277929999997</v>
      </c>
      <c r="E27">
        <v>667.75368179999998</v>
      </c>
      <c r="F27">
        <v>891.37060180000003</v>
      </c>
      <c r="G27">
        <v>1208.4800660000001</v>
      </c>
      <c r="H27">
        <v>1535.6207019999999</v>
      </c>
      <c r="I27">
        <v>1839.0428529999999</v>
      </c>
      <c r="J27">
        <v>2105.1398749999998</v>
      </c>
      <c r="K27">
        <v>2333.7588350000001</v>
      </c>
      <c r="L27">
        <v>2529.2310560000001</v>
      </c>
      <c r="M27">
        <v>2694.7555689999999</v>
      </c>
      <c r="N27">
        <v>2829.225465</v>
      </c>
      <c r="O27">
        <v>2925.6939860000002</v>
      </c>
      <c r="P27">
        <v>2946.5060779999999</v>
      </c>
      <c r="Q27">
        <v>2924.1097570000002</v>
      </c>
      <c r="R27">
        <v>2877.4866029999998</v>
      </c>
      <c r="S27">
        <v>2817.0876499999999</v>
      </c>
      <c r="T27">
        <v>2748.627313</v>
      </c>
      <c r="U27">
        <v>2695.1193360000002</v>
      </c>
      <c r="V27">
        <v>2648.9189780000002</v>
      </c>
      <c r="W27">
        <v>2602.9220030000001</v>
      </c>
      <c r="X27">
        <v>2556.5311740000002</v>
      </c>
      <c r="Y27">
        <v>2508.299332</v>
      </c>
      <c r="Z27">
        <v>2457.3395949999999</v>
      </c>
      <c r="AA27">
        <v>2403.1789880000001</v>
      </c>
      <c r="AB27">
        <v>2345.5920630000001</v>
      </c>
      <c r="AC27">
        <v>2284.502504</v>
      </c>
      <c r="AD27">
        <v>2219.9363830000002</v>
      </c>
      <c r="AE27">
        <v>1509.0821390000001</v>
      </c>
      <c r="AF27">
        <v>847.48771039999997</v>
      </c>
      <c r="AG27">
        <v>430.2166173</v>
      </c>
      <c r="AH27">
        <v>207.3444796</v>
      </c>
      <c r="AI27">
        <v>97.523121720000006</v>
      </c>
      <c r="AJ27">
        <v>45.499470189999997</v>
      </c>
      <c r="AK27">
        <v>21.172484740000002</v>
      </c>
      <c r="AL27">
        <v>9.8819801290000004</v>
      </c>
      <c r="AM27">
        <v>4.9541497210000003</v>
      </c>
      <c r="AN27">
        <v>2.6927267270000002</v>
      </c>
    </row>
    <row r="28" spans="1:40" x14ac:dyDescent="0.25">
      <c r="A28" s="27" t="s">
        <v>426</v>
      </c>
      <c r="B28" t="s">
        <v>262</v>
      </c>
      <c r="C28">
        <v>4581.1430389999996</v>
      </c>
      <c r="D28">
        <v>4892.1927230000001</v>
      </c>
      <c r="E28">
        <v>5369.3538159999998</v>
      </c>
      <c r="F28">
        <v>5963.6186100000004</v>
      </c>
      <c r="G28">
        <v>6639.9543400000002</v>
      </c>
      <c r="H28">
        <v>7434.169038</v>
      </c>
      <c r="I28">
        <v>8144.0829549999999</v>
      </c>
      <c r="J28">
        <v>8699.6340070000006</v>
      </c>
      <c r="K28">
        <v>9096.0125480000006</v>
      </c>
      <c r="L28">
        <v>9349.6383299999998</v>
      </c>
      <c r="M28">
        <v>9475.7726010000006</v>
      </c>
      <c r="N28">
        <v>9477.8754179999996</v>
      </c>
      <c r="O28">
        <v>9344.3749399999997</v>
      </c>
      <c r="P28">
        <v>9178.845319</v>
      </c>
      <c r="Q28">
        <v>8989.9306749999996</v>
      </c>
      <c r="R28">
        <v>8783.4188279999998</v>
      </c>
      <c r="S28">
        <v>8562.8451459999997</v>
      </c>
      <c r="T28">
        <v>8330.8127449999902</v>
      </c>
      <c r="U28">
        <v>7786.8012060000001</v>
      </c>
      <c r="V28">
        <v>7125.5791559999998</v>
      </c>
      <c r="W28">
        <v>6439.8492120000001</v>
      </c>
      <c r="X28">
        <v>5781.3435149999996</v>
      </c>
      <c r="Y28">
        <v>5168.8468309999998</v>
      </c>
      <c r="Z28">
        <v>4607.9548100000002</v>
      </c>
      <c r="AA28">
        <v>4098.4704460000003</v>
      </c>
      <c r="AB28">
        <v>3637.7541419999998</v>
      </c>
      <c r="AC28">
        <v>3222.2737219999999</v>
      </c>
      <c r="AD28">
        <v>2848.3149520000002</v>
      </c>
      <c r="AE28">
        <v>2420.7269780000001</v>
      </c>
      <c r="AF28">
        <v>2005.619731</v>
      </c>
      <c r="AG28">
        <v>1635.340586</v>
      </c>
      <c r="AH28">
        <v>1320.4408229999999</v>
      </c>
      <c r="AI28">
        <v>1059.990041</v>
      </c>
      <c r="AJ28">
        <v>848.08161370000005</v>
      </c>
      <c r="AK28">
        <v>677.33426039999995</v>
      </c>
      <c r="AL28">
        <v>540.5323009</v>
      </c>
      <c r="AM28">
        <v>431.26378199999999</v>
      </c>
      <c r="AN28">
        <v>344.14591799999999</v>
      </c>
    </row>
    <row r="29" spans="1:40" x14ac:dyDescent="0.25">
      <c r="A29" s="27" t="s">
        <v>427</v>
      </c>
      <c r="B29" t="s">
        <v>263</v>
      </c>
      <c r="C29">
        <v>0.34929036279999998</v>
      </c>
      <c r="D29">
        <v>0.87118900779999997</v>
      </c>
      <c r="E29">
        <v>3.5645296329999998</v>
      </c>
      <c r="F29">
        <v>19.44209051</v>
      </c>
      <c r="G29">
        <v>121.8834566</v>
      </c>
      <c r="H29">
        <v>348.5055519</v>
      </c>
      <c r="I29">
        <v>642.43056760000002</v>
      </c>
      <c r="J29">
        <v>927.64167369999996</v>
      </c>
      <c r="K29">
        <v>1169.911562</v>
      </c>
      <c r="L29">
        <v>1368.3427999999999</v>
      </c>
      <c r="M29">
        <v>1532.927328</v>
      </c>
      <c r="N29">
        <v>1671.890345</v>
      </c>
      <c r="O29">
        <v>1787.23822</v>
      </c>
      <c r="P29">
        <v>1805.8142069999999</v>
      </c>
      <c r="Q29">
        <v>1772.238098</v>
      </c>
      <c r="R29">
        <v>1713.8417489999999</v>
      </c>
      <c r="S29">
        <v>1645.3446409999999</v>
      </c>
      <c r="T29">
        <v>1574.1383290000001</v>
      </c>
      <c r="U29">
        <v>1457.6888309999999</v>
      </c>
      <c r="V29">
        <v>1328.017057</v>
      </c>
      <c r="W29">
        <v>1199.0341089999999</v>
      </c>
      <c r="X29">
        <v>1078.1440259999999</v>
      </c>
      <c r="Y29">
        <v>967.42970809999997</v>
      </c>
      <c r="Z29">
        <v>867.04423329999997</v>
      </c>
      <c r="AA29">
        <v>776.39062639999997</v>
      </c>
      <c r="AB29">
        <v>694.62528659999998</v>
      </c>
      <c r="AC29">
        <v>620.87431119999997</v>
      </c>
      <c r="AD29">
        <v>554.32144349999999</v>
      </c>
      <c r="AE29">
        <v>515.6582459</v>
      </c>
      <c r="AF29">
        <v>487.73540129999998</v>
      </c>
      <c r="AG29">
        <v>464.0076909</v>
      </c>
      <c r="AH29">
        <v>441.99258459999999</v>
      </c>
      <c r="AI29">
        <v>420.83713920000002</v>
      </c>
      <c r="AJ29">
        <v>400.3212613</v>
      </c>
      <c r="AK29">
        <v>380.44673770000003</v>
      </c>
      <c r="AL29">
        <v>361.27342349999998</v>
      </c>
      <c r="AM29">
        <v>342.8459446</v>
      </c>
      <c r="AN29">
        <v>325.19016249999999</v>
      </c>
    </row>
    <row r="30" spans="1:40" x14ac:dyDescent="0.25">
      <c r="A30" s="27" t="s">
        <v>428</v>
      </c>
      <c r="B30" t="s">
        <v>264</v>
      </c>
      <c r="C30">
        <v>3813.5502799999999</v>
      </c>
      <c r="D30">
        <v>3851.171812</v>
      </c>
      <c r="E30">
        <v>3888.1965289999998</v>
      </c>
      <c r="F30">
        <v>3920.7103609999999</v>
      </c>
      <c r="G30">
        <v>3940.3747309999999</v>
      </c>
      <c r="H30">
        <v>4159.4399039999998</v>
      </c>
      <c r="I30">
        <v>4391.1167859999996</v>
      </c>
      <c r="J30">
        <v>4568.9974249999996</v>
      </c>
      <c r="K30">
        <v>4676.7853750000004</v>
      </c>
      <c r="L30">
        <v>4716.5394690000003</v>
      </c>
      <c r="M30">
        <v>4693.884669</v>
      </c>
      <c r="N30">
        <v>4610.9975249999998</v>
      </c>
      <c r="O30">
        <v>4464.3269479999999</v>
      </c>
      <c r="P30">
        <v>4362.9254950000004</v>
      </c>
      <c r="Q30">
        <v>4279.7013440000001</v>
      </c>
      <c r="R30">
        <v>4201.5833949999997</v>
      </c>
      <c r="S30">
        <v>4122.1584279999997</v>
      </c>
      <c r="T30">
        <v>4038.5457339999998</v>
      </c>
      <c r="U30">
        <v>3981.472921</v>
      </c>
      <c r="V30">
        <v>3936.02466</v>
      </c>
      <c r="W30">
        <v>3889.9303209999998</v>
      </c>
      <c r="X30">
        <v>3841.4962999999998</v>
      </c>
      <c r="Y30">
        <v>3788.2513509999999</v>
      </c>
      <c r="Z30">
        <v>3728.7903040000001</v>
      </c>
      <c r="AA30">
        <v>3662.4398219999998</v>
      </c>
      <c r="AB30">
        <v>3588.9506670000001</v>
      </c>
      <c r="AC30">
        <v>3508.3200299999999</v>
      </c>
      <c r="AD30">
        <v>3420.7063790000002</v>
      </c>
      <c r="AE30">
        <v>3389.4692</v>
      </c>
      <c r="AF30">
        <v>3369.0556299999998</v>
      </c>
      <c r="AG30">
        <v>3343.4882299999999</v>
      </c>
      <c r="AH30">
        <v>3308.7128929999999</v>
      </c>
      <c r="AI30">
        <v>3265.206995</v>
      </c>
      <c r="AJ30">
        <v>3214.8051620000001</v>
      </c>
      <c r="AK30">
        <v>3159.4575340000001</v>
      </c>
      <c r="AL30">
        <v>3100.8251949999999</v>
      </c>
      <c r="AM30">
        <v>3040.0866120000001</v>
      </c>
      <c r="AN30">
        <v>2978.08619</v>
      </c>
    </row>
    <row r="31" spans="1:40" x14ac:dyDescent="0.25">
      <c r="A31" s="27" t="s">
        <v>431</v>
      </c>
      <c r="B31" t="s">
        <v>265</v>
      </c>
      <c r="C31">
        <v>13033.75303</v>
      </c>
      <c r="D31">
        <v>13191.45442</v>
      </c>
      <c r="E31">
        <v>13327.28326</v>
      </c>
      <c r="F31">
        <v>13415.91237</v>
      </c>
      <c r="G31">
        <v>13431.94702</v>
      </c>
      <c r="H31">
        <v>14098.16209</v>
      </c>
      <c r="I31">
        <v>14814.377640000001</v>
      </c>
      <c r="J31">
        <v>15373.27253</v>
      </c>
      <c r="K31">
        <v>15725.870580000001</v>
      </c>
      <c r="L31">
        <v>15877.46236</v>
      </c>
      <c r="M31">
        <v>15841.406650000001</v>
      </c>
      <c r="N31">
        <v>15618.108910000001</v>
      </c>
      <c r="O31">
        <v>15188.34007</v>
      </c>
      <c r="P31">
        <v>14539.33531</v>
      </c>
      <c r="Q31">
        <v>13790.58087</v>
      </c>
      <c r="R31">
        <v>13006.53541</v>
      </c>
      <c r="S31">
        <v>12220.48072</v>
      </c>
      <c r="T31">
        <v>11449.716469999999</v>
      </c>
      <c r="U31">
        <v>10878.73465</v>
      </c>
      <c r="V31">
        <v>10408.507170000001</v>
      </c>
      <c r="W31">
        <v>9978.8501460000007</v>
      </c>
      <c r="X31">
        <v>9572.3172520000007</v>
      </c>
      <c r="Y31">
        <v>9176.2188270000006</v>
      </c>
      <c r="Z31">
        <v>8784.1745339999998</v>
      </c>
      <c r="AA31">
        <v>8393.4310089999999</v>
      </c>
      <c r="AB31">
        <v>8003.1479499999996</v>
      </c>
      <c r="AC31">
        <v>7613.4748479999998</v>
      </c>
      <c r="AD31">
        <v>7225.0889020000004</v>
      </c>
      <c r="AE31">
        <v>5895.7376100000001</v>
      </c>
      <c r="AF31">
        <v>4425.0355</v>
      </c>
      <c r="AG31">
        <v>3172.5870319999999</v>
      </c>
      <c r="AH31">
        <v>2219.5575269999999</v>
      </c>
      <c r="AI31">
        <v>1533.351901</v>
      </c>
      <c r="AJ31">
        <v>1053.1546760000001</v>
      </c>
      <c r="AK31">
        <v>722.20960170000001</v>
      </c>
      <c r="AL31">
        <v>495.69260830000002</v>
      </c>
      <c r="AM31">
        <v>340.99610380000001</v>
      </c>
      <c r="AN31">
        <v>235.66008360000001</v>
      </c>
    </row>
    <row r="32" spans="1:40" x14ac:dyDescent="0.25">
      <c r="A32" s="27" t="s">
        <v>432</v>
      </c>
      <c r="B32" t="s">
        <v>266</v>
      </c>
      <c r="C32">
        <v>42001.407169999999</v>
      </c>
      <c r="D32">
        <v>43548.801379999997</v>
      </c>
      <c r="E32">
        <v>45659.377419999997</v>
      </c>
      <c r="F32">
        <v>48024.696179999999</v>
      </c>
      <c r="G32">
        <v>50411.420899999997</v>
      </c>
      <c r="H32">
        <v>54661.49712</v>
      </c>
      <c r="I32">
        <v>58858.269070000002</v>
      </c>
      <c r="J32">
        <v>62308.198490000002</v>
      </c>
      <c r="K32">
        <v>64857.342660000002</v>
      </c>
      <c r="L32">
        <v>66539.060070000007</v>
      </c>
      <c r="M32">
        <v>67404.691709999999</v>
      </c>
      <c r="N32">
        <v>67440.948829999994</v>
      </c>
      <c r="O32">
        <v>66540.572539999994</v>
      </c>
      <c r="P32">
        <v>66701.118749999994</v>
      </c>
      <c r="Q32">
        <v>67347.498600000006</v>
      </c>
      <c r="R32">
        <v>68187.009229999996</v>
      </c>
      <c r="S32">
        <v>69062.502179999996</v>
      </c>
      <c r="T32">
        <v>69889.651249999995</v>
      </c>
      <c r="U32">
        <v>69806.930210000006</v>
      </c>
      <c r="V32">
        <v>69215.956590000002</v>
      </c>
      <c r="W32">
        <v>68256.107430000004</v>
      </c>
      <c r="X32">
        <v>67085.88149</v>
      </c>
      <c r="Y32">
        <v>65760.938550000006</v>
      </c>
      <c r="Z32">
        <v>64308.533150000003</v>
      </c>
      <c r="AA32">
        <v>62743.990319999997</v>
      </c>
      <c r="AB32">
        <v>61077.072740000003</v>
      </c>
      <c r="AC32">
        <v>59315.041369999999</v>
      </c>
      <c r="AD32">
        <v>57464.384259999999</v>
      </c>
      <c r="AE32">
        <v>57433.172930000001</v>
      </c>
      <c r="AF32">
        <v>58039.36161</v>
      </c>
      <c r="AG32">
        <v>58801.62975</v>
      </c>
      <c r="AH32">
        <v>59531.294600000001</v>
      </c>
      <c r="AI32">
        <v>60166.653350000001</v>
      </c>
      <c r="AJ32">
        <v>60698.756999999998</v>
      </c>
      <c r="AK32">
        <v>61138.300190000002</v>
      </c>
      <c r="AL32">
        <v>61501.53587</v>
      </c>
      <c r="AM32">
        <v>61802.201200000003</v>
      </c>
      <c r="AN32">
        <v>62051.572260000001</v>
      </c>
    </row>
    <row r="33" spans="1:40" x14ac:dyDescent="0.25">
      <c r="A33" s="27" t="s">
        <v>429</v>
      </c>
      <c r="B33" t="s">
        <v>267</v>
      </c>
      <c r="C33">
        <v>404.96020850000002</v>
      </c>
      <c r="D33">
        <v>446.11424069999998</v>
      </c>
      <c r="E33">
        <v>513.62922779999997</v>
      </c>
      <c r="F33">
        <v>603.73342409999998</v>
      </c>
      <c r="G33">
        <v>714.50093790000005</v>
      </c>
      <c r="H33">
        <v>639.75470529999996</v>
      </c>
      <c r="I33">
        <v>483.03769299999999</v>
      </c>
      <c r="J33">
        <v>329.43450230000002</v>
      </c>
      <c r="K33">
        <v>211.65671230000001</v>
      </c>
      <c r="L33">
        <v>131.2542085</v>
      </c>
      <c r="M33">
        <v>79.710297499999996</v>
      </c>
      <c r="N33">
        <v>47.634241240000001</v>
      </c>
      <c r="O33">
        <v>28.095690260000001</v>
      </c>
      <c r="P33">
        <v>20.773709910000001</v>
      </c>
      <c r="Q33">
        <v>17.280395169999998</v>
      </c>
      <c r="R33">
        <v>15.27120833</v>
      </c>
      <c r="S33">
        <v>13.90921483</v>
      </c>
      <c r="T33">
        <v>12.85011561</v>
      </c>
      <c r="U33">
        <v>13.13321811</v>
      </c>
      <c r="V33">
        <v>14.132241779999999</v>
      </c>
      <c r="W33">
        <v>15.58005507</v>
      </c>
      <c r="X33">
        <v>17.366293930000001</v>
      </c>
      <c r="Y33">
        <v>19.4287913</v>
      </c>
      <c r="Z33">
        <v>21.732760259999999</v>
      </c>
      <c r="AA33">
        <v>24.258093290000001</v>
      </c>
      <c r="AB33">
        <v>26.992356829999999</v>
      </c>
      <c r="AC33">
        <v>29.926696979999999</v>
      </c>
      <c r="AD33">
        <v>33.053382710000001</v>
      </c>
      <c r="AE33">
        <v>36.264582400000002</v>
      </c>
      <c r="AF33">
        <v>39.422700579999997</v>
      </c>
      <c r="AG33">
        <v>42.498543699999999</v>
      </c>
      <c r="AH33">
        <v>45.510341439999998</v>
      </c>
      <c r="AI33">
        <v>48.492658499999997</v>
      </c>
      <c r="AJ33">
        <v>51.481598509999998</v>
      </c>
      <c r="AK33">
        <v>54.509398570000002</v>
      </c>
      <c r="AL33">
        <v>57.603385969999998</v>
      </c>
      <c r="AM33">
        <v>60.784265400000002</v>
      </c>
      <c r="AN33">
        <v>64.068612729999998</v>
      </c>
    </row>
    <row r="34" spans="1:40" x14ac:dyDescent="0.25">
      <c r="A34" s="27" t="s">
        <v>430</v>
      </c>
      <c r="B34" t="s">
        <v>268</v>
      </c>
      <c r="C34">
        <v>6170.1730530000004</v>
      </c>
      <c r="D34">
        <v>6136.0224150000004</v>
      </c>
      <c r="E34">
        <v>6044.575417</v>
      </c>
      <c r="F34">
        <v>5915.8706920000004</v>
      </c>
      <c r="G34">
        <v>5754.3631059999998</v>
      </c>
      <c r="H34">
        <v>3988.665857</v>
      </c>
      <c r="I34">
        <v>2262.7567309999999</v>
      </c>
      <c r="J34">
        <v>1143.6202780000001</v>
      </c>
      <c r="K34">
        <v>542.14458079999997</v>
      </c>
      <c r="L34">
        <v>248.84746699999999</v>
      </c>
      <c r="M34">
        <v>113.0144559</v>
      </c>
      <c r="N34">
        <v>51.987222989999999</v>
      </c>
      <c r="O34">
        <v>24.905829990000001</v>
      </c>
      <c r="P34">
        <v>17.206193290000002</v>
      </c>
      <c r="Q34">
        <v>14.390275020000001</v>
      </c>
      <c r="R34">
        <v>13.27975752</v>
      </c>
      <c r="S34">
        <v>12.87541961</v>
      </c>
      <c r="T34">
        <v>12.781687850000001</v>
      </c>
      <c r="U34">
        <v>12.89261366</v>
      </c>
      <c r="V34">
        <v>13.089416310000001</v>
      </c>
      <c r="W34">
        <v>13.300000560000001</v>
      </c>
      <c r="X34">
        <v>13.497818609999999</v>
      </c>
      <c r="Y34">
        <v>13.665281800000001</v>
      </c>
      <c r="Z34">
        <v>13.79317099</v>
      </c>
      <c r="AA34">
        <v>13.877283329999999</v>
      </c>
      <c r="AB34">
        <v>13.91629092</v>
      </c>
      <c r="AC34">
        <v>13.910527739999999</v>
      </c>
      <c r="AD34">
        <v>13.861341850000001</v>
      </c>
      <c r="AE34">
        <v>13.947559979999999</v>
      </c>
      <c r="AF34">
        <v>14.047533899999999</v>
      </c>
      <c r="AG34">
        <v>14.11705875</v>
      </c>
      <c r="AH34">
        <v>14.14509866</v>
      </c>
      <c r="AI34">
        <v>14.133840920000001</v>
      </c>
      <c r="AJ34">
        <v>14.08971629</v>
      </c>
      <c r="AK34">
        <v>14.01991224</v>
      </c>
      <c r="AL34">
        <v>13.93055522</v>
      </c>
      <c r="AM34">
        <v>13.82643494</v>
      </c>
      <c r="AN34">
        <v>13.71135565</v>
      </c>
    </row>
    <row r="35" spans="1:40" x14ac:dyDescent="0.25">
      <c r="A35" s="5" t="s">
        <v>216</v>
      </c>
      <c r="B35" t="s">
        <v>269</v>
      </c>
      <c r="C35">
        <v>7249503</v>
      </c>
      <c r="D35">
        <v>7332309.6770000001</v>
      </c>
      <c r="E35">
        <v>7418593.1490000002</v>
      </c>
      <c r="F35">
        <v>7507146.2539999997</v>
      </c>
      <c r="G35">
        <v>7595144.0190000003</v>
      </c>
      <c r="H35">
        <v>7681036.4280000003</v>
      </c>
      <c r="I35">
        <v>7765195.0219999999</v>
      </c>
      <c r="J35">
        <v>7847604.3339999998</v>
      </c>
      <c r="K35">
        <v>7927032.7309999997</v>
      </c>
      <c r="L35">
        <v>8002879.0180000002</v>
      </c>
      <c r="M35">
        <v>8074641.1950000003</v>
      </c>
      <c r="N35">
        <v>8142128.2139999997</v>
      </c>
      <c r="O35">
        <v>8205608.0760000004</v>
      </c>
      <c r="P35">
        <v>8266635.5449999999</v>
      </c>
      <c r="Q35">
        <v>8326991.2400000002</v>
      </c>
      <c r="R35">
        <v>8387611.2920000004</v>
      </c>
      <c r="S35">
        <v>8449128.7540000007</v>
      </c>
      <c r="T35">
        <v>8511902.8430000003</v>
      </c>
      <c r="U35">
        <v>8577357.3560000006</v>
      </c>
      <c r="V35">
        <v>8644405.2449999899</v>
      </c>
      <c r="W35">
        <v>8712253.77999999</v>
      </c>
      <c r="X35">
        <v>8780434.9529999997</v>
      </c>
      <c r="Y35">
        <v>8848670.2280000001</v>
      </c>
      <c r="Z35">
        <v>8916782.7019999996</v>
      </c>
      <c r="AA35">
        <v>8984644.0160000008</v>
      </c>
      <c r="AB35">
        <v>9052140.46199999</v>
      </c>
      <c r="AC35">
        <v>9119155.648</v>
      </c>
      <c r="AD35">
        <v>9185567.7149999999</v>
      </c>
      <c r="AE35">
        <v>9251661.5529999901</v>
      </c>
      <c r="AF35">
        <v>9317804.3379999995</v>
      </c>
      <c r="AG35">
        <v>9383901.7650000006</v>
      </c>
      <c r="AH35">
        <v>9449753.4470000006</v>
      </c>
      <c r="AI35">
        <v>9515147.6380000003</v>
      </c>
      <c r="AJ35">
        <v>9579946.9710000008</v>
      </c>
      <c r="AK35">
        <v>9644229.8289999999</v>
      </c>
      <c r="AL35">
        <v>9708091.8949999996</v>
      </c>
      <c r="AM35">
        <v>9771784.87099999</v>
      </c>
      <c r="AN35">
        <v>9835688.1789999995</v>
      </c>
    </row>
    <row r="36" spans="1:40" x14ac:dyDescent="0.25">
      <c r="A36" s="5" t="s">
        <v>216</v>
      </c>
      <c r="B36" t="s">
        <v>270</v>
      </c>
      <c r="C36">
        <v>100707</v>
      </c>
      <c r="D36">
        <v>101815.2258</v>
      </c>
      <c r="E36">
        <v>102904.5462</v>
      </c>
      <c r="F36">
        <v>103961.33319999999</v>
      </c>
      <c r="G36">
        <v>104995.075</v>
      </c>
      <c r="H36">
        <v>106031.22</v>
      </c>
      <c r="I36">
        <v>107087.39690000001</v>
      </c>
      <c r="J36">
        <v>108167.68150000001</v>
      </c>
      <c r="K36">
        <v>109238.1963</v>
      </c>
      <c r="L36">
        <v>110288.762</v>
      </c>
      <c r="M36">
        <v>111318.8333</v>
      </c>
      <c r="N36">
        <v>112326.57709999999</v>
      </c>
      <c r="O36">
        <v>113309.9568</v>
      </c>
      <c r="P36">
        <v>114271.6629</v>
      </c>
      <c r="Q36">
        <v>115223.9238</v>
      </c>
      <c r="R36">
        <v>116163.4424</v>
      </c>
      <c r="S36">
        <v>117087.2429</v>
      </c>
      <c r="T36">
        <v>117995.0632</v>
      </c>
      <c r="U36">
        <v>118882.342</v>
      </c>
      <c r="V36">
        <v>119741.9982</v>
      </c>
      <c r="W36">
        <v>120571.8849</v>
      </c>
      <c r="X36">
        <v>121374.14260000001</v>
      </c>
      <c r="Y36">
        <v>122152.01669999999</v>
      </c>
      <c r="Z36">
        <v>122908.2599</v>
      </c>
      <c r="AA36">
        <v>123644.75659999999</v>
      </c>
      <c r="AB36">
        <v>124362.51700000001</v>
      </c>
      <c r="AC36">
        <v>125061.86840000001</v>
      </c>
      <c r="AD36">
        <v>125742.7111</v>
      </c>
      <c r="AE36">
        <v>126405.573</v>
      </c>
      <c r="AF36">
        <v>127054.5405</v>
      </c>
      <c r="AG36">
        <v>127684.8857</v>
      </c>
      <c r="AH36">
        <v>128293.9039</v>
      </c>
      <c r="AI36">
        <v>128882.2212</v>
      </c>
      <c r="AJ36">
        <v>129452.9354</v>
      </c>
      <c r="AK36">
        <v>130013.60619999999</v>
      </c>
      <c r="AL36">
        <v>130569.38009999999</v>
      </c>
      <c r="AM36">
        <v>131126.69130000001</v>
      </c>
      <c r="AN36">
        <v>131693.4755</v>
      </c>
    </row>
    <row r="37" spans="1:40" x14ac:dyDescent="0.25">
      <c r="A37" s="5" t="s">
        <v>215</v>
      </c>
      <c r="B37" t="s">
        <v>271</v>
      </c>
      <c r="C37">
        <v>1859303</v>
      </c>
      <c r="D37">
        <v>1883345.202</v>
      </c>
      <c r="E37">
        <v>1909937.905</v>
      </c>
      <c r="F37">
        <v>1937882.7239999999</v>
      </c>
      <c r="G37">
        <v>1965495.781</v>
      </c>
      <c r="H37">
        <v>1991837.6850000001</v>
      </c>
      <c r="I37">
        <v>2017054.399</v>
      </c>
      <c r="J37">
        <v>2041394.1780000001</v>
      </c>
      <c r="K37">
        <v>2064925.2949999999</v>
      </c>
      <c r="L37">
        <v>2087613.4669999999</v>
      </c>
      <c r="M37">
        <v>2109254.6329999999</v>
      </c>
      <c r="N37">
        <v>2129772.8769999999</v>
      </c>
      <c r="O37">
        <v>2149256.051</v>
      </c>
      <c r="P37">
        <v>2168327.5320000001</v>
      </c>
      <c r="Q37">
        <v>2187430.2429999998</v>
      </c>
      <c r="R37">
        <v>2206842.452</v>
      </c>
      <c r="S37">
        <v>2226747.4479999999</v>
      </c>
      <c r="T37">
        <v>2247231.4240000001</v>
      </c>
      <c r="U37">
        <v>2268905.5789999999</v>
      </c>
      <c r="V37">
        <v>2291226.4410000001</v>
      </c>
      <c r="W37">
        <v>2313974.9929999998</v>
      </c>
      <c r="X37">
        <v>2336973.3330000001</v>
      </c>
      <c r="Y37">
        <v>2360111.4879999999</v>
      </c>
      <c r="Z37">
        <v>2383299.5469999998</v>
      </c>
      <c r="AA37">
        <v>2406493.5920000002</v>
      </c>
      <c r="AB37">
        <v>2429667.5430000001</v>
      </c>
      <c r="AC37">
        <v>2452798.3089999999</v>
      </c>
      <c r="AD37">
        <v>2475867.5869999998</v>
      </c>
      <c r="AE37">
        <v>2499069.773</v>
      </c>
      <c r="AF37">
        <v>2522473.1770000001</v>
      </c>
      <c r="AG37">
        <v>2546085.21</v>
      </c>
      <c r="AH37">
        <v>2569829.9709999999</v>
      </c>
      <c r="AI37">
        <v>2593624.051</v>
      </c>
      <c r="AJ37">
        <v>2617390.1430000002</v>
      </c>
      <c r="AK37">
        <v>2641098.4819999998</v>
      </c>
      <c r="AL37">
        <v>2664755.8790000002</v>
      </c>
      <c r="AM37">
        <v>2688423.7009999999</v>
      </c>
      <c r="AN37">
        <v>2712201.8689999999</v>
      </c>
    </row>
    <row r="38" spans="1:40" x14ac:dyDescent="0.25">
      <c r="A38" s="5" t="s">
        <v>215</v>
      </c>
      <c r="B38" t="s">
        <v>272</v>
      </c>
      <c r="C38">
        <v>286222</v>
      </c>
      <c r="D38">
        <v>289988.89390000002</v>
      </c>
      <c r="E38">
        <v>294046.6874</v>
      </c>
      <c r="F38">
        <v>298171.3567</v>
      </c>
      <c r="G38">
        <v>302229.08909999998</v>
      </c>
      <c r="H38">
        <v>306187.23359999998</v>
      </c>
      <c r="I38">
        <v>310079.76150000002</v>
      </c>
      <c r="J38">
        <v>313934.50060000003</v>
      </c>
      <c r="K38">
        <v>317679.26640000002</v>
      </c>
      <c r="L38">
        <v>321304.52380000002</v>
      </c>
      <c r="M38">
        <v>324800.87939999998</v>
      </c>
      <c r="N38">
        <v>328162.57339999999</v>
      </c>
      <c r="O38">
        <v>331388.36430000002</v>
      </c>
      <c r="P38">
        <v>334520.75319999998</v>
      </c>
      <c r="Q38">
        <v>337609.38760000002</v>
      </c>
      <c r="R38">
        <v>340659.78720000002</v>
      </c>
      <c r="S38">
        <v>343677.80009999999</v>
      </c>
      <c r="T38">
        <v>346669.7341</v>
      </c>
      <c r="U38">
        <v>349662.52929999999</v>
      </c>
      <c r="V38">
        <v>352608.24190000002</v>
      </c>
      <c r="W38">
        <v>355509.4841</v>
      </c>
      <c r="X38">
        <v>358368.1985</v>
      </c>
      <c r="Y38">
        <v>361188.67389999999</v>
      </c>
      <c r="Z38">
        <v>363968.9915</v>
      </c>
      <c r="AA38">
        <v>366709.4192</v>
      </c>
      <c r="AB38">
        <v>369409.58250000002</v>
      </c>
      <c r="AC38">
        <v>372067.6777</v>
      </c>
      <c r="AD38">
        <v>374682.09370000003</v>
      </c>
      <c r="AE38">
        <v>377265.14779999998</v>
      </c>
      <c r="AF38">
        <v>379826.83020000003</v>
      </c>
      <c r="AG38">
        <v>382358.9252</v>
      </c>
      <c r="AH38">
        <v>384851.22840000002</v>
      </c>
      <c r="AI38">
        <v>387303.1814</v>
      </c>
      <c r="AJ38">
        <v>389717.96029999998</v>
      </c>
      <c r="AK38">
        <v>392109.06540000002</v>
      </c>
      <c r="AL38">
        <v>394485.47379999998</v>
      </c>
      <c r="AM38">
        <v>396861.9252</v>
      </c>
      <c r="AN38">
        <v>399257.24839999998</v>
      </c>
    </row>
    <row r="39" spans="1:40" x14ac:dyDescent="0.25">
      <c r="A39" s="5" t="s">
        <v>215</v>
      </c>
      <c r="B39" t="s">
        <v>273</v>
      </c>
      <c r="C39">
        <v>288023.5</v>
      </c>
      <c r="D39">
        <v>292770.39309999999</v>
      </c>
      <c r="E39">
        <v>298211.81</v>
      </c>
      <c r="F39">
        <v>303821.66340000002</v>
      </c>
      <c r="G39">
        <v>309328.6606</v>
      </c>
      <c r="H39">
        <v>314618.19150000002</v>
      </c>
      <c r="I39">
        <v>319690.00050000002</v>
      </c>
      <c r="J39">
        <v>324567.63689999998</v>
      </c>
      <c r="K39">
        <v>329166.33039999998</v>
      </c>
      <c r="L39">
        <v>333536.98300000001</v>
      </c>
      <c r="M39">
        <v>337705.5883</v>
      </c>
      <c r="N39">
        <v>341702.6409</v>
      </c>
      <c r="O39">
        <v>345547.72480000003</v>
      </c>
      <c r="P39">
        <v>349301.19290000002</v>
      </c>
      <c r="Q39">
        <v>353019.63390000002</v>
      </c>
      <c r="R39">
        <v>356709.45779999997</v>
      </c>
      <c r="S39">
        <v>360384.91769999999</v>
      </c>
      <c r="T39">
        <v>364060.4241</v>
      </c>
      <c r="U39">
        <v>367760.0686</v>
      </c>
      <c r="V39">
        <v>371394.20400000003</v>
      </c>
      <c r="W39">
        <v>375012.91110000003</v>
      </c>
      <c r="X39">
        <v>378632.42019999999</v>
      </c>
      <c r="Y39">
        <v>382263.80690000003</v>
      </c>
      <c r="Z39">
        <v>385893.92050000001</v>
      </c>
      <c r="AA39">
        <v>389518.40399999998</v>
      </c>
      <c r="AB39">
        <v>393133.91470000002</v>
      </c>
      <c r="AC39">
        <v>396735.67790000001</v>
      </c>
      <c r="AD39">
        <v>400322.2806</v>
      </c>
      <c r="AE39">
        <v>403910.39069999999</v>
      </c>
      <c r="AF39">
        <v>407500.13540000003</v>
      </c>
      <c r="AG39">
        <v>411090.37089999998</v>
      </c>
      <c r="AH39">
        <v>414666.39010000002</v>
      </c>
      <c r="AI39">
        <v>418232.2254</v>
      </c>
      <c r="AJ39">
        <v>421790.71779999998</v>
      </c>
      <c r="AK39">
        <v>425352.65909999999</v>
      </c>
      <c r="AL39">
        <v>428922.8003</v>
      </c>
      <c r="AM39">
        <v>432513.61430000002</v>
      </c>
      <c r="AN39">
        <v>436140.22249999997</v>
      </c>
    </row>
    <row r="40" spans="1:40" x14ac:dyDescent="0.25">
      <c r="A40" s="5" t="s">
        <v>215</v>
      </c>
      <c r="B40" t="s">
        <v>274</v>
      </c>
      <c r="C40">
        <v>71746.000020000007</v>
      </c>
      <c r="D40">
        <v>72905.275309999997</v>
      </c>
      <c r="E40">
        <v>74198.331680000003</v>
      </c>
      <c r="F40">
        <v>75494.649919999996</v>
      </c>
      <c r="G40">
        <v>76777.599660000007</v>
      </c>
      <c r="H40">
        <v>78062.719599999997</v>
      </c>
      <c r="I40">
        <v>79364.066909999994</v>
      </c>
      <c r="J40">
        <v>80693.362410000002</v>
      </c>
      <c r="K40">
        <v>82011.796719999998</v>
      </c>
      <c r="L40">
        <v>83310.957139999999</v>
      </c>
      <c r="M40">
        <v>84591.549050000001</v>
      </c>
      <c r="N40">
        <v>85857.660350000006</v>
      </c>
      <c r="O40">
        <v>87115.054369999998</v>
      </c>
      <c r="P40">
        <v>88318.020480000007</v>
      </c>
      <c r="Q40">
        <v>89474.426170000006</v>
      </c>
      <c r="R40">
        <v>90589.161510000005</v>
      </c>
      <c r="S40">
        <v>91669.639949999997</v>
      </c>
      <c r="T40">
        <v>92725.555170000007</v>
      </c>
      <c r="U40">
        <v>93741.453370000003</v>
      </c>
      <c r="V40">
        <v>94713.765469999998</v>
      </c>
      <c r="W40">
        <v>95664.548689999996</v>
      </c>
      <c r="X40">
        <v>96606.281839999996</v>
      </c>
      <c r="Y40">
        <v>97548.069600000003</v>
      </c>
      <c r="Z40">
        <v>98491.715979999906</v>
      </c>
      <c r="AA40">
        <v>99439.105739999999</v>
      </c>
      <c r="AB40">
        <v>100391.2065</v>
      </c>
      <c r="AC40">
        <v>101348.04519999999</v>
      </c>
      <c r="AD40">
        <v>102310.0863</v>
      </c>
      <c r="AE40">
        <v>103247.1173</v>
      </c>
      <c r="AF40">
        <v>104154.567</v>
      </c>
      <c r="AG40">
        <v>105033.9981</v>
      </c>
      <c r="AH40">
        <v>105884.66740000001</v>
      </c>
      <c r="AI40">
        <v>106710.9241</v>
      </c>
      <c r="AJ40">
        <v>107517.82580000001</v>
      </c>
      <c r="AK40">
        <v>108313.4461</v>
      </c>
      <c r="AL40">
        <v>109104.3894</v>
      </c>
      <c r="AM40">
        <v>109897.7613</v>
      </c>
      <c r="AN40">
        <v>110701.7277</v>
      </c>
    </row>
    <row r="41" spans="1:40" x14ac:dyDescent="0.25">
      <c r="A41" s="5" t="s">
        <v>215</v>
      </c>
      <c r="B41" t="s">
        <v>275</v>
      </c>
      <c r="C41">
        <v>28100</v>
      </c>
      <c r="D41">
        <v>28537.393759999999</v>
      </c>
      <c r="E41">
        <v>29007.154139999999</v>
      </c>
      <c r="F41">
        <v>29460.580819999999</v>
      </c>
      <c r="G41">
        <v>29898.81583</v>
      </c>
      <c r="H41">
        <v>30336.833310000002</v>
      </c>
      <c r="I41">
        <v>30780.909240000001</v>
      </c>
      <c r="J41">
        <v>31231.48558</v>
      </c>
      <c r="K41">
        <v>31666.511890000002</v>
      </c>
      <c r="L41">
        <v>32085.534390000001</v>
      </c>
      <c r="M41">
        <v>32491.35601</v>
      </c>
      <c r="N41">
        <v>32885.771130000001</v>
      </c>
      <c r="O41">
        <v>33268.018309999999</v>
      </c>
      <c r="P41">
        <v>33633.275719999998</v>
      </c>
      <c r="Q41">
        <v>33983.999109999997</v>
      </c>
      <c r="R41">
        <v>34316.739399999999</v>
      </c>
      <c r="S41">
        <v>34631.138299999999</v>
      </c>
      <c r="T41">
        <v>34928.992579999998</v>
      </c>
      <c r="U41">
        <v>35204.407330000002</v>
      </c>
      <c r="V41">
        <v>35455.741540000003</v>
      </c>
      <c r="W41">
        <v>35691.359629999999</v>
      </c>
      <c r="X41">
        <v>35916.66188</v>
      </c>
      <c r="Y41">
        <v>36135.428769999999</v>
      </c>
      <c r="Z41">
        <v>36348.372649999998</v>
      </c>
      <c r="AA41">
        <v>36555.918940000003</v>
      </c>
      <c r="AB41">
        <v>36758.01053</v>
      </c>
      <c r="AC41">
        <v>36954.231110000001</v>
      </c>
      <c r="AD41">
        <v>37144.338490000002</v>
      </c>
      <c r="AE41">
        <v>37326.527690000003</v>
      </c>
      <c r="AF41">
        <v>37499.447139999997</v>
      </c>
      <c r="AG41">
        <v>37660.299709999999</v>
      </c>
      <c r="AH41">
        <v>37807.898569999998</v>
      </c>
      <c r="AI41">
        <v>37944.353840000003</v>
      </c>
      <c r="AJ41">
        <v>38072.49037</v>
      </c>
      <c r="AK41">
        <v>38196.57647</v>
      </c>
      <c r="AL41">
        <v>38318.740700000002</v>
      </c>
      <c r="AM41">
        <v>38441.320899999999</v>
      </c>
      <c r="AN41">
        <v>38566.725579999998</v>
      </c>
    </row>
    <row r="42" spans="1:40" x14ac:dyDescent="0.25">
      <c r="A42" s="5" t="s">
        <v>215</v>
      </c>
      <c r="B42" t="s">
        <v>276</v>
      </c>
      <c r="C42">
        <v>2093869</v>
      </c>
      <c r="D42">
        <v>2118049.872</v>
      </c>
      <c r="E42">
        <v>2141504.591</v>
      </c>
      <c r="F42">
        <v>2163584.017</v>
      </c>
      <c r="G42">
        <v>2185340.2230000002</v>
      </c>
      <c r="H42">
        <v>2208031.6979999999</v>
      </c>
      <c r="I42">
        <v>2232143.4479999999</v>
      </c>
      <c r="J42">
        <v>2257564.2209999999</v>
      </c>
      <c r="K42">
        <v>2282950.142</v>
      </c>
      <c r="L42">
        <v>2308339.4550000001</v>
      </c>
      <c r="M42">
        <v>2333935.5559999999</v>
      </c>
      <c r="N42">
        <v>2359653.6060000001</v>
      </c>
      <c r="O42">
        <v>2385263.057</v>
      </c>
      <c r="P42">
        <v>2410470.21</v>
      </c>
      <c r="Q42">
        <v>2435384.2949999999</v>
      </c>
      <c r="R42">
        <v>2459559.3480000002</v>
      </c>
      <c r="S42">
        <v>2482784.7280000001</v>
      </c>
      <c r="T42">
        <v>2505028.9720000001</v>
      </c>
      <c r="U42">
        <v>2525782.7200000002</v>
      </c>
      <c r="V42">
        <v>2545119.3130000001</v>
      </c>
      <c r="W42">
        <v>2563260.2820000001</v>
      </c>
      <c r="X42">
        <v>2580479.1359999999</v>
      </c>
      <c r="Y42">
        <v>2596997.625</v>
      </c>
      <c r="Z42">
        <v>2612945.2390000001</v>
      </c>
      <c r="AA42">
        <v>2628390.6370000001</v>
      </c>
      <c r="AB42">
        <v>2643359.16</v>
      </c>
      <c r="AC42">
        <v>2657851.835</v>
      </c>
      <c r="AD42">
        <v>2671863.1370000001</v>
      </c>
      <c r="AE42">
        <v>2685339.4870000002</v>
      </c>
      <c r="AF42">
        <v>2698354.426</v>
      </c>
      <c r="AG42">
        <v>2710638.88</v>
      </c>
      <c r="AH42">
        <v>2722126.6839999999</v>
      </c>
      <c r="AI42">
        <v>2732927.3810000001</v>
      </c>
      <c r="AJ42">
        <v>2743228.5</v>
      </c>
      <c r="AK42">
        <v>2753364.702</v>
      </c>
      <c r="AL42">
        <v>2763501.594</v>
      </c>
      <c r="AM42">
        <v>2773836.6039999998</v>
      </c>
      <c r="AN42">
        <v>2784601.7</v>
      </c>
    </row>
    <row r="43" spans="1:40" x14ac:dyDescent="0.25">
      <c r="A43" s="19" t="s">
        <v>219</v>
      </c>
      <c r="B43" t="s">
        <v>277</v>
      </c>
      <c r="C43">
        <v>52938</v>
      </c>
      <c r="D43">
        <v>53267.657220000001</v>
      </c>
      <c r="E43">
        <v>53386.741159999998</v>
      </c>
      <c r="F43">
        <v>53374.935799999999</v>
      </c>
      <c r="G43">
        <v>53366.12702</v>
      </c>
      <c r="H43">
        <v>53442.466769999999</v>
      </c>
      <c r="I43">
        <v>53595.400479999997</v>
      </c>
      <c r="J43">
        <v>53826.964529999997</v>
      </c>
      <c r="K43">
        <v>54070.779300000002</v>
      </c>
      <c r="L43">
        <v>54282.051339999998</v>
      </c>
      <c r="M43">
        <v>54469.644390000001</v>
      </c>
      <c r="N43">
        <v>54639.642849999997</v>
      </c>
      <c r="O43">
        <v>54791.123630000002</v>
      </c>
      <c r="P43">
        <v>54916.320449999999</v>
      </c>
      <c r="Q43">
        <v>55013.773249999998</v>
      </c>
      <c r="R43">
        <v>55074.115449999998</v>
      </c>
      <c r="S43">
        <v>55094.06654</v>
      </c>
      <c r="T43">
        <v>55076.337229999997</v>
      </c>
      <c r="U43">
        <v>54998.431579999997</v>
      </c>
      <c r="V43">
        <v>54875.639430000003</v>
      </c>
      <c r="W43">
        <v>54720.923199999997</v>
      </c>
      <c r="X43">
        <v>54545.546679999999</v>
      </c>
      <c r="Y43">
        <v>54357.428079999998</v>
      </c>
      <c r="Z43">
        <v>54161.347000000002</v>
      </c>
      <c r="AA43">
        <v>53959.811930000003</v>
      </c>
      <c r="AB43">
        <v>53753.878640000003</v>
      </c>
      <c r="AC43">
        <v>53543.823190000003</v>
      </c>
      <c r="AD43">
        <v>53329.572229999998</v>
      </c>
      <c r="AE43">
        <v>53092.270129999997</v>
      </c>
      <c r="AF43">
        <v>52840.696170000003</v>
      </c>
      <c r="AG43">
        <v>52574.59923</v>
      </c>
      <c r="AH43">
        <v>52296.11982</v>
      </c>
      <c r="AI43">
        <v>52009.665009999997</v>
      </c>
      <c r="AJ43">
        <v>51720.633260000002</v>
      </c>
      <c r="AK43">
        <v>51436.222320000001</v>
      </c>
      <c r="AL43">
        <v>51159.561780000004</v>
      </c>
      <c r="AM43">
        <v>50894.238109999998</v>
      </c>
      <c r="AN43">
        <v>50643.423439999999</v>
      </c>
    </row>
    <row r="44" spans="1:40" x14ac:dyDescent="0.25">
      <c r="A44" s="5" t="s">
        <v>215</v>
      </c>
      <c r="B44" t="s">
        <v>278</v>
      </c>
      <c r="C44">
        <v>5558098.0010000002</v>
      </c>
      <c r="D44">
        <v>5622686.0010000002</v>
      </c>
      <c r="E44">
        <v>5686597.4630000005</v>
      </c>
      <c r="F44">
        <v>5747852.5350000001</v>
      </c>
      <c r="G44">
        <v>5807696.2189999996</v>
      </c>
      <c r="H44">
        <v>5868563.4239999996</v>
      </c>
      <c r="I44">
        <v>5931313.5070000002</v>
      </c>
      <c r="J44">
        <v>5996498.6840000004</v>
      </c>
      <c r="K44">
        <v>6062820.2259999998</v>
      </c>
      <c r="L44">
        <v>6129947.8820000002</v>
      </c>
      <c r="M44">
        <v>6198362.6200000001</v>
      </c>
      <c r="N44">
        <v>6268476.5970000001</v>
      </c>
      <c r="O44">
        <v>6340933.307</v>
      </c>
      <c r="P44">
        <v>6412150.6279999996</v>
      </c>
      <c r="Q44">
        <v>6483229.4210000001</v>
      </c>
      <c r="R44">
        <v>6554315.7759999996</v>
      </c>
      <c r="S44">
        <v>6625414.5779999997</v>
      </c>
      <c r="T44">
        <v>6696636.8990000002</v>
      </c>
      <c r="U44">
        <v>6766387.0350000001</v>
      </c>
      <c r="V44">
        <v>6834917.5939999996</v>
      </c>
      <c r="W44">
        <v>6902635.7879999997</v>
      </c>
      <c r="X44">
        <v>6969834.0619999999</v>
      </c>
      <c r="Y44">
        <v>7036762.8300000001</v>
      </c>
      <c r="Z44">
        <v>7103528.7290000003</v>
      </c>
      <c r="AA44">
        <v>7170211.426</v>
      </c>
      <c r="AB44">
        <v>7236848.8540000003</v>
      </c>
      <c r="AC44">
        <v>7303444.1109999996</v>
      </c>
      <c r="AD44">
        <v>7369999.5640000002</v>
      </c>
      <c r="AE44">
        <v>7433706.1540000001</v>
      </c>
      <c r="AF44">
        <v>7494903.1739999996</v>
      </c>
      <c r="AG44">
        <v>7553899.7419999996</v>
      </c>
      <c r="AH44">
        <v>7610836.0190000003</v>
      </c>
      <c r="AI44">
        <v>7665959.3449999997</v>
      </c>
      <c r="AJ44">
        <v>7719579.1869999999</v>
      </c>
      <c r="AK44">
        <v>7772254.5070000002</v>
      </c>
      <c r="AL44">
        <v>7824476.8289999999</v>
      </c>
      <c r="AM44">
        <v>7876781.1770000001</v>
      </c>
      <c r="AN44">
        <v>7929846.8619999997</v>
      </c>
    </row>
    <row r="45" spans="1:40" x14ac:dyDescent="0.25">
      <c r="A45" s="5" t="s">
        <v>215</v>
      </c>
      <c r="B45" t="s">
        <v>279</v>
      </c>
      <c r="C45">
        <v>4011081</v>
      </c>
      <c r="D45">
        <v>4063963.9730000002</v>
      </c>
      <c r="E45">
        <v>4118870.1379999998</v>
      </c>
      <c r="F45">
        <v>4172293.68</v>
      </c>
      <c r="G45">
        <v>4224155.4079999998</v>
      </c>
      <c r="H45">
        <v>4275724.6560000004</v>
      </c>
      <c r="I45">
        <v>4327756.7089999998</v>
      </c>
      <c r="J45">
        <v>4380464.8109999998</v>
      </c>
      <c r="K45">
        <v>4432020.7120000003</v>
      </c>
      <c r="L45">
        <v>4482251.9019999998</v>
      </c>
      <c r="M45">
        <v>4531285.0789999999</v>
      </c>
      <c r="N45">
        <v>4579152.517</v>
      </c>
      <c r="O45">
        <v>4625761.8159999996</v>
      </c>
      <c r="P45">
        <v>4670928.7850000001</v>
      </c>
      <c r="Q45">
        <v>4715095.6859999998</v>
      </c>
      <c r="R45">
        <v>4757957.0369999995</v>
      </c>
      <c r="S45">
        <v>4799423.6789999995</v>
      </c>
      <c r="T45">
        <v>4839581.4040000001</v>
      </c>
      <c r="U45">
        <v>4877966.2759999996</v>
      </c>
      <c r="V45">
        <v>4914262.4960000003</v>
      </c>
      <c r="W45">
        <v>4948970.3899999997</v>
      </c>
      <c r="X45">
        <v>4982479.45</v>
      </c>
      <c r="Y45">
        <v>5015101.1519999998</v>
      </c>
      <c r="Z45">
        <v>5046936.6289999997</v>
      </c>
      <c r="AA45">
        <v>5078059.4639999997</v>
      </c>
      <c r="AB45">
        <v>5108496.3229999999</v>
      </c>
      <c r="AC45">
        <v>5138235.2439999999</v>
      </c>
      <c r="AD45">
        <v>5167266.4510000004</v>
      </c>
      <c r="AE45">
        <v>5195439.4919999996</v>
      </c>
      <c r="AF45">
        <v>5222778.8619999997</v>
      </c>
      <c r="AG45">
        <v>5249028.7259999998</v>
      </c>
      <c r="AH45">
        <v>5274057.7259999998</v>
      </c>
      <c r="AI45">
        <v>5298001.9060000004</v>
      </c>
      <c r="AJ45">
        <v>5321085.3509999998</v>
      </c>
      <c r="AK45">
        <v>5343719.2630000003</v>
      </c>
      <c r="AL45">
        <v>5366136.9780000001</v>
      </c>
      <c r="AM45">
        <v>5388628.4780000001</v>
      </c>
      <c r="AN45">
        <v>5411524.9299999997</v>
      </c>
    </row>
    <row r="46" spans="1:40" x14ac:dyDescent="0.25">
      <c r="A46" s="5" t="s">
        <v>217</v>
      </c>
      <c r="B46" t="s">
        <v>280</v>
      </c>
      <c r="C46">
        <v>50441</v>
      </c>
      <c r="D46">
        <v>51199.670599999998</v>
      </c>
      <c r="E46">
        <v>52060.217669999998</v>
      </c>
      <c r="F46">
        <v>52976.360820000002</v>
      </c>
      <c r="G46">
        <v>53929.409740000003</v>
      </c>
      <c r="H46">
        <v>54886.05474</v>
      </c>
      <c r="I46">
        <v>55815.824070000002</v>
      </c>
      <c r="J46">
        <v>56442.36778</v>
      </c>
      <c r="K46">
        <v>56870.480839999997</v>
      </c>
      <c r="L46">
        <v>57265.730759999999</v>
      </c>
      <c r="M46">
        <v>57736.081899999997</v>
      </c>
      <c r="N46">
        <v>58230.593399999998</v>
      </c>
      <c r="O46">
        <v>58737.382769999997</v>
      </c>
      <c r="P46">
        <v>59283.75821</v>
      </c>
      <c r="Q46">
        <v>59841.740510000003</v>
      </c>
      <c r="R46">
        <v>60413.470569999998</v>
      </c>
      <c r="S46">
        <v>61000.717109999998</v>
      </c>
      <c r="T46">
        <v>61605.884720000002</v>
      </c>
      <c r="U46">
        <v>62274.495000000003</v>
      </c>
      <c r="V46">
        <v>62960.599320000001</v>
      </c>
      <c r="W46">
        <v>63654.870199999998</v>
      </c>
      <c r="X46">
        <v>64351.710890000002</v>
      </c>
      <c r="Y46">
        <v>65048.702530000002</v>
      </c>
      <c r="Z46">
        <v>65744.653810000003</v>
      </c>
      <c r="AA46">
        <v>66438.893830000001</v>
      </c>
      <c r="AB46">
        <v>67130.98173</v>
      </c>
      <c r="AC46">
        <v>67820.361040000003</v>
      </c>
      <c r="AD46">
        <v>68506.356759999995</v>
      </c>
      <c r="AE46">
        <v>69179.888479999994</v>
      </c>
      <c r="AF46">
        <v>69826.905159999995</v>
      </c>
      <c r="AG46">
        <v>70457.373510000005</v>
      </c>
      <c r="AH46">
        <v>71084.688339999906</v>
      </c>
      <c r="AI46">
        <v>71714.790550000005</v>
      </c>
      <c r="AJ46">
        <v>72343.090989999997</v>
      </c>
      <c r="AK46">
        <v>72968.174589999995</v>
      </c>
      <c r="AL46">
        <v>73589.845499999996</v>
      </c>
      <c r="AM46">
        <v>74202.597529999999</v>
      </c>
      <c r="AN46">
        <v>74813.553849999997</v>
      </c>
    </row>
    <row r="47" spans="1:40" x14ac:dyDescent="0.25">
      <c r="A47" s="5" t="s">
        <v>217</v>
      </c>
      <c r="B47" t="s">
        <v>281</v>
      </c>
      <c r="C47">
        <v>17000</v>
      </c>
      <c r="D47">
        <v>17409.152910000001</v>
      </c>
      <c r="E47">
        <v>17929.45133</v>
      </c>
      <c r="F47">
        <v>18511.77966</v>
      </c>
      <c r="G47">
        <v>19277.498970000001</v>
      </c>
      <c r="H47">
        <v>20263.474409999999</v>
      </c>
      <c r="I47">
        <v>21453.462729999999</v>
      </c>
      <c r="J47">
        <v>22749.251459999999</v>
      </c>
      <c r="K47">
        <v>24053.810249999999</v>
      </c>
      <c r="L47">
        <v>25365.53801</v>
      </c>
      <c r="M47">
        <v>26717.249179999999</v>
      </c>
      <c r="N47">
        <v>28108.494859999999</v>
      </c>
      <c r="O47">
        <v>29547.883610000001</v>
      </c>
      <c r="P47">
        <v>30931.338680000001</v>
      </c>
      <c r="Q47">
        <v>32215.631170000001</v>
      </c>
      <c r="R47">
        <v>33397.72438</v>
      </c>
      <c r="S47">
        <v>34488.122000000003</v>
      </c>
      <c r="T47">
        <v>35501.121350000001</v>
      </c>
      <c r="U47">
        <v>36495.544150000002</v>
      </c>
      <c r="V47">
        <v>37473.309569999998</v>
      </c>
      <c r="W47">
        <v>38435.191200000001</v>
      </c>
      <c r="X47">
        <v>39376.751459999999</v>
      </c>
      <c r="Y47">
        <v>40291.698450000004</v>
      </c>
      <c r="Z47">
        <v>41173.073859999997</v>
      </c>
      <c r="AA47">
        <v>42014.115330000001</v>
      </c>
      <c r="AB47">
        <v>42808.769769999999</v>
      </c>
      <c r="AC47">
        <v>43551.881970000002</v>
      </c>
      <c r="AD47">
        <v>44239.33829</v>
      </c>
      <c r="AE47">
        <v>44823.368269999999</v>
      </c>
      <c r="AF47">
        <v>45297.349600000001</v>
      </c>
      <c r="AG47">
        <v>45670.84764</v>
      </c>
      <c r="AH47">
        <v>45958.137060000001</v>
      </c>
      <c r="AI47">
        <v>46171.747470000002</v>
      </c>
      <c r="AJ47">
        <v>46319.277580000002</v>
      </c>
      <c r="AK47">
        <v>46408.588080000001</v>
      </c>
      <c r="AL47">
        <v>46445.866349999997</v>
      </c>
      <c r="AM47">
        <v>46433.844559999998</v>
      </c>
      <c r="AN47">
        <v>46379.513460000002</v>
      </c>
    </row>
    <row r="48" spans="1:40" x14ac:dyDescent="0.25">
      <c r="A48" s="5" t="s">
        <v>217</v>
      </c>
      <c r="B48" t="s">
        <v>282</v>
      </c>
      <c r="C48">
        <v>37402</v>
      </c>
      <c r="D48">
        <v>36805.745609999998</v>
      </c>
      <c r="E48">
        <v>35709.742359999997</v>
      </c>
      <c r="F48">
        <v>34385.523959999999</v>
      </c>
      <c r="G48">
        <v>33067.437039999997</v>
      </c>
      <c r="H48">
        <v>31830.29192</v>
      </c>
      <c r="I48">
        <v>30690.861110000002</v>
      </c>
      <c r="J48">
        <v>29644.664110000002</v>
      </c>
      <c r="K48">
        <v>28806.582399999999</v>
      </c>
      <c r="L48">
        <v>28182.557229999999</v>
      </c>
      <c r="M48">
        <v>27743.655409999999</v>
      </c>
      <c r="N48">
        <v>27451.07432</v>
      </c>
      <c r="O48">
        <v>27274.87874</v>
      </c>
      <c r="P48">
        <v>27167.47467</v>
      </c>
      <c r="Q48">
        <v>27095.70391</v>
      </c>
      <c r="R48">
        <v>27040.01397</v>
      </c>
      <c r="S48">
        <v>26990.477210000001</v>
      </c>
      <c r="T48">
        <v>26942.930329999999</v>
      </c>
      <c r="U48">
        <v>26879.545979999999</v>
      </c>
      <c r="V48">
        <v>26793.32445</v>
      </c>
      <c r="W48">
        <v>26688.117770000001</v>
      </c>
      <c r="X48">
        <v>26570.47623</v>
      </c>
      <c r="Y48">
        <v>26447.012350000001</v>
      </c>
      <c r="Z48">
        <v>26323.353800000001</v>
      </c>
      <c r="AA48">
        <v>26203.889589999999</v>
      </c>
      <c r="AB48">
        <v>26091.798470000002</v>
      </c>
      <c r="AC48">
        <v>25989.20118</v>
      </c>
      <c r="AD48">
        <v>25897.37485</v>
      </c>
      <c r="AE48">
        <v>25800.987659999999</v>
      </c>
      <c r="AF48">
        <v>25694.72064</v>
      </c>
      <c r="AG48">
        <v>25579.573329999999</v>
      </c>
      <c r="AH48">
        <v>25459.091090000002</v>
      </c>
      <c r="AI48">
        <v>25336.879130000001</v>
      </c>
      <c r="AJ48">
        <v>25215.998729999999</v>
      </c>
      <c r="AK48">
        <v>25099.494559999999</v>
      </c>
      <c r="AL48">
        <v>24989.865170000001</v>
      </c>
      <c r="AM48">
        <v>24889.347180000001</v>
      </c>
      <c r="AN48">
        <v>24800.22509</v>
      </c>
    </row>
    <row r="49" spans="1:40" x14ac:dyDescent="0.25">
      <c r="A49" s="5" t="s">
        <v>217</v>
      </c>
      <c r="B49" t="s">
        <v>283</v>
      </c>
      <c r="C49">
        <v>1072343</v>
      </c>
      <c r="D49">
        <v>1087114.6850000001</v>
      </c>
      <c r="E49">
        <v>1102509.2830000001</v>
      </c>
      <c r="F49">
        <v>1117455.7590000001</v>
      </c>
      <c r="G49">
        <v>1131799.176</v>
      </c>
      <c r="H49">
        <v>1145836.6680000001</v>
      </c>
      <c r="I49">
        <v>1159683.6410000001</v>
      </c>
      <c r="J49">
        <v>1169527.767</v>
      </c>
      <c r="K49">
        <v>1177142.1270000001</v>
      </c>
      <c r="L49">
        <v>1184792.986</v>
      </c>
      <c r="M49">
        <v>1193982.622</v>
      </c>
      <c r="N49">
        <v>1203673.1229999999</v>
      </c>
      <c r="O49">
        <v>1213467.8899999999</v>
      </c>
      <c r="P49">
        <v>1224380.2180000001</v>
      </c>
      <c r="Q49">
        <v>1235815.693</v>
      </c>
      <c r="R49">
        <v>1247308.6410000001</v>
      </c>
      <c r="S49">
        <v>1258549.2930000001</v>
      </c>
      <c r="T49">
        <v>1269432.4180000001</v>
      </c>
      <c r="U49">
        <v>1280341.493</v>
      </c>
      <c r="V49">
        <v>1290796.6040000001</v>
      </c>
      <c r="W49">
        <v>1300854.33</v>
      </c>
      <c r="X49">
        <v>1310617.8359999999</v>
      </c>
      <c r="Y49">
        <v>1320201.987</v>
      </c>
      <c r="Z49">
        <v>1329699.7919999999</v>
      </c>
      <c r="AA49">
        <v>1339179.871</v>
      </c>
      <c r="AB49">
        <v>1348690.4480000001</v>
      </c>
      <c r="AC49">
        <v>1358262.443</v>
      </c>
      <c r="AD49">
        <v>1367915.8489999999</v>
      </c>
      <c r="AE49">
        <v>1377488.425</v>
      </c>
      <c r="AF49">
        <v>1386628.227</v>
      </c>
      <c r="AG49">
        <v>1395185.652</v>
      </c>
      <c r="AH49">
        <v>1403202.5560000001</v>
      </c>
      <c r="AI49">
        <v>1410759.898</v>
      </c>
      <c r="AJ49">
        <v>1417869.308</v>
      </c>
      <c r="AK49">
        <v>1424634.084</v>
      </c>
      <c r="AL49">
        <v>1431144.361</v>
      </c>
      <c r="AM49">
        <v>1437409.419</v>
      </c>
      <c r="AN49">
        <v>1443600.916</v>
      </c>
    </row>
    <row r="50" spans="1:40" x14ac:dyDescent="0.25">
      <c r="A50" s="5" t="s">
        <v>217</v>
      </c>
      <c r="B50" t="s">
        <v>284</v>
      </c>
      <c r="C50">
        <v>1078867</v>
      </c>
      <c r="D50">
        <v>1094909.7860000001</v>
      </c>
      <c r="E50">
        <v>1113715.703</v>
      </c>
      <c r="F50">
        <v>1134389.585</v>
      </c>
      <c r="G50">
        <v>1156080.0249999999</v>
      </c>
      <c r="H50">
        <v>1178226.6059999999</v>
      </c>
      <c r="I50">
        <v>1201077.0789999999</v>
      </c>
      <c r="J50">
        <v>1220733.7819999999</v>
      </c>
      <c r="K50">
        <v>1238828.148</v>
      </c>
      <c r="L50">
        <v>1258260.419</v>
      </c>
      <c r="M50">
        <v>1280775.466</v>
      </c>
      <c r="N50">
        <v>1305020.1499999999</v>
      </c>
      <c r="O50">
        <v>1330466.443</v>
      </c>
      <c r="P50">
        <v>1356692.2339999999</v>
      </c>
      <c r="Q50">
        <v>1382567.9110000001</v>
      </c>
      <c r="R50">
        <v>1407909.4809999999</v>
      </c>
      <c r="S50">
        <v>1432664.9010000001</v>
      </c>
      <c r="T50">
        <v>1456869.831</v>
      </c>
      <c r="U50">
        <v>1481703.986</v>
      </c>
      <c r="V50">
        <v>1506153.6669999999</v>
      </c>
      <c r="W50">
        <v>1530045.78</v>
      </c>
      <c r="X50">
        <v>1553306.791</v>
      </c>
      <c r="Y50">
        <v>1575946.571</v>
      </c>
      <c r="Z50">
        <v>1598010.2949999999</v>
      </c>
      <c r="AA50">
        <v>1619556.6810000001</v>
      </c>
      <c r="AB50">
        <v>1640646.8829999999</v>
      </c>
      <c r="AC50">
        <v>1661333.7760000001</v>
      </c>
      <c r="AD50">
        <v>1681660.568</v>
      </c>
      <c r="AE50">
        <v>1701606.263</v>
      </c>
      <c r="AF50">
        <v>1720942.267</v>
      </c>
      <c r="AG50">
        <v>1739962.6340000001</v>
      </c>
      <c r="AH50">
        <v>1758978.6189999999</v>
      </c>
      <c r="AI50">
        <v>1778095.3770000001</v>
      </c>
      <c r="AJ50">
        <v>1797172.3330000001</v>
      </c>
      <c r="AK50">
        <v>1816138.723</v>
      </c>
      <c r="AL50">
        <v>1834976.189</v>
      </c>
      <c r="AM50">
        <v>1853554.2990000001</v>
      </c>
      <c r="AN50">
        <v>1872036.284</v>
      </c>
    </row>
    <row r="51" spans="1:40" x14ac:dyDescent="0.25">
      <c r="A51" s="5" t="s">
        <v>217</v>
      </c>
      <c r="B51" t="s">
        <v>285</v>
      </c>
      <c r="C51">
        <v>24045</v>
      </c>
      <c r="D51">
        <v>24204.10137</v>
      </c>
      <c r="E51">
        <v>24289.27202</v>
      </c>
      <c r="F51">
        <v>24339.618210000001</v>
      </c>
      <c r="G51">
        <v>24395.14429</v>
      </c>
      <c r="H51">
        <v>24488.48271</v>
      </c>
      <c r="I51">
        <v>24597.94182</v>
      </c>
      <c r="J51">
        <v>24709.03587</v>
      </c>
      <c r="K51">
        <v>24801.61923</v>
      </c>
      <c r="L51">
        <v>24865.607339999999</v>
      </c>
      <c r="M51">
        <v>24910.44457</v>
      </c>
      <c r="N51">
        <v>24939.400170000001</v>
      </c>
      <c r="O51">
        <v>24954.215820000001</v>
      </c>
      <c r="P51">
        <v>24969.767540000001</v>
      </c>
      <c r="Q51">
        <v>24991.875250000001</v>
      </c>
      <c r="R51">
        <v>25016.315340000001</v>
      </c>
      <c r="S51">
        <v>25039.37887</v>
      </c>
      <c r="T51">
        <v>25059.576939999999</v>
      </c>
      <c r="U51">
        <v>25066.70248</v>
      </c>
      <c r="V51">
        <v>25063.33756</v>
      </c>
      <c r="W51">
        <v>25052.43203</v>
      </c>
      <c r="X51">
        <v>25036.070019999999</v>
      </c>
      <c r="Y51">
        <v>25015.669890000001</v>
      </c>
      <c r="Z51">
        <v>24992.206890000001</v>
      </c>
      <c r="AA51">
        <v>24966.343690000002</v>
      </c>
      <c r="AB51">
        <v>24938.500520000001</v>
      </c>
      <c r="AC51">
        <v>24908.910500000002</v>
      </c>
      <c r="AD51">
        <v>24877.66747</v>
      </c>
      <c r="AE51">
        <v>24843.596600000001</v>
      </c>
      <c r="AF51">
        <v>24813.449659999998</v>
      </c>
      <c r="AG51">
        <v>24786.104139999999</v>
      </c>
      <c r="AH51">
        <v>24759.926149999999</v>
      </c>
      <c r="AI51">
        <v>24733.95781</v>
      </c>
      <c r="AJ51">
        <v>24707.864310000001</v>
      </c>
      <c r="AK51">
        <v>24681.997220000001</v>
      </c>
      <c r="AL51">
        <v>24656.715550000001</v>
      </c>
      <c r="AM51">
        <v>24632.737389999998</v>
      </c>
      <c r="AN51">
        <v>24610.961220000001</v>
      </c>
    </row>
    <row r="52" spans="1:40" x14ac:dyDescent="0.25">
      <c r="A52" s="5" t="s">
        <v>218</v>
      </c>
      <c r="B52" t="s">
        <v>286</v>
      </c>
      <c r="C52">
        <v>30842308</v>
      </c>
      <c r="D52">
        <v>31190338.34</v>
      </c>
      <c r="E52">
        <v>31546673.120000001</v>
      </c>
      <c r="F52">
        <v>31907089.66</v>
      </c>
      <c r="G52">
        <v>32265962.77</v>
      </c>
      <c r="H52">
        <v>32623767.510000002</v>
      </c>
      <c r="I52">
        <v>32984301.690000001</v>
      </c>
      <c r="J52">
        <v>33350039.510000002</v>
      </c>
      <c r="K52">
        <v>33713561.5</v>
      </c>
      <c r="L52">
        <v>34072217.990000002</v>
      </c>
      <c r="M52">
        <v>34425028.359999999</v>
      </c>
      <c r="N52">
        <v>34770662.590000004</v>
      </c>
      <c r="O52">
        <v>35108915.43</v>
      </c>
      <c r="P52">
        <v>35443729.149999999</v>
      </c>
      <c r="Q52">
        <v>35779946.090000004</v>
      </c>
      <c r="R52">
        <v>36117616.939999998</v>
      </c>
      <c r="S52">
        <v>36456823.390000001</v>
      </c>
      <c r="T52">
        <v>36797857.93</v>
      </c>
      <c r="U52">
        <v>37130327.549999997</v>
      </c>
      <c r="V52">
        <v>37457334.880000003</v>
      </c>
      <c r="W52">
        <v>37779224.479999997</v>
      </c>
      <c r="X52">
        <v>38096538.609999999</v>
      </c>
      <c r="Y52">
        <v>38409823.729999997</v>
      </c>
      <c r="Z52">
        <v>38719501.829999998</v>
      </c>
      <c r="AA52">
        <v>39025842.460000001</v>
      </c>
      <c r="AB52">
        <v>39328947.899999999</v>
      </c>
      <c r="AC52">
        <v>39628767.579999998</v>
      </c>
      <c r="AD52">
        <v>39925154.060000002</v>
      </c>
      <c r="AE52">
        <v>40218554.57</v>
      </c>
      <c r="AF52">
        <v>40510517.509999998</v>
      </c>
      <c r="AG52">
        <v>40799529.32</v>
      </c>
      <c r="AH52">
        <v>41084452.659999996</v>
      </c>
      <c r="AI52">
        <v>41364841.869999997</v>
      </c>
      <c r="AJ52">
        <v>41640933.75</v>
      </c>
      <c r="AK52">
        <v>41914370.869999997</v>
      </c>
      <c r="AL52">
        <v>42186441.329999998</v>
      </c>
      <c r="AM52">
        <v>42459105.649999999</v>
      </c>
      <c r="AN52">
        <v>42734941.130000003</v>
      </c>
    </row>
    <row r="53" spans="1:40" x14ac:dyDescent="0.25">
      <c r="A53" s="5" t="s">
        <v>218</v>
      </c>
      <c r="B53" t="s">
        <v>287</v>
      </c>
      <c r="C53">
        <v>2580167.0010000002</v>
      </c>
      <c r="D53">
        <v>2607778.1030000001</v>
      </c>
      <c r="E53">
        <v>2631831.6370000001</v>
      </c>
      <c r="F53">
        <v>2651909.73</v>
      </c>
      <c r="G53">
        <v>2671180.4730000002</v>
      </c>
      <c r="H53">
        <v>2692864.6579999998</v>
      </c>
      <c r="I53">
        <v>2718235.8820000002</v>
      </c>
      <c r="J53">
        <v>2747408.892</v>
      </c>
      <c r="K53">
        <v>2778003.4369999999</v>
      </c>
      <c r="L53">
        <v>2810110.568</v>
      </c>
      <c r="M53">
        <v>2844200.0860000001</v>
      </c>
      <c r="N53">
        <v>2880271.2859999998</v>
      </c>
      <c r="O53">
        <v>2917914.3229999999</v>
      </c>
      <c r="P53">
        <v>2956117.7629999998</v>
      </c>
      <c r="Q53">
        <v>2994807.9139999999</v>
      </c>
      <c r="R53">
        <v>3032913.1359999999</v>
      </c>
      <c r="S53">
        <v>3069877.1519999998</v>
      </c>
      <c r="T53">
        <v>3105564.7230000002</v>
      </c>
      <c r="U53">
        <v>3137514.58</v>
      </c>
      <c r="V53">
        <v>3166686.0950000002</v>
      </c>
      <c r="W53">
        <v>3193780.523</v>
      </c>
      <c r="X53">
        <v>3219526.0109999999</v>
      </c>
      <c r="Y53">
        <v>3244468.8089999999</v>
      </c>
      <c r="Z53">
        <v>3268940.3119999999</v>
      </c>
      <c r="AA53">
        <v>3293105.4190000002</v>
      </c>
      <c r="AB53">
        <v>3317025.17</v>
      </c>
      <c r="AC53">
        <v>3340711.6340000001</v>
      </c>
      <c r="AD53">
        <v>3364166.7540000002</v>
      </c>
      <c r="AE53">
        <v>3387171.7370000002</v>
      </c>
      <c r="AF53">
        <v>3409840.3829999999</v>
      </c>
      <c r="AG53">
        <v>3431539.2820000001</v>
      </c>
      <c r="AH53">
        <v>3452080.517</v>
      </c>
      <c r="AI53">
        <v>3471670.5929999999</v>
      </c>
      <c r="AJ53">
        <v>3490735.9989999998</v>
      </c>
      <c r="AK53">
        <v>3510015.844</v>
      </c>
      <c r="AL53">
        <v>3529904.6150000002</v>
      </c>
      <c r="AM53">
        <v>3550868.5989999999</v>
      </c>
      <c r="AN53">
        <v>3573413.233</v>
      </c>
    </row>
    <row r="54" spans="1:40" x14ac:dyDescent="0.25">
      <c r="A54" s="19" t="s">
        <v>219</v>
      </c>
      <c r="B54" t="s">
        <v>288</v>
      </c>
      <c r="C54">
        <v>37645</v>
      </c>
      <c r="D54">
        <v>37497.727870000002</v>
      </c>
      <c r="E54">
        <v>37037.806270000001</v>
      </c>
      <c r="F54">
        <v>36424.936650000003</v>
      </c>
      <c r="G54">
        <v>35829.82026</v>
      </c>
      <c r="H54">
        <v>35329.673300000002</v>
      </c>
      <c r="I54">
        <v>34891.541409999998</v>
      </c>
      <c r="J54">
        <v>34534.709849999999</v>
      </c>
      <c r="K54">
        <v>34218.245029999998</v>
      </c>
      <c r="L54">
        <v>33866.766109999997</v>
      </c>
      <c r="M54">
        <v>33499.677459999999</v>
      </c>
      <c r="N54">
        <v>33130.471189999997</v>
      </c>
      <c r="O54">
        <v>32766.379809999999</v>
      </c>
      <c r="P54">
        <v>32402.818719999999</v>
      </c>
      <c r="Q54">
        <v>32027.719949999999</v>
      </c>
      <c r="R54">
        <v>31641.451389999998</v>
      </c>
      <c r="S54">
        <v>31244.134740000001</v>
      </c>
      <c r="T54">
        <v>30838.585930000001</v>
      </c>
      <c r="U54">
        <v>30403.036980000001</v>
      </c>
      <c r="V54">
        <v>29954.942609999998</v>
      </c>
      <c r="W54">
        <v>29503.05946</v>
      </c>
      <c r="X54">
        <v>29052.615819999999</v>
      </c>
      <c r="Y54">
        <v>28606.496520000001</v>
      </c>
      <c r="Z54">
        <v>28166.241750000001</v>
      </c>
      <c r="AA54">
        <v>27732.682830000002</v>
      </c>
      <c r="AB54">
        <v>27306.242679999999</v>
      </c>
      <c r="AC54">
        <v>26887.146659999999</v>
      </c>
      <c r="AD54">
        <v>26475.48113</v>
      </c>
      <c r="AE54">
        <v>26039.690549999999</v>
      </c>
      <c r="AF54">
        <v>25593.62645</v>
      </c>
      <c r="AG54">
        <v>25145.880150000001</v>
      </c>
      <c r="AH54">
        <v>24701.614290000001</v>
      </c>
      <c r="AI54">
        <v>24264.008829999999</v>
      </c>
      <c r="AJ54">
        <v>23835.329249999999</v>
      </c>
      <c r="AK54">
        <v>23417.001459999999</v>
      </c>
      <c r="AL54">
        <v>23009.556690000001</v>
      </c>
      <c r="AM54">
        <v>22613.990280000002</v>
      </c>
      <c r="AN54">
        <v>22230.426579999999</v>
      </c>
    </row>
    <row r="55" spans="1:40" x14ac:dyDescent="0.25">
      <c r="A55" s="19" t="s">
        <v>219</v>
      </c>
      <c r="B55" t="s">
        <v>289</v>
      </c>
      <c r="C55">
        <v>27443.5</v>
      </c>
      <c r="D55">
        <v>27593.916300000001</v>
      </c>
      <c r="E55">
        <v>27601.382750000001</v>
      </c>
      <c r="F55">
        <v>27553.6577</v>
      </c>
      <c r="G55">
        <v>27547.728729999999</v>
      </c>
      <c r="H55">
        <v>27729.05947</v>
      </c>
      <c r="I55">
        <v>27944.285309999999</v>
      </c>
      <c r="J55">
        <v>28127.525809999999</v>
      </c>
      <c r="K55">
        <v>28176.61405</v>
      </c>
      <c r="L55">
        <v>28107.125390000001</v>
      </c>
      <c r="M55">
        <v>27962.081279999999</v>
      </c>
      <c r="N55">
        <v>27762.82302</v>
      </c>
      <c r="O55">
        <v>27515.49886</v>
      </c>
      <c r="P55">
        <v>27316.81207</v>
      </c>
      <c r="Q55">
        <v>27206.013149999999</v>
      </c>
      <c r="R55">
        <v>27139.533670000001</v>
      </c>
      <c r="S55">
        <v>27088.87919</v>
      </c>
      <c r="T55">
        <v>27039.59348</v>
      </c>
      <c r="U55">
        <v>26921.268499999998</v>
      </c>
      <c r="V55">
        <v>26758.375309999999</v>
      </c>
      <c r="W55">
        <v>26567.45246</v>
      </c>
      <c r="X55">
        <v>26358.158719999999</v>
      </c>
      <c r="Y55">
        <v>26136.050380000001</v>
      </c>
      <c r="Z55">
        <v>25904.473590000001</v>
      </c>
      <c r="AA55">
        <v>25665.520479999999</v>
      </c>
      <c r="AB55">
        <v>25420.606380000001</v>
      </c>
      <c r="AC55">
        <v>25170.761500000001</v>
      </c>
      <c r="AD55">
        <v>24916.827000000001</v>
      </c>
      <c r="AE55">
        <v>24680.366050000001</v>
      </c>
      <c r="AF55">
        <v>24490.372749999999</v>
      </c>
      <c r="AG55">
        <v>24322.982360000002</v>
      </c>
      <c r="AH55">
        <v>24162.51096</v>
      </c>
      <c r="AI55">
        <v>24001.67268</v>
      </c>
      <c r="AJ55">
        <v>23837.997469999998</v>
      </c>
      <c r="AK55">
        <v>23671.522000000001</v>
      </c>
      <c r="AL55">
        <v>23503.048289999999</v>
      </c>
      <c r="AM55">
        <v>23333.871719999999</v>
      </c>
      <c r="AN55">
        <v>23165.27202</v>
      </c>
    </row>
    <row r="56" spans="1:40" x14ac:dyDescent="0.25">
      <c r="A56" s="27" t="s">
        <v>422</v>
      </c>
      <c r="B56" t="s">
        <v>290</v>
      </c>
      <c r="C56">
        <v>22745.332849999999</v>
      </c>
      <c r="D56">
        <v>23148.49697</v>
      </c>
      <c r="E56">
        <v>23693.054319999999</v>
      </c>
      <c r="F56">
        <v>24328.06727</v>
      </c>
      <c r="G56">
        <v>24973.65179</v>
      </c>
      <c r="H56">
        <v>26345.056339999999</v>
      </c>
      <c r="I56">
        <v>27493.63319</v>
      </c>
      <c r="J56">
        <v>28135.99</v>
      </c>
      <c r="K56">
        <v>28262.433870000001</v>
      </c>
      <c r="L56">
        <v>27953.261180000001</v>
      </c>
      <c r="M56">
        <v>27300.368139999999</v>
      </c>
      <c r="N56">
        <v>26347.145710000001</v>
      </c>
      <c r="O56">
        <v>25094.094430000001</v>
      </c>
      <c r="P56">
        <v>24376.59547</v>
      </c>
      <c r="Q56">
        <v>23912.058010000001</v>
      </c>
      <c r="R56">
        <v>23560.655770000001</v>
      </c>
      <c r="S56">
        <v>23252.003280000001</v>
      </c>
      <c r="T56">
        <v>22950.979759999998</v>
      </c>
      <c r="U56">
        <v>22605.377380000002</v>
      </c>
      <c r="V56">
        <v>22218.368119999999</v>
      </c>
      <c r="W56">
        <v>21793.692139999999</v>
      </c>
      <c r="X56">
        <v>21334.7238</v>
      </c>
      <c r="Y56">
        <v>20843.623940000001</v>
      </c>
      <c r="Z56">
        <v>20322.083630000001</v>
      </c>
      <c r="AA56">
        <v>19771.620040000002</v>
      </c>
      <c r="AB56">
        <v>19193.717420000001</v>
      </c>
      <c r="AC56">
        <v>18589.98964</v>
      </c>
      <c r="AD56">
        <v>17962.241699999999</v>
      </c>
      <c r="AE56">
        <v>17641.902480000001</v>
      </c>
      <c r="AF56">
        <v>17384.58092</v>
      </c>
      <c r="AG56">
        <v>17105.92425</v>
      </c>
      <c r="AH56">
        <v>16785.700830000002</v>
      </c>
      <c r="AI56">
        <v>16427.305530000001</v>
      </c>
      <c r="AJ56">
        <v>16040.73494</v>
      </c>
      <c r="AK56">
        <v>15636.136469999999</v>
      </c>
      <c r="AL56">
        <v>15221.852150000001</v>
      </c>
      <c r="AM56">
        <v>14804.106089999999</v>
      </c>
      <c r="AN56">
        <v>14387.48582</v>
      </c>
    </row>
    <row r="57" spans="1:40" x14ac:dyDescent="0.25">
      <c r="A57" s="27" t="s">
        <v>423</v>
      </c>
      <c r="B57" t="s">
        <v>291</v>
      </c>
      <c r="C57">
        <v>2038.237662</v>
      </c>
      <c r="D57">
        <v>2304.1799919999999</v>
      </c>
      <c r="E57">
        <v>2765.5300870000001</v>
      </c>
      <c r="F57">
        <v>3421.267879</v>
      </c>
      <c r="G57">
        <v>4285.4026020000001</v>
      </c>
      <c r="H57">
        <v>5374.1270960000002</v>
      </c>
      <c r="I57">
        <v>6575.6312319999997</v>
      </c>
      <c r="J57">
        <v>7831.5380699999996</v>
      </c>
      <c r="K57">
        <v>9118.8802340000002</v>
      </c>
      <c r="L57">
        <v>10431.54111</v>
      </c>
      <c r="M57">
        <v>11768.064479999999</v>
      </c>
      <c r="N57">
        <v>13108.049349999999</v>
      </c>
      <c r="O57">
        <v>14401.377759999999</v>
      </c>
      <c r="P57">
        <v>15586.09715</v>
      </c>
      <c r="Q57">
        <v>16726.94947</v>
      </c>
      <c r="R57">
        <v>17862.332920000001</v>
      </c>
      <c r="S57">
        <v>19014.769660000002</v>
      </c>
      <c r="T57">
        <v>20197.545559999999</v>
      </c>
      <c r="U57">
        <v>21127.992139999998</v>
      </c>
      <c r="V57">
        <v>21907.388180000002</v>
      </c>
      <c r="W57">
        <v>22594.175230000001</v>
      </c>
      <c r="X57">
        <v>23220.101979999999</v>
      </c>
      <c r="Y57">
        <v>23800.343010000001</v>
      </c>
      <c r="Z57">
        <v>24340.770130000001</v>
      </c>
      <c r="AA57">
        <v>24842.020629999999</v>
      </c>
      <c r="AB57">
        <v>25301.764370000001</v>
      </c>
      <c r="AC57">
        <v>25716.088059999998</v>
      </c>
      <c r="AD57">
        <v>26080.262599999998</v>
      </c>
      <c r="AE57">
        <v>26377.62861</v>
      </c>
      <c r="AF57">
        <v>26504.572459999999</v>
      </c>
      <c r="AG57">
        <v>26461.567889999998</v>
      </c>
      <c r="AH57">
        <v>26283.320530000001</v>
      </c>
      <c r="AI57">
        <v>26008.654740000002</v>
      </c>
      <c r="AJ57">
        <v>25669.852859999999</v>
      </c>
      <c r="AK57">
        <v>25290.749629999998</v>
      </c>
      <c r="AL57">
        <v>24887.969219999999</v>
      </c>
      <c r="AM57">
        <v>24472.65538</v>
      </c>
      <c r="AN57">
        <v>24052.37831</v>
      </c>
    </row>
    <row r="58" spans="1:40" x14ac:dyDescent="0.25">
      <c r="A58" s="27" t="s">
        <v>424</v>
      </c>
      <c r="B58" t="s">
        <v>292</v>
      </c>
      <c r="C58">
        <v>3008.1718519999999</v>
      </c>
      <c r="D58">
        <v>3000.1410129999999</v>
      </c>
      <c r="E58">
        <v>2973.3578769999999</v>
      </c>
      <c r="F58">
        <v>2936.0587460000002</v>
      </c>
      <c r="G58">
        <v>2887.7774290000002</v>
      </c>
      <c r="H58">
        <v>3124.2161649999998</v>
      </c>
      <c r="I58">
        <v>3468.4458909999998</v>
      </c>
      <c r="J58">
        <v>3850.8044639999998</v>
      </c>
      <c r="K58">
        <v>4240.7314779999997</v>
      </c>
      <c r="L58">
        <v>4623.782663</v>
      </c>
      <c r="M58">
        <v>4992.0419810000003</v>
      </c>
      <c r="N58">
        <v>5332.8286070000004</v>
      </c>
      <c r="O58">
        <v>5625.1262310000002</v>
      </c>
      <c r="P58">
        <v>5681.4387340000003</v>
      </c>
      <c r="Q58">
        <v>5606.5162739999996</v>
      </c>
      <c r="R58">
        <v>5463.1540789999999</v>
      </c>
      <c r="S58">
        <v>5286.1615229999998</v>
      </c>
      <c r="T58">
        <v>5094.1239429999996</v>
      </c>
      <c r="U58">
        <v>4949.8492079999996</v>
      </c>
      <c r="V58">
        <v>4826.8949759999996</v>
      </c>
      <c r="W58">
        <v>4712.1606650000003</v>
      </c>
      <c r="X58">
        <v>4599.0952399999996</v>
      </c>
      <c r="Y58">
        <v>4484.2993880000004</v>
      </c>
      <c r="Z58">
        <v>4366.0584010000002</v>
      </c>
      <c r="AA58">
        <v>4243.5617650000004</v>
      </c>
      <c r="AB58">
        <v>4116.4912329999997</v>
      </c>
      <c r="AC58">
        <v>3984.8224270000001</v>
      </c>
      <c r="AD58">
        <v>3848.714242</v>
      </c>
      <c r="AE58">
        <v>3776.4481040000001</v>
      </c>
      <c r="AF58">
        <v>3716.8926459999998</v>
      </c>
      <c r="AG58">
        <v>3652.6153680000002</v>
      </c>
      <c r="AH58">
        <v>3579.6165529999998</v>
      </c>
      <c r="AI58">
        <v>3498.7821650000001</v>
      </c>
      <c r="AJ58">
        <v>3412.3128339999998</v>
      </c>
      <c r="AK58">
        <v>3322.3870609999999</v>
      </c>
      <c r="AL58">
        <v>3230.7725489999998</v>
      </c>
      <c r="AM58">
        <v>3138.7741900000001</v>
      </c>
      <c r="AN58">
        <v>3047.343617</v>
      </c>
    </row>
    <row r="59" spans="1:40" x14ac:dyDescent="0.25">
      <c r="A59" s="27" t="s">
        <v>117</v>
      </c>
      <c r="B59" t="s">
        <v>293</v>
      </c>
      <c r="C59">
        <v>74.41428406</v>
      </c>
      <c r="D59">
        <v>108.0829787</v>
      </c>
      <c r="E59">
        <v>189.50713189999999</v>
      </c>
      <c r="F59">
        <v>365.08616860000001</v>
      </c>
      <c r="G59">
        <v>734.47776329999999</v>
      </c>
      <c r="H59">
        <v>1437.3902390000001</v>
      </c>
      <c r="I59">
        <v>2704.3095250000001</v>
      </c>
      <c r="J59">
        <v>4913.703458</v>
      </c>
      <c r="K59">
        <v>8691.0976580000006</v>
      </c>
      <c r="L59">
        <v>15063.242490000001</v>
      </c>
      <c r="M59">
        <v>25699.704600000001</v>
      </c>
      <c r="N59">
        <v>43231.360529999998</v>
      </c>
      <c r="O59">
        <v>71642.726370000004</v>
      </c>
      <c r="P59">
        <v>92148.716109999994</v>
      </c>
      <c r="Q59">
        <v>103777.2586</v>
      </c>
      <c r="R59">
        <v>109068.55650000001</v>
      </c>
      <c r="S59">
        <v>110636.6121</v>
      </c>
      <c r="T59">
        <v>110252.4237</v>
      </c>
      <c r="U59">
        <v>114352.57090000001</v>
      </c>
      <c r="V59">
        <v>121138.9507</v>
      </c>
      <c r="W59">
        <v>129753.8787</v>
      </c>
      <c r="X59">
        <v>139762.90169999999</v>
      </c>
      <c r="Y59">
        <v>150935.56150000001</v>
      </c>
      <c r="Z59">
        <v>163147.33259999999</v>
      </c>
      <c r="AA59">
        <v>176328.32500000001</v>
      </c>
      <c r="AB59">
        <v>190434.6465</v>
      </c>
      <c r="AC59">
        <v>205432.4111</v>
      </c>
      <c r="AD59">
        <v>221287.8052</v>
      </c>
      <c r="AE59">
        <v>231009.86859999999</v>
      </c>
      <c r="AF59">
        <v>236091.57870000001</v>
      </c>
      <c r="AG59">
        <v>237983.43030000001</v>
      </c>
      <c r="AH59">
        <v>237828.74160000001</v>
      </c>
      <c r="AI59">
        <v>236432.84150000001</v>
      </c>
      <c r="AJ59">
        <v>234324.73430000001</v>
      </c>
      <c r="AK59">
        <v>231836.70920000001</v>
      </c>
      <c r="AL59">
        <v>229171.80480000001</v>
      </c>
      <c r="AM59">
        <v>226450.52480000001</v>
      </c>
      <c r="AN59">
        <v>223744.78039999999</v>
      </c>
    </row>
    <row r="60" spans="1:40" x14ac:dyDescent="0.25">
      <c r="A60" s="27" t="s">
        <v>425</v>
      </c>
      <c r="B60" t="s">
        <v>294</v>
      </c>
      <c r="C60">
        <v>439.5071974</v>
      </c>
      <c r="D60">
        <v>509.75343350000003</v>
      </c>
      <c r="E60">
        <v>635.4789025</v>
      </c>
      <c r="F60">
        <v>821.22808759999998</v>
      </c>
      <c r="G60">
        <v>1077.1932770000001</v>
      </c>
      <c r="H60">
        <v>1325.1141239999999</v>
      </c>
      <c r="I60">
        <v>1538.0724439999999</v>
      </c>
      <c r="J60">
        <v>1708.7184749999999</v>
      </c>
      <c r="K60">
        <v>1840.8181970000001</v>
      </c>
      <c r="L60">
        <v>1941.1716859999999</v>
      </c>
      <c r="M60">
        <v>2015.7955509999999</v>
      </c>
      <c r="N60">
        <v>2066.1754340000002</v>
      </c>
      <c r="O60">
        <v>2089.3341230000001</v>
      </c>
      <c r="P60">
        <v>2060.9236740000001</v>
      </c>
      <c r="Q60">
        <v>2006.163548</v>
      </c>
      <c r="R60">
        <v>1938.843181</v>
      </c>
      <c r="S60">
        <v>1866.207529</v>
      </c>
      <c r="T60">
        <v>1791.9812030000001</v>
      </c>
      <c r="U60">
        <v>1735.645851</v>
      </c>
      <c r="V60">
        <v>1687.5581890000001</v>
      </c>
      <c r="W60">
        <v>1642.9429520000001</v>
      </c>
      <c r="X60">
        <v>1599.4061119999999</v>
      </c>
      <c r="Y60">
        <v>1555.698572</v>
      </c>
      <c r="Z60">
        <v>1511.181274</v>
      </c>
      <c r="AA60">
        <v>1465.5420979999999</v>
      </c>
      <c r="AB60">
        <v>1418.6470260000001</v>
      </c>
      <c r="AC60">
        <v>1370.4683620000001</v>
      </c>
      <c r="AD60">
        <v>1321.0448699999999</v>
      </c>
      <c r="AE60">
        <v>890.98396630000002</v>
      </c>
      <c r="AF60">
        <v>496.776252</v>
      </c>
      <c r="AG60">
        <v>250.36999309999999</v>
      </c>
      <c r="AH60">
        <v>119.93535989999999</v>
      </c>
      <c r="AI60">
        <v>56.160209129999998</v>
      </c>
      <c r="AJ60">
        <v>26.062308219999998</v>
      </c>
      <c r="AK60">
        <v>12.09078042</v>
      </c>
      <c r="AL60">
        <v>5.6881126340000003</v>
      </c>
      <c r="AM60">
        <v>3.0814059930000002</v>
      </c>
      <c r="AN60">
        <v>1.7550990559999999</v>
      </c>
    </row>
    <row r="61" spans="1:40" x14ac:dyDescent="0.25">
      <c r="A61" s="27" t="s">
        <v>426</v>
      </c>
      <c r="B61" t="s">
        <v>295</v>
      </c>
      <c r="C61">
        <v>4581.1430389999996</v>
      </c>
      <c r="D61">
        <v>4793.9223469999997</v>
      </c>
      <c r="E61">
        <v>5109.8680489999997</v>
      </c>
      <c r="F61">
        <v>5494.075699</v>
      </c>
      <c r="G61">
        <v>5917.8620209999999</v>
      </c>
      <c r="H61">
        <v>6413.7864669999999</v>
      </c>
      <c r="I61">
        <v>6809.4702939999997</v>
      </c>
      <c r="J61">
        <v>7059.245105</v>
      </c>
      <c r="K61">
        <v>7172.3271800000002</v>
      </c>
      <c r="L61">
        <v>7173.2197230000002</v>
      </c>
      <c r="M61">
        <v>7085.6196659999996</v>
      </c>
      <c r="N61">
        <v>6918.9609520000004</v>
      </c>
      <c r="O61">
        <v>6670.4540349999997</v>
      </c>
      <c r="P61">
        <v>6417.4875030000003</v>
      </c>
      <c r="Q61">
        <v>6165.2180509999998</v>
      </c>
      <c r="R61">
        <v>5915.7621239999999</v>
      </c>
      <c r="S61">
        <v>5670.1632589999999</v>
      </c>
      <c r="T61">
        <v>5429.0696760000001</v>
      </c>
      <c r="U61">
        <v>5012.6982950000001</v>
      </c>
      <c r="V61">
        <v>4537.8819940000003</v>
      </c>
      <c r="W61">
        <v>4063.4635899999998</v>
      </c>
      <c r="X61">
        <v>3615.8790250000002</v>
      </c>
      <c r="Y61">
        <v>3205.061013</v>
      </c>
      <c r="Z61">
        <v>2833.1913410000002</v>
      </c>
      <c r="AA61">
        <v>2499.0262670000002</v>
      </c>
      <c r="AB61">
        <v>2199.9548</v>
      </c>
      <c r="AC61">
        <v>1932.9560489999999</v>
      </c>
      <c r="AD61">
        <v>1695.015903</v>
      </c>
      <c r="AE61">
        <v>1429.3174859999999</v>
      </c>
      <c r="AF61">
        <v>1175.1166410000001</v>
      </c>
      <c r="AG61">
        <v>950.88863179999998</v>
      </c>
      <c r="AH61">
        <v>762.03556909999998</v>
      </c>
      <c r="AI61">
        <v>607.22737889999996</v>
      </c>
      <c r="AJ61">
        <v>482.34153659999998</v>
      </c>
      <c r="AK61">
        <v>382.53644559999998</v>
      </c>
      <c r="AL61">
        <v>303.21092440000001</v>
      </c>
      <c r="AM61">
        <v>240.36194330000001</v>
      </c>
      <c r="AN61">
        <v>190.6547348</v>
      </c>
    </row>
    <row r="62" spans="1:40" x14ac:dyDescent="0.25">
      <c r="A62" s="27" t="s">
        <v>427</v>
      </c>
      <c r="B62" t="s">
        <v>296</v>
      </c>
      <c r="C62">
        <v>0.34929036279999998</v>
      </c>
      <c r="D62">
        <v>0.88114260470000005</v>
      </c>
      <c r="E62">
        <v>3.5773168740000001</v>
      </c>
      <c r="F62">
        <v>19.092553590000001</v>
      </c>
      <c r="G62">
        <v>116.3760687</v>
      </c>
      <c r="H62">
        <v>322.8310558</v>
      </c>
      <c r="I62">
        <v>577.20272769999997</v>
      </c>
      <c r="J62">
        <v>808.93173609999997</v>
      </c>
      <c r="K62">
        <v>991.14866549999999</v>
      </c>
      <c r="L62">
        <v>1127.541825</v>
      </c>
      <c r="M62">
        <v>1230.6135959999999</v>
      </c>
      <c r="N62">
        <v>1309.7415289999999</v>
      </c>
      <c r="O62">
        <v>1368.4978570000001</v>
      </c>
      <c r="P62">
        <v>1353.687177</v>
      </c>
      <c r="Q62">
        <v>1302.5598729999999</v>
      </c>
      <c r="R62">
        <v>1236.5705840000001</v>
      </c>
      <c r="S62">
        <v>1166.683698</v>
      </c>
      <c r="T62">
        <v>1098.033743</v>
      </c>
      <c r="U62">
        <v>1003.976701</v>
      </c>
      <c r="V62">
        <v>904.46882019999998</v>
      </c>
      <c r="W62">
        <v>808.76666769999997</v>
      </c>
      <c r="X62">
        <v>720.53212810000002</v>
      </c>
      <c r="Y62">
        <v>640.74059120000004</v>
      </c>
      <c r="Z62">
        <v>569.20308260000002</v>
      </c>
      <c r="AA62">
        <v>505.28378190000001</v>
      </c>
      <c r="AB62">
        <v>448.22291819999998</v>
      </c>
      <c r="AC62">
        <v>397.27526219999999</v>
      </c>
      <c r="AD62">
        <v>351.761053</v>
      </c>
      <c r="AE62">
        <v>324.5678423</v>
      </c>
      <c r="AF62">
        <v>304.5253793</v>
      </c>
      <c r="AG62">
        <v>287.39556390000001</v>
      </c>
      <c r="AH62">
        <v>271.58450859999999</v>
      </c>
      <c r="AI62">
        <v>256.54349930000001</v>
      </c>
      <c r="AJ62">
        <v>242.1221176</v>
      </c>
      <c r="AK62">
        <v>228.30602049999999</v>
      </c>
      <c r="AL62">
        <v>215.115037</v>
      </c>
      <c r="AM62">
        <v>202.56634030000001</v>
      </c>
      <c r="AN62">
        <v>190.66717439999999</v>
      </c>
    </row>
    <row r="63" spans="1:40" x14ac:dyDescent="0.25">
      <c r="A63" s="27" t="s">
        <v>428</v>
      </c>
      <c r="B63" t="s">
        <v>297</v>
      </c>
      <c r="C63">
        <v>3813.5502799999999</v>
      </c>
      <c r="D63">
        <v>3773.7737440000001</v>
      </c>
      <c r="E63">
        <v>3700.3031940000001</v>
      </c>
      <c r="F63">
        <v>3612.2033700000002</v>
      </c>
      <c r="G63">
        <v>3512.3250410000001</v>
      </c>
      <c r="H63">
        <v>3589.2707949999999</v>
      </c>
      <c r="I63">
        <v>3672.5317089999999</v>
      </c>
      <c r="J63">
        <v>3708.7824919999998</v>
      </c>
      <c r="K63">
        <v>3689.1109740000002</v>
      </c>
      <c r="L63">
        <v>3619.8701740000001</v>
      </c>
      <c r="M63">
        <v>3510.7790380000001</v>
      </c>
      <c r="N63">
        <v>3366.386528</v>
      </c>
      <c r="O63">
        <v>3186.4514789999998</v>
      </c>
      <c r="P63">
        <v>3049.2149960000002</v>
      </c>
      <c r="Q63">
        <v>2932.9961280000002</v>
      </c>
      <c r="R63">
        <v>2827.0151719999999</v>
      </c>
      <c r="S63">
        <v>2725.9870700000001</v>
      </c>
      <c r="T63">
        <v>2627.4305890000001</v>
      </c>
      <c r="U63">
        <v>2557.766224</v>
      </c>
      <c r="V63">
        <v>2500.5105939999999</v>
      </c>
      <c r="W63">
        <v>2447.5781529999999</v>
      </c>
      <c r="X63">
        <v>2394.9846739999998</v>
      </c>
      <c r="Y63">
        <v>2340.7272320000002</v>
      </c>
      <c r="Z63">
        <v>2283.8466480000002</v>
      </c>
      <c r="AA63">
        <v>2223.9345530000001</v>
      </c>
      <c r="AB63">
        <v>2160.8754130000002</v>
      </c>
      <c r="AC63">
        <v>2094.7217489999998</v>
      </c>
      <c r="AD63">
        <v>2025.626287</v>
      </c>
      <c r="AE63">
        <v>1990.8642729999999</v>
      </c>
      <c r="AF63">
        <v>1962.982737</v>
      </c>
      <c r="AG63">
        <v>1932.5079479999999</v>
      </c>
      <c r="AH63">
        <v>1897.1798699999999</v>
      </c>
      <c r="AI63">
        <v>1857.3996179999999</v>
      </c>
      <c r="AJ63">
        <v>1814.3123539999999</v>
      </c>
      <c r="AK63">
        <v>1769.0797110000001</v>
      </c>
      <c r="AL63">
        <v>1722.6585150000001</v>
      </c>
      <c r="AM63">
        <v>1675.7652310000001</v>
      </c>
      <c r="AN63">
        <v>1628.930169</v>
      </c>
    </row>
    <row r="64" spans="1:40" x14ac:dyDescent="0.25">
      <c r="A64" s="27" t="s">
        <v>431</v>
      </c>
      <c r="B64" t="s">
        <v>298</v>
      </c>
      <c r="C64">
        <v>13033.75303</v>
      </c>
      <c r="D64">
        <v>12926.58829</v>
      </c>
      <c r="E64">
        <v>12683.30272</v>
      </c>
      <c r="F64">
        <v>12359.07656</v>
      </c>
      <c r="G64">
        <v>11969.081539999999</v>
      </c>
      <c r="H64">
        <v>12159.13423</v>
      </c>
      <c r="I64">
        <v>12380.96977</v>
      </c>
      <c r="J64">
        <v>12467.313560000001</v>
      </c>
      <c r="K64">
        <v>12391.95451</v>
      </c>
      <c r="L64">
        <v>12173.12204</v>
      </c>
      <c r="M64">
        <v>11837.53508</v>
      </c>
      <c r="N64">
        <v>11394.131719999999</v>
      </c>
      <c r="O64">
        <v>10836.05863</v>
      </c>
      <c r="P64">
        <v>10160.695239999999</v>
      </c>
      <c r="Q64">
        <v>9454.3774109999995</v>
      </c>
      <c r="R64">
        <v>8758.5420269999995</v>
      </c>
      <c r="S64">
        <v>8092.0932599999996</v>
      </c>
      <c r="T64">
        <v>7462.8759330000003</v>
      </c>
      <c r="U64">
        <v>7005.4984109999996</v>
      </c>
      <c r="V64">
        <v>6631.9645300000002</v>
      </c>
      <c r="W64">
        <v>6300.7497169999997</v>
      </c>
      <c r="X64">
        <v>5991.856984</v>
      </c>
      <c r="Y64">
        <v>5695.4941760000002</v>
      </c>
      <c r="Z64">
        <v>5407.0036220000002</v>
      </c>
      <c r="AA64">
        <v>5124.3210520000002</v>
      </c>
      <c r="AB64">
        <v>4846.6885080000002</v>
      </c>
      <c r="AC64">
        <v>4574.0197690000005</v>
      </c>
      <c r="AD64">
        <v>4306.5665749999998</v>
      </c>
      <c r="AE64">
        <v>3487.557061</v>
      </c>
      <c r="AF64">
        <v>2598.3259360000002</v>
      </c>
      <c r="AG64">
        <v>1849.724749</v>
      </c>
      <c r="AH64">
        <v>1285.249135</v>
      </c>
      <c r="AI64">
        <v>882.25413300000002</v>
      </c>
      <c r="AJ64">
        <v>602.72563149999996</v>
      </c>
      <c r="AK64">
        <v>411.50531219999999</v>
      </c>
      <c r="AL64">
        <v>281.5734258</v>
      </c>
      <c r="AM64">
        <v>193.64309929999999</v>
      </c>
      <c r="AN64">
        <v>134.15229360000001</v>
      </c>
    </row>
    <row r="65" spans="1:40" x14ac:dyDescent="0.25">
      <c r="A65" s="27" t="s">
        <v>432</v>
      </c>
      <c r="B65" t="s">
        <v>299</v>
      </c>
      <c r="C65">
        <v>42001.407169999999</v>
      </c>
      <c r="D65">
        <v>42674.287100000001</v>
      </c>
      <c r="E65">
        <v>43453.324009999997</v>
      </c>
      <c r="F65">
        <v>44243.685530000002</v>
      </c>
      <c r="G65">
        <v>44927.71544</v>
      </c>
      <c r="H65">
        <v>47155.320390000001</v>
      </c>
      <c r="I65">
        <v>49207.131679999999</v>
      </c>
      <c r="J65">
        <v>50551.571649999998</v>
      </c>
      <c r="K65">
        <v>51131.796390000003</v>
      </c>
      <c r="L65">
        <v>51040.957849999999</v>
      </c>
      <c r="M65">
        <v>50394.744749999998</v>
      </c>
      <c r="N65">
        <v>49226.996279999999</v>
      </c>
      <c r="O65">
        <v>47497.162120000001</v>
      </c>
      <c r="P65">
        <v>46635.568700000003</v>
      </c>
      <c r="Q65">
        <v>46190.912949999998</v>
      </c>
      <c r="R65">
        <v>45933.753949999998</v>
      </c>
      <c r="S65">
        <v>45745.431479999999</v>
      </c>
      <c r="T65">
        <v>45564.672899999998</v>
      </c>
      <c r="U65">
        <v>44961.292020000001</v>
      </c>
      <c r="V65">
        <v>44108.07084</v>
      </c>
      <c r="W65">
        <v>43101.427009999999</v>
      </c>
      <c r="X65">
        <v>41994.755599999997</v>
      </c>
      <c r="Y65">
        <v>40816.582269999999</v>
      </c>
      <c r="Z65">
        <v>39582.796369999996</v>
      </c>
      <c r="AA65">
        <v>38302.900419999998</v>
      </c>
      <c r="AB65">
        <v>36983.225010000002</v>
      </c>
      <c r="AC65">
        <v>35628.74682</v>
      </c>
      <c r="AD65">
        <v>34243.961259999996</v>
      </c>
      <c r="AE65">
        <v>33957.765079999997</v>
      </c>
      <c r="AF65">
        <v>34049.777419999999</v>
      </c>
      <c r="AG65">
        <v>34229.791239999999</v>
      </c>
      <c r="AH65">
        <v>34386.779739999998</v>
      </c>
      <c r="AI65">
        <v>34486.105199999998</v>
      </c>
      <c r="AJ65">
        <v>34524.037790000002</v>
      </c>
      <c r="AK65">
        <v>34507.803229999998</v>
      </c>
      <c r="AL65">
        <v>34447.335209999997</v>
      </c>
      <c r="AM65">
        <v>34351.963320000003</v>
      </c>
      <c r="AN65">
        <v>34229.830730000001</v>
      </c>
    </row>
    <row r="66" spans="1:40" x14ac:dyDescent="0.25">
      <c r="A66" s="27" t="s">
        <v>429</v>
      </c>
      <c r="B66" t="s">
        <v>300</v>
      </c>
      <c r="C66">
        <v>404.96020850000002</v>
      </c>
      <c r="D66">
        <v>437.15021059999998</v>
      </c>
      <c r="E66">
        <v>488.82137690000002</v>
      </c>
      <c r="F66">
        <v>556.24656870000001</v>
      </c>
      <c r="G66">
        <v>636.87427300000002</v>
      </c>
      <c r="H66">
        <v>552.02353870000002</v>
      </c>
      <c r="I66">
        <v>403.95268770000001</v>
      </c>
      <c r="J66">
        <v>267.40229590000001</v>
      </c>
      <c r="K66">
        <v>166.9359446</v>
      </c>
      <c r="L66">
        <v>100.7751051</v>
      </c>
      <c r="M66">
        <v>59.650049789999997</v>
      </c>
      <c r="N66">
        <v>34.859118670000001</v>
      </c>
      <c r="O66">
        <v>20.176980889999999</v>
      </c>
      <c r="P66">
        <v>14.641564430000001</v>
      </c>
      <c r="Q66">
        <v>11.96169257</v>
      </c>
      <c r="R66">
        <v>10.391084859999999</v>
      </c>
      <c r="S66">
        <v>9.312250208</v>
      </c>
      <c r="T66">
        <v>8.4732549840000004</v>
      </c>
      <c r="U66">
        <v>8.5513357600000006</v>
      </c>
      <c r="V66">
        <v>9.0951123440000003</v>
      </c>
      <c r="W66">
        <v>9.9234893970000009</v>
      </c>
      <c r="X66">
        <v>10.95092998</v>
      </c>
      <c r="Y66">
        <v>12.13223022</v>
      </c>
      <c r="Z66">
        <v>13.44171854</v>
      </c>
      <c r="AA66">
        <v>14.86383919</v>
      </c>
      <c r="AB66">
        <v>16.38828977</v>
      </c>
      <c r="AC66">
        <v>18.007336989999999</v>
      </c>
      <c r="AD66">
        <v>19.714200949999999</v>
      </c>
      <c r="AE66">
        <v>21.443714459999999</v>
      </c>
      <c r="AF66">
        <v>23.114260510000001</v>
      </c>
      <c r="AG66">
        <v>24.709379240000001</v>
      </c>
      <c r="AH66">
        <v>26.241103370000001</v>
      </c>
      <c r="AI66">
        <v>27.730545450000001</v>
      </c>
      <c r="AJ66">
        <v>29.19889577</v>
      </c>
      <c r="AK66">
        <v>30.664289790000002</v>
      </c>
      <c r="AL66">
        <v>32.141324560000001</v>
      </c>
      <c r="AM66">
        <v>33.64144666</v>
      </c>
      <c r="AN66">
        <v>35.174054939999998</v>
      </c>
    </row>
    <row r="67" spans="1:40" x14ac:dyDescent="0.25">
      <c r="A67" s="27" t="s">
        <v>430</v>
      </c>
      <c r="B67" t="s">
        <v>301</v>
      </c>
      <c r="C67">
        <v>6170.1730530000004</v>
      </c>
      <c r="D67">
        <v>6012.7658330000004</v>
      </c>
      <c r="E67">
        <v>5752.6858499999998</v>
      </c>
      <c r="F67">
        <v>5450.5342199999996</v>
      </c>
      <c r="G67">
        <v>5128.9526720000003</v>
      </c>
      <c r="H67">
        <v>3441.5718539999998</v>
      </c>
      <c r="I67">
        <v>1892.5087619999999</v>
      </c>
      <c r="J67">
        <v>928.72618790000001</v>
      </c>
      <c r="K67">
        <v>428.42822649999999</v>
      </c>
      <c r="L67">
        <v>191.92265130000001</v>
      </c>
      <c r="M67">
        <v>85.678214179999998</v>
      </c>
      <c r="N67">
        <v>39.138120290000003</v>
      </c>
      <c r="O67">
        <v>18.919624429999999</v>
      </c>
      <c r="P67">
        <v>13.0591439</v>
      </c>
      <c r="Q67">
        <v>10.86191036</v>
      </c>
      <c r="R67">
        <v>9.9489739670000006</v>
      </c>
      <c r="S67">
        <v>9.5686904310000003</v>
      </c>
      <c r="T67">
        <v>9.4243364439999997</v>
      </c>
      <c r="U67">
        <v>9.4453929599999995</v>
      </c>
      <c r="V67">
        <v>9.5335766549999903</v>
      </c>
      <c r="W67">
        <v>9.6397479659999998</v>
      </c>
      <c r="X67">
        <v>9.7390698059999998</v>
      </c>
      <c r="Y67">
        <v>9.8190633260000002</v>
      </c>
      <c r="Z67">
        <v>9.8738628760000005</v>
      </c>
      <c r="AA67">
        <v>9.9011843840000004</v>
      </c>
      <c r="AB67">
        <v>9.9006893649999999</v>
      </c>
      <c r="AC67">
        <v>9.8731266279999996</v>
      </c>
      <c r="AD67">
        <v>9.8198611820000004</v>
      </c>
      <c r="AE67">
        <v>9.8452075899999905</v>
      </c>
      <c r="AF67">
        <v>9.8771934209999994</v>
      </c>
      <c r="AG67">
        <v>9.8899200260000004</v>
      </c>
      <c r="AH67">
        <v>9.8774784800000006</v>
      </c>
      <c r="AI67">
        <v>9.8417666399999995</v>
      </c>
      <c r="AJ67">
        <v>9.7870433250000008</v>
      </c>
      <c r="AK67">
        <v>9.7179579270000005</v>
      </c>
      <c r="AL67">
        <v>9.6383184259999997</v>
      </c>
      <c r="AM67">
        <v>9.5512770299999996</v>
      </c>
      <c r="AN67">
        <v>9.4594675800000001</v>
      </c>
    </row>
    <row r="68" spans="1:40" x14ac:dyDescent="0.25">
      <c r="A68" s="5" t="s">
        <v>216</v>
      </c>
      <c r="B68" t="s">
        <v>302</v>
      </c>
      <c r="C68">
        <v>48859.425990000003</v>
      </c>
      <c r="D68">
        <v>50263.782729999999</v>
      </c>
      <c r="E68">
        <v>51701.67323</v>
      </c>
      <c r="F68">
        <v>53175.864609999997</v>
      </c>
      <c r="G68">
        <v>54663.597690000002</v>
      </c>
      <c r="H68">
        <v>56156.157039999998</v>
      </c>
      <c r="I68">
        <v>57653.672380000004</v>
      </c>
      <c r="J68">
        <v>59160.340680000001</v>
      </c>
      <c r="K68">
        <v>60674.416109999998</v>
      </c>
      <c r="L68">
        <v>62200.614699999998</v>
      </c>
      <c r="M68">
        <v>63743.01124</v>
      </c>
      <c r="N68">
        <v>65305.257030000001</v>
      </c>
      <c r="O68">
        <v>66890.717650000006</v>
      </c>
      <c r="P68">
        <v>68520.514370000004</v>
      </c>
      <c r="Q68">
        <v>70207.267370000001</v>
      </c>
      <c r="R68">
        <v>71951.703080000007</v>
      </c>
      <c r="S68">
        <v>73754.469599999997</v>
      </c>
      <c r="T68">
        <v>75616.511639999997</v>
      </c>
      <c r="U68">
        <v>77587.497329999998</v>
      </c>
      <c r="V68">
        <v>79642.451839999994</v>
      </c>
      <c r="W68">
        <v>81770.870790000001</v>
      </c>
      <c r="X68">
        <v>83968.414239999998</v>
      </c>
      <c r="Y68">
        <v>86232.787410000004</v>
      </c>
      <c r="Z68">
        <v>88562.563670000003</v>
      </c>
      <c r="AA68">
        <v>90956.718059999999</v>
      </c>
      <c r="AB68">
        <v>93414.422009999995</v>
      </c>
      <c r="AC68">
        <v>95934.96819</v>
      </c>
      <c r="AD68">
        <v>98517.787679999994</v>
      </c>
      <c r="AE68">
        <v>101175.996</v>
      </c>
      <c r="AF68">
        <v>103917.2061</v>
      </c>
      <c r="AG68">
        <v>106740.251</v>
      </c>
      <c r="AH68">
        <v>109644.489</v>
      </c>
      <c r="AI68">
        <v>112629.8064</v>
      </c>
      <c r="AJ68">
        <v>115697.1593</v>
      </c>
      <c r="AK68">
        <v>118850.643</v>
      </c>
      <c r="AL68">
        <v>122094.8461</v>
      </c>
      <c r="AM68">
        <v>125436.8063</v>
      </c>
      <c r="AN68">
        <v>128885.8266</v>
      </c>
    </row>
    <row r="69" spans="1:40" x14ac:dyDescent="0.25">
      <c r="A69" s="5" t="s">
        <v>216</v>
      </c>
      <c r="B69" t="s">
        <v>303</v>
      </c>
      <c r="C69">
        <v>13.242000000000001</v>
      </c>
      <c r="D69">
        <v>13.625225009999999</v>
      </c>
      <c r="E69">
        <v>14.01075103</v>
      </c>
      <c r="F69">
        <v>14.397677610000001</v>
      </c>
      <c r="G69">
        <v>14.787447820000001</v>
      </c>
      <c r="H69">
        <v>15.18362305</v>
      </c>
      <c r="I69">
        <v>15.587118670000001</v>
      </c>
      <c r="J69">
        <v>15.99836971</v>
      </c>
      <c r="K69">
        <v>16.413354569999999</v>
      </c>
      <c r="L69">
        <v>16.833913750000001</v>
      </c>
      <c r="M69">
        <v>17.26285961</v>
      </c>
      <c r="N69">
        <v>17.701521840000002</v>
      </c>
      <c r="O69">
        <v>18.149943839999999</v>
      </c>
      <c r="P69">
        <v>18.610276039999999</v>
      </c>
      <c r="Q69">
        <v>19.085425749999999</v>
      </c>
      <c r="R69">
        <v>19.573868910000002</v>
      </c>
      <c r="S69">
        <v>20.074510929999999</v>
      </c>
      <c r="T69">
        <v>20.587095519999998</v>
      </c>
      <c r="U69">
        <v>21.114061759999998</v>
      </c>
      <c r="V69">
        <v>21.653130149999999</v>
      </c>
      <c r="W69">
        <v>22.203562399999999</v>
      </c>
      <c r="X69">
        <v>22.765714129999999</v>
      </c>
      <c r="Y69">
        <v>23.339905659999999</v>
      </c>
      <c r="Z69">
        <v>23.926262319999999</v>
      </c>
      <c r="AA69">
        <v>24.524769819999999</v>
      </c>
      <c r="AB69">
        <v>25.13533661</v>
      </c>
      <c r="AC69">
        <v>25.757845440000001</v>
      </c>
      <c r="AD69">
        <v>26.392195950000001</v>
      </c>
      <c r="AE69">
        <v>27.040063279999998</v>
      </c>
      <c r="AF69">
        <v>27.703220959999999</v>
      </c>
      <c r="AG69">
        <v>28.380377029999998</v>
      </c>
      <c r="AH69">
        <v>29.071098729999999</v>
      </c>
      <c r="AI69">
        <v>29.776014920000001</v>
      </c>
      <c r="AJ69">
        <v>30.496395369999998</v>
      </c>
      <c r="AK69">
        <v>31.23479523</v>
      </c>
      <c r="AL69">
        <v>31.992966190000001</v>
      </c>
      <c r="AM69">
        <v>32.77328077</v>
      </c>
      <c r="AN69">
        <v>33.578745439999999</v>
      </c>
    </row>
    <row r="70" spans="1:40" x14ac:dyDescent="0.25">
      <c r="A70" s="5" t="s">
        <v>215</v>
      </c>
      <c r="B70" t="s">
        <v>304</v>
      </c>
      <c r="C70">
        <v>79196.570370000001</v>
      </c>
      <c r="D70">
        <v>81465.160440000007</v>
      </c>
      <c r="E70">
        <v>83818.654500000004</v>
      </c>
      <c r="F70">
        <v>86261.23835</v>
      </c>
      <c r="G70">
        <v>88730.478409999996</v>
      </c>
      <c r="H70">
        <v>91192.481190000006</v>
      </c>
      <c r="I70">
        <v>93645.71299</v>
      </c>
      <c r="J70">
        <v>96100.660640000002</v>
      </c>
      <c r="K70">
        <v>98570.490189999997</v>
      </c>
      <c r="L70">
        <v>101063.7289</v>
      </c>
      <c r="M70">
        <v>103585.9886</v>
      </c>
      <c r="N70">
        <v>106145.93580000001</v>
      </c>
      <c r="O70">
        <v>108754.64049999999</v>
      </c>
      <c r="P70">
        <v>111454.87239999999</v>
      </c>
      <c r="Q70">
        <v>114264.90180000001</v>
      </c>
      <c r="R70">
        <v>117190.3027</v>
      </c>
      <c r="S70">
        <v>120234.2668</v>
      </c>
      <c r="T70">
        <v>123399.87669999999</v>
      </c>
      <c r="U70">
        <v>126800.3749</v>
      </c>
      <c r="V70">
        <v>130372.2212</v>
      </c>
      <c r="W70">
        <v>134090.5595</v>
      </c>
      <c r="X70">
        <v>137943.51459999999</v>
      </c>
      <c r="Y70">
        <v>141925.13529999999</v>
      </c>
      <c r="Z70">
        <v>146032.9865</v>
      </c>
      <c r="AA70">
        <v>150266.6874</v>
      </c>
      <c r="AB70">
        <v>154627.04610000001</v>
      </c>
      <c r="AC70">
        <v>159115.62700000001</v>
      </c>
      <c r="AD70">
        <v>163734.65779999999</v>
      </c>
      <c r="AE70">
        <v>168511.7347</v>
      </c>
      <c r="AF70">
        <v>173457.50829999999</v>
      </c>
      <c r="AG70">
        <v>178571.7727</v>
      </c>
      <c r="AH70">
        <v>183852.63570000001</v>
      </c>
      <c r="AI70">
        <v>189297.2089</v>
      </c>
      <c r="AJ70">
        <v>194904.185</v>
      </c>
      <c r="AK70">
        <v>200676.5042</v>
      </c>
      <c r="AL70">
        <v>206622.16990000001</v>
      </c>
      <c r="AM70">
        <v>212753.4039</v>
      </c>
      <c r="AN70">
        <v>219086.568</v>
      </c>
    </row>
    <row r="71" spans="1:40" x14ac:dyDescent="0.25">
      <c r="A71" s="5" t="s">
        <v>215</v>
      </c>
      <c r="B71" t="s">
        <v>305</v>
      </c>
      <c r="C71">
        <v>25142.842860000001</v>
      </c>
      <c r="D71">
        <v>25867.277600000001</v>
      </c>
      <c r="E71">
        <v>26608.516009999999</v>
      </c>
      <c r="F71">
        <v>27366.398679999998</v>
      </c>
      <c r="G71">
        <v>28137.855350000002</v>
      </c>
      <c r="H71">
        <v>28923.082399999999</v>
      </c>
      <c r="I71">
        <v>29721.769939999998</v>
      </c>
      <c r="J71">
        <v>30534.576130000001</v>
      </c>
      <c r="K71">
        <v>31357.111150000001</v>
      </c>
      <c r="L71">
        <v>32193.134330000001</v>
      </c>
      <c r="M71">
        <v>33047.019110000001</v>
      </c>
      <c r="N71">
        <v>33921.429150000004</v>
      </c>
      <c r="O71">
        <v>34817.868920000001</v>
      </c>
      <c r="P71">
        <v>35740.33829</v>
      </c>
      <c r="Q71">
        <v>36694.799659999997</v>
      </c>
      <c r="R71">
        <v>37679.866029999997</v>
      </c>
      <c r="S71">
        <v>38695.033790000001</v>
      </c>
      <c r="T71">
        <v>39741.310060000003</v>
      </c>
      <c r="U71">
        <v>40833.293019999997</v>
      </c>
      <c r="V71">
        <v>41962.114399999999</v>
      </c>
      <c r="W71">
        <v>43124.150710000002</v>
      </c>
      <c r="X71">
        <v>44318.82159</v>
      </c>
      <c r="Y71">
        <v>45546.105680000001</v>
      </c>
      <c r="Z71">
        <v>46806.153100000003</v>
      </c>
      <c r="AA71">
        <v>48099.216829999998</v>
      </c>
      <c r="AB71">
        <v>49425.654049999997</v>
      </c>
      <c r="AC71">
        <v>50785.968220000002</v>
      </c>
      <c r="AD71">
        <v>52180.875650000002</v>
      </c>
      <c r="AE71">
        <v>53614.032180000002</v>
      </c>
      <c r="AF71">
        <v>55089.089160000003</v>
      </c>
      <c r="AG71">
        <v>56603.346389999999</v>
      </c>
      <c r="AH71">
        <v>58155.592250000002</v>
      </c>
      <c r="AI71">
        <v>59746.28125</v>
      </c>
      <c r="AJ71">
        <v>61377.02721</v>
      </c>
      <c r="AK71">
        <v>63051.639289999999</v>
      </c>
      <c r="AL71">
        <v>64773.305919999999</v>
      </c>
      <c r="AM71">
        <v>66546.648480000003</v>
      </c>
      <c r="AN71">
        <v>68377.573310000007</v>
      </c>
    </row>
    <row r="72" spans="1:40" x14ac:dyDescent="0.25">
      <c r="A72" s="5" t="s">
        <v>215</v>
      </c>
      <c r="B72" t="s">
        <v>306</v>
      </c>
      <c r="C72">
        <v>38141.076789999999</v>
      </c>
      <c r="D72">
        <v>39232.491269999999</v>
      </c>
      <c r="E72">
        <v>40352.20837</v>
      </c>
      <c r="F72">
        <v>41503.835469999998</v>
      </c>
      <c r="G72">
        <v>42687.150150000001</v>
      </c>
      <c r="H72">
        <v>43889.755230000002</v>
      </c>
      <c r="I72">
        <v>45103.100700000003</v>
      </c>
      <c r="J72">
        <v>46326.553390000001</v>
      </c>
      <c r="K72">
        <v>47559.814250000003</v>
      </c>
      <c r="L72">
        <v>48813.965060000002</v>
      </c>
      <c r="M72">
        <v>50098.96759</v>
      </c>
      <c r="N72">
        <v>51421.274539999999</v>
      </c>
      <c r="O72">
        <v>52785.423900000002</v>
      </c>
      <c r="P72">
        <v>54192.801740000003</v>
      </c>
      <c r="Q72">
        <v>55649.982539999997</v>
      </c>
      <c r="R72">
        <v>57155.600030000001</v>
      </c>
      <c r="S72">
        <v>58710.862630000003</v>
      </c>
      <c r="T72">
        <v>60320.040419999998</v>
      </c>
      <c r="U72">
        <v>62010.028010000002</v>
      </c>
      <c r="V72">
        <v>63765.886100000003</v>
      </c>
      <c r="W72">
        <v>65582.299610000002</v>
      </c>
      <c r="X72">
        <v>67458.319759999998</v>
      </c>
      <c r="Y72">
        <v>69394.485149999906</v>
      </c>
      <c r="Z72">
        <v>71392.047479999994</v>
      </c>
      <c r="AA72">
        <v>73452.849480000004</v>
      </c>
      <c r="AB72">
        <v>75579.312739999994</v>
      </c>
      <c r="AC72">
        <v>77774.502710000001</v>
      </c>
      <c r="AD72">
        <v>80042.272549999994</v>
      </c>
      <c r="AE72">
        <v>82358.191019999998</v>
      </c>
      <c r="AF72">
        <v>84732.119600000005</v>
      </c>
      <c r="AG72">
        <v>87163.349650000004</v>
      </c>
      <c r="AH72">
        <v>89651.722999999998</v>
      </c>
      <c r="AI72">
        <v>92198.353860000003</v>
      </c>
      <c r="AJ72">
        <v>94805.431200000006</v>
      </c>
      <c r="AK72">
        <v>97478.176269999996</v>
      </c>
      <c r="AL72">
        <v>100220.83440000001</v>
      </c>
      <c r="AM72">
        <v>103039.89</v>
      </c>
      <c r="AN72">
        <v>105943.6761</v>
      </c>
    </row>
    <row r="73" spans="1:40" x14ac:dyDescent="0.25">
      <c r="A73" s="5" t="s">
        <v>215</v>
      </c>
      <c r="B73" t="s">
        <v>307</v>
      </c>
      <c r="C73">
        <v>7549.8993810000002</v>
      </c>
      <c r="D73">
        <v>7781.5570710000002</v>
      </c>
      <c r="E73">
        <v>8022.585231</v>
      </c>
      <c r="F73">
        <v>8272.4186559999998</v>
      </c>
      <c r="G73">
        <v>8540.4315029999998</v>
      </c>
      <c r="H73">
        <v>8829.7555929999999</v>
      </c>
      <c r="I73">
        <v>9138.0503599999902</v>
      </c>
      <c r="J73">
        <v>9462.5928019999901</v>
      </c>
      <c r="K73">
        <v>9799.4052979999997</v>
      </c>
      <c r="L73">
        <v>10148.8557</v>
      </c>
      <c r="M73">
        <v>10513.80027</v>
      </c>
      <c r="N73">
        <v>10897.58964</v>
      </c>
      <c r="O73">
        <v>11303.93835</v>
      </c>
      <c r="P73">
        <v>11712.97769</v>
      </c>
      <c r="Q73">
        <v>12129.33171</v>
      </c>
      <c r="R73">
        <v>12555.29581</v>
      </c>
      <c r="S73">
        <v>12992.17441</v>
      </c>
      <c r="T73">
        <v>13441.972159999999</v>
      </c>
      <c r="U73">
        <v>13900.42258</v>
      </c>
      <c r="V73">
        <v>14368.714760000001</v>
      </c>
      <c r="W73">
        <v>14847.57006</v>
      </c>
      <c r="X73">
        <v>15339.54329</v>
      </c>
      <c r="Y73">
        <v>15846.37277</v>
      </c>
      <c r="Z73">
        <v>16369.438109999999</v>
      </c>
      <c r="AA73">
        <v>16910.027450000001</v>
      </c>
      <c r="AB73">
        <v>17469.499220000002</v>
      </c>
      <c r="AC73">
        <v>18049.40913</v>
      </c>
      <c r="AD73">
        <v>18651.606189999999</v>
      </c>
      <c r="AE73">
        <v>19264.183000000001</v>
      </c>
      <c r="AF73">
        <v>19889.231950000001</v>
      </c>
      <c r="AG73">
        <v>20527.25661</v>
      </c>
      <c r="AH73">
        <v>21178.01686</v>
      </c>
      <c r="AI73">
        <v>21842.129349999999</v>
      </c>
      <c r="AJ73">
        <v>22521.183679999998</v>
      </c>
      <c r="AK73">
        <v>23217.782480000002</v>
      </c>
      <c r="AL73">
        <v>23934.544000000002</v>
      </c>
      <c r="AM73">
        <v>24674.569039999998</v>
      </c>
      <c r="AN73">
        <v>25441.56381</v>
      </c>
    </row>
    <row r="74" spans="1:40" x14ac:dyDescent="0.25">
      <c r="A74" s="5" t="s">
        <v>215</v>
      </c>
      <c r="B74" t="s">
        <v>308</v>
      </c>
      <c r="C74">
        <v>10681.6993</v>
      </c>
      <c r="D74">
        <v>10997.947620000001</v>
      </c>
      <c r="E74">
        <v>11311.377930000001</v>
      </c>
      <c r="F74">
        <v>11622.008320000001</v>
      </c>
      <c r="G74">
        <v>11945.0784</v>
      </c>
      <c r="H74">
        <v>12289.039430000001</v>
      </c>
      <c r="I74">
        <v>12653.92511</v>
      </c>
      <c r="J74">
        <v>13038.108539999999</v>
      </c>
      <c r="K74">
        <v>13434.432000000001</v>
      </c>
      <c r="L74">
        <v>13845.44132</v>
      </c>
      <c r="M74">
        <v>14275.01527</v>
      </c>
      <c r="N74">
        <v>14725.018169999999</v>
      </c>
      <c r="O74">
        <v>15195.75441</v>
      </c>
      <c r="P74">
        <v>15674.053</v>
      </c>
      <c r="Q74">
        <v>16162.385120000001</v>
      </c>
      <c r="R74">
        <v>16659.005519999999</v>
      </c>
      <c r="S74">
        <v>17163.789850000001</v>
      </c>
      <c r="T74">
        <v>17678.438620000001</v>
      </c>
      <c r="U74">
        <v>18198.03224</v>
      </c>
      <c r="V74">
        <v>18724.40094</v>
      </c>
      <c r="W74">
        <v>19258.95535</v>
      </c>
      <c r="X74">
        <v>19804.252560000001</v>
      </c>
      <c r="Y74">
        <v>20361.943380000001</v>
      </c>
      <c r="Z74">
        <v>20933.053520000001</v>
      </c>
      <c r="AA74">
        <v>21518.312300000001</v>
      </c>
      <c r="AB74">
        <v>22118.39429</v>
      </c>
      <c r="AC74">
        <v>22734.09808</v>
      </c>
      <c r="AD74">
        <v>23366.467049999999</v>
      </c>
      <c r="AE74">
        <v>24008.152989999999</v>
      </c>
      <c r="AF74">
        <v>24659.67165</v>
      </c>
      <c r="AG74">
        <v>25317.75245</v>
      </c>
      <c r="AH74">
        <v>25981.671679999999</v>
      </c>
      <c r="AI74">
        <v>26652.870459999998</v>
      </c>
      <c r="AJ74">
        <v>27333.804909999999</v>
      </c>
      <c r="AK74">
        <v>28028.42931</v>
      </c>
      <c r="AL74">
        <v>28738.872670000001</v>
      </c>
      <c r="AM74">
        <v>29467.922449999998</v>
      </c>
      <c r="AN74">
        <v>30218.853040000002</v>
      </c>
    </row>
    <row r="75" spans="1:40" x14ac:dyDescent="0.25">
      <c r="A75" s="5" t="s">
        <v>215</v>
      </c>
      <c r="B75" t="s">
        <v>309</v>
      </c>
      <c r="C75">
        <v>409061.22110000002</v>
      </c>
      <c r="D75">
        <v>420830.48050000001</v>
      </c>
      <c r="E75">
        <v>432511.79060000001</v>
      </c>
      <c r="F75">
        <v>444105.12589999998</v>
      </c>
      <c r="G75">
        <v>455960.94890000002</v>
      </c>
      <c r="H75">
        <v>468398.92200000002</v>
      </c>
      <c r="I75">
        <v>481469.7561</v>
      </c>
      <c r="J75">
        <v>495140.92550000001</v>
      </c>
      <c r="K75">
        <v>509091.1764</v>
      </c>
      <c r="L75">
        <v>523432.09610000002</v>
      </c>
      <c r="M75">
        <v>538290.01489999995</v>
      </c>
      <c r="N75">
        <v>553693.67509999999</v>
      </c>
      <c r="O75">
        <v>569606.17579999997</v>
      </c>
      <c r="P75">
        <v>585946.60889999999</v>
      </c>
      <c r="Q75">
        <v>602790.40520000004</v>
      </c>
      <c r="R75">
        <v>619990.07429999998</v>
      </c>
      <c r="S75">
        <v>637488.67610000004</v>
      </c>
      <c r="T75">
        <v>655285.701</v>
      </c>
      <c r="U75">
        <v>673247.53390000004</v>
      </c>
      <c r="V75">
        <v>691401.71530000004</v>
      </c>
      <c r="W75">
        <v>709782.02870000002</v>
      </c>
      <c r="X75">
        <v>728448.41579999996</v>
      </c>
      <c r="Y75">
        <v>747440.25289999996</v>
      </c>
      <c r="Z75">
        <v>766774.72660000005</v>
      </c>
      <c r="AA75">
        <v>786454.97869999998</v>
      </c>
      <c r="AB75">
        <v>806477.47340000002</v>
      </c>
      <c r="AC75">
        <v>826837.56599999999</v>
      </c>
      <c r="AD75">
        <v>847532.99840000004</v>
      </c>
      <c r="AE75">
        <v>868576.38600000006</v>
      </c>
      <c r="AF75">
        <v>890016.86560000002</v>
      </c>
      <c r="AG75">
        <v>911713.3824</v>
      </c>
      <c r="AH75">
        <v>933637.80759999994</v>
      </c>
      <c r="AI75">
        <v>955837.73979999998</v>
      </c>
      <c r="AJ75">
        <v>978394.88119999995</v>
      </c>
      <c r="AK75">
        <v>1001458.236</v>
      </c>
      <c r="AL75">
        <v>1025094.5159999999</v>
      </c>
      <c r="AM75">
        <v>1049408.6370000001</v>
      </c>
      <c r="AN75">
        <v>1074528.551</v>
      </c>
    </row>
    <row r="76" spans="1:40" x14ac:dyDescent="0.25">
      <c r="A76" s="19" t="s">
        <v>219</v>
      </c>
      <c r="B76" t="s">
        <v>310</v>
      </c>
      <c r="C76">
        <v>307332.288</v>
      </c>
      <c r="D76">
        <v>316018.14840000001</v>
      </c>
      <c r="E76">
        <v>324364.15370000002</v>
      </c>
      <c r="F76">
        <v>332531.17849999998</v>
      </c>
      <c r="G76">
        <v>341273.82280000002</v>
      </c>
      <c r="H76">
        <v>350896.995</v>
      </c>
      <c r="I76">
        <v>361177.16090000002</v>
      </c>
      <c r="J76">
        <v>371925.12969999999</v>
      </c>
      <c r="K76">
        <v>382803.56880000001</v>
      </c>
      <c r="L76">
        <v>393884.96850000002</v>
      </c>
      <c r="M76">
        <v>405354.75140000001</v>
      </c>
      <c r="N76">
        <v>417161.77179999999</v>
      </c>
      <c r="O76">
        <v>429196.08840000001</v>
      </c>
      <c r="P76">
        <v>441297.89049999998</v>
      </c>
      <c r="Q76">
        <v>453498.38419999997</v>
      </c>
      <c r="R76">
        <v>465715.64689999999</v>
      </c>
      <c r="S76">
        <v>477930.88140000001</v>
      </c>
      <c r="T76">
        <v>490155.40830000001</v>
      </c>
      <c r="U76">
        <v>501073.50260000001</v>
      </c>
      <c r="V76">
        <v>511393.08899999998</v>
      </c>
      <c r="W76">
        <v>521414.12280000001</v>
      </c>
      <c r="X76">
        <v>531301.19030000002</v>
      </c>
      <c r="Y76">
        <v>541121.66760000004</v>
      </c>
      <c r="Z76">
        <v>550899.93629999994</v>
      </c>
      <c r="AA76">
        <v>560644.07579999999</v>
      </c>
      <c r="AB76">
        <v>570356.30200000003</v>
      </c>
      <c r="AC76">
        <v>580037.6311</v>
      </c>
      <c r="AD76">
        <v>589690.10970000003</v>
      </c>
      <c r="AE76">
        <v>598897.57010000001</v>
      </c>
      <c r="AF76">
        <v>607929.58259999997</v>
      </c>
      <c r="AG76">
        <v>616822.16229999997</v>
      </c>
      <c r="AH76">
        <v>625556.53799999994</v>
      </c>
      <c r="AI76">
        <v>634200.6666</v>
      </c>
      <c r="AJ76">
        <v>642832.67980000004</v>
      </c>
      <c r="AK76">
        <v>651559.05149999994</v>
      </c>
      <c r="AL76">
        <v>660408.77040000004</v>
      </c>
      <c r="AM76">
        <v>669428.77370000002</v>
      </c>
      <c r="AN76">
        <v>678676.66189999995</v>
      </c>
    </row>
    <row r="77" spans="1:40" x14ac:dyDescent="0.25">
      <c r="A77" s="5" t="s">
        <v>215</v>
      </c>
      <c r="B77" t="s">
        <v>311</v>
      </c>
      <c r="C77">
        <v>42242.221010000001</v>
      </c>
      <c r="D77">
        <v>43453.912649999998</v>
      </c>
      <c r="E77">
        <v>44679.879789999999</v>
      </c>
      <c r="F77">
        <v>45911.13869</v>
      </c>
      <c r="G77">
        <v>47163.318579999999</v>
      </c>
      <c r="H77">
        <v>48460.44152</v>
      </c>
      <c r="I77">
        <v>49798.909299999999</v>
      </c>
      <c r="J77">
        <v>51180.872909999998</v>
      </c>
      <c r="K77">
        <v>52592.775260000002</v>
      </c>
      <c r="L77">
        <v>54038.585079999997</v>
      </c>
      <c r="M77">
        <v>55532.282319999998</v>
      </c>
      <c r="N77">
        <v>57088.002780000003</v>
      </c>
      <c r="O77">
        <v>58721.28312</v>
      </c>
      <c r="P77">
        <v>60371.094700000001</v>
      </c>
      <c r="Q77">
        <v>62066.496209999998</v>
      </c>
      <c r="R77">
        <v>63810.991970000003</v>
      </c>
      <c r="S77">
        <v>65602.971990000005</v>
      </c>
      <c r="T77">
        <v>67442.241290000005</v>
      </c>
      <c r="U77">
        <v>69329.386360000004</v>
      </c>
      <c r="V77">
        <v>71264.691470000005</v>
      </c>
      <c r="W77">
        <v>73247.710890000002</v>
      </c>
      <c r="X77">
        <v>75284.943270000003</v>
      </c>
      <c r="Y77">
        <v>77379.842250000002</v>
      </c>
      <c r="Z77">
        <v>79534.823399999994</v>
      </c>
      <c r="AA77">
        <v>81751.854800000001</v>
      </c>
      <c r="AB77">
        <v>84032.744349999906</v>
      </c>
      <c r="AC77">
        <v>86379.353189999994</v>
      </c>
      <c r="AD77">
        <v>88793.789090000006</v>
      </c>
      <c r="AE77">
        <v>91208.068859999999</v>
      </c>
      <c r="AF77">
        <v>93645.40552</v>
      </c>
      <c r="AG77">
        <v>96116.489520000003</v>
      </c>
      <c r="AH77">
        <v>98623.04883</v>
      </c>
      <c r="AI77">
        <v>101167.44130000001</v>
      </c>
      <c r="AJ77">
        <v>103754.427</v>
      </c>
      <c r="AK77">
        <v>106393.48299999999</v>
      </c>
      <c r="AL77">
        <v>109093.3855</v>
      </c>
      <c r="AM77">
        <v>111864.9463</v>
      </c>
      <c r="AN77">
        <v>114721.8593</v>
      </c>
    </row>
    <row r="78" spans="1:40" x14ac:dyDescent="0.25">
      <c r="A78" s="5" t="s">
        <v>215</v>
      </c>
      <c r="B78" t="s">
        <v>312</v>
      </c>
      <c r="C78">
        <v>176930.23329999999</v>
      </c>
      <c r="D78">
        <v>182054.09479999999</v>
      </c>
      <c r="E78">
        <v>187232.36679999999</v>
      </c>
      <c r="F78">
        <v>192452.79689999999</v>
      </c>
      <c r="G78">
        <v>197806.2476</v>
      </c>
      <c r="H78">
        <v>203378.7433</v>
      </c>
      <c r="I78">
        <v>209171.48480000001</v>
      </c>
      <c r="J78">
        <v>215170.6011</v>
      </c>
      <c r="K78">
        <v>221290.51310000001</v>
      </c>
      <c r="L78">
        <v>227562.14749999999</v>
      </c>
      <c r="M78">
        <v>234032.0324</v>
      </c>
      <c r="N78">
        <v>240721.26639999999</v>
      </c>
      <c r="O78">
        <v>247633.36979999999</v>
      </c>
      <c r="P78">
        <v>254707.79130000001</v>
      </c>
      <c r="Q78">
        <v>261981.79180000001</v>
      </c>
      <c r="R78">
        <v>269429.28360000002</v>
      </c>
      <c r="S78">
        <v>277041.3553</v>
      </c>
      <c r="T78">
        <v>284827.95240000001</v>
      </c>
      <c r="U78">
        <v>292764.4374</v>
      </c>
      <c r="V78">
        <v>300841.59110000002</v>
      </c>
      <c r="W78">
        <v>309065.33929999999</v>
      </c>
      <c r="X78">
        <v>317458.51309999998</v>
      </c>
      <c r="Y78">
        <v>326035.9178</v>
      </c>
      <c r="Z78">
        <v>334806.40259999997</v>
      </c>
      <c r="AA78">
        <v>343775.87109999999</v>
      </c>
      <c r="AB78">
        <v>352949.4387</v>
      </c>
      <c r="AC78">
        <v>362333.04930000001</v>
      </c>
      <c r="AD78">
        <v>371934.62660000002</v>
      </c>
      <c r="AE78">
        <v>381734.99859999999</v>
      </c>
      <c r="AF78">
        <v>391751.55310000002</v>
      </c>
      <c r="AG78">
        <v>401950.80579999997</v>
      </c>
      <c r="AH78">
        <v>412322.848</v>
      </c>
      <c r="AI78">
        <v>422881.17930000002</v>
      </c>
      <c r="AJ78">
        <v>433652.0858</v>
      </c>
      <c r="AK78">
        <v>444682.81920000003</v>
      </c>
      <c r="AL78">
        <v>456003.10269999999</v>
      </c>
      <c r="AM78">
        <v>467653.87780000002</v>
      </c>
      <c r="AN78">
        <v>479685.0355</v>
      </c>
    </row>
    <row r="79" spans="1:40" x14ac:dyDescent="0.25">
      <c r="A79" s="5" t="s">
        <v>217</v>
      </c>
      <c r="B79" t="s">
        <v>313</v>
      </c>
      <c r="C79">
        <v>11991.614</v>
      </c>
      <c r="D79">
        <v>12345.17311</v>
      </c>
      <c r="E79">
        <v>12708.9432</v>
      </c>
      <c r="F79">
        <v>13088.1865</v>
      </c>
      <c r="G79">
        <v>13485.63754</v>
      </c>
      <c r="H79">
        <v>13892.78109</v>
      </c>
      <c r="I79">
        <v>14302.103080000001</v>
      </c>
      <c r="J79">
        <v>14709.75157</v>
      </c>
      <c r="K79">
        <v>15113.71161</v>
      </c>
      <c r="L79">
        <v>15515.554480000001</v>
      </c>
      <c r="M79">
        <v>15918.434149999999</v>
      </c>
      <c r="N79">
        <v>16323.5458</v>
      </c>
      <c r="O79">
        <v>16732.780149999999</v>
      </c>
      <c r="P79">
        <v>17151.759719999998</v>
      </c>
      <c r="Q79">
        <v>17585.247380000001</v>
      </c>
      <c r="R79">
        <v>18035.94024</v>
      </c>
      <c r="S79">
        <v>18505.768700000001</v>
      </c>
      <c r="T79">
        <v>18996.715950000002</v>
      </c>
      <c r="U79">
        <v>19521.961370000001</v>
      </c>
      <c r="V79">
        <v>20074.53744</v>
      </c>
      <c r="W79">
        <v>20651.23057</v>
      </c>
      <c r="X79">
        <v>21250.394639999999</v>
      </c>
      <c r="Y79">
        <v>21871.191869999999</v>
      </c>
      <c r="Z79">
        <v>22513.36507</v>
      </c>
      <c r="AA79">
        <v>23177.071779999998</v>
      </c>
      <c r="AB79">
        <v>23862.76684</v>
      </c>
      <c r="AC79">
        <v>24571.145469999999</v>
      </c>
      <c r="AD79">
        <v>25303.14271</v>
      </c>
      <c r="AE79">
        <v>26055.99093</v>
      </c>
      <c r="AF79">
        <v>26831.23099</v>
      </c>
      <c r="AG79">
        <v>27629.840080000002</v>
      </c>
      <c r="AH79">
        <v>28452.469580000001</v>
      </c>
      <c r="AI79">
        <v>29302.943309999999</v>
      </c>
      <c r="AJ79">
        <v>30182.882669999999</v>
      </c>
      <c r="AK79">
        <v>31093.09463</v>
      </c>
      <c r="AL79">
        <v>32034.030719999999</v>
      </c>
      <c r="AM79">
        <v>33006.501320000003</v>
      </c>
      <c r="AN79">
        <v>34012.002619999999</v>
      </c>
    </row>
    <row r="80" spans="1:40" x14ac:dyDescent="0.25">
      <c r="A80" s="5" t="s">
        <v>217</v>
      </c>
      <c r="B80" t="s">
        <v>314</v>
      </c>
      <c r="C80">
        <v>16126.348</v>
      </c>
      <c r="D80">
        <v>16776.085719999999</v>
      </c>
      <c r="E80">
        <v>17393.514630000001</v>
      </c>
      <c r="F80">
        <v>17927.86103</v>
      </c>
      <c r="G80">
        <v>18555.999950000001</v>
      </c>
      <c r="H80">
        <v>19306.566330000001</v>
      </c>
      <c r="I80">
        <v>20165.905050000001</v>
      </c>
      <c r="J80">
        <v>21120.84935</v>
      </c>
      <c r="K80">
        <v>22166.494719999999</v>
      </c>
      <c r="L80">
        <v>23313.242610000001</v>
      </c>
      <c r="M80">
        <v>24574.990300000001</v>
      </c>
      <c r="N80">
        <v>25962.359380000002</v>
      </c>
      <c r="O80">
        <v>27484.475470000001</v>
      </c>
      <c r="P80">
        <v>28994.657510000001</v>
      </c>
      <c r="Q80">
        <v>30469.88463</v>
      </c>
      <c r="R80">
        <v>31916.443520000001</v>
      </c>
      <c r="S80">
        <v>33349.185830000002</v>
      </c>
      <c r="T80">
        <v>34783.108869999996</v>
      </c>
      <c r="U80">
        <v>36254.397680000002</v>
      </c>
      <c r="V80">
        <v>37767.092320000003</v>
      </c>
      <c r="W80">
        <v>39318.879630000003</v>
      </c>
      <c r="X80">
        <v>40908.119279999999</v>
      </c>
      <c r="Y80">
        <v>42533.50447</v>
      </c>
      <c r="Z80">
        <v>44194.413990000001</v>
      </c>
      <c r="AA80">
        <v>45890.775379999999</v>
      </c>
      <c r="AB80">
        <v>47622.854429999999</v>
      </c>
      <c r="AC80">
        <v>49391.13523</v>
      </c>
      <c r="AD80">
        <v>51196.283280000003</v>
      </c>
      <c r="AE80">
        <v>52871.401960000003</v>
      </c>
      <c r="AF80">
        <v>54416.482929999998</v>
      </c>
      <c r="AG80">
        <v>55858.406609999998</v>
      </c>
      <c r="AH80">
        <v>57225.103349999998</v>
      </c>
      <c r="AI80">
        <v>58536.53198</v>
      </c>
      <c r="AJ80">
        <v>59805.50806</v>
      </c>
      <c r="AK80">
        <v>61044.103990000003</v>
      </c>
      <c r="AL80">
        <v>62261.767489999998</v>
      </c>
      <c r="AM80">
        <v>63465.375310000003</v>
      </c>
      <c r="AN80">
        <v>64660.66188</v>
      </c>
    </row>
    <row r="81" spans="1:40" x14ac:dyDescent="0.25">
      <c r="A81" s="5" t="s">
        <v>217</v>
      </c>
      <c r="B81" t="s">
        <v>315</v>
      </c>
      <c r="C81">
        <v>721.67200000000003</v>
      </c>
      <c r="D81">
        <v>719.81756910000001</v>
      </c>
      <c r="E81">
        <v>714.31601350000005</v>
      </c>
      <c r="F81">
        <v>709.48750559999996</v>
      </c>
      <c r="G81">
        <v>709.37557379999998</v>
      </c>
      <c r="H81">
        <v>713.97783389999995</v>
      </c>
      <c r="I81">
        <v>722.57162640000001</v>
      </c>
      <c r="J81">
        <v>734.67742539999995</v>
      </c>
      <c r="K81">
        <v>749.77447400000005</v>
      </c>
      <c r="L81">
        <v>767.66227600000002</v>
      </c>
      <c r="M81">
        <v>788.32638240000006</v>
      </c>
      <c r="N81">
        <v>811.71224419999999</v>
      </c>
      <c r="O81">
        <v>837.79465400000004</v>
      </c>
      <c r="P81">
        <v>864.94380330000001</v>
      </c>
      <c r="Q81">
        <v>892.59344009999995</v>
      </c>
      <c r="R81">
        <v>920.50372270000003</v>
      </c>
      <c r="S81">
        <v>948.68356440000002</v>
      </c>
      <c r="T81">
        <v>977.24613350000004</v>
      </c>
      <c r="U81">
        <v>1006.26948</v>
      </c>
      <c r="V81">
        <v>1035.5834829999999</v>
      </c>
      <c r="W81">
        <v>1065.213634</v>
      </c>
      <c r="X81">
        <v>1095.249562</v>
      </c>
      <c r="Y81">
        <v>1125.795668</v>
      </c>
      <c r="Z81">
        <v>1156.9498060000001</v>
      </c>
      <c r="AA81">
        <v>1188.796302</v>
      </c>
      <c r="AB81">
        <v>1221.405636</v>
      </c>
      <c r="AC81">
        <v>1254.83701</v>
      </c>
      <c r="AD81">
        <v>1289.1427679999999</v>
      </c>
      <c r="AE81">
        <v>1322.555179</v>
      </c>
      <c r="AF81">
        <v>1354.85339</v>
      </c>
      <c r="AG81">
        <v>1386.173012</v>
      </c>
      <c r="AH81">
        <v>1416.816726</v>
      </c>
      <c r="AI81">
        <v>1447.096947</v>
      </c>
      <c r="AJ81">
        <v>1477.245615</v>
      </c>
      <c r="AK81">
        <v>1507.409265</v>
      </c>
      <c r="AL81">
        <v>1537.612709</v>
      </c>
      <c r="AM81">
        <v>1567.96252</v>
      </c>
      <c r="AN81">
        <v>1598.6058800000001</v>
      </c>
    </row>
    <row r="82" spans="1:40" x14ac:dyDescent="0.25">
      <c r="A82" s="5" t="s">
        <v>217</v>
      </c>
      <c r="B82" t="s">
        <v>316</v>
      </c>
      <c r="C82">
        <v>48595.165000000001</v>
      </c>
      <c r="D82">
        <v>50041.542179999997</v>
      </c>
      <c r="E82">
        <v>51468.221579999998</v>
      </c>
      <c r="F82">
        <v>52874.288520000002</v>
      </c>
      <c r="G82">
        <v>54295.492879999998</v>
      </c>
      <c r="H82">
        <v>55747.768550000001</v>
      </c>
      <c r="I82">
        <v>57231.083079999997</v>
      </c>
      <c r="J82">
        <v>58753.5553</v>
      </c>
      <c r="K82">
        <v>60295.921759999997</v>
      </c>
      <c r="L82">
        <v>61873.969219999999</v>
      </c>
      <c r="M82">
        <v>63525.815119999999</v>
      </c>
      <c r="N82">
        <v>65270.682159999997</v>
      </c>
      <c r="O82">
        <v>67121.293049999906</v>
      </c>
      <c r="P82">
        <v>69056.777310000005</v>
      </c>
      <c r="Q82">
        <v>71075.350030000001</v>
      </c>
      <c r="R82">
        <v>73150.324680000005</v>
      </c>
      <c r="S82">
        <v>75268.198470000003</v>
      </c>
      <c r="T82">
        <v>77428.804870000007</v>
      </c>
      <c r="U82">
        <v>79612.286269999997</v>
      </c>
      <c r="V82">
        <v>81824.476330000005</v>
      </c>
      <c r="W82">
        <v>84071.060599999997</v>
      </c>
      <c r="X82">
        <v>86360.634969999999</v>
      </c>
      <c r="Y82">
        <v>88699.728159999999</v>
      </c>
      <c r="Z82">
        <v>91093.617190000004</v>
      </c>
      <c r="AA82">
        <v>93547.203120000006</v>
      </c>
      <c r="AB82">
        <v>96065.608059999999</v>
      </c>
      <c r="AC82">
        <v>98654.653590000002</v>
      </c>
      <c r="AD82">
        <v>101321.2735</v>
      </c>
      <c r="AE82">
        <v>104048.4809</v>
      </c>
      <c r="AF82">
        <v>106836.9194</v>
      </c>
      <c r="AG82">
        <v>109660.9862</v>
      </c>
      <c r="AH82">
        <v>112508.3915</v>
      </c>
      <c r="AI82">
        <v>115380.0716</v>
      </c>
      <c r="AJ82">
        <v>118280.89019999999</v>
      </c>
      <c r="AK82">
        <v>121222.5211</v>
      </c>
      <c r="AL82">
        <v>124214.0799</v>
      </c>
      <c r="AM82">
        <v>127267.8293</v>
      </c>
      <c r="AN82">
        <v>130398.7062</v>
      </c>
    </row>
    <row r="83" spans="1:40" x14ac:dyDescent="0.25">
      <c r="A83" s="5" t="s">
        <v>217</v>
      </c>
      <c r="B83" t="s">
        <v>317</v>
      </c>
      <c r="C83">
        <v>81173.289000000004</v>
      </c>
      <c r="D83">
        <v>83529.702090000006</v>
      </c>
      <c r="E83">
        <v>86021.654980000007</v>
      </c>
      <c r="F83">
        <v>88660.970790000007</v>
      </c>
      <c r="G83">
        <v>91378.645359999995</v>
      </c>
      <c r="H83">
        <v>94084.817469999995</v>
      </c>
      <c r="I83">
        <v>96736.205090000003</v>
      </c>
      <c r="J83">
        <v>99327.16532</v>
      </c>
      <c r="K83">
        <v>101879.4681</v>
      </c>
      <c r="L83">
        <v>104420.1403</v>
      </c>
      <c r="M83">
        <v>106981.20170000001</v>
      </c>
      <c r="N83">
        <v>109589.9783</v>
      </c>
      <c r="O83">
        <v>112282.69469999999</v>
      </c>
      <c r="P83">
        <v>115101.0904</v>
      </c>
      <c r="Q83">
        <v>118070.4688</v>
      </c>
      <c r="R83">
        <v>121206.5203</v>
      </c>
      <c r="S83">
        <v>124515.7231</v>
      </c>
      <c r="T83">
        <v>128003.20970000001</v>
      </c>
      <c r="U83">
        <v>131798.98920000001</v>
      </c>
      <c r="V83">
        <v>135828.22380000001</v>
      </c>
      <c r="W83">
        <v>140056.86480000001</v>
      </c>
      <c r="X83">
        <v>144465.70199999999</v>
      </c>
      <c r="Y83">
        <v>149044.82</v>
      </c>
      <c r="Z83">
        <v>153791.0729</v>
      </c>
      <c r="AA83">
        <v>158706.03409999999</v>
      </c>
      <c r="AB83">
        <v>163794.54199999999</v>
      </c>
      <c r="AC83">
        <v>169063.84789999999</v>
      </c>
      <c r="AD83">
        <v>174523.3314</v>
      </c>
      <c r="AE83">
        <v>180126.78320000001</v>
      </c>
      <c r="AF83">
        <v>185884.0202</v>
      </c>
      <c r="AG83">
        <v>191811.28529999999</v>
      </c>
      <c r="AH83">
        <v>197938.47020000001</v>
      </c>
      <c r="AI83">
        <v>204276.7156</v>
      </c>
      <c r="AJ83">
        <v>210822.9333</v>
      </c>
      <c r="AK83">
        <v>217572.65429999999</v>
      </c>
      <c r="AL83">
        <v>224528.27299999999</v>
      </c>
      <c r="AM83">
        <v>231698.00349999999</v>
      </c>
      <c r="AN83">
        <v>239097.09849999999</v>
      </c>
    </row>
    <row r="84" spans="1:40" x14ac:dyDescent="0.25">
      <c r="A84" s="5" t="s">
        <v>217</v>
      </c>
      <c r="B84" t="s">
        <v>318</v>
      </c>
      <c r="C84">
        <v>11688.45991</v>
      </c>
      <c r="D84">
        <v>12027.401879999999</v>
      </c>
      <c r="E84">
        <v>12366.697410000001</v>
      </c>
      <c r="F84">
        <v>12713.16596</v>
      </c>
      <c r="G84">
        <v>13080.42022</v>
      </c>
      <c r="H84">
        <v>13481.93799</v>
      </c>
      <c r="I84">
        <v>13895.710489999999</v>
      </c>
      <c r="J84">
        <v>14310.25008</v>
      </c>
      <c r="K84">
        <v>14711.845020000001</v>
      </c>
      <c r="L84">
        <v>15103.970719999999</v>
      </c>
      <c r="M84">
        <v>15494.593720000001</v>
      </c>
      <c r="N84">
        <v>15882.94527</v>
      </c>
      <c r="O84">
        <v>16265.908160000001</v>
      </c>
      <c r="P84">
        <v>16657.821390000001</v>
      </c>
      <c r="Q84">
        <v>17064.64316</v>
      </c>
      <c r="R84">
        <v>17480.920320000001</v>
      </c>
      <c r="S84">
        <v>17903.606049999999</v>
      </c>
      <c r="T84">
        <v>18331.586449999999</v>
      </c>
      <c r="U84">
        <v>18720.120630000001</v>
      </c>
      <c r="V84">
        <v>19092.381839999998</v>
      </c>
      <c r="W84">
        <v>19457.694189999998</v>
      </c>
      <c r="X84">
        <v>19820.892810000001</v>
      </c>
      <c r="Y84">
        <v>20183.446550000001</v>
      </c>
      <c r="Z84">
        <v>20545.76871</v>
      </c>
      <c r="AA84">
        <v>20908.06767</v>
      </c>
      <c r="AB84">
        <v>21270.538039999999</v>
      </c>
      <c r="AC84">
        <v>21633.394560000001</v>
      </c>
      <c r="AD84">
        <v>21996.889800000001</v>
      </c>
      <c r="AE84">
        <v>22363.02577</v>
      </c>
      <c r="AF84">
        <v>22743.644690000001</v>
      </c>
      <c r="AG84">
        <v>23136.255229999999</v>
      </c>
      <c r="AH84">
        <v>23536.82447</v>
      </c>
      <c r="AI84">
        <v>23945.128069999999</v>
      </c>
      <c r="AJ84">
        <v>24361.875639999998</v>
      </c>
      <c r="AK84">
        <v>24788.537909999999</v>
      </c>
      <c r="AL84">
        <v>25225.902440000002</v>
      </c>
      <c r="AM84">
        <v>25675.067520000001</v>
      </c>
      <c r="AN84">
        <v>26137.567650000001</v>
      </c>
    </row>
    <row r="85" spans="1:40" x14ac:dyDescent="0.25">
      <c r="A85" s="5" t="s">
        <v>218</v>
      </c>
      <c r="B85" t="s">
        <v>319</v>
      </c>
      <c r="C85">
        <v>1680793.5220000001</v>
      </c>
      <c r="D85">
        <v>1729217.2080000001</v>
      </c>
      <c r="E85">
        <v>1778685.1980000001</v>
      </c>
      <c r="F85">
        <v>1829174.3859999999</v>
      </c>
      <c r="G85">
        <v>1880240.1410000001</v>
      </c>
      <c r="H85">
        <v>1931923.673</v>
      </c>
      <c r="I85">
        <v>1984138.96</v>
      </c>
      <c r="J85">
        <v>2036945.3359999999</v>
      </c>
      <c r="K85">
        <v>2089993.236</v>
      </c>
      <c r="L85">
        <v>2143573.0279999999</v>
      </c>
      <c r="M85">
        <v>2198002.318</v>
      </c>
      <c r="N85">
        <v>2253455.173</v>
      </c>
      <c r="O85">
        <v>2310033.7170000002</v>
      </c>
      <c r="P85">
        <v>2368456.2030000002</v>
      </c>
      <c r="Q85">
        <v>2429152.3220000002</v>
      </c>
      <c r="R85">
        <v>2491946</v>
      </c>
      <c r="S85">
        <v>2556742.2179999999</v>
      </c>
      <c r="T85">
        <v>2623519.2450000001</v>
      </c>
      <c r="U85">
        <v>2693264.3930000002</v>
      </c>
      <c r="V85">
        <v>2765374.6860000002</v>
      </c>
      <c r="W85">
        <v>2839602.7960000001</v>
      </c>
      <c r="X85">
        <v>2915886.8709999998</v>
      </c>
      <c r="Y85">
        <v>2994184.7009999999</v>
      </c>
      <c r="Z85">
        <v>3074472.142</v>
      </c>
      <c r="AA85">
        <v>3156736.9539999999</v>
      </c>
      <c r="AB85">
        <v>3240974.0320000001</v>
      </c>
      <c r="AC85">
        <v>3327184.0260000001</v>
      </c>
      <c r="AD85">
        <v>3415374.8939999999</v>
      </c>
      <c r="AE85">
        <v>3506070.2310000001</v>
      </c>
      <c r="AF85">
        <v>3599591.6660000002</v>
      </c>
      <c r="AG85">
        <v>3695748.3020000001</v>
      </c>
      <c r="AH85">
        <v>3794453.6150000002</v>
      </c>
      <c r="AI85">
        <v>3895733.8390000002</v>
      </c>
      <c r="AJ85">
        <v>3999685.9730000002</v>
      </c>
      <c r="AK85">
        <v>4106560.8059999999</v>
      </c>
      <c r="AL85">
        <v>4216574.2390000001</v>
      </c>
      <c r="AM85">
        <v>4330049.5580000002</v>
      </c>
      <c r="AN85">
        <v>4447406.0089999996</v>
      </c>
    </row>
    <row r="86" spans="1:40" x14ac:dyDescent="0.25">
      <c r="A86" s="5" t="s">
        <v>218</v>
      </c>
      <c r="B86" t="s">
        <v>320</v>
      </c>
      <c r="C86">
        <v>358724.96600000001</v>
      </c>
      <c r="D86">
        <v>369007.36930000002</v>
      </c>
      <c r="E86">
        <v>378898.0172</v>
      </c>
      <c r="F86">
        <v>388381.1053</v>
      </c>
      <c r="G86">
        <v>398044.23729999998</v>
      </c>
      <c r="H86">
        <v>408391.34620000003</v>
      </c>
      <c r="I86">
        <v>419539.14299999998</v>
      </c>
      <c r="J86">
        <v>431456.27639999997</v>
      </c>
      <c r="K86">
        <v>443700.74469999998</v>
      </c>
      <c r="L86">
        <v>456416.46010000003</v>
      </c>
      <c r="M86">
        <v>469771.61589999998</v>
      </c>
      <c r="N86">
        <v>483806.1189</v>
      </c>
      <c r="O86">
        <v>498470.6066</v>
      </c>
      <c r="P86">
        <v>513616.60960000003</v>
      </c>
      <c r="Q86">
        <v>529306.05050000001</v>
      </c>
      <c r="R86">
        <v>545323.06449999998</v>
      </c>
      <c r="S86">
        <v>561582.8088</v>
      </c>
      <c r="T86">
        <v>578079.38009999995</v>
      </c>
      <c r="U86">
        <v>594474.23510000005</v>
      </c>
      <c r="V86">
        <v>610886.60829999996</v>
      </c>
      <c r="W86">
        <v>627404.2071</v>
      </c>
      <c r="X86">
        <v>644133.33550000004</v>
      </c>
      <c r="Y86">
        <v>661143.38130000001</v>
      </c>
      <c r="Z86">
        <v>678467.9301</v>
      </c>
      <c r="AA86">
        <v>696117.87760000001</v>
      </c>
      <c r="AB86">
        <v>714093.55209999997</v>
      </c>
      <c r="AC86">
        <v>732393.88780000003</v>
      </c>
      <c r="AD86">
        <v>751022.04720000003</v>
      </c>
      <c r="AE86">
        <v>769960.82279999997</v>
      </c>
      <c r="AF86">
        <v>789262.10250000004</v>
      </c>
      <c r="AG86">
        <v>808725.34409999999</v>
      </c>
      <c r="AH86">
        <v>828310.35530000005</v>
      </c>
      <c r="AI86">
        <v>848087.5344</v>
      </c>
      <c r="AJ86">
        <v>868178.18819999998</v>
      </c>
      <c r="AK86">
        <v>888797.34609999997</v>
      </c>
      <c r="AL86">
        <v>910041.97490000003</v>
      </c>
      <c r="AM86">
        <v>932060.84649999999</v>
      </c>
      <c r="AN86">
        <v>955034.78029999998</v>
      </c>
    </row>
    <row r="87" spans="1:40" x14ac:dyDescent="0.25">
      <c r="A87" s="19" t="s">
        <v>219</v>
      </c>
      <c r="B87" t="s">
        <v>321</v>
      </c>
      <c r="C87">
        <v>15853.983050000001</v>
      </c>
      <c r="D87">
        <v>16237.220890000001</v>
      </c>
      <c r="E87">
        <v>16550.159250000001</v>
      </c>
      <c r="F87">
        <v>16820.28831</v>
      </c>
      <c r="G87">
        <v>17199.695309999999</v>
      </c>
      <c r="H87">
        <v>17695.56683</v>
      </c>
      <c r="I87">
        <v>18286.179499999998</v>
      </c>
      <c r="J87">
        <v>18962.912789999998</v>
      </c>
      <c r="K87">
        <v>19723.207780000001</v>
      </c>
      <c r="L87">
        <v>20578.511569999999</v>
      </c>
      <c r="M87">
        <v>21557.576440000001</v>
      </c>
      <c r="N87">
        <v>22667.089899999999</v>
      </c>
      <c r="O87">
        <v>23917.286810000001</v>
      </c>
      <c r="P87">
        <v>25135.422699999999</v>
      </c>
      <c r="Q87">
        <v>26329.47567</v>
      </c>
      <c r="R87">
        <v>27513.894950000002</v>
      </c>
      <c r="S87">
        <v>28699.964090000001</v>
      </c>
      <c r="T87">
        <v>29895.46128</v>
      </c>
      <c r="U87">
        <v>30901.29233</v>
      </c>
      <c r="V87">
        <v>31844.876619999999</v>
      </c>
      <c r="W87">
        <v>32761.159039999999</v>
      </c>
      <c r="X87">
        <v>33668.602749999998</v>
      </c>
      <c r="Y87">
        <v>34573.98014</v>
      </c>
      <c r="Z87">
        <v>35480.02766</v>
      </c>
      <c r="AA87">
        <v>36388.217270000001</v>
      </c>
      <c r="AB87">
        <v>37299.518259999997</v>
      </c>
      <c r="AC87">
        <v>38214.623919999998</v>
      </c>
      <c r="AD87">
        <v>39134.039850000001</v>
      </c>
      <c r="AE87">
        <v>39772.638830000004</v>
      </c>
      <c r="AF87">
        <v>40207.465100000001</v>
      </c>
      <c r="AG87">
        <v>40485.319660000001</v>
      </c>
      <c r="AH87">
        <v>40623.714919999999</v>
      </c>
      <c r="AI87">
        <v>40646.530859999999</v>
      </c>
      <c r="AJ87">
        <v>40571.713969999997</v>
      </c>
      <c r="AK87">
        <v>40413.673069999997</v>
      </c>
      <c r="AL87">
        <v>40179.635710000002</v>
      </c>
      <c r="AM87">
        <v>39876.243779999997</v>
      </c>
      <c r="AN87">
        <v>39509.65122</v>
      </c>
    </row>
    <row r="88" spans="1:40" x14ac:dyDescent="0.25">
      <c r="A88" s="19" t="s">
        <v>219</v>
      </c>
      <c r="B88" t="s">
        <v>322</v>
      </c>
      <c r="C88">
        <v>51842.487480000003</v>
      </c>
      <c r="D88">
        <v>53433.926500000001</v>
      </c>
      <c r="E88">
        <v>54919.886250000003</v>
      </c>
      <c r="F88">
        <v>56424.528709999999</v>
      </c>
      <c r="G88">
        <v>58250.292840000002</v>
      </c>
      <c r="H88">
        <v>60773.914929999999</v>
      </c>
      <c r="I88">
        <v>63470.371789999997</v>
      </c>
      <c r="J88">
        <v>66153.03817</v>
      </c>
      <c r="K88">
        <v>68521.875950000001</v>
      </c>
      <c r="L88">
        <v>70691.170700000002</v>
      </c>
      <c r="M88">
        <v>72767.515270000004</v>
      </c>
      <c r="N88">
        <v>74750.413230000006</v>
      </c>
      <c r="O88">
        <v>76592.257750000004</v>
      </c>
      <c r="P88">
        <v>78644.121929999994</v>
      </c>
      <c r="Q88">
        <v>81039.260020000002</v>
      </c>
      <c r="R88">
        <v>83574.831749999998</v>
      </c>
      <c r="S88">
        <v>86162.705220000003</v>
      </c>
      <c r="T88">
        <v>88771.983030000003</v>
      </c>
      <c r="U88">
        <v>90871.222739999997</v>
      </c>
      <c r="V88">
        <v>92760.704089999999</v>
      </c>
      <c r="W88">
        <v>94523.708490000005</v>
      </c>
      <c r="X88">
        <v>96214.403659999996</v>
      </c>
      <c r="Y88">
        <v>97843.355840000004</v>
      </c>
      <c r="Z88">
        <v>99411.190329999998</v>
      </c>
      <c r="AA88">
        <v>100917.2476</v>
      </c>
      <c r="AB88">
        <v>102361.1073</v>
      </c>
      <c r="AC88">
        <v>103742.804</v>
      </c>
      <c r="AD88">
        <v>105062.9286</v>
      </c>
      <c r="AE88">
        <v>106376.1379</v>
      </c>
      <c r="AF88">
        <v>107880.0848</v>
      </c>
      <c r="AG88">
        <v>109391.27800000001</v>
      </c>
      <c r="AH88">
        <v>110822.7929</v>
      </c>
      <c r="AI88">
        <v>112161.1171</v>
      </c>
      <c r="AJ88">
        <v>113414.4648</v>
      </c>
      <c r="AK88">
        <v>114599.1633</v>
      </c>
      <c r="AL88">
        <v>115725.3512</v>
      </c>
      <c r="AM88">
        <v>116802.0419</v>
      </c>
      <c r="AN88">
        <v>117837.7882</v>
      </c>
    </row>
    <row r="89" spans="1:40" x14ac:dyDescent="0.25">
      <c r="A89" s="27" t="s">
        <v>422</v>
      </c>
      <c r="B89" t="s">
        <v>323</v>
      </c>
      <c r="C89">
        <v>10768.83088</v>
      </c>
      <c r="D89">
        <v>11357.987789999999</v>
      </c>
      <c r="E89">
        <v>12036.035190000001</v>
      </c>
      <c r="F89">
        <v>12730.67823</v>
      </c>
      <c r="G89">
        <v>13402.20601</v>
      </c>
      <c r="H89">
        <v>14714.00303</v>
      </c>
      <c r="I89">
        <v>15940.548119999999</v>
      </c>
      <c r="J89">
        <v>16938.25865</v>
      </c>
      <c r="K89">
        <v>17731.0975</v>
      </c>
      <c r="L89">
        <v>18352.312730000001</v>
      </c>
      <c r="M89">
        <v>18806.299739999999</v>
      </c>
      <c r="N89">
        <v>19060.694380000001</v>
      </c>
      <c r="O89">
        <v>19047.042150000001</v>
      </c>
      <c r="P89">
        <v>19593.697319999999</v>
      </c>
      <c r="Q89">
        <v>20327.794089999999</v>
      </c>
      <c r="R89">
        <v>21121.618699999999</v>
      </c>
      <c r="S89">
        <v>21931.657200000001</v>
      </c>
      <c r="T89">
        <v>22740.808349999999</v>
      </c>
      <c r="U89">
        <v>23403.898840000002</v>
      </c>
      <c r="V89">
        <v>24006.285609999999</v>
      </c>
      <c r="W89">
        <v>24535.91848</v>
      </c>
      <c r="X89">
        <v>25019.640230000001</v>
      </c>
      <c r="Y89">
        <v>25448.696660000001</v>
      </c>
      <c r="Z89">
        <v>25813.260330000001</v>
      </c>
      <c r="AA89">
        <v>26104.783490000002</v>
      </c>
      <c r="AB89">
        <v>26315.561310000001</v>
      </c>
      <c r="AC89">
        <v>26438.543320000001</v>
      </c>
      <c r="AD89">
        <v>26467.465950000002</v>
      </c>
      <c r="AE89">
        <v>27069.975699999999</v>
      </c>
      <c r="AF89">
        <v>27692.23677</v>
      </c>
      <c r="AG89">
        <v>28206.228019999999</v>
      </c>
      <c r="AH89">
        <v>28607.789499999999</v>
      </c>
      <c r="AI89">
        <v>28916.971000000001</v>
      </c>
      <c r="AJ89">
        <v>29152.780620000001</v>
      </c>
      <c r="AK89">
        <v>29329.107120000001</v>
      </c>
      <c r="AL89">
        <v>29455.725910000001</v>
      </c>
      <c r="AM89">
        <v>29538.147629999999</v>
      </c>
      <c r="AN89">
        <v>29580.153559999999</v>
      </c>
    </row>
    <row r="90" spans="1:40" x14ac:dyDescent="0.25">
      <c r="A90" s="27" t="s">
        <v>423</v>
      </c>
      <c r="B90" t="s">
        <v>324</v>
      </c>
      <c r="C90">
        <v>752.27429700000005</v>
      </c>
      <c r="D90">
        <v>976.2778634</v>
      </c>
      <c r="E90">
        <v>1263.592713</v>
      </c>
      <c r="F90">
        <v>1633.061833</v>
      </c>
      <c r="G90">
        <v>2105.726447</v>
      </c>
      <c r="H90">
        <v>2732.7354890000001</v>
      </c>
      <c r="I90">
        <v>3423.6356500000002</v>
      </c>
      <c r="J90">
        <v>4211.7280920000003</v>
      </c>
      <c r="K90">
        <v>5128.8642490000002</v>
      </c>
      <c r="L90">
        <v>6199.4617200000002</v>
      </c>
      <c r="M90">
        <v>7437.075315</v>
      </c>
      <c r="N90">
        <v>8834.5845649999901</v>
      </c>
      <c r="O90">
        <v>10349.05919</v>
      </c>
      <c r="P90">
        <v>11927.168750000001</v>
      </c>
      <c r="Q90">
        <v>13705.091189999999</v>
      </c>
      <c r="R90">
        <v>15701.3915</v>
      </c>
      <c r="S90">
        <v>17933.32057</v>
      </c>
      <c r="T90">
        <v>20419.216209999999</v>
      </c>
      <c r="U90">
        <v>22462.552479999998</v>
      </c>
      <c r="V90">
        <v>24637.318879999999</v>
      </c>
      <c r="W90">
        <v>26884.445930000002</v>
      </c>
      <c r="X90">
        <v>29251.6459</v>
      </c>
      <c r="Y90">
        <v>31711.281869999999</v>
      </c>
      <c r="Z90">
        <v>34249.308900000004</v>
      </c>
      <c r="AA90">
        <v>36851.161740000003</v>
      </c>
      <c r="AB90">
        <v>39500.092380000002</v>
      </c>
      <c r="AC90">
        <v>42176.882319999997</v>
      </c>
      <c r="AD90">
        <v>44860.025370000003</v>
      </c>
      <c r="AE90">
        <v>47487.959710000003</v>
      </c>
      <c r="AF90">
        <v>49701.689469999998</v>
      </c>
      <c r="AG90">
        <v>51628.921799999996</v>
      </c>
      <c r="AH90">
        <v>53348.375139999996</v>
      </c>
      <c r="AI90">
        <v>54909.192739999999</v>
      </c>
      <c r="AJ90">
        <v>56342.0311</v>
      </c>
      <c r="AK90">
        <v>57666.943639999998</v>
      </c>
      <c r="AL90">
        <v>58898.425519999997</v>
      </c>
      <c r="AM90">
        <v>60043.242550000003</v>
      </c>
      <c r="AN90">
        <v>61107.399319999997</v>
      </c>
    </row>
    <row r="91" spans="1:40" x14ac:dyDescent="0.25">
      <c r="A91" s="27" t="s">
        <v>424</v>
      </c>
      <c r="B91" t="s">
        <v>325</v>
      </c>
      <c r="C91">
        <v>638.72549089999995</v>
      </c>
      <c r="D91">
        <v>657.44167589999995</v>
      </c>
      <c r="E91">
        <v>673.67878719999999</v>
      </c>
      <c r="F91">
        <v>686.32882300000006</v>
      </c>
      <c r="G91">
        <v>694.44864299999995</v>
      </c>
      <c r="H91">
        <v>801.90404799999999</v>
      </c>
      <c r="I91">
        <v>944.23697909999999</v>
      </c>
      <c r="J91">
        <v>1105.30225</v>
      </c>
      <c r="K91">
        <v>1284.1292619999999</v>
      </c>
      <c r="L91">
        <v>1483.069164</v>
      </c>
      <c r="M91">
        <v>1703.4695079999999</v>
      </c>
      <c r="N91">
        <v>1942.9987490000001</v>
      </c>
      <c r="O91">
        <v>2192.9724639999999</v>
      </c>
      <c r="P91">
        <v>2349.5999360000001</v>
      </c>
      <c r="Q91">
        <v>2468.4578959999999</v>
      </c>
      <c r="R91">
        <v>2570.4451239999999</v>
      </c>
      <c r="S91">
        <v>2661.4678239999998</v>
      </c>
      <c r="T91">
        <v>2742.6826409999999</v>
      </c>
      <c r="U91">
        <v>2843.9672099999998</v>
      </c>
      <c r="V91">
        <v>2949.6294870000002</v>
      </c>
      <c r="W91">
        <v>3048.7834320000002</v>
      </c>
      <c r="X91">
        <v>3141.5105039999999</v>
      </c>
      <c r="Y91">
        <v>3225.4943389999999</v>
      </c>
      <c r="Z91">
        <v>3298.914158</v>
      </c>
      <c r="AA91">
        <v>3360.3440230000001</v>
      </c>
      <c r="AB91">
        <v>3408.582304</v>
      </c>
      <c r="AC91">
        <v>3442.5945569999999</v>
      </c>
      <c r="AD91">
        <v>3461.521342</v>
      </c>
      <c r="AE91">
        <v>3549.7273270000001</v>
      </c>
      <c r="AF91">
        <v>3636.9068689999999</v>
      </c>
      <c r="AG91">
        <v>3706.8140840000001</v>
      </c>
      <c r="AH91">
        <v>3759.0709729999999</v>
      </c>
      <c r="AI91">
        <v>3796.44452</v>
      </c>
      <c r="AJ91">
        <v>3821.5949970000001</v>
      </c>
      <c r="AK91">
        <v>3836.541326</v>
      </c>
      <c r="AL91">
        <v>3842.785707</v>
      </c>
      <c r="AM91">
        <v>3841.2859450000001</v>
      </c>
      <c r="AN91">
        <v>3832.7822190000002</v>
      </c>
    </row>
    <row r="92" spans="1:40" x14ac:dyDescent="0.25">
      <c r="A92" s="27" t="s">
        <v>117</v>
      </c>
      <c r="B92" t="s">
        <v>326</v>
      </c>
      <c r="C92">
        <v>4.3678165160000004</v>
      </c>
      <c r="D92">
        <v>9.1141582129999996</v>
      </c>
      <c r="E92">
        <v>19.141916949999999</v>
      </c>
      <c r="F92">
        <v>40.483892019999999</v>
      </c>
      <c r="G92">
        <v>86.104134400000007</v>
      </c>
      <c r="H92">
        <v>170.92479349999999</v>
      </c>
      <c r="I92">
        <v>328.92154859999999</v>
      </c>
      <c r="J92">
        <v>622.14467260000004</v>
      </c>
      <c r="K92">
        <v>1163.9588920000001</v>
      </c>
      <c r="L92">
        <v>2157.9878250000002</v>
      </c>
      <c r="M92">
        <v>3963.2022809999999</v>
      </c>
      <c r="N92">
        <v>7193.831709</v>
      </c>
      <c r="O92">
        <v>12855.01439</v>
      </c>
      <c r="P92">
        <v>14363.74827</v>
      </c>
      <c r="Q92">
        <v>15857.28069</v>
      </c>
      <c r="R92">
        <v>17344.33682</v>
      </c>
      <c r="S92">
        <v>18824.13567</v>
      </c>
      <c r="T92">
        <v>20293.362529999999</v>
      </c>
      <c r="U92">
        <v>23725.451369999999</v>
      </c>
      <c r="V92">
        <v>27672.92006</v>
      </c>
      <c r="W92">
        <v>32129.832419999999</v>
      </c>
      <c r="X92">
        <v>37215.19745</v>
      </c>
      <c r="Y92">
        <v>42968.035129999997</v>
      </c>
      <c r="Z92">
        <v>49445.88826</v>
      </c>
      <c r="AA92">
        <v>56708.744509999997</v>
      </c>
      <c r="AB92">
        <v>64815.99884</v>
      </c>
      <c r="AC92">
        <v>73824.627470000007</v>
      </c>
      <c r="AD92">
        <v>83787.724470000001</v>
      </c>
      <c r="AE92">
        <v>89554.655729999999</v>
      </c>
      <c r="AF92">
        <v>94536.307639999999</v>
      </c>
      <c r="AG92">
        <v>98961.914399999994</v>
      </c>
      <c r="AH92">
        <v>102976.66310000001</v>
      </c>
      <c r="AI92">
        <v>106673.5493</v>
      </c>
      <c r="AJ92">
        <v>110112.202</v>
      </c>
      <c r="AK92">
        <v>113332.82</v>
      </c>
      <c r="AL92">
        <v>116365.5907</v>
      </c>
      <c r="AM92">
        <v>119225.8842</v>
      </c>
      <c r="AN92">
        <v>121927.71400000001</v>
      </c>
    </row>
    <row r="93" spans="1:40" x14ac:dyDescent="0.25">
      <c r="A93" s="27" t="s">
        <v>425</v>
      </c>
      <c r="B93" t="s">
        <v>327</v>
      </c>
      <c r="C93">
        <v>288.43088970000002</v>
      </c>
      <c r="D93">
        <v>363.27121399999999</v>
      </c>
      <c r="E93">
        <v>488.46065820000001</v>
      </c>
      <c r="F93">
        <v>671.78676029999997</v>
      </c>
      <c r="G93">
        <v>932.6032136</v>
      </c>
      <c r="H93">
        <v>1198.130328</v>
      </c>
      <c r="I93">
        <v>1462.3090010000001</v>
      </c>
      <c r="J93">
        <v>1730.980035</v>
      </c>
      <c r="K93">
        <v>2011.2281860000001</v>
      </c>
      <c r="L93">
        <v>2306.7518399999999</v>
      </c>
      <c r="M93">
        <v>2616.145939</v>
      </c>
      <c r="N93">
        <v>2930.9663869999999</v>
      </c>
      <c r="O93">
        <v>3233.333216</v>
      </c>
      <c r="P93">
        <v>3455.133358</v>
      </c>
      <c r="Q93">
        <v>3638.275318</v>
      </c>
      <c r="R93">
        <v>3797.228987</v>
      </c>
      <c r="S93">
        <v>3935.3673520000002</v>
      </c>
      <c r="T93">
        <v>4052.8482210000002</v>
      </c>
      <c r="U93">
        <v>4189.8450800000001</v>
      </c>
      <c r="V93">
        <v>4325.1297969999996</v>
      </c>
      <c r="W93">
        <v>4443.6183419999998</v>
      </c>
      <c r="X93">
        <v>4546.1344840000002</v>
      </c>
      <c r="Y93">
        <v>4629.9791830000004</v>
      </c>
      <c r="Z93">
        <v>4693.28208</v>
      </c>
      <c r="AA93">
        <v>4734.8611739999997</v>
      </c>
      <c r="AB93">
        <v>4753.959852</v>
      </c>
      <c r="AC93">
        <v>4750.1427800000001</v>
      </c>
      <c r="AD93">
        <v>4723.2816350000003</v>
      </c>
      <c r="AE93">
        <v>2911.284216</v>
      </c>
      <c r="AF93">
        <v>1492.055492</v>
      </c>
      <c r="AG93">
        <v>703.68633729999999</v>
      </c>
      <c r="AH93">
        <v>315.46967549999999</v>
      </c>
      <c r="AI93">
        <v>135.96934429999999</v>
      </c>
      <c r="AJ93">
        <v>56.63797606</v>
      </c>
      <c r="AK93">
        <v>22.905592339999998</v>
      </c>
      <c r="AL93">
        <v>9.0563078309999998</v>
      </c>
      <c r="AM93">
        <v>3.5442966560000002</v>
      </c>
      <c r="AN93">
        <v>1.40315134</v>
      </c>
    </row>
    <row r="94" spans="1:40" x14ac:dyDescent="0.25">
      <c r="A94" s="27" t="s">
        <v>426</v>
      </c>
      <c r="B94" t="s">
        <v>328</v>
      </c>
      <c r="C94">
        <v>514.10128280000004</v>
      </c>
      <c r="D94">
        <v>562.69848109999998</v>
      </c>
      <c r="E94">
        <v>626.11074819999999</v>
      </c>
      <c r="F94">
        <v>698.36141099999998</v>
      </c>
      <c r="G94">
        <v>777.25673559999996</v>
      </c>
      <c r="H94">
        <v>878.50007210000001</v>
      </c>
      <c r="I94">
        <v>972.47456260000001</v>
      </c>
      <c r="J94">
        <v>1054.3721290000001</v>
      </c>
      <c r="K94">
        <v>1126.400288</v>
      </c>
      <c r="L94">
        <v>1190.417794</v>
      </c>
      <c r="M94">
        <v>1246.156733</v>
      </c>
      <c r="N94">
        <v>1290.7399869999999</v>
      </c>
      <c r="O94">
        <v>1318.5347389999999</v>
      </c>
      <c r="P94">
        <v>1346.5023859999999</v>
      </c>
      <c r="Q94">
        <v>1371.9947950000001</v>
      </c>
      <c r="R94">
        <v>1393.846847</v>
      </c>
      <c r="S94">
        <v>1411.4574950000001</v>
      </c>
      <c r="T94">
        <v>1424.495351</v>
      </c>
      <c r="U94">
        <v>1361.7228299999999</v>
      </c>
      <c r="V94">
        <v>1273.988286</v>
      </c>
      <c r="W94">
        <v>1177.587301</v>
      </c>
      <c r="X94">
        <v>1080.1022270000001</v>
      </c>
      <c r="Y94">
        <v>983.889815</v>
      </c>
      <c r="Z94">
        <v>890.266031</v>
      </c>
      <c r="AA94">
        <v>800.20561050000003</v>
      </c>
      <c r="AB94">
        <v>714.47375480000005</v>
      </c>
      <c r="AC94">
        <v>633.65944019999995</v>
      </c>
      <c r="AD94">
        <v>558.19272920000003</v>
      </c>
      <c r="AE94">
        <v>464.78069169999998</v>
      </c>
      <c r="AF94">
        <v>375.41670599999998</v>
      </c>
      <c r="AG94">
        <v>297.5068867</v>
      </c>
      <c r="AH94">
        <v>232.462287</v>
      </c>
      <c r="AI94">
        <v>179.52964209999999</v>
      </c>
      <c r="AJ94">
        <v>137.22084229999999</v>
      </c>
      <c r="AK94">
        <v>103.88342609999999</v>
      </c>
      <c r="AL94">
        <v>77.936895800000002</v>
      </c>
      <c r="AM94">
        <v>57.964032449999998</v>
      </c>
      <c r="AN94">
        <v>42.74759117</v>
      </c>
    </row>
    <row r="95" spans="1:40" x14ac:dyDescent="0.25">
      <c r="A95" s="27" t="s">
        <v>427</v>
      </c>
      <c r="B95" t="s">
        <v>329</v>
      </c>
      <c r="C95">
        <v>0.22515454670000001</v>
      </c>
      <c r="D95">
        <v>0.83219732869999996</v>
      </c>
      <c r="E95">
        <v>4.9050113619999998</v>
      </c>
      <c r="F95">
        <v>34.572252149999997</v>
      </c>
      <c r="G95">
        <v>257.52084239999999</v>
      </c>
      <c r="H95">
        <v>623.62666590000003</v>
      </c>
      <c r="I95">
        <v>1001.188347</v>
      </c>
      <c r="J95">
        <v>1378.444346</v>
      </c>
      <c r="K95">
        <v>1776.1947970000001</v>
      </c>
      <c r="L95">
        <v>2209.7431590000001</v>
      </c>
      <c r="M95">
        <v>2684.5759889999999</v>
      </c>
      <c r="N95">
        <v>3195.5504219999998</v>
      </c>
      <c r="O95">
        <v>3723.941018</v>
      </c>
      <c r="P95">
        <v>4029.4955140000002</v>
      </c>
      <c r="Q95">
        <v>4225.3624060000002</v>
      </c>
      <c r="R95">
        <v>4359.3841940000002</v>
      </c>
      <c r="S95">
        <v>4448.4419479999997</v>
      </c>
      <c r="T95">
        <v>4499.3190130000003</v>
      </c>
      <c r="U95">
        <v>4332.4797779999999</v>
      </c>
      <c r="V95">
        <v>4083.1950919999999</v>
      </c>
      <c r="W95">
        <v>3797.214712</v>
      </c>
      <c r="X95">
        <v>3499.3623950000001</v>
      </c>
      <c r="Y95">
        <v>3199.1523109999998</v>
      </c>
      <c r="Z95">
        <v>2902.7036109999999</v>
      </c>
      <c r="AA95">
        <v>2614.6708269999999</v>
      </c>
      <c r="AB95">
        <v>2338.6497479999998</v>
      </c>
      <c r="AC95">
        <v>2077.3400419999998</v>
      </c>
      <c r="AD95">
        <v>1832.6684809999999</v>
      </c>
      <c r="AE95">
        <v>1699.4660570000001</v>
      </c>
      <c r="AF95">
        <v>1590.238517</v>
      </c>
      <c r="AG95">
        <v>1485.043281</v>
      </c>
      <c r="AH95">
        <v>1381.543465</v>
      </c>
      <c r="AI95">
        <v>1280.852611</v>
      </c>
      <c r="AJ95">
        <v>1184.220094</v>
      </c>
      <c r="AK95">
        <v>1092.4651510000001</v>
      </c>
      <c r="AL95">
        <v>1006.022482</v>
      </c>
      <c r="AM95">
        <v>925.01207139999997</v>
      </c>
      <c r="AN95">
        <v>849.39587979999999</v>
      </c>
    </row>
    <row r="96" spans="1:40" x14ac:dyDescent="0.25">
      <c r="A96" s="27" t="s">
        <v>428</v>
      </c>
      <c r="B96" t="s">
        <v>330</v>
      </c>
      <c r="C96">
        <v>2605.7253879999998</v>
      </c>
      <c r="D96">
        <v>2652.381652</v>
      </c>
      <c r="E96">
        <v>2677.7079739999999</v>
      </c>
      <c r="F96">
        <v>2683.6234030000001</v>
      </c>
      <c r="G96">
        <v>2668.4919329999998</v>
      </c>
      <c r="H96">
        <v>2848.1754179999998</v>
      </c>
      <c r="I96">
        <v>3027.3729539999999</v>
      </c>
      <c r="J96">
        <v>3164.494408</v>
      </c>
      <c r="K96">
        <v>3261.0549580000002</v>
      </c>
      <c r="L96">
        <v>3323.3751849999999</v>
      </c>
      <c r="M96">
        <v>3353.342545</v>
      </c>
      <c r="N96">
        <v>3346.6401089999999</v>
      </c>
      <c r="O96">
        <v>3293.1038920000001</v>
      </c>
      <c r="P96">
        <v>3296.4279499999998</v>
      </c>
      <c r="Q96">
        <v>3313.384321</v>
      </c>
      <c r="R96">
        <v>3329.4381199999998</v>
      </c>
      <c r="S96">
        <v>3339.8642199999999</v>
      </c>
      <c r="T96">
        <v>3343.0577210000001</v>
      </c>
      <c r="U96">
        <v>3374.2895360000002</v>
      </c>
      <c r="V96">
        <v>3413.2253340000002</v>
      </c>
      <c r="W96">
        <v>3447.3071960000002</v>
      </c>
      <c r="X96">
        <v>3477.277067</v>
      </c>
      <c r="Y96">
        <v>3501.1630270000001</v>
      </c>
      <c r="Z96">
        <v>3517.5857500000002</v>
      </c>
      <c r="AA96">
        <v>3525.5694800000001</v>
      </c>
      <c r="AB96">
        <v>3524.3158079999998</v>
      </c>
      <c r="AC96">
        <v>3513.1227549999999</v>
      </c>
      <c r="AD96">
        <v>3491.3814790000001</v>
      </c>
      <c r="AE96">
        <v>3546.486441</v>
      </c>
      <c r="AF96">
        <v>3605.0452879999998</v>
      </c>
      <c r="AG96">
        <v>3650.5855390000002</v>
      </c>
      <c r="AH96">
        <v>3682.89129</v>
      </c>
      <c r="AI96">
        <v>3704.7930700000002</v>
      </c>
      <c r="AJ96">
        <v>3718.8886859999998</v>
      </c>
      <c r="AK96">
        <v>3727.0468340000002</v>
      </c>
      <c r="AL96">
        <v>3730.5600669999999</v>
      </c>
      <c r="AM96">
        <v>3730.1447600000001</v>
      </c>
      <c r="AN96">
        <v>3726.2746069999998</v>
      </c>
    </row>
    <row r="97" spans="1:40" x14ac:dyDescent="0.25">
      <c r="A97" s="27" t="s">
        <v>431</v>
      </c>
      <c r="B97" t="s">
        <v>331</v>
      </c>
      <c r="C97">
        <v>2831.6670730000001</v>
      </c>
      <c r="D97">
        <v>2898.4798270000001</v>
      </c>
      <c r="E97">
        <v>2928.8351170000001</v>
      </c>
      <c r="F97">
        <v>2925.7327230000001</v>
      </c>
      <c r="G97">
        <v>2895.565251</v>
      </c>
      <c r="H97">
        <v>3076.2984150000002</v>
      </c>
      <c r="I97">
        <v>3262.9642779999999</v>
      </c>
      <c r="J97">
        <v>3413.8655469999999</v>
      </c>
      <c r="K97">
        <v>3530.4561950000002</v>
      </c>
      <c r="L97">
        <v>3618.8411059999999</v>
      </c>
      <c r="M97">
        <v>3680.2394509999999</v>
      </c>
      <c r="N97">
        <v>3708.745289</v>
      </c>
      <c r="O97">
        <v>3691.4728190000001</v>
      </c>
      <c r="P97">
        <v>3613.1086009999999</v>
      </c>
      <c r="Q97">
        <v>3507.0654599999998</v>
      </c>
      <c r="R97">
        <v>3385.3722929999999</v>
      </c>
      <c r="S97">
        <v>3252.6014540000001</v>
      </c>
      <c r="T97">
        <v>3111.2942950000001</v>
      </c>
      <c r="U97">
        <v>3027.3181589999999</v>
      </c>
      <c r="V97">
        <v>2958.361625</v>
      </c>
      <c r="W97">
        <v>2886.5786990000001</v>
      </c>
      <c r="X97">
        <v>2811.3573219999998</v>
      </c>
      <c r="Y97">
        <v>2731.2451019999999</v>
      </c>
      <c r="Z97">
        <v>2645.8041859999998</v>
      </c>
      <c r="AA97">
        <v>2555.0999149999998</v>
      </c>
      <c r="AB97">
        <v>2459.40454</v>
      </c>
      <c r="AC97">
        <v>2359.0946680000002</v>
      </c>
      <c r="AD97">
        <v>2254.6278830000001</v>
      </c>
      <c r="AE97">
        <v>1759.5709199999999</v>
      </c>
      <c r="AF97">
        <v>1263.64797</v>
      </c>
      <c r="AG97">
        <v>871.57218469999998</v>
      </c>
      <c r="AH97">
        <v>585.83562400000005</v>
      </c>
      <c r="AI97">
        <v>385.88771860000003</v>
      </c>
      <c r="AJ97">
        <v>249.7280849</v>
      </c>
      <c r="AK97">
        <v>159.0250264</v>
      </c>
      <c r="AL97">
        <v>99.772158700000006</v>
      </c>
      <c r="AM97">
        <v>61.753810319999999</v>
      </c>
      <c r="AN97">
        <v>37.767695760000002</v>
      </c>
    </row>
    <row r="98" spans="1:40" x14ac:dyDescent="0.25">
      <c r="A98" s="27" t="s">
        <v>432</v>
      </c>
      <c r="B98" t="s">
        <v>332</v>
      </c>
      <c r="C98">
        <v>11781.592780000001</v>
      </c>
      <c r="D98">
        <v>12543.505999999999</v>
      </c>
      <c r="E98">
        <v>13124.26657</v>
      </c>
      <c r="F98">
        <v>13564.21176</v>
      </c>
      <c r="G98">
        <v>13902.60896</v>
      </c>
      <c r="H98">
        <v>15398.7227</v>
      </c>
      <c r="I98">
        <v>16503.547699999999</v>
      </c>
      <c r="J98">
        <v>17400.18332</v>
      </c>
      <c r="K98">
        <v>18182.57171</v>
      </c>
      <c r="L98">
        <v>18877.97409</v>
      </c>
      <c r="M98">
        <v>19470.537179999999</v>
      </c>
      <c r="N98">
        <v>19903.679540000001</v>
      </c>
      <c r="O98">
        <v>20082.073540000001</v>
      </c>
      <c r="P98">
        <v>21161.646499999999</v>
      </c>
      <c r="Q98">
        <v>22265.709510000001</v>
      </c>
      <c r="R98">
        <v>23390.007379999999</v>
      </c>
      <c r="S98">
        <v>24528.550480000002</v>
      </c>
      <c r="T98">
        <v>25677.140319999999</v>
      </c>
      <c r="U98">
        <v>26233.110240000002</v>
      </c>
      <c r="V98">
        <v>26757.23676</v>
      </c>
      <c r="W98">
        <v>27188.05359</v>
      </c>
      <c r="X98">
        <v>27580.707620000001</v>
      </c>
      <c r="Y98">
        <v>27909.852729999999</v>
      </c>
      <c r="Z98">
        <v>28167.552660000001</v>
      </c>
      <c r="AA98">
        <v>28347.783090000001</v>
      </c>
      <c r="AB98">
        <v>28445.020059999999</v>
      </c>
      <c r="AC98">
        <v>28454.213220000001</v>
      </c>
      <c r="AD98">
        <v>28371.065780000001</v>
      </c>
      <c r="AE98">
        <v>30028.446929999998</v>
      </c>
      <c r="AF98">
        <v>31469.09592</v>
      </c>
      <c r="AG98">
        <v>32777.004910000003</v>
      </c>
      <c r="AH98">
        <v>34004.121520000001</v>
      </c>
      <c r="AI98">
        <v>35183.859320000003</v>
      </c>
      <c r="AJ98">
        <v>36337.381029999997</v>
      </c>
      <c r="AK98">
        <v>37478.478739999999</v>
      </c>
      <c r="AL98">
        <v>38616.558420000001</v>
      </c>
      <c r="AM98">
        <v>39755.457130000003</v>
      </c>
      <c r="AN98">
        <v>40898.003539999998</v>
      </c>
    </row>
    <row r="99" spans="1:40" x14ac:dyDescent="0.25">
      <c r="A99" s="27" t="s">
        <v>429</v>
      </c>
      <c r="B99" t="s">
        <v>333</v>
      </c>
      <c r="C99" s="8">
        <v>474.12527679999999</v>
      </c>
      <c r="D99">
        <v>542.86191440000005</v>
      </c>
      <c r="E99">
        <v>641.28581780000002</v>
      </c>
      <c r="F99">
        <v>764.15994350000005</v>
      </c>
      <c r="G99">
        <v>912.3106282</v>
      </c>
      <c r="H99">
        <v>756.99995220000005</v>
      </c>
      <c r="I99">
        <v>535.53631459999997</v>
      </c>
      <c r="J99">
        <v>350.33041489999999</v>
      </c>
      <c r="K99">
        <v>218.5471944</v>
      </c>
      <c r="L99">
        <v>131.5668143</v>
      </c>
      <c r="M99">
        <v>76.747931919999999</v>
      </c>
      <c r="N99">
        <v>43.394680319999999</v>
      </c>
      <c r="O99">
        <v>23.735362989999999</v>
      </c>
      <c r="P99">
        <v>17.20036202</v>
      </c>
      <c r="Q99">
        <v>13.62735896</v>
      </c>
      <c r="R99">
        <v>11.06931183</v>
      </c>
      <c r="S99">
        <v>9.0420945570000004</v>
      </c>
      <c r="T99">
        <v>7.3846608490000003</v>
      </c>
      <c r="U99">
        <v>6.8330597270000002</v>
      </c>
      <c r="V99">
        <v>6.615180466</v>
      </c>
      <c r="W99">
        <v>6.5141619349999997</v>
      </c>
      <c r="X99">
        <v>6.478502969</v>
      </c>
      <c r="Y99">
        <v>6.489342444</v>
      </c>
      <c r="Z99">
        <v>6.5402238969999997</v>
      </c>
      <c r="AA99">
        <v>6.6290796570000001</v>
      </c>
      <c r="AB99">
        <v>6.7555423369999996</v>
      </c>
      <c r="AC99">
        <v>6.920084686</v>
      </c>
      <c r="AD99">
        <v>7.1237610880000002</v>
      </c>
      <c r="AE99">
        <v>7.3406299800000001</v>
      </c>
      <c r="AF99">
        <v>7.5482252409999999</v>
      </c>
      <c r="AG99">
        <v>7.7568237460000002</v>
      </c>
      <c r="AH99">
        <v>7.9811084000000001</v>
      </c>
      <c r="AI99">
        <v>8.2335488689999998</v>
      </c>
      <c r="AJ99">
        <v>8.5240658079999996</v>
      </c>
      <c r="AK99">
        <v>8.8610824739999998</v>
      </c>
      <c r="AL99">
        <v>9.2525548129999997</v>
      </c>
      <c r="AM99">
        <v>9.7062320670000002</v>
      </c>
      <c r="AN99">
        <v>10.230589719999999</v>
      </c>
    </row>
    <row r="100" spans="1:40" x14ac:dyDescent="0.25">
      <c r="A100" s="27" t="s">
        <v>430</v>
      </c>
      <c r="B100" t="s">
        <v>334</v>
      </c>
      <c r="C100">
        <v>5981.2326210000001</v>
      </c>
      <c r="D100">
        <v>5997.8685539999997</v>
      </c>
      <c r="E100">
        <v>5890.2379300000002</v>
      </c>
      <c r="F100">
        <v>5705.1564950000002</v>
      </c>
      <c r="G100">
        <v>5465.850187</v>
      </c>
      <c r="H100">
        <v>3355.7476350000002</v>
      </c>
      <c r="I100">
        <v>1696.4518820000001</v>
      </c>
      <c r="J100">
        <v>778.01021530000003</v>
      </c>
      <c r="K100">
        <v>335.77681899999999</v>
      </c>
      <c r="L100">
        <v>138.66469069999999</v>
      </c>
      <c r="M100">
        <v>55.475903680000002</v>
      </c>
      <c r="N100">
        <v>21.873498819999998</v>
      </c>
      <c r="O100">
        <v>8.7599503769999902</v>
      </c>
      <c r="P100">
        <v>5.4632589500000002</v>
      </c>
      <c r="Q100">
        <v>3.932148524</v>
      </c>
      <c r="R100">
        <v>2.955911752</v>
      </c>
      <c r="S100">
        <v>2.2522239530000001</v>
      </c>
      <c r="T100">
        <v>1.7237765249999999</v>
      </c>
      <c r="U100">
        <v>1.331910983</v>
      </c>
      <c r="V100">
        <v>1.0334413410000001</v>
      </c>
      <c r="W100">
        <v>0.80287013240000005</v>
      </c>
      <c r="X100">
        <v>0.62462534520000002</v>
      </c>
      <c r="Y100">
        <v>0.48646143339999998</v>
      </c>
      <c r="Z100">
        <v>0.37916801770000003</v>
      </c>
      <c r="AA100">
        <v>0.29573666609999999</v>
      </c>
      <c r="AB100">
        <v>0.23079026820000001</v>
      </c>
      <c r="AC100">
        <v>0.1801863735</v>
      </c>
      <c r="AD100">
        <v>0.1407262735</v>
      </c>
      <c r="AE100">
        <v>0.1118277756</v>
      </c>
      <c r="AF100">
        <v>8.9112943200000003E-2</v>
      </c>
      <c r="AG100">
        <v>7.0987207499999996E-2</v>
      </c>
      <c r="AH100">
        <v>5.6532753200000001E-2</v>
      </c>
      <c r="AI100">
        <v>4.50376969E-2</v>
      </c>
      <c r="AJ100">
        <v>3.5913005900000003E-2</v>
      </c>
      <c r="AK100">
        <v>2.86754816E-2</v>
      </c>
      <c r="AL100">
        <v>2.2933558499999999E-2</v>
      </c>
      <c r="AM100">
        <v>1.8374216700000001E-2</v>
      </c>
      <c r="AN100">
        <v>1.4749571899999999E-2</v>
      </c>
    </row>
    <row r="101" spans="1:40" x14ac:dyDescent="0.25">
      <c r="A101" s="5" t="s">
        <v>216</v>
      </c>
      <c r="B101" t="s">
        <v>335</v>
      </c>
      <c r="C101">
        <v>48859.425990000003</v>
      </c>
      <c r="D101">
        <v>50319.482609999999</v>
      </c>
      <c r="E101">
        <v>51844.612549999998</v>
      </c>
      <c r="F101">
        <v>53425.243210000001</v>
      </c>
      <c r="G101">
        <v>55035.578229999999</v>
      </c>
      <c r="H101">
        <v>56663.483090000002</v>
      </c>
      <c r="I101">
        <v>58315.596740000001</v>
      </c>
      <c r="J101">
        <v>59992.665730000001</v>
      </c>
      <c r="K101">
        <v>61681.873200000002</v>
      </c>
      <c r="L101">
        <v>63379.706700000002</v>
      </c>
      <c r="M101">
        <v>65082.178350000002</v>
      </c>
      <c r="N101">
        <v>66788.006510000007</v>
      </c>
      <c r="O101">
        <v>68499.752269999997</v>
      </c>
      <c r="P101">
        <v>70234.85312</v>
      </c>
      <c r="Q101">
        <v>72010.955929999996</v>
      </c>
      <c r="R101">
        <v>73835.785470000003</v>
      </c>
      <c r="S101">
        <v>75715.535229999994</v>
      </c>
      <c r="T101">
        <v>77654.674050000001</v>
      </c>
      <c r="U101">
        <v>79672.029949999996</v>
      </c>
      <c r="V101">
        <v>81753.424719999995</v>
      </c>
      <c r="W101">
        <v>83891.969760000007</v>
      </c>
      <c r="X101">
        <v>86085.46286</v>
      </c>
      <c r="Y101">
        <v>88333.538969999994</v>
      </c>
      <c r="Z101">
        <v>90636.583910000001</v>
      </c>
      <c r="AA101">
        <v>92995.255279999998</v>
      </c>
      <c r="AB101">
        <v>95410.216270000004</v>
      </c>
      <c r="AC101">
        <v>97882.012189999994</v>
      </c>
      <c r="AD101">
        <v>100411.0778</v>
      </c>
      <c r="AE101">
        <v>103004.6203</v>
      </c>
      <c r="AF101">
        <v>105669.94809999999</v>
      </c>
      <c r="AG101">
        <v>108407.1317</v>
      </c>
      <c r="AH101">
        <v>111215.3838</v>
      </c>
      <c r="AI101">
        <v>114094.01270000001</v>
      </c>
      <c r="AJ101">
        <v>117043.488</v>
      </c>
      <c r="AK101">
        <v>120067.50569999999</v>
      </c>
      <c r="AL101">
        <v>123169.7693</v>
      </c>
      <c r="AM101">
        <v>126356.773</v>
      </c>
      <c r="AN101">
        <v>129637.3131</v>
      </c>
    </row>
    <row r="102" spans="1:40" x14ac:dyDescent="0.25">
      <c r="A102" s="5" t="s">
        <v>216</v>
      </c>
      <c r="B102" t="s">
        <v>336</v>
      </c>
      <c r="C102">
        <v>13.242000000000001</v>
      </c>
      <c r="D102">
        <v>13.630508539999999</v>
      </c>
      <c r="E102">
        <v>14.02539034</v>
      </c>
      <c r="F102">
        <v>14.42519708</v>
      </c>
      <c r="G102">
        <v>14.83175862</v>
      </c>
      <c r="H102">
        <v>15.24882607</v>
      </c>
      <c r="I102">
        <v>15.6791064</v>
      </c>
      <c r="J102">
        <v>16.12331039</v>
      </c>
      <c r="K102">
        <v>16.574305160000002</v>
      </c>
      <c r="L102">
        <v>17.031727530000001</v>
      </c>
      <c r="M102">
        <v>17.496441600000001</v>
      </c>
      <c r="N102">
        <v>17.968564749999999</v>
      </c>
      <c r="O102">
        <v>18.447940880000001</v>
      </c>
      <c r="P102">
        <v>18.9355045</v>
      </c>
      <c r="Q102">
        <v>19.4342185</v>
      </c>
      <c r="R102">
        <v>19.94312687</v>
      </c>
      <c r="S102">
        <v>20.461725909999998</v>
      </c>
      <c r="T102">
        <v>20.99023128</v>
      </c>
      <c r="U102">
        <v>21.527636179999998</v>
      </c>
      <c r="V102">
        <v>22.072125100000001</v>
      </c>
      <c r="W102">
        <v>22.623139630000001</v>
      </c>
      <c r="X102">
        <v>23.18105752</v>
      </c>
      <c r="Y102">
        <v>23.746405450000001</v>
      </c>
      <c r="Z102">
        <v>24.319595029999999</v>
      </c>
      <c r="AA102">
        <v>24.900910660000001</v>
      </c>
      <c r="AB102">
        <v>25.490530710000002</v>
      </c>
      <c r="AC102">
        <v>26.088565590000002</v>
      </c>
      <c r="AD102">
        <v>26.695096970000002</v>
      </c>
      <c r="AE102">
        <v>27.310495199999998</v>
      </c>
      <c r="AF102">
        <v>27.936205860000001</v>
      </c>
      <c r="AG102">
        <v>28.57092183</v>
      </c>
      <c r="AH102">
        <v>29.21419796</v>
      </c>
      <c r="AI102">
        <v>29.86654484</v>
      </c>
      <c r="AJ102">
        <v>30.529074009999999</v>
      </c>
      <c r="AK102">
        <v>31.204182589999998</v>
      </c>
      <c r="AL102">
        <v>31.893433680000001</v>
      </c>
      <c r="AM102">
        <v>32.599032489999999</v>
      </c>
      <c r="AN102">
        <v>33.323858459999997</v>
      </c>
    </row>
    <row r="103" spans="1:40" x14ac:dyDescent="0.25">
      <c r="A103" s="5" t="s">
        <v>215</v>
      </c>
      <c r="B103" t="s">
        <v>337</v>
      </c>
      <c r="C103">
        <v>79196.570370000001</v>
      </c>
      <c r="D103">
        <v>81779.255350000007</v>
      </c>
      <c r="E103">
        <v>84504.589380000005</v>
      </c>
      <c r="F103">
        <v>87343.744890000002</v>
      </c>
      <c r="G103">
        <v>90229.643710000004</v>
      </c>
      <c r="H103">
        <v>93128.226439999999</v>
      </c>
      <c r="I103">
        <v>96065.501080000002</v>
      </c>
      <c r="J103">
        <v>99061.279590000006</v>
      </c>
      <c r="K103">
        <v>102117.87820000001</v>
      </c>
      <c r="L103">
        <v>105236.49129999999</v>
      </c>
      <c r="M103">
        <v>108399.0331</v>
      </c>
      <c r="N103">
        <v>111601.68670000001</v>
      </c>
      <c r="O103">
        <v>114848.0738</v>
      </c>
      <c r="P103">
        <v>118173.0414</v>
      </c>
      <c r="Q103">
        <v>121601.45209999999</v>
      </c>
      <c r="R103">
        <v>125147.4262</v>
      </c>
      <c r="S103">
        <v>128824.31419999999</v>
      </c>
      <c r="T103">
        <v>132640.56039999999</v>
      </c>
      <c r="U103">
        <v>136643.3731</v>
      </c>
      <c r="V103">
        <v>140781.18909999999</v>
      </c>
      <c r="W103">
        <v>145065.2597</v>
      </c>
      <c r="X103">
        <v>149486.5705</v>
      </c>
      <c r="Y103">
        <v>154045.04550000001</v>
      </c>
      <c r="Z103">
        <v>158736.8585</v>
      </c>
      <c r="AA103">
        <v>163566.02849999999</v>
      </c>
      <c r="AB103">
        <v>168536.3536</v>
      </c>
      <c r="AC103">
        <v>173651.19760000001</v>
      </c>
      <c r="AD103">
        <v>178915.4509</v>
      </c>
      <c r="AE103">
        <v>184349.00940000001</v>
      </c>
      <c r="AF103">
        <v>189956.4976</v>
      </c>
      <c r="AG103">
        <v>195746.72579999999</v>
      </c>
      <c r="AH103">
        <v>201714.13620000001</v>
      </c>
      <c r="AI103">
        <v>207860.32810000001</v>
      </c>
      <c r="AJ103">
        <v>214184.0491</v>
      </c>
      <c r="AK103">
        <v>220689.07130000001</v>
      </c>
      <c r="AL103">
        <v>227382.59280000001</v>
      </c>
      <c r="AM103">
        <v>234278.22810000001</v>
      </c>
      <c r="AN103">
        <v>241392.86670000001</v>
      </c>
    </row>
    <row r="104" spans="1:40" x14ac:dyDescent="0.25">
      <c r="A104" s="5" t="s">
        <v>215</v>
      </c>
      <c r="B104" t="s">
        <v>338</v>
      </c>
      <c r="C104">
        <v>25142.842860000001</v>
      </c>
      <c r="D104">
        <v>25973.758519999999</v>
      </c>
      <c r="E104">
        <v>26831.619460000002</v>
      </c>
      <c r="F104">
        <v>27708.66316</v>
      </c>
      <c r="G104">
        <v>28601.783390000001</v>
      </c>
      <c r="H104">
        <v>29512.781849999999</v>
      </c>
      <c r="I104">
        <v>30448.85413</v>
      </c>
      <c r="J104">
        <v>31414.43593</v>
      </c>
      <c r="K104">
        <v>32402.214260000001</v>
      </c>
      <c r="L104">
        <v>33415.228519999997</v>
      </c>
      <c r="M104">
        <v>34451.706140000002</v>
      </c>
      <c r="N104">
        <v>35511.788769999999</v>
      </c>
      <c r="O104">
        <v>36594.829570000002</v>
      </c>
      <c r="P104">
        <v>37703.905189999998</v>
      </c>
      <c r="Q104">
        <v>38845.238510000003</v>
      </c>
      <c r="R104">
        <v>40017.957629999997</v>
      </c>
      <c r="S104">
        <v>41223.387300000002</v>
      </c>
      <c r="T104">
        <v>42463.092689999998</v>
      </c>
      <c r="U104">
        <v>43739.170259999999</v>
      </c>
      <c r="V104">
        <v>45040.243470000001</v>
      </c>
      <c r="W104">
        <v>46376.089650000002</v>
      </c>
      <c r="X104">
        <v>47745.803330000002</v>
      </c>
      <c r="Y104">
        <v>49150.788130000001</v>
      </c>
      <c r="Z104">
        <v>50589.727299999999</v>
      </c>
      <c r="AA104">
        <v>52064.047420000003</v>
      </c>
      <c r="AB104">
        <v>53574.809439999997</v>
      </c>
      <c r="AC104">
        <v>55122.847959999999</v>
      </c>
      <c r="AD104">
        <v>56709.701359999999</v>
      </c>
      <c r="AE104">
        <v>58338.492339999997</v>
      </c>
      <c r="AF104">
        <v>60009.65653</v>
      </c>
      <c r="AG104">
        <v>61723.599470000001</v>
      </c>
      <c r="AH104">
        <v>63477.766349999998</v>
      </c>
      <c r="AI104">
        <v>65274.818429999999</v>
      </c>
      <c r="AJ104">
        <v>67116.555789999999</v>
      </c>
      <c r="AK104">
        <v>69007.23</v>
      </c>
      <c r="AL104">
        <v>70950.063299999994</v>
      </c>
      <c r="AM104">
        <v>72950.394490000006</v>
      </c>
      <c r="AN104">
        <v>75014.519459999996</v>
      </c>
    </row>
    <row r="105" spans="1:40" x14ac:dyDescent="0.25">
      <c r="A105" s="5" t="s">
        <v>215</v>
      </c>
      <c r="B105" t="s">
        <v>339</v>
      </c>
      <c r="C105">
        <v>38141.076789999999</v>
      </c>
      <c r="D105">
        <v>39635.901680000003</v>
      </c>
      <c r="E105">
        <v>41173.637309999998</v>
      </c>
      <c r="F105">
        <v>42738.78946</v>
      </c>
      <c r="G105">
        <v>44336.78959</v>
      </c>
      <c r="H105">
        <v>45965.126989999997</v>
      </c>
      <c r="I105">
        <v>47631.548410000003</v>
      </c>
      <c r="J105">
        <v>49344.082759999998</v>
      </c>
      <c r="K105">
        <v>51089.267030000003</v>
      </c>
      <c r="L105">
        <v>52890.352959999997</v>
      </c>
      <c r="M105">
        <v>54748.420409999999</v>
      </c>
      <c r="N105">
        <v>56673.765469999998</v>
      </c>
      <c r="O105">
        <v>58669.466059999999</v>
      </c>
      <c r="P105">
        <v>60736.7137</v>
      </c>
      <c r="Q105">
        <v>62884.242140000002</v>
      </c>
      <c r="R105">
        <v>65109.690979999999</v>
      </c>
      <c r="S105">
        <v>67419.881240000002</v>
      </c>
      <c r="T105">
        <v>69821.029269999999</v>
      </c>
      <c r="U105">
        <v>72314.806400000001</v>
      </c>
      <c r="V105">
        <v>74863.875740000003</v>
      </c>
      <c r="W105">
        <v>77522.56985</v>
      </c>
      <c r="X105">
        <v>80288.203320000001</v>
      </c>
      <c r="Y105">
        <v>83167.544599999994</v>
      </c>
      <c r="Z105">
        <v>86153.95667</v>
      </c>
      <c r="AA105">
        <v>89254.733380000005</v>
      </c>
      <c r="AB105">
        <v>92476.03297</v>
      </c>
      <c r="AC105">
        <v>95823.512700000007</v>
      </c>
      <c r="AD105">
        <v>99306.989249999999</v>
      </c>
      <c r="AE105">
        <v>102918.8466</v>
      </c>
      <c r="AF105">
        <v>106654.0371</v>
      </c>
      <c r="AG105">
        <v>110526.32640000001</v>
      </c>
      <c r="AH105">
        <v>114528.2827</v>
      </c>
      <c r="AI105">
        <v>118674.38280000001</v>
      </c>
      <c r="AJ105">
        <v>122969.87360000001</v>
      </c>
      <c r="AK105">
        <v>127423.7132</v>
      </c>
      <c r="AL105">
        <v>132042.64379999999</v>
      </c>
      <c r="AM105">
        <v>136838.93659999999</v>
      </c>
      <c r="AN105">
        <v>141824.27840000001</v>
      </c>
    </row>
    <row r="106" spans="1:40" x14ac:dyDescent="0.25">
      <c r="A106" s="5" t="s">
        <v>215</v>
      </c>
      <c r="B106" t="s">
        <v>340</v>
      </c>
      <c r="C106">
        <v>7549.8993810000002</v>
      </c>
      <c r="D106">
        <v>7855.0844010000001</v>
      </c>
      <c r="E106">
        <v>8165.8660870000003</v>
      </c>
      <c r="F106">
        <v>8479.6164210000006</v>
      </c>
      <c r="G106">
        <v>8807.6359260000008</v>
      </c>
      <c r="H106">
        <v>9156.0445419999996</v>
      </c>
      <c r="I106">
        <v>9531.4112640000003</v>
      </c>
      <c r="J106">
        <v>9939.466719</v>
      </c>
      <c r="K106">
        <v>10370.1525</v>
      </c>
      <c r="L106">
        <v>10827.67757</v>
      </c>
      <c r="M106">
        <v>11311.86911</v>
      </c>
      <c r="N106">
        <v>11824.73444</v>
      </c>
      <c r="O106">
        <v>12367.11507</v>
      </c>
      <c r="P106">
        <v>12923.53464</v>
      </c>
      <c r="Q106">
        <v>13497.57864</v>
      </c>
      <c r="R106">
        <v>14090.599749999999</v>
      </c>
      <c r="S106">
        <v>14705.565979999999</v>
      </c>
      <c r="T106">
        <v>15345.67268</v>
      </c>
      <c r="U106">
        <v>16005.36138</v>
      </c>
      <c r="V106">
        <v>16679.121869999999</v>
      </c>
      <c r="W106">
        <v>17384.670900000001</v>
      </c>
      <c r="X106">
        <v>18123.33754</v>
      </c>
      <c r="Y106">
        <v>18898.597290000002</v>
      </c>
      <c r="Z106">
        <v>19709.867630000001</v>
      </c>
      <c r="AA106">
        <v>20560.268540000001</v>
      </c>
      <c r="AB106">
        <v>21452.633620000001</v>
      </c>
      <c r="AC106">
        <v>22389.768840000001</v>
      </c>
      <c r="AD106">
        <v>23375.850600000002</v>
      </c>
      <c r="AE106">
        <v>24403.351650000001</v>
      </c>
      <c r="AF106">
        <v>25470.49451</v>
      </c>
      <c r="AG106">
        <v>26582.943179999998</v>
      </c>
      <c r="AH106">
        <v>27740.080539999999</v>
      </c>
      <c r="AI106">
        <v>28948.337869999999</v>
      </c>
      <c r="AJ106">
        <v>30212.01626</v>
      </c>
      <c r="AK106">
        <v>31537.012170000002</v>
      </c>
      <c r="AL106">
        <v>32929.190929999997</v>
      </c>
      <c r="AM106">
        <v>34395.851519999997</v>
      </c>
      <c r="AN106">
        <v>35944.764600000002</v>
      </c>
    </row>
    <row r="107" spans="1:40" x14ac:dyDescent="0.25">
      <c r="A107" s="5" t="s">
        <v>215</v>
      </c>
      <c r="B107" t="s">
        <v>341</v>
      </c>
      <c r="C107">
        <v>10681.6993</v>
      </c>
      <c r="D107">
        <v>11095.77353</v>
      </c>
      <c r="E107">
        <v>11506.075000000001</v>
      </c>
      <c r="F107">
        <v>11909.03126</v>
      </c>
      <c r="G107">
        <v>12322.21456</v>
      </c>
      <c r="H107">
        <v>12757.814340000001</v>
      </c>
      <c r="I107">
        <v>13221.39978</v>
      </c>
      <c r="J107">
        <v>13715.995209999999</v>
      </c>
      <c r="K107">
        <v>14226.5944</v>
      </c>
      <c r="L107">
        <v>14760.00346</v>
      </c>
      <c r="M107">
        <v>15317.99264</v>
      </c>
      <c r="N107">
        <v>15903.335429999999</v>
      </c>
      <c r="O107">
        <v>16515.3377</v>
      </c>
      <c r="P107">
        <v>17142.63334</v>
      </c>
      <c r="Q107">
        <v>17787.466420000001</v>
      </c>
      <c r="R107">
        <v>18446.83611</v>
      </c>
      <c r="S107">
        <v>19121.731820000001</v>
      </c>
      <c r="T107">
        <v>19814.152910000001</v>
      </c>
      <c r="U107">
        <v>20518.314490000001</v>
      </c>
      <c r="V107">
        <v>21227.168280000002</v>
      </c>
      <c r="W107">
        <v>21959.46528</v>
      </c>
      <c r="X107">
        <v>22716.354480000002</v>
      </c>
      <c r="Y107">
        <v>23500.944899999999</v>
      </c>
      <c r="Z107">
        <v>24311.63163</v>
      </c>
      <c r="AA107">
        <v>25150.51513</v>
      </c>
      <c r="AB107">
        <v>26019.18691</v>
      </c>
      <c r="AC107">
        <v>26919.084289999999</v>
      </c>
      <c r="AD107">
        <v>27852.946510000002</v>
      </c>
      <c r="AE107">
        <v>28816.258620000001</v>
      </c>
      <c r="AF107">
        <v>29805.378789999999</v>
      </c>
      <c r="AG107">
        <v>30821.272679999998</v>
      </c>
      <c r="AH107">
        <v>31861.588479999999</v>
      </c>
      <c r="AI107">
        <v>32932.441680000004</v>
      </c>
      <c r="AJ107">
        <v>34037.975449999998</v>
      </c>
      <c r="AK107">
        <v>35184.332369999996</v>
      </c>
      <c r="AL107">
        <v>36375.382460000001</v>
      </c>
      <c r="AM107">
        <v>37616.603560000003</v>
      </c>
      <c r="AN107">
        <v>38913.509819999999</v>
      </c>
    </row>
    <row r="108" spans="1:40" x14ac:dyDescent="0.25">
      <c r="A108" s="5" t="s">
        <v>215</v>
      </c>
      <c r="B108" t="s">
        <v>342</v>
      </c>
      <c r="C108">
        <v>409061.22110000002</v>
      </c>
      <c r="D108">
        <v>421279.40010000003</v>
      </c>
      <c r="E108">
        <v>433477.10359999997</v>
      </c>
      <c r="F108">
        <v>445611.40470000001</v>
      </c>
      <c r="G108">
        <v>458029.20449999999</v>
      </c>
      <c r="H108">
        <v>471054.84909999999</v>
      </c>
      <c r="I108">
        <v>484775.41</v>
      </c>
      <c r="J108">
        <v>499143.42190000002</v>
      </c>
      <c r="K108">
        <v>513841.71840000001</v>
      </c>
      <c r="L108">
        <v>528980.68669999996</v>
      </c>
      <c r="M108">
        <v>544654.60660000006</v>
      </c>
      <c r="N108">
        <v>560851.88589999999</v>
      </c>
      <c r="O108">
        <v>577515.32790000003</v>
      </c>
      <c r="P108">
        <v>594556.2709</v>
      </c>
      <c r="Q108">
        <v>612034.4423</v>
      </c>
      <c r="R108">
        <v>629801.35109999997</v>
      </c>
      <c r="S108">
        <v>647805.24600000004</v>
      </c>
      <c r="T108">
        <v>666045.07929999998</v>
      </c>
      <c r="U108">
        <v>684316.81740000006</v>
      </c>
      <c r="V108">
        <v>702635.53500000003</v>
      </c>
      <c r="W108">
        <v>721091.96840000001</v>
      </c>
      <c r="X108">
        <v>739744.31389999995</v>
      </c>
      <c r="Y108">
        <v>758638.09409999999</v>
      </c>
      <c r="Z108">
        <v>777784.75509999995</v>
      </c>
      <c r="AA108">
        <v>797192.0858</v>
      </c>
      <c r="AB108">
        <v>816859.26659999997</v>
      </c>
      <c r="AC108">
        <v>836782.52769999998</v>
      </c>
      <c r="AD108">
        <v>856962.08750000002</v>
      </c>
      <c r="AE108">
        <v>877390.05200000003</v>
      </c>
      <c r="AF108">
        <v>898089.71770000004</v>
      </c>
      <c r="AG108">
        <v>918937.5773</v>
      </c>
      <c r="AH108">
        <v>939905.4192</v>
      </c>
      <c r="AI108">
        <v>961049.99609999999</v>
      </c>
      <c r="AJ108">
        <v>982448.01520000002</v>
      </c>
      <c r="AK108">
        <v>1004244.765</v>
      </c>
      <c r="AL108">
        <v>1026502.421</v>
      </c>
      <c r="AM108">
        <v>1049318.635</v>
      </c>
      <c r="AN108">
        <v>1072819.291</v>
      </c>
    </row>
    <row r="109" spans="1:40" x14ac:dyDescent="0.25">
      <c r="A109" s="19" t="s">
        <v>219</v>
      </c>
      <c r="B109" t="s">
        <v>343</v>
      </c>
      <c r="C109">
        <v>307332.288</v>
      </c>
      <c r="D109">
        <v>313972.72220000002</v>
      </c>
      <c r="E109">
        <v>319339.22700000001</v>
      </c>
      <c r="F109">
        <v>324109.19799999997</v>
      </c>
      <c r="G109">
        <v>329214.2438</v>
      </c>
      <c r="H109">
        <v>335058.7403</v>
      </c>
      <c r="I109">
        <v>341385.68479999999</v>
      </c>
      <c r="J109">
        <v>348192.58789999998</v>
      </c>
      <c r="K109">
        <v>355070.29519999999</v>
      </c>
      <c r="L109">
        <v>361772.52750000003</v>
      </c>
      <c r="M109">
        <v>368488.78139999998</v>
      </c>
      <c r="N109">
        <v>375304.00770000002</v>
      </c>
      <c r="O109">
        <v>382216.12160000001</v>
      </c>
      <c r="P109">
        <v>389118.71110000001</v>
      </c>
      <c r="Q109">
        <v>396016.33510000003</v>
      </c>
      <c r="R109">
        <v>402816.16769999999</v>
      </c>
      <c r="S109">
        <v>409485.65279999998</v>
      </c>
      <c r="T109">
        <v>416040.59460000001</v>
      </c>
      <c r="U109">
        <v>422217.52340000001</v>
      </c>
      <c r="V109">
        <v>428169.87469999999</v>
      </c>
      <c r="W109">
        <v>433984.17700000003</v>
      </c>
      <c r="X109">
        <v>439724.39250000002</v>
      </c>
      <c r="Y109">
        <v>445428.93369999999</v>
      </c>
      <c r="Z109">
        <v>451117.94579999999</v>
      </c>
      <c r="AA109">
        <v>456801.41369999998</v>
      </c>
      <c r="AB109">
        <v>462484.37579999998</v>
      </c>
      <c r="AC109">
        <v>468170.5036</v>
      </c>
      <c r="AD109">
        <v>473863.64909999998</v>
      </c>
      <c r="AE109">
        <v>479283.87400000001</v>
      </c>
      <c r="AF109">
        <v>484595.63299999997</v>
      </c>
      <c r="AG109">
        <v>489789.06760000001</v>
      </c>
      <c r="AH109">
        <v>494881.99829999998</v>
      </c>
      <c r="AI109">
        <v>499919.41259999998</v>
      </c>
      <c r="AJ109">
        <v>504957.94170000002</v>
      </c>
      <c r="AK109">
        <v>510079.40519999998</v>
      </c>
      <c r="AL109">
        <v>515315.36060000001</v>
      </c>
      <c r="AM109">
        <v>520716.31290000002</v>
      </c>
      <c r="AN109">
        <v>526334.03980000003</v>
      </c>
    </row>
    <row r="110" spans="1:40" x14ac:dyDescent="0.25">
      <c r="A110" s="5" t="s">
        <v>215</v>
      </c>
      <c r="B110" t="s">
        <v>344</v>
      </c>
      <c r="C110">
        <v>42242.221010000001</v>
      </c>
      <c r="D110">
        <v>43510.261899999998</v>
      </c>
      <c r="E110">
        <v>44782.847739999997</v>
      </c>
      <c r="F110">
        <v>46055.327859999998</v>
      </c>
      <c r="G110">
        <v>47348.480250000001</v>
      </c>
      <c r="H110">
        <v>48689.134689999999</v>
      </c>
      <c r="I110">
        <v>50082.261700000003</v>
      </c>
      <c r="J110">
        <v>51533.152159999998</v>
      </c>
      <c r="K110">
        <v>53036.358619999999</v>
      </c>
      <c r="L110">
        <v>54594.07099</v>
      </c>
      <c r="M110">
        <v>56215.519979999997</v>
      </c>
      <c r="N110">
        <v>57909.171159999998</v>
      </c>
      <c r="O110">
        <v>59685.625569999997</v>
      </c>
      <c r="P110">
        <v>61499.614110000002</v>
      </c>
      <c r="Q110">
        <v>63372.57559</v>
      </c>
      <c r="R110">
        <v>65307.873809999997</v>
      </c>
      <c r="S110">
        <v>67307.204310000001</v>
      </c>
      <c r="T110">
        <v>69373.716549999997</v>
      </c>
      <c r="U110">
        <v>71486.855129999996</v>
      </c>
      <c r="V110">
        <v>73651.145980000001</v>
      </c>
      <c r="W110">
        <v>75878.469029999906</v>
      </c>
      <c r="X110">
        <v>78171.468720000004</v>
      </c>
      <c r="Y110">
        <v>80534.121350000001</v>
      </c>
      <c r="Z110">
        <v>82967.742639999997</v>
      </c>
      <c r="AA110">
        <v>85475.521170000007</v>
      </c>
      <c r="AB110">
        <v>88060.281050000005</v>
      </c>
      <c r="AC110">
        <v>90724.701950000002</v>
      </c>
      <c r="AD110">
        <v>93472.261939999997</v>
      </c>
      <c r="AE110">
        <v>96258.089680000005</v>
      </c>
      <c r="AF110">
        <v>99092.555489999999</v>
      </c>
      <c r="AG110">
        <v>101983.0705</v>
      </c>
      <c r="AH110">
        <v>104929.6185</v>
      </c>
      <c r="AI110">
        <v>107936.5698</v>
      </c>
      <c r="AJ110">
        <v>111008.51459999999</v>
      </c>
      <c r="AK110">
        <v>114155.4498</v>
      </c>
      <c r="AL110">
        <v>117386.55190000001</v>
      </c>
      <c r="AM110">
        <v>120713.3771</v>
      </c>
      <c r="AN110">
        <v>124151.466</v>
      </c>
    </row>
    <row r="111" spans="1:40" x14ac:dyDescent="0.25">
      <c r="A111" s="5" t="s">
        <v>215</v>
      </c>
      <c r="B111" t="s">
        <v>345</v>
      </c>
      <c r="C111">
        <v>176930.23329999999</v>
      </c>
      <c r="D111">
        <v>182839.0508</v>
      </c>
      <c r="E111">
        <v>188783.4889</v>
      </c>
      <c r="F111">
        <v>194723.5416</v>
      </c>
      <c r="G111">
        <v>200765.05110000001</v>
      </c>
      <c r="H111">
        <v>207017.06340000001</v>
      </c>
      <c r="I111">
        <v>213536.93710000001</v>
      </c>
      <c r="J111">
        <v>220347.08979999999</v>
      </c>
      <c r="K111">
        <v>227340.72469999999</v>
      </c>
      <c r="L111">
        <v>234554.09890000001</v>
      </c>
      <c r="M111">
        <v>241995.53039999999</v>
      </c>
      <c r="N111">
        <v>249676.29190000001</v>
      </c>
      <c r="O111">
        <v>257586.46369999999</v>
      </c>
      <c r="P111">
        <v>265682.03120000003</v>
      </c>
      <c r="Q111">
        <v>273998.46139999997</v>
      </c>
      <c r="R111">
        <v>282505.48320000002</v>
      </c>
      <c r="S111">
        <v>291205.07179999998</v>
      </c>
      <c r="T111">
        <v>300109.84470000002</v>
      </c>
      <c r="U111">
        <v>309163.86829999997</v>
      </c>
      <c r="V111">
        <v>318307.27360000001</v>
      </c>
      <c r="W111">
        <v>327660.52990000002</v>
      </c>
      <c r="X111">
        <v>337232.68400000001</v>
      </c>
      <c r="Y111">
        <v>347046.18699999998</v>
      </c>
      <c r="Z111">
        <v>357092.03810000001</v>
      </c>
      <c r="AA111">
        <v>367384.28120000003</v>
      </c>
      <c r="AB111">
        <v>377932.55900000001</v>
      </c>
      <c r="AC111">
        <v>388744.59419999999</v>
      </c>
      <c r="AD111">
        <v>399835.56800000003</v>
      </c>
      <c r="AE111">
        <v>411197.33809999999</v>
      </c>
      <c r="AF111">
        <v>422818.20669999998</v>
      </c>
      <c r="AG111">
        <v>434691.7942</v>
      </c>
      <c r="AH111">
        <v>446798.12640000001</v>
      </c>
      <c r="AI111">
        <v>459175.26650000003</v>
      </c>
      <c r="AJ111">
        <v>471853.47850000003</v>
      </c>
      <c r="AK111">
        <v>484886.28649999999</v>
      </c>
      <c r="AL111">
        <v>498307.23719999997</v>
      </c>
      <c r="AM111">
        <v>512166.50319999998</v>
      </c>
      <c r="AN111">
        <v>526520.71109999996</v>
      </c>
    </row>
    <row r="112" spans="1:40" x14ac:dyDescent="0.25">
      <c r="A112" s="5" t="s">
        <v>217</v>
      </c>
      <c r="B112" t="s">
        <v>346</v>
      </c>
      <c r="C112">
        <v>11991.614</v>
      </c>
      <c r="D112">
        <v>12427.210870000001</v>
      </c>
      <c r="E112">
        <v>12879.9445</v>
      </c>
      <c r="F112">
        <v>13354.38732</v>
      </c>
      <c r="G112">
        <v>13857.59642</v>
      </c>
      <c r="H112">
        <v>14379.60052</v>
      </c>
      <c r="I112">
        <v>14914.733109999999</v>
      </c>
      <c r="J112">
        <v>15291.84382</v>
      </c>
      <c r="K112">
        <v>15647.29471</v>
      </c>
      <c r="L112">
        <v>16061.70793</v>
      </c>
      <c r="M112">
        <v>16575.11076</v>
      </c>
      <c r="N112">
        <v>17104.672930000001</v>
      </c>
      <c r="O112">
        <v>17667.27175</v>
      </c>
      <c r="P112">
        <v>18293.50791</v>
      </c>
      <c r="Q112">
        <v>18930.147540000002</v>
      </c>
      <c r="R112">
        <v>19595.428</v>
      </c>
      <c r="S112">
        <v>20290.80142</v>
      </c>
      <c r="T112">
        <v>21020.229360000001</v>
      </c>
      <c r="U112">
        <v>21844.023270000002</v>
      </c>
      <c r="V112">
        <v>22687.781609999998</v>
      </c>
      <c r="W112">
        <v>23571.725160000002</v>
      </c>
      <c r="X112">
        <v>24496.121279999999</v>
      </c>
      <c r="Y112">
        <v>25463.465400000001</v>
      </c>
      <c r="Z112">
        <v>26476.06422</v>
      </c>
      <c r="AA112">
        <v>27536.4935</v>
      </c>
      <c r="AB112">
        <v>28647.833009999998</v>
      </c>
      <c r="AC112">
        <v>29813.33916</v>
      </c>
      <c r="AD112">
        <v>31036.725170000002</v>
      </c>
      <c r="AE112">
        <v>32284.72407</v>
      </c>
      <c r="AF112">
        <v>33514.587050000002</v>
      </c>
      <c r="AG112">
        <v>34755.660819999997</v>
      </c>
      <c r="AH112">
        <v>36027.214039999999</v>
      </c>
      <c r="AI112">
        <v>37331.364110000002</v>
      </c>
      <c r="AJ112">
        <v>38650.468139999997</v>
      </c>
      <c r="AK112">
        <v>39983.8122</v>
      </c>
      <c r="AL112">
        <v>41330.853049999998</v>
      </c>
      <c r="AM112">
        <v>42669.332779999997</v>
      </c>
      <c r="AN112">
        <v>44019.621330000002</v>
      </c>
    </row>
    <row r="113" spans="1:40" x14ac:dyDescent="0.25">
      <c r="A113" s="5" t="s">
        <v>217</v>
      </c>
      <c r="B113" t="s">
        <v>347</v>
      </c>
      <c r="C113">
        <v>16126.348</v>
      </c>
      <c r="D113">
        <v>16897.407149999999</v>
      </c>
      <c r="E113">
        <v>17778.407930000001</v>
      </c>
      <c r="F113">
        <v>18734.456750000001</v>
      </c>
      <c r="G113">
        <v>19961.640879999999</v>
      </c>
      <c r="H113">
        <v>21507.73547</v>
      </c>
      <c r="I113">
        <v>23359.66373</v>
      </c>
      <c r="J113">
        <v>25331.432270000001</v>
      </c>
      <c r="K113">
        <v>27398.030119999999</v>
      </c>
      <c r="L113">
        <v>29630.058059999999</v>
      </c>
      <c r="M113">
        <v>32120.66359</v>
      </c>
      <c r="N113">
        <v>34818.408860000003</v>
      </c>
      <c r="O113">
        <v>37776.500719999996</v>
      </c>
      <c r="P113">
        <v>40851.732900000003</v>
      </c>
      <c r="Q113">
        <v>43936.985370000002</v>
      </c>
      <c r="R113">
        <v>47058.179239999998</v>
      </c>
      <c r="S113">
        <v>50226.793129999998</v>
      </c>
      <c r="T113">
        <v>53455.73143</v>
      </c>
      <c r="U113">
        <v>56899.97163</v>
      </c>
      <c r="V113">
        <v>60459.540719999997</v>
      </c>
      <c r="W113">
        <v>64154.26627</v>
      </c>
      <c r="X113">
        <v>67966.433869999906</v>
      </c>
      <c r="Y113">
        <v>71878.64284</v>
      </c>
      <c r="Z113">
        <v>75871.534100000004</v>
      </c>
      <c r="AA113">
        <v>79925.398679999998</v>
      </c>
      <c r="AB113">
        <v>84021.138160000002</v>
      </c>
      <c r="AC113">
        <v>88140.169779999997</v>
      </c>
      <c r="AD113">
        <v>92265.22481</v>
      </c>
      <c r="AE113">
        <v>96204.462050000002</v>
      </c>
      <c r="AF113">
        <v>99883.971959999995</v>
      </c>
      <c r="AG113">
        <v>103350.43150000001</v>
      </c>
      <c r="AH113">
        <v>106636.8257</v>
      </c>
      <c r="AI113">
        <v>109750.7791</v>
      </c>
      <c r="AJ113">
        <v>112669.4164</v>
      </c>
      <c r="AK113">
        <v>115396.3769</v>
      </c>
      <c r="AL113">
        <v>117933.0079</v>
      </c>
      <c r="AM113">
        <v>120250.52529999999</v>
      </c>
      <c r="AN113">
        <v>122382.988</v>
      </c>
    </row>
    <row r="114" spans="1:40" x14ac:dyDescent="0.25">
      <c r="A114" s="5" t="s">
        <v>217</v>
      </c>
      <c r="B114" t="s">
        <v>348</v>
      </c>
      <c r="C114">
        <v>721.67200000000003</v>
      </c>
      <c r="D114">
        <v>717.04726370000003</v>
      </c>
      <c r="E114">
        <v>702.78749730000004</v>
      </c>
      <c r="F114">
        <v>684.71214280000004</v>
      </c>
      <c r="G114">
        <v>667.29456789999995</v>
      </c>
      <c r="H114">
        <v>651.06348079999998</v>
      </c>
      <c r="I114">
        <v>635.94411609999997</v>
      </c>
      <c r="J114">
        <v>620.7503279</v>
      </c>
      <c r="K114">
        <v>609.64509299999997</v>
      </c>
      <c r="L114">
        <v>603.07896029999995</v>
      </c>
      <c r="M114">
        <v>600.56518630000005</v>
      </c>
      <c r="N114">
        <v>600.8006924</v>
      </c>
      <c r="O114">
        <v>603.52077789999998</v>
      </c>
      <c r="P114">
        <v>607.8486676</v>
      </c>
      <c r="Q114">
        <v>612.86451160000001</v>
      </c>
      <c r="R114">
        <v>618.42978319999997</v>
      </c>
      <c r="S114">
        <v>624.47635979999995</v>
      </c>
      <c r="T114">
        <v>631.04431609999995</v>
      </c>
      <c r="U114">
        <v>638.04044980000003</v>
      </c>
      <c r="V114">
        <v>644.94335899999999</v>
      </c>
      <c r="W114">
        <v>652.03855859999999</v>
      </c>
      <c r="X114">
        <v>659.5088581</v>
      </c>
      <c r="Y114">
        <v>667.52753570000004</v>
      </c>
      <c r="Z114">
        <v>676.24118499999997</v>
      </c>
      <c r="AA114">
        <v>685.77757919999999</v>
      </c>
      <c r="AB114">
        <v>696.25155589999997</v>
      </c>
      <c r="AC114">
        <v>707.76783560000001</v>
      </c>
      <c r="AD114">
        <v>720.42706740000006</v>
      </c>
      <c r="AE114">
        <v>733.49586320000003</v>
      </c>
      <c r="AF114">
        <v>746.61945019999996</v>
      </c>
      <c r="AG114">
        <v>759.96144170000002</v>
      </c>
      <c r="AH114">
        <v>773.71760029999996</v>
      </c>
      <c r="AI114">
        <v>788.01851450000004</v>
      </c>
      <c r="AJ114">
        <v>802.90429489999997</v>
      </c>
      <c r="AK114">
        <v>818.49128459999997</v>
      </c>
      <c r="AL114">
        <v>834.88846009999997</v>
      </c>
      <c r="AM114">
        <v>852.1180435</v>
      </c>
      <c r="AN114">
        <v>870.37824509999996</v>
      </c>
    </row>
    <row r="115" spans="1:40" x14ac:dyDescent="0.25">
      <c r="A115" s="5" t="s">
        <v>217</v>
      </c>
      <c r="B115" t="s">
        <v>349</v>
      </c>
      <c r="C115">
        <v>48595.165000000001</v>
      </c>
      <c r="D115">
        <v>50256.275320000001</v>
      </c>
      <c r="E115">
        <v>51907.033770000002</v>
      </c>
      <c r="F115">
        <v>53553.640090000001</v>
      </c>
      <c r="G115">
        <v>55247.364759999997</v>
      </c>
      <c r="H115">
        <v>57003.804199999999</v>
      </c>
      <c r="I115">
        <v>58844.169730000001</v>
      </c>
      <c r="J115">
        <v>60196.081749999998</v>
      </c>
      <c r="K115">
        <v>61535.990640000004</v>
      </c>
      <c r="L115">
        <v>63145.006459999997</v>
      </c>
      <c r="M115">
        <v>65173.346429999998</v>
      </c>
      <c r="N115">
        <v>67323.711129999996</v>
      </c>
      <c r="O115">
        <v>69654.183940000003</v>
      </c>
      <c r="P115">
        <v>72269.594020000004</v>
      </c>
      <c r="Q115">
        <v>74969.821190000002</v>
      </c>
      <c r="R115">
        <v>77781.176229999997</v>
      </c>
      <c r="S115">
        <v>80688.255839999998</v>
      </c>
      <c r="T115">
        <v>83699.819619999995</v>
      </c>
      <c r="U115">
        <v>87001.218710000001</v>
      </c>
      <c r="V115">
        <v>90357.52622</v>
      </c>
      <c r="W115">
        <v>93854.151540000006</v>
      </c>
      <c r="X115">
        <v>97505.952340000003</v>
      </c>
      <c r="Y115">
        <v>101333.4032</v>
      </c>
      <c r="Z115">
        <v>105354.81329999999</v>
      </c>
      <c r="AA115">
        <v>109588.9287</v>
      </c>
      <c r="AB115">
        <v>114056.4748</v>
      </c>
      <c r="AC115">
        <v>118779.6979</v>
      </c>
      <c r="AD115">
        <v>123783.89479999999</v>
      </c>
      <c r="AE115">
        <v>128885.83900000001</v>
      </c>
      <c r="AF115">
        <v>133926.38800000001</v>
      </c>
      <c r="AG115">
        <v>138972.39240000001</v>
      </c>
      <c r="AH115">
        <v>144078.33720000001</v>
      </c>
      <c r="AI115">
        <v>149257.7678</v>
      </c>
      <c r="AJ115">
        <v>154463.07490000001</v>
      </c>
      <c r="AK115">
        <v>159707.33429999999</v>
      </c>
      <c r="AL115">
        <v>164999.9234</v>
      </c>
      <c r="AM115">
        <v>170275.304</v>
      </c>
      <c r="AN115">
        <v>175612.02840000001</v>
      </c>
    </row>
    <row r="116" spans="1:40" x14ac:dyDescent="0.25">
      <c r="A116" s="5" t="s">
        <v>217</v>
      </c>
      <c r="B116" t="s">
        <v>350</v>
      </c>
      <c r="C116">
        <v>81173.289000000004</v>
      </c>
      <c r="D116">
        <v>84064.981360000005</v>
      </c>
      <c r="E116">
        <v>87149.941260000007</v>
      </c>
      <c r="F116">
        <v>90442.672279999999</v>
      </c>
      <c r="G116">
        <v>93930.520940000002</v>
      </c>
      <c r="H116">
        <v>97567.87874</v>
      </c>
      <c r="I116">
        <v>101410.463</v>
      </c>
      <c r="J116">
        <v>104635.47010000001</v>
      </c>
      <c r="K116">
        <v>107985.13099999999</v>
      </c>
      <c r="L116">
        <v>111908.2886</v>
      </c>
      <c r="M116">
        <v>116633.9685</v>
      </c>
      <c r="N116">
        <v>121661.7009</v>
      </c>
      <c r="O116">
        <v>127092.6925</v>
      </c>
      <c r="P116">
        <v>133021.80179999999</v>
      </c>
      <c r="Q116">
        <v>139078.10250000001</v>
      </c>
      <c r="R116">
        <v>145369.5969</v>
      </c>
      <c r="S116">
        <v>151902.10079999999</v>
      </c>
      <c r="T116">
        <v>158698.10699999999</v>
      </c>
      <c r="U116">
        <v>166173.72029999999</v>
      </c>
      <c r="V116">
        <v>173826.99369999999</v>
      </c>
      <c r="W116">
        <v>181784.96609999999</v>
      </c>
      <c r="X116">
        <v>190046.49189999999</v>
      </c>
      <c r="Y116">
        <v>198627.21400000001</v>
      </c>
      <c r="Z116">
        <v>207543.04500000001</v>
      </c>
      <c r="AA116">
        <v>216812.57500000001</v>
      </c>
      <c r="AB116">
        <v>226458.1292</v>
      </c>
      <c r="AC116">
        <v>236503.15710000001</v>
      </c>
      <c r="AD116">
        <v>246973.8941</v>
      </c>
      <c r="AE116">
        <v>257666.7984</v>
      </c>
      <c r="AF116">
        <v>268312.79229999997</v>
      </c>
      <c r="AG116">
        <v>279128.3677</v>
      </c>
      <c r="AH116">
        <v>290246.70380000002</v>
      </c>
      <c r="AI116">
        <v>301675.67229999998</v>
      </c>
      <c r="AJ116">
        <v>313287.33980000002</v>
      </c>
      <c r="AK116">
        <v>325070.08880000003</v>
      </c>
      <c r="AL116">
        <v>337019.6851</v>
      </c>
      <c r="AM116">
        <v>348983.97989999998</v>
      </c>
      <c r="AN116">
        <v>361109.31969999999</v>
      </c>
    </row>
    <row r="117" spans="1:40" x14ac:dyDescent="0.25">
      <c r="A117" s="5" t="s">
        <v>217</v>
      </c>
      <c r="B117" t="s">
        <v>351</v>
      </c>
      <c r="C117">
        <v>11688.45991</v>
      </c>
      <c r="D117">
        <v>11964.490739999999</v>
      </c>
      <c r="E117">
        <v>12207.841780000001</v>
      </c>
      <c r="F117">
        <v>12444.06061</v>
      </c>
      <c r="G117">
        <v>12695.195089999999</v>
      </c>
      <c r="H117">
        <v>12977.01461</v>
      </c>
      <c r="I117">
        <v>13269.979079999999</v>
      </c>
      <c r="J117">
        <v>13553.27456</v>
      </c>
      <c r="K117">
        <v>13828.070170000001</v>
      </c>
      <c r="L117">
        <v>14094.94859</v>
      </c>
      <c r="M117">
        <v>14365.13601</v>
      </c>
      <c r="N117">
        <v>14633.345090000001</v>
      </c>
      <c r="O117">
        <v>14900.9697</v>
      </c>
      <c r="P117">
        <v>15180.12959</v>
      </c>
      <c r="Q117">
        <v>15470.217839999999</v>
      </c>
      <c r="R117">
        <v>15767.68613</v>
      </c>
      <c r="S117">
        <v>16069.80458</v>
      </c>
      <c r="T117">
        <v>16376.2456</v>
      </c>
      <c r="U117">
        <v>16682.33872</v>
      </c>
      <c r="V117">
        <v>16987.714199999999</v>
      </c>
      <c r="W117">
        <v>17295.202590000001</v>
      </c>
      <c r="X117">
        <v>17605.520929999999</v>
      </c>
      <c r="Y117">
        <v>17919.0713</v>
      </c>
      <c r="Z117">
        <v>18236.17194</v>
      </c>
      <c r="AA117">
        <v>18557.151699999999</v>
      </c>
      <c r="AB117">
        <v>18882.351429999999</v>
      </c>
      <c r="AC117">
        <v>19212.102780000001</v>
      </c>
      <c r="AD117">
        <v>19546.727999999999</v>
      </c>
      <c r="AE117">
        <v>19884.600750000001</v>
      </c>
      <c r="AF117">
        <v>20232.342400000001</v>
      </c>
      <c r="AG117">
        <v>20588.665499999999</v>
      </c>
      <c r="AH117">
        <v>20952.418170000001</v>
      </c>
      <c r="AI117">
        <v>21323.27924</v>
      </c>
      <c r="AJ117">
        <v>21701.231370000001</v>
      </c>
      <c r="AK117">
        <v>22087.18678</v>
      </c>
      <c r="AL117">
        <v>22481.976910000001</v>
      </c>
      <c r="AM117">
        <v>22886.508999999998</v>
      </c>
      <c r="AN117">
        <v>23302.634849999999</v>
      </c>
    </row>
    <row r="118" spans="1:40" x14ac:dyDescent="0.25">
      <c r="A118" s="5" t="s">
        <v>218</v>
      </c>
      <c r="B118" t="s">
        <v>352</v>
      </c>
      <c r="C118">
        <v>1680793.5220000001</v>
      </c>
      <c r="D118">
        <v>1730824.0149999999</v>
      </c>
      <c r="E118">
        <v>1782688.959</v>
      </c>
      <c r="F118">
        <v>1836185.5889999999</v>
      </c>
      <c r="G118">
        <v>1890859.132</v>
      </c>
      <c r="H118">
        <v>1946708.5630000001</v>
      </c>
      <c r="I118">
        <v>2004046.9569999999</v>
      </c>
      <c r="J118">
        <v>2063094.2439999999</v>
      </c>
      <c r="K118">
        <v>2123424.59</v>
      </c>
      <c r="L118">
        <v>2185003.4879999999</v>
      </c>
      <c r="M118">
        <v>2247883.821</v>
      </c>
      <c r="N118">
        <v>2312049.6869999999</v>
      </c>
      <c r="O118">
        <v>2377560.0490000001</v>
      </c>
      <c r="P118">
        <v>2444890.3250000002</v>
      </c>
      <c r="Q118">
        <v>2514520.3640000001</v>
      </c>
      <c r="R118">
        <v>2586456.7620000001</v>
      </c>
      <c r="S118">
        <v>2660766.503</v>
      </c>
      <c r="T118">
        <v>2737557.2889999999</v>
      </c>
      <c r="U118">
        <v>2814886.199</v>
      </c>
      <c r="V118">
        <v>2894443.9879999999</v>
      </c>
      <c r="W118">
        <v>2975875.622</v>
      </c>
      <c r="X118">
        <v>3059143.7349999999</v>
      </c>
      <c r="Y118">
        <v>3144260.449</v>
      </c>
      <c r="Z118">
        <v>3231254.4810000001</v>
      </c>
      <c r="AA118">
        <v>3320159.8790000002</v>
      </c>
      <c r="AB118">
        <v>3411009.5780000002</v>
      </c>
      <c r="AC118">
        <v>3503832.5669999998</v>
      </c>
      <c r="AD118">
        <v>3598656.4879999999</v>
      </c>
      <c r="AE118">
        <v>3695587.6159999999</v>
      </c>
      <c r="AF118">
        <v>3794913.1680000001</v>
      </c>
      <c r="AG118">
        <v>3896486.534</v>
      </c>
      <c r="AH118">
        <v>4000236.2519999999</v>
      </c>
      <c r="AI118">
        <v>4106175.392</v>
      </c>
      <c r="AJ118">
        <v>4214388.1749999998</v>
      </c>
      <c r="AK118">
        <v>4325134.5480000004</v>
      </c>
      <c r="AL118">
        <v>4438608.9179999996</v>
      </c>
      <c r="AM118">
        <v>4555125.3279999997</v>
      </c>
      <c r="AN118">
        <v>4675105.5539999995</v>
      </c>
    </row>
    <row r="119" spans="1:40" x14ac:dyDescent="0.25">
      <c r="A119" s="5" t="s">
        <v>218</v>
      </c>
      <c r="B119" t="s">
        <v>353</v>
      </c>
      <c r="C119">
        <v>358724.96600000001</v>
      </c>
      <c r="D119">
        <v>369096.81209999998</v>
      </c>
      <c r="E119">
        <v>379085.40830000001</v>
      </c>
      <c r="F119">
        <v>388684.72730000003</v>
      </c>
      <c r="G119">
        <v>398486.60379999998</v>
      </c>
      <c r="H119">
        <v>408992.03129999997</v>
      </c>
      <c r="I119">
        <v>420330.66729999997</v>
      </c>
      <c r="J119">
        <v>432481.50189999997</v>
      </c>
      <c r="K119">
        <v>445033.73800000001</v>
      </c>
      <c r="L119">
        <v>458136.20789999998</v>
      </c>
      <c r="M119">
        <v>471963.29690000002</v>
      </c>
      <c r="N119">
        <v>486559.78100000002</v>
      </c>
      <c r="O119">
        <v>501882.66480000003</v>
      </c>
      <c r="P119">
        <v>517781.8394</v>
      </c>
      <c r="Q119">
        <v>534327.98770000006</v>
      </c>
      <c r="R119">
        <v>551316.52280000004</v>
      </c>
      <c r="S119">
        <v>568675.49910000002</v>
      </c>
      <c r="T119">
        <v>586413.20779999997</v>
      </c>
      <c r="U119">
        <v>603722.39760000003</v>
      </c>
      <c r="V119">
        <v>621145.33620000002</v>
      </c>
      <c r="W119">
        <v>638732.35580000002</v>
      </c>
      <c r="X119">
        <v>656585.97679999995</v>
      </c>
      <c r="Y119">
        <v>674775.56099999999</v>
      </c>
      <c r="Z119">
        <v>693334.96250000002</v>
      </c>
      <c r="AA119">
        <v>712275.18889999995</v>
      </c>
      <c r="AB119">
        <v>731596.63549999997</v>
      </c>
      <c r="AC119">
        <v>751298.21239999996</v>
      </c>
      <c r="AD119">
        <v>771383.07559999998</v>
      </c>
      <c r="AE119">
        <v>791795.47479999997</v>
      </c>
      <c r="AF119">
        <v>812596.08680000005</v>
      </c>
      <c r="AG119">
        <v>833585.16319999995</v>
      </c>
      <c r="AH119">
        <v>854723.96270000003</v>
      </c>
      <c r="AI119">
        <v>876086.34479999996</v>
      </c>
      <c r="AJ119">
        <v>897797.96490000002</v>
      </c>
      <c r="AK119">
        <v>920083.05960000004</v>
      </c>
      <c r="AL119">
        <v>943041.25529999996</v>
      </c>
      <c r="AM119">
        <v>966826.29429999995</v>
      </c>
      <c r="AN119">
        <v>991625.4301</v>
      </c>
    </row>
    <row r="120" spans="1:40" x14ac:dyDescent="0.25">
      <c r="A120" s="19" t="s">
        <v>219</v>
      </c>
      <c r="B120" t="s">
        <v>354</v>
      </c>
      <c r="C120">
        <v>15853.983050000001</v>
      </c>
      <c r="D120">
        <v>15944.56573</v>
      </c>
      <c r="E120">
        <v>15863.451429999999</v>
      </c>
      <c r="F120">
        <v>15699.71578</v>
      </c>
      <c r="G120">
        <v>15620.042009999999</v>
      </c>
      <c r="H120">
        <v>15641.48674</v>
      </c>
      <c r="I120">
        <v>15730.953670000001</v>
      </c>
      <c r="J120">
        <v>15903.231379999999</v>
      </c>
      <c r="K120">
        <v>16136.41532</v>
      </c>
      <c r="L120">
        <v>16392.05084</v>
      </c>
      <c r="M120">
        <v>16696.204949999999</v>
      </c>
      <c r="N120">
        <v>17065.41142</v>
      </c>
      <c r="O120">
        <v>17511.746090000001</v>
      </c>
      <c r="P120">
        <v>17911.126400000001</v>
      </c>
      <c r="Q120">
        <v>18267.089899999999</v>
      </c>
      <c r="R120">
        <v>18589.818070000001</v>
      </c>
      <c r="S120">
        <v>18885.945230000001</v>
      </c>
      <c r="T120">
        <v>19161.98359</v>
      </c>
      <c r="U120">
        <v>19401.687900000001</v>
      </c>
      <c r="V120">
        <v>19623.43505</v>
      </c>
      <c r="W120">
        <v>19834.406940000001</v>
      </c>
      <c r="X120">
        <v>20038.415969999998</v>
      </c>
      <c r="Y120">
        <v>20237.653869999998</v>
      </c>
      <c r="Z120">
        <v>20433.56064</v>
      </c>
      <c r="AA120">
        <v>20627.205180000001</v>
      </c>
      <c r="AB120">
        <v>20819.395479999999</v>
      </c>
      <c r="AC120">
        <v>21010.776180000001</v>
      </c>
      <c r="AD120">
        <v>21201.81105</v>
      </c>
      <c r="AE120">
        <v>21248.218860000001</v>
      </c>
      <c r="AF120">
        <v>21191.825229999999</v>
      </c>
      <c r="AG120">
        <v>21057.743760000001</v>
      </c>
      <c r="AH120">
        <v>20862.638800000001</v>
      </c>
      <c r="AI120">
        <v>20618.670819999999</v>
      </c>
      <c r="AJ120">
        <v>20335.480780000002</v>
      </c>
      <c r="AK120">
        <v>20020.534319999999</v>
      </c>
      <c r="AL120">
        <v>19679.436549999999</v>
      </c>
      <c r="AM120">
        <v>19317.69325</v>
      </c>
      <c r="AN120">
        <v>18939.111499999999</v>
      </c>
    </row>
    <row r="121" spans="1:40" x14ac:dyDescent="0.25">
      <c r="A121" s="19" t="s">
        <v>219</v>
      </c>
      <c r="B121" t="s">
        <v>355</v>
      </c>
      <c r="C121">
        <v>51842.487480000003</v>
      </c>
      <c r="D121">
        <v>52887.140899999999</v>
      </c>
      <c r="E121">
        <v>53573.437610000001</v>
      </c>
      <c r="F121">
        <v>54150.391089999997</v>
      </c>
      <c r="G121">
        <v>54952.310640000003</v>
      </c>
      <c r="H121">
        <v>56311.22421</v>
      </c>
      <c r="I121">
        <v>57745.887040000001</v>
      </c>
      <c r="J121">
        <v>59119.945509999998</v>
      </c>
      <c r="K121">
        <v>60198.665130000001</v>
      </c>
      <c r="L121">
        <v>61071.834260000003</v>
      </c>
      <c r="M121">
        <v>61857.451249999998</v>
      </c>
      <c r="N121">
        <v>62585.732880000003</v>
      </c>
      <c r="O121">
        <v>63246.531060000001</v>
      </c>
      <c r="P121">
        <v>64059.493170000002</v>
      </c>
      <c r="Q121">
        <v>65115.57733</v>
      </c>
      <c r="R121">
        <v>66259.938349999997</v>
      </c>
      <c r="S121">
        <v>67425.299660000004</v>
      </c>
      <c r="T121">
        <v>68592.371589999995</v>
      </c>
      <c r="U121">
        <v>69537.092250000002</v>
      </c>
      <c r="V121">
        <v>70377.15092</v>
      </c>
      <c r="W121">
        <v>71163.066760000002</v>
      </c>
      <c r="X121">
        <v>71912.657260000007</v>
      </c>
      <c r="Y121">
        <v>72632.419500000004</v>
      </c>
      <c r="Z121">
        <v>73325.556989999997</v>
      </c>
      <c r="AA121">
        <v>73994.170819999999</v>
      </c>
      <c r="AB121">
        <v>74640.11275</v>
      </c>
      <c r="AC121">
        <v>75265.153179999994</v>
      </c>
      <c r="AD121">
        <v>75871.148360000007</v>
      </c>
      <c r="AE121">
        <v>76406.455050000004</v>
      </c>
      <c r="AF121">
        <v>77012.199569999997</v>
      </c>
      <c r="AG121">
        <v>77592.5095</v>
      </c>
      <c r="AH121">
        <v>78108.286189999999</v>
      </c>
      <c r="AI121">
        <v>78555.271659999999</v>
      </c>
      <c r="AJ121">
        <v>78940.927720000007</v>
      </c>
      <c r="AK121">
        <v>79275.679220000005</v>
      </c>
      <c r="AL121">
        <v>79568.434789999999</v>
      </c>
      <c r="AM121">
        <v>79827.852530000004</v>
      </c>
      <c r="AN121">
        <v>80061.276599999997</v>
      </c>
    </row>
    <row r="122" spans="1:40" x14ac:dyDescent="0.25">
      <c r="A122" s="27" t="s">
        <v>422</v>
      </c>
      <c r="B122" t="s">
        <v>356</v>
      </c>
      <c r="C122">
        <v>10768.83088</v>
      </c>
      <c r="D122">
        <v>11055.05305</v>
      </c>
      <c r="E122">
        <v>11312.36594</v>
      </c>
      <c r="F122">
        <v>11532.86693</v>
      </c>
      <c r="G122">
        <v>11697.02794</v>
      </c>
      <c r="H122">
        <v>12372.894249999999</v>
      </c>
      <c r="I122">
        <v>12917.09734</v>
      </c>
      <c r="J122">
        <v>13229.24892</v>
      </c>
      <c r="K122">
        <v>13349.61508</v>
      </c>
      <c r="L122">
        <v>13322.162539999999</v>
      </c>
      <c r="M122">
        <v>13173.382439999999</v>
      </c>
      <c r="N122">
        <v>12894.243270000001</v>
      </c>
      <c r="O122">
        <v>12454.293</v>
      </c>
      <c r="P122">
        <v>12394.62631</v>
      </c>
      <c r="Q122">
        <v>12451.088820000001</v>
      </c>
      <c r="R122">
        <v>12535.601699999999</v>
      </c>
      <c r="S122">
        <v>12620.64249</v>
      </c>
      <c r="T122">
        <v>12697.15063</v>
      </c>
      <c r="U122">
        <v>12735.17864</v>
      </c>
      <c r="V122">
        <v>12743.69533</v>
      </c>
      <c r="W122">
        <v>12725.30941</v>
      </c>
      <c r="X122">
        <v>12680.02793</v>
      </c>
      <c r="Y122">
        <v>12606.47097</v>
      </c>
      <c r="Z122">
        <v>12503.08754</v>
      </c>
      <c r="AA122">
        <v>12368.465200000001</v>
      </c>
      <c r="AB122">
        <v>12201.412840000001</v>
      </c>
      <c r="AC122">
        <v>12001.068929999999</v>
      </c>
      <c r="AD122">
        <v>11766.936159999999</v>
      </c>
      <c r="AE122">
        <v>11792.24073</v>
      </c>
      <c r="AF122">
        <v>11824.804910000001</v>
      </c>
      <c r="AG122">
        <v>11810.398569999999</v>
      </c>
      <c r="AH122">
        <v>11750.352559999999</v>
      </c>
      <c r="AI122">
        <v>11655.628650000001</v>
      </c>
      <c r="AJ122">
        <v>11535.8189</v>
      </c>
      <c r="AK122">
        <v>11397.68857</v>
      </c>
      <c r="AL122">
        <v>11245.858039999999</v>
      </c>
      <c r="AM122">
        <v>11083.487639999999</v>
      </c>
      <c r="AN122">
        <v>10912.97978</v>
      </c>
    </row>
    <row r="123" spans="1:40" x14ac:dyDescent="0.25">
      <c r="A123" s="27" t="s">
        <v>423</v>
      </c>
      <c r="B123" t="s">
        <v>357</v>
      </c>
      <c r="C123">
        <v>752.27429700000005</v>
      </c>
      <c r="D123">
        <v>939.28486529999998</v>
      </c>
      <c r="E123">
        <v>1171.798794</v>
      </c>
      <c r="F123">
        <v>1461.8870039999999</v>
      </c>
      <c r="G123">
        <v>1821.128526</v>
      </c>
      <c r="H123">
        <v>2285.662057</v>
      </c>
      <c r="I123">
        <v>2772.1253240000001</v>
      </c>
      <c r="J123">
        <v>3304.766134</v>
      </c>
      <c r="K123">
        <v>3904.0527959999999</v>
      </c>
      <c r="L123">
        <v>4583.1771580000004</v>
      </c>
      <c r="M123">
        <v>5350.7039869999999</v>
      </c>
      <c r="N123">
        <v>6196.0340070000002</v>
      </c>
      <c r="O123">
        <v>7087.3040490000003</v>
      </c>
      <c r="P123">
        <v>7989.1174559999999</v>
      </c>
      <c r="Q123">
        <v>8992.4675069999994</v>
      </c>
      <c r="R123">
        <v>10103.93802</v>
      </c>
      <c r="S123">
        <v>11331.158020000001</v>
      </c>
      <c r="T123">
        <v>12682.29291</v>
      </c>
      <c r="U123">
        <v>13801.754569999999</v>
      </c>
      <c r="V123">
        <v>14968.63983</v>
      </c>
      <c r="W123">
        <v>16179.61073</v>
      </c>
      <c r="X123">
        <v>17430.10756</v>
      </c>
      <c r="Y123">
        <v>18713.329979999999</v>
      </c>
      <c r="Z123">
        <v>20021.60082</v>
      </c>
      <c r="AA123">
        <v>21346.18174</v>
      </c>
      <c r="AB123">
        <v>22677.188579999998</v>
      </c>
      <c r="AC123">
        <v>24003.753949999998</v>
      </c>
      <c r="AD123">
        <v>25314.02808</v>
      </c>
      <c r="AE123">
        <v>26575.081679999999</v>
      </c>
      <c r="AF123">
        <v>27586.251560000001</v>
      </c>
      <c r="AG123">
        <v>28422.664990000001</v>
      </c>
      <c r="AH123">
        <v>29132.114549999998</v>
      </c>
      <c r="AI123">
        <v>29744.232250000001</v>
      </c>
      <c r="AJ123">
        <v>30277.368259999999</v>
      </c>
      <c r="AK123">
        <v>30743.356589999999</v>
      </c>
      <c r="AL123">
        <v>31150.59462</v>
      </c>
      <c r="AM123">
        <v>31505.207709999999</v>
      </c>
      <c r="AN123">
        <v>31812.663260000001</v>
      </c>
    </row>
    <row r="124" spans="1:40" x14ac:dyDescent="0.25">
      <c r="A124" s="27" t="s">
        <v>424</v>
      </c>
      <c r="B124" t="s">
        <v>358</v>
      </c>
      <c r="C124">
        <v>638.72549089999995</v>
      </c>
      <c r="D124">
        <v>639.9047716</v>
      </c>
      <c r="E124">
        <v>633.16434890000005</v>
      </c>
      <c r="F124">
        <v>621.73800700000004</v>
      </c>
      <c r="G124">
        <v>606.08117249999998</v>
      </c>
      <c r="H124">
        <v>674.3290131</v>
      </c>
      <c r="I124">
        <v>765.24428620000003</v>
      </c>
      <c r="J124">
        <v>863.58545030000005</v>
      </c>
      <c r="K124">
        <v>967.57099649999998</v>
      </c>
      <c r="L124">
        <v>1078.157107</v>
      </c>
      <c r="M124">
        <v>1196.2125900000001</v>
      </c>
      <c r="N124">
        <v>1319.590829</v>
      </c>
      <c r="O124">
        <v>1442.416109</v>
      </c>
      <c r="P124">
        <v>1499.0078579999999</v>
      </c>
      <c r="Q124">
        <v>1529.81476</v>
      </c>
      <c r="R124">
        <v>1549.5092159999999</v>
      </c>
      <c r="S124">
        <v>1562.524015</v>
      </c>
      <c r="T124">
        <v>1570.13993</v>
      </c>
      <c r="U124">
        <v>1595.4763150000001</v>
      </c>
      <c r="V124">
        <v>1623.9603750000001</v>
      </c>
      <c r="W124">
        <v>1650.4590470000001</v>
      </c>
      <c r="X124">
        <v>1673.1436470000001</v>
      </c>
      <c r="Y124">
        <v>1691.1234119999999</v>
      </c>
      <c r="Z124">
        <v>1703.8345179999999</v>
      </c>
      <c r="AA124">
        <v>1710.8484249999999</v>
      </c>
      <c r="AB124">
        <v>1711.8141900000001</v>
      </c>
      <c r="AC124">
        <v>1706.4544989999999</v>
      </c>
      <c r="AD124">
        <v>1694.566724</v>
      </c>
      <c r="AE124">
        <v>1717.1964700000001</v>
      </c>
      <c r="AF124">
        <v>1739.436242</v>
      </c>
      <c r="AG124">
        <v>1753.556934</v>
      </c>
      <c r="AH124">
        <v>1759.6602379999999</v>
      </c>
      <c r="AI124">
        <v>1759.2806290000001</v>
      </c>
      <c r="AJ124">
        <v>1753.807239</v>
      </c>
      <c r="AK124">
        <v>1744.2545729999999</v>
      </c>
      <c r="AL124">
        <v>1731.3482899999999</v>
      </c>
      <c r="AM124">
        <v>1715.6149680000001</v>
      </c>
      <c r="AN124">
        <v>1697.4807089999999</v>
      </c>
    </row>
    <row r="125" spans="1:40" x14ac:dyDescent="0.25">
      <c r="A125" s="27" t="s">
        <v>117</v>
      </c>
      <c r="B125" t="s">
        <v>359</v>
      </c>
      <c r="C125">
        <v>4.3678165160000004</v>
      </c>
      <c r="D125">
        <v>8.7702087720000002</v>
      </c>
      <c r="E125">
        <v>17.753974769999999</v>
      </c>
      <c r="F125">
        <v>36.248785669999997</v>
      </c>
      <c r="G125">
        <v>74.509690989999996</v>
      </c>
      <c r="H125">
        <v>143.18495899999999</v>
      </c>
      <c r="I125">
        <v>267.24766349999999</v>
      </c>
      <c r="J125">
        <v>491.10039499999999</v>
      </c>
      <c r="K125">
        <v>894.18374640000002</v>
      </c>
      <c r="L125">
        <v>1615.9307839999999</v>
      </c>
      <c r="M125">
        <v>2899.124871</v>
      </c>
      <c r="N125">
        <v>5149.6108590000003</v>
      </c>
      <c r="O125">
        <v>9019.6228649999903</v>
      </c>
      <c r="P125">
        <v>9893.5334820000007</v>
      </c>
      <c r="Q125">
        <v>10734.66223</v>
      </c>
      <c r="R125">
        <v>11549.059939999999</v>
      </c>
      <c r="S125">
        <v>12338.72494</v>
      </c>
      <c r="T125">
        <v>13103.751399999999</v>
      </c>
      <c r="U125">
        <v>15182.77936</v>
      </c>
      <c r="V125">
        <v>17536.52591</v>
      </c>
      <c r="W125">
        <v>20192.487590000001</v>
      </c>
      <c r="X125">
        <v>23178.909210000002</v>
      </c>
      <c r="Y125">
        <v>26523.000370000002</v>
      </c>
      <c r="Z125">
        <v>30252.086930000001</v>
      </c>
      <c r="AA125">
        <v>34392.844510000003</v>
      </c>
      <c r="AB125">
        <v>38970.472260000002</v>
      </c>
      <c r="AC125">
        <v>44008.103020000002</v>
      </c>
      <c r="AD125">
        <v>49525.817569999999</v>
      </c>
      <c r="AE125">
        <v>52495.159310000003</v>
      </c>
      <c r="AF125">
        <v>54956.187669999999</v>
      </c>
      <c r="AG125">
        <v>57050.518660000002</v>
      </c>
      <c r="AH125">
        <v>58870.968200000003</v>
      </c>
      <c r="AI125">
        <v>60476.729919999998</v>
      </c>
      <c r="AJ125">
        <v>61905.627970000001</v>
      </c>
      <c r="AK125">
        <v>63182.864979999998</v>
      </c>
      <c r="AL125">
        <v>64327.036840000001</v>
      </c>
      <c r="AM125">
        <v>65352.270649999999</v>
      </c>
      <c r="AN125">
        <v>66271.382899999997</v>
      </c>
    </row>
    <row r="126" spans="1:40" x14ac:dyDescent="0.25">
      <c r="A126" s="27" t="s">
        <v>425</v>
      </c>
      <c r="B126" t="s">
        <v>360</v>
      </c>
      <c r="C126">
        <v>288.43088970000002</v>
      </c>
      <c r="D126">
        <v>353.540278</v>
      </c>
      <c r="E126">
        <v>459.01523279999998</v>
      </c>
      <c r="F126">
        <v>608.55446029999996</v>
      </c>
      <c r="G126">
        <v>814.22664220000001</v>
      </c>
      <c r="H126">
        <v>1008.544339</v>
      </c>
      <c r="I126">
        <v>1187.616403</v>
      </c>
      <c r="J126">
        <v>1357.5365959999999</v>
      </c>
      <c r="K126">
        <v>1524.499431</v>
      </c>
      <c r="L126">
        <v>1691.627123</v>
      </c>
      <c r="M126">
        <v>1859.2184500000001</v>
      </c>
      <c r="N126">
        <v>2021.972115</v>
      </c>
      <c r="O126">
        <v>2169.006797</v>
      </c>
      <c r="P126">
        <v>2257.7782990000001</v>
      </c>
      <c r="Q126">
        <v>2319.6605850000001</v>
      </c>
      <c r="R126">
        <v>2365.3841779999998</v>
      </c>
      <c r="S126">
        <v>2398.116528</v>
      </c>
      <c r="T126">
        <v>2418.8401229999999</v>
      </c>
      <c r="U126">
        <v>2461.0845840000002</v>
      </c>
      <c r="V126">
        <v>2503.7446380000001</v>
      </c>
      <c r="W126">
        <v>2539.4499369999999</v>
      </c>
      <c r="X126">
        <v>2565.7158880000002</v>
      </c>
      <c r="Y126">
        <v>2581.4916790000002</v>
      </c>
      <c r="Z126">
        <v>2586.270974</v>
      </c>
      <c r="AA126">
        <v>2579.8061699999998</v>
      </c>
      <c r="AB126">
        <v>2562.0161330000001</v>
      </c>
      <c r="AC126">
        <v>2532.9712239999999</v>
      </c>
      <c r="AD126">
        <v>2492.8836919999999</v>
      </c>
      <c r="AE126">
        <v>1521.388224</v>
      </c>
      <c r="AF126">
        <v>772.13511549999998</v>
      </c>
      <c r="AG126">
        <v>360.62872390000001</v>
      </c>
      <c r="AH126">
        <v>160.1442753</v>
      </c>
      <c r="AI126">
        <v>68.42017912</v>
      </c>
      <c r="AJ126">
        <v>28.30296981</v>
      </c>
      <c r="AK126">
        <v>11.413134940000001</v>
      </c>
      <c r="AL126">
        <v>4.5368814830000002</v>
      </c>
      <c r="AM126">
        <v>1.8130673939999999</v>
      </c>
      <c r="AN126">
        <v>0.7513399503</v>
      </c>
    </row>
    <row r="127" spans="1:40" x14ac:dyDescent="0.25">
      <c r="A127" s="27" t="s">
        <v>426</v>
      </c>
      <c r="B127" t="s">
        <v>361</v>
      </c>
      <c r="C127">
        <v>514.10128280000004</v>
      </c>
      <c r="D127">
        <v>547.68586289999996</v>
      </c>
      <c r="E127">
        <v>588.46520039999996</v>
      </c>
      <c r="F127">
        <v>632.69806359999995</v>
      </c>
      <c r="G127">
        <v>678.53037559999996</v>
      </c>
      <c r="H127">
        <v>739.10410330000002</v>
      </c>
      <c r="I127">
        <v>788.74879950000002</v>
      </c>
      <c r="J127">
        <v>824.72228319999999</v>
      </c>
      <c r="K127">
        <v>850.03063180000004</v>
      </c>
      <c r="L127">
        <v>867.11479180000003</v>
      </c>
      <c r="M127">
        <v>877.16606200000001</v>
      </c>
      <c r="N127">
        <v>878.9891341</v>
      </c>
      <c r="O127">
        <v>869.76727040000003</v>
      </c>
      <c r="P127">
        <v>861.46901290000005</v>
      </c>
      <c r="Q127">
        <v>852.39190350000001</v>
      </c>
      <c r="R127">
        <v>841.80080940000005</v>
      </c>
      <c r="S127">
        <v>829.47803580000004</v>
      </c>
      <c r="T127">
        <v>815.40477399999997</v>
      </c>
      <c r="U127">
        <v>762.83669729999997</v>
      </c>
      <c r="V127">
        <v>699.30579639999996</v>
      </c>
      <c r="W127">
        <v>634.3789984</v>
      </c>
      <c r="X127">
        <v>571.17682400000001</v>
      </c>
      <c r="Y127">
        <v>510.86437289999998</v>
      </c>
      <c r="Z127">
        <v>453.99423580000001</v>
      </c>
      <c r="AA127">
        <v>400.88013810000001</v>
      </c>
      <c r="AB127">
        <v>351.70370489999999</v>
      </c>
      <c r="AC127">
        <v>306.55168570000001</v>
      </c>
      <c r="AD127">
        <v>265.43189180000002</v>
      </c>
      <c r="AE127">
        <v>217.28094129999999</v>
      </c>
      <c r="AF127">
        <v>172.55369920000001</v>
      </c>
      <c r="AG127">
        <v>134.44379079999999</v>
      </c>
      <c r="AH127">
        <v>103.2804058</v>
      </c>
      <c r="AI127">
        <v>78.417061829999994</v>
      </c>
      <c r="AJ127">
        <v>58.923829609999999</v>
      </c>
      <c r="AK127">
        <v>43.853459100000002</v>
      </c>
      <c r="AL127">
        <v>32.34336407</v>
      </c>
      <c r="AM127">
        <v>23.649280699999998</v>
      </c>
      <c r="AN127">
        <v>17.150237780000001</v>
      </c>
    </row>
    <row r="128" spans="1:40" x14ac:dyDescent="0.25">
      <c r="A128" s="27" t="s">
        <v>427</v>
      </c>
      <c r="B128" t="s">
        <v>362</v>
      </c>
      <c r="C128">
        <v>0.22515454670000001</v>
      </c>
      <c r="D128">
        <v>0.81000310890000005</v>
      </c>
      <c r="E128">
        <v>4.6102095939999996</v>
      </c>
      <c r="F128">
        <v>31.34827125</v>
      </c>
      <c r="G128">
        <v>225.70690740000001</v>
      </c>
      <c r="H128">
        <v>529.53879219999999</v>
      </c>
      <c r="I128">
        <v>824.78359509999996</v>
      </c>
      <c r="J128">
        <v>1102.9359790000001</v>
      </c>
      <c r="K128">
        <v>1381.6637000000001</v>
      </c>
      <c r="L128">
        <v>1672.6071260000001</v>
      </c>
      <c r="M128">
        <v>1980.1573209999999</v>
      </c>
      <c r="N128">
        <v>2300.0490110000001</v>
      </c>
      <c r="O128">
        <v>2619.0758369999999</v>
      </c>
      <c r="P128">
        <v>2772.9073060000001</v>
      </c>
      <c r="Q128">
        <v>2848.4523709999999</v>
      </c>
      <c r="R128">
        <v>2881.5910309999999</v>
      </c>
      <c r="S128">
        <v>2885.5629210000002</v>
      </c>
      <c r="T128">
        <v>2866.2333910000002</v>
      </c>
      <c r="U128">
        <v>2722.5060840000001</v>
      </c>
      <c r="V128">
        <v>2533.3442580000001</v>
      </c>
      <c r="W128">
        <v>2329.0809869999998</v>
      </c>
      <c r="X128">
        <v>2121.7890269999998</v>
      </c>
      <c r="Y128">
        <v>1917.4534189999999</v>
      </c>
      <c r="Z128">
        <v>1719.786826</v>
      </c>
      <c r="AA128">
        <v>1531.3620679999999</v>
      </c>
      <c r="AB128">
        <v>1353.987212</v>
      </c>
      <c r="AC128">
        <v>1188.8777520000001</v>
      </c>
      <c r="AD128">
        <v>1036.7583139999999</v>
      </c>
      <c r="AE128">
        <v>950.29344140000001</v>
      </c>
      <c r="AF128">
        <v>878.85416959999998</v>
      </c>
      <c r="AG128">
        <v>811.03561290000005</v>
      </c>
      <c r="AH128">
        <v>745.50685859999999</v>
      </c>
      <c r="AI128">
        <v>682.83455319999996</v>
      </c>
      <c r="AJ128">
        <v>623.61866199999997</v>
      </c>
      <c r="AK128">
        <v>568.19755399999997</v>
      </c>
      <c r="AL128">
        <v>516.69035889999998</v>
      </c>
      <c r="AM128">
        <v>469.06918869999998</v>
      </c>
      <c r="AN128">
        <v>425.2233157</v>
      </c>
    </row>
    <row r="129" spans="1:40" x14ac:dyDescent="0.25">
      <c r="A129" s="27" t="s">
        <v>428</v>
      </c>
      <c r="B129" t="s">
        <v>363</v>
      </c>
      <c r="C129">
        <v>2605.7253879999998</v>
      </c>
      <c r="D129">
        <v>2581.6219860000001</v>
      </c>
      <c r="E129">
        <v>2516.6599460000002</v>
      </c>
      <c r="F129">
        <v>2430.9935089999999</v>
      </c>
      <c r="G129">
        <v>2328.6878609999999</v>
      </c>
      <c r="H129">
        <v>2394.5019600000001</v>
      </c>
      <c r="I129">
        <v>2452.3730660000001</v>
      </c>
      <c r="J129">
        <v>2470.390073</v>
      </c>
      <c r="K129">
        <v>2453.5443690000002</v>
      </c>
      <c r="L129">
        <v>2410.1353690000001</v>
      </c>
      <c r="M129">
        <v>2345.7821410000001</v>
      </c>
      <c r="N129">
        <v>2259.8365090000002</v>
      </c>
      <c r="O129">
        <v>2148.110897</v>
      </c>
      <c r="P129">
        <v>2078.8479790000001</v>
      </c>
      <c r="Q129">
        <v>2021.626976</v>
      </c>
      <c r="R129">
        <v>1966.490853</v>
      </c>
      <c r="S129">
        <v>1910.583707</v>
      </c>
      <c r="T129">
        <v>1853.1970590000001</v>
      </c>
      <c r="U129">
        <v>1820.297544</v>
      </c>
      <c r="V129">
        <v>1793.3272689999999</v>
      </c>
      <c r="W129">
        <v>1766.306519</v>
      </c>
      <c r="X129">
        <v>1737.4387839999999</v>
      </c>
      <c r="Y129">
        <v>1706.074832</v>
      </c>
      <c r="Z129">
        <v>1671.9379960000001</v>
      </c>
      <c r="AA129">
        <v>1634.8853670000001</v>
      </c>
      <c r="AB129">
        <v>1594.8342150000001</v>
      </c>
      <c r="AC129">
        <v>1551.7498029999999</v>
      </c>
      <c r="AD129">
        <v>1505.6405279999999</v>
      </c>
      <c r="AE129">
        <v>1493.5903350000001</v>
      </c>
      <c r="AF129">
        <v>1483.033776</v>
      </c>
      <c r="AG129">
        <v>1467.2223590000001</v>
      </c>
      <c r="AH129">
        <v>1446.4747480000001</v>
      </c>
      <c r="AI129">
        <v>1422.257531</v>
      </c>
      <c r="AJ129">
        <v>1395.810381</v>
      </c>
      <c r="AK129">
        <v>1367.985778</v>
      </c>
      <c r="AL129">
        <v>1339.348606</v>
      </c>
      <c r="AM129">
        <v>1310.270575</v>
      </c>
      <c r="AN129">
        <v>1281.021354</v>
      </c>
    </row>
    <row r="130" spans="1:40" x14ac:dyDescent="0.25">
      <c r="A130" s="27" t="s">
        <v>431</v>
      </c>
      <c r="B130" t="s">
        <v>364</v>
      </c>
      <c r="C130">
        <v>2831.6670730000001</v>
      </c>
      <c r="D130">
        <v>2819.5018289999998</v>
      </c>
      <c r="E130">
        <v>2753.1972689999998</v>
      </c>
      <c r="F130">
        <v>2657.1520479999999</v>
      </c>
      <c r="G130">
        <v>2543.8739850000002</v>
      </c>
      <c r="H130">
        <v>2620.5340259999998</v>
      </c>
      <c r="I130">
        <v>2706.9250780000002</v>
      </c>
      <c r="J130">
        <v>2775.6300190000002</v>
      </c>
      <c r="K130">
        <v>2814.3680340000001</v>
      </c>
      <c r="L130">
        <v>2829.7295749999998</v>
      </c>
      <c r="M130">
        <v>2825.2421629999999</v>
      </c>
      <c r="N130">
        <v>2797.0503450000001</v>
      </c>
      <c r="O130">
        <v>2736.8055250000002</v>
      </c>
      <c r="P130">
        <v>2635.154978</v>
      </c>
      <c r="Q130">
        <v>2518.2316519999999</v>
      </c>
      <c r="R130">
        <v>2395.0470599999999</v>
      </c>
      <c r="S130">
        <v>2269.136512</v>
      </c>
      <c r="T130">
        <v>2142.3982879999999</v>
      </c>
      <c r="U130">
        <v>2068.3295779999999</v>
      </c>
      <c r="V130">
        <v>2008.7865979999999</v>
      </c>
      <c r="W130">
        <v>1952.046454</v>
      </c>
      <c r="X130">
        <v>1894.875937</v>
      </c>
      <c r="Y130">
        <v>1836.375622</v>
      </c>
      <c r="Z130">
        <v>1776.3446730000001</v>
      </c>
      <c r="AA130">
        <v>1714.7931510000001</v>
      </c>
      <c r="AB130">
        <v>1651.797129</v>
      </c>
      <c r="AC130">
        <v>1587.4664439999999</v>
      </c>
      <c r="AD130">
        <v>1521.932511</v>
      </c>
      <c r="AE130">
        <v>1193.277675</v>
      </c>
      <c r="AF130">
        <v>862.01130509999996</v>
      </c>
      <c r="AG130">
        <v>598.68375660000004</v>
      </c>
      <c r="AH130">
        <v>405.60434989999999</v>
      </c>
      <c r="AI130">
        <v>269.5464212</v>
      </c>
      <c r="AJ130">
        <v>176.1635732</v>
      </c>
      <c r="AK130">
        <v>113.419127</v>
      </c>
      <c r="AL130">
        <v>72.050915660000001</v>
      </c>
      <c r="AM130">
        <v>45.248461310000003</v>
      </c>
      <c r="AN130">
        <v>28.162103500000001</v>
      </c>
    </row>
    <row r="131" spans="1:40" x14ac:dyDescent="0.25">
      <c r="A131" s="27" t="s">
        <v>432</v>
      </c>
      <c r="B131" t="s">
        <v>365</v>
      </c>
      <c r="C131">
        <v>11781.592780000001</v>
      </c>
      <c r="D131">
        <v>12060.706200000001</v>
      </c>
      <c r="E131">
        <v>12161.175730000001</v>
      </c>
      <c r="F131">
        <v>12138.05083</v>
      </c>
      <c r="G131">
        <v>12031.61672</v>
      </c>
      <c r="H131">
        <v>12908.7696</v>
      </c>
      <c r="I131">
        <v>13434.0715</v>
      </c>
      <c r="J131">
        <v>13795.90562</v>
      </c>
      <c r="K131">
        <v>14053.617260000001</v>
      </c>
      <c r="L131">
        <v>14233.77087</v>
      </c>
      <c r="M131">
        <v>14338.780930000001</v>
      </c>
      <c r="N131">
        <v>14326.00165</v>
      </c>
      <c r="O131">
        <v>14135.97205</v>
      </c>
      <c r="P131">
        <v>14576.56106</v>
      </c>
      <c r="Q131">
        <v>15017.40598</v>
      </c>
      <c r="R131">
        <v>15454.414640000001</v>
      </c>
      <c r="S131">
        <v>15886.432049999999</v>
      </c>
      <c r="T131">
        <v>16313.28378</v>
      </c>
      <c r="U131">
        <v>16454.84505</v>
      </c>
      <c r="V131">
        <v>16562.507430000001</v>
      </c>
      <c r="W131">
        <v>16636.656470000002</v>
      </c>
      <c r="X131">
        <v>16676.789830000002</v>
      </c>
      <c r="Y131">
        <v>16680.904119999999</v>
      </c>
      <c r="Z131">
        <v>16647.204409999998</v>
      </c>
      <c r="AA131">
        <v>16573.998769999998</v>
      </c>
      <c r="AB131">
        <v>16459.70952</v>
      </c>
      <c r="AC131">
        <v>16303.053610000001</v>
      </c>
      <c r="AD131">
        <v>16103.05027</v>
      </c>
      <c r="AE131">
        <v>16890.530920000001</v>
      </c>
      <c r="AF131">
        <v>17548.196339999999</v>
      </c>
      <c r="AG131">
        <v>18126.958139999999</v>
      </c>
      <c r="AH131">
        <v>18659.7523</v>
      </c>
      <c r="AI131">
        <v>19167.531569999999</v>
      </c>
      <c r="AJ131">
        <v>19663.615969999999</v>
      </c>
      <c r="AK131">
        <v>20156.691510000001</v>
      </c>
      <c r="AL131">
        <v>20652.84031</v>
      </c>
      <c r="AM131">
        <v>21156.4028</v>
      </c>
      <c r="AN131">
        <v>21671.026119999999</v>
      </c>
    </row>
    <row r="132" spans="1:40" x14ac:dyDescent="0.25">
      <c r="A132" s="27" t="s">
        <v>429</v>
      </c>
      <c r="B132" t="s">
        <v>366</v>
      </c>
      <c r="C132">
        <v>474.12527679999999</v>
      </c>
      <c r="D132">
        <v>528.2663354</v>
      </c>
      <c r="E132">
        <v>603.19910990000005</v>
      </c>
      <c r="F132">
        <v>694.38354030000005</v>
      </c>
      <c r="G132">
        <v>801.59855049999999</v>
      </c>
      <c r="H132">
        <v>644.56475309999996</v>
      </c>
      <c r="I132">
        <v>443.22442039999999</v>
      </c>
      <c r="J132">
        <v>282.74360799999999</v>
      </c>
      <c r="K132">
        <v>171.8895852</v>
      </c>
      <c r="L132">
        <v>100.77586429999999</v>
      </c>
      <c r="M132">
        <v>57.25449717</v>
      </c>
      <c r="N132">
        <v>31.53925186</v>
      </c>
      <c r="O132">
        <v>16.821601940000001</v>
      </c>
      <c r="P132">
        <v>11.877799899999999</v>
      </c>
      <c r="Q132">
        <v>9.1684651699999904</v>
      </c>
      <c r="R132">
        <v>7.256064168</v>
      </c>
      <c r="S132">
        <v>5.7755465739999998</v>
      </c>
      <c r="T132">
        <v>4.5970169590000003</v>
      </c>
      <c r="U132">
        <v>4.1555033809999999</v>
      </c>
      <c r="V132">
        <v>3.929935312</v>
      </c>
      <c r="W132">
        <v>3.78310776</v>
      </c>
      <c r="X132">
        <v>3.676322587</v>
      </c>
      <c r="Y132">
        <v>3.5970577910000001</v>
      </c>
      <c r="Z132">
        <v>3.5404528810000002</v>
      </c>
      <c r="AA132">
        <v>3.5041106360000001</v>
      </c>
      <c r="AB132">
        <v>3.4865705920000001</v>
      </c>
      <c r="AC132">
        <v>3.4868536739999998</v>
      </c>
      <c r="AD132">
        <v>3.5042976729999999</v>
      </c>
      <c r="AE132">
        <v>3.525668483</v>
      </c>
      <c r="AF132">
        <v>3.5400704209999998</v>
      </c>
      <c r="AG132">
        <v>3.5525811749999998</v>
      </c>
      <c r="AH132">
        <v>3.5699911339999999</v>
      </c>
      <c r="AI132">
        <v>3.597523346</v>
      </c>
      <c r="AJ132">
        <v>3.6388206200000002</v>
      </c>
      <c r="AK132">
        <v>3.696548242</v>
      </c>
      <c r="AL132">
        <v>3.7729316179999999</v>
      </c>
      <c r="AM132">
        <v>3.8700951649999999</v>
      </c>
      <c r="AN132">
        <v>3.9903531229999998</v>
      </c>
    </row>
    <row r="133" spans="1:40" x14ac:dyDescent="0.25">
      <c r="A133" s="27" t="s">
        <v>430</v>
      </c>
      <c r="B133" t="s">
        <v>367</v>
      </c>
      <c r="C133">
        <v>5981.2326210000001</v>
      </c>
      <c r="D133">
        <v>5835.8623740000003</v>
      </c>
      <c r="E133">
        <v>5544.7227229999999</v>
      </c>
      <c r="F133">
        <v>5197.1901479999997</v>
      </c>
      <c r="G133">
        <v>4825.640805</v>
      </c>
      <c r="H133">
        <v>2879.32402</v>
      </c>
      <c r="I133">
        <v>1418.9699210000001</v>
      </c>
      <c r="J133">
        <v>635.96355019999999</v>
      </c>
      <c r="K133">
        <v>268.0896578</v>
      </c>
      <c r="L133">
        <v>108.25740159999999</v>
      </c>
      <c r="M133">
        <v>42.570175450000001</v>
      </c>
      <c r="N133">
        <v>16.691293430000002</v>
      </c>
      <c r="O133">
        <v>6.7893983579999997</v>
      </c>
      <c r="P133">
        <v>4.2108460089999999</v>
      </c>
      <c r="Q133">
        <v>2.993952535</v>
      </c>
      <c r="R133">
        <v>2.2194131239999999</v>
      </c>
      <c r="S133">
        <v>1.667192408</v>
      </c>
      <c r="T133">
        <v>1.258330341</v>
      </c>
      <c r="U133">
        <v>0.96043432939999995</v>
      </c>
      <c r="V133">
        <v>0.73619349320000005</v>
      </c>
      <c r="W133">
        <v>0.56543718620000005</v>
      </c>
      <c r="X133">
        <v>0.43486521420000002</v>
      </c>
      <c r="Y133">
        <v>0.33481077300000001</v>
      </c>
      <c r="Z133">
        <v>0.25802964680000001</v>
      </c>
      <c r="AA133">
        <v>0.1990361739</v>
      </c>
      <c r="AB133">
        <v>0.15365899869999999</v>
      </c>
      <c r="AC133">
        <v>0.11871954279999999</v>
      </c>
      <c r="AD133">
        <v>9.1791497299999997E-2</v>
      </c>
      <c r="AE133">
        <v>7.2023577000000005E-2</v>
      </c>
      <c r="AF133">
        <v>5.6662607400000002E-2</v>
      </c>
      <c r="AG133">
        <v>4.45782531E-2</v>
      </c>
      <c r="AH133">
        <v>3.5074648100000001E-2</v>
      </c>
      <c r="AI133">
        <v>2.7615341200000001E-2</v>
      </c>
      <c r="AJ133">
        <v>2.1767448799999999E-2</v>
      </c>
      <c r="AK133">
        <v>1.7184234E-2</v>
      </c>
      <c r="AL133">
        <v>1.35900242E-2</v>
      </c>
      <c r="AM133">
        <v>1.0768507E-2</v>
      </c>
      <c r="AN133">
        <v>8.5507340200000007E-3</v>
      </c>
    </row>
    <row r="134" spans="1:40" x14ac:dyDescent="0.25">
      <c r="A134" s="5" t="s">
        <v>216</v>
      </c>
      <c r="B134" t="s">
        <v>368</v>
      </c>
      <c r="C134">
        <v>351724.27600000001</v>
      </c>
      <c r="D134">
        <v>361672.6948</v>
      </c>
      <c r="E134">
        <v>372202.44839999999</v>
      </c>
      <c r="F134">
        <v>383160.7438</v>
      </c>
      <c r="G134">
        <v>394016.17570000002</v>
      </c>
      <c r="H134">
        <v>404708.11459999997</v>
      </c>
      <c r="I134">
        <v>415323.63959999999</v>
      </c>
      <c r="J134">
        <v>425935.22220000002</v>
      </c>
      <c r="K134">
        <v>436647.89140000002</v>
      </c>
      <c r="L134">
        <v>447438.07539999997</v>
      </c>
      <c r="M134">
        <v>458307.20120000001</v>
      </c>
      <c r="N134">
        <v>469306.14730000001</v>
      </c>
      <c r="O134">
        <v>480496.33880000003</v>
      </c>
      <c r="P134">
        <v>492258.22330000001</v>
      </c>
      <c r="Q134">
        <v>504556.46789999999</v>
      </c>
      <c r="R134">
        <v>517426.00109999999</v>
      </c>
      <c r="S134">
        <v>530875.68160000001</v>
      </c>
      <c r="T134">
        <v>544897.73080000002</v>
      </c>
      <c r="U134">
        <v>560360.97699999996</v>
      </c>
      <c r="V134">
        <v>576402.07869999995</v>
      </c>
      <c r="W134">
        <v>593033.77370000002</v>
      </c>
      <c r="X134">
        <v>610210.18999999994</v>
      </c>
      <c r="Y134">
        <v>627899.00659999996</v>
      </c>
      <c r="Z134">
        <v>646078.02870000002</v>
      </c>
      <c r="AA134">
        <v>664731.54480000003</v>
      </c>
      <c r="AB134">
        <v>683847.99300000002</v>
      </c>
      <c r="AC134">
        <v>703418.61219999997</v>
      </c>
      <c r="AD134">
        <v>723437.25190000003</v>
      </c>
      <c r="AE134">
        <v>744157.30960000004</v>
      </c>
      <c r="AF134">
        <v>765531.37490000005</v>
      </c>
      <c r="AG134">
        <v>787559.64249999996</v>
      </c>
      <c r="AH134">
        <v>810225.36629999999</v>
      </c>
      <c r="AI134">
        <v>833498.59900000005</v>
      </c>
      <c r="AJ134">
        <v>857361.36179999996</v>
      </c>
      <c r="AK134">
        <v>881813.27960000001</v>
      </c>
      <c r="AL134">
        <v>906893.5673</v>
      </c>
      <c r="AM134">
        <v>932644.61789999995</v>
      </c>
      <c r="AN134">
        <v>959124.66689999995</v>
      </c>
    </row>
    <row r="135" spans="1:40" x14ac:dyDescent="0.25">
      <c r="A135" s="5" t="s">
        <v>216</v>
      </c>
      <c r="B135" t="s">
        <v>369</v>
      </c>
      <c r="C135">
        <v>2722.3989999999999</v>
      </c>
      <c r="D135">
        <v>2799.402212</v>
      </c>
      <c r="E135">
        <v>2881.885241</v>
      </c>
      <c r="F135">
        <v>2968.8066090000002</v>
      </c>
      <c r="G135">
        <v>3054.9806950000002</v>
      </c>
      <c r="H135">
        <v>3139.186518</v>
      </c>
      <c r="I135">
        <v>3222.0883880000001</v>
      </c>
      <c r="J135">
        <v>3304.5566749999998</v>
      </c>
      <c r="K135">
        <v>3387.8739719999999</v>
      </c>
      <c r="L135">
        <v>3472.0290530000002</v>
      </c>
      <c r="M135">
        <v>3557.023764</v>
      </c>
      <c r="N135">
        <v>3643.2780630000002</v>
      </c>
      <c r="O135">
        <v>3731.3515010000001</v>
      </c>
      <c r="P135">
        <v>3824.5267020000001</v>
      </c>
      <c r="Q135">
        <v>3922.425021</v>
      </c>
      <c r="R135">
        <v>4025.0705229999999</v>
      </c>
      <c r="S135">
        <v>4132.3122659999999</v>
      </c>
      <c r="T135">
        <v>4243.9093469999998</v>
      </c>
      <c r="U135">
        <v>4367.2896549999996</v>
      </c>
      <c r="V135">
        <v>4495.3523910000004</v>
      </c>
      <c r="W135">
        <v>4627.5508840000002</v>
      </c>
      <c r="X135">
        <v>4763.3027249999996</v>
      </c>
      <c r="Y135">
        <v>4902.3314339999997</v>
      </c>
      <c r="Z135">
        <v>5044.5408790000001</v>
      </c>
      <c r="AA135">
        <v>5189.91759</v>
      </c>
      <c r="AB135">
        <v>5338.4732160000003</v>
      </c>
      <c r="AC135">
        <v>5490.2170020000003</v>
      </c>
      <c r="AD135">
        <v>5645.1512329999996</v>
      </c>
      <c r="AE135">
        <v>5805.5697799999998</v>
      </c>
      <c r="AF135">
        <v>5971.1935659999999</v>
      </c>
      <c r="AG135">
        <v>6141.9946129999998</v>
      </c>
      <c r="AH135">
        <v>6317.7383030000001</v>
      </c>
      <c r="AI135">
        <v>6498.0563949999996</v>
      </c>
      <c r="AJ135">
        <v>6682.6853680000004</v>
      </c>
      <c r="AK135">
        <v>6871.5278449999996</v>
      </c>
      <c r="AL135">
        <v>7064.8803509999998</v>
      </c>
      <c r="AM135">
        <v>7263.0899589999999</v>
      </c>
      <c r="AN135">
        <v>7466.6207450000002</v>
      </c>
    </row>
    <row r="136" spans="1:40" x14ac:dyDescent="0.25">
      <c r="A136" s="5" t="s">
        <v>215</v>
      </c>
      <c r="B136" t="s">
        <v>370</v>
      </c>
      <c r="C136">
        <v>2566195.5090000001</v>
      </c>
      <c r="D136">
        <v>2638681.1209999998</v>
      </c>
      <c r="E136">
        <v>2715341.9479999999</v>
      </c>
      <c r="F136">
        <v>2795145.071</v>
      </c>
      <c r="G136">
        <v>2873493.9470000002</v>
      </c>
      <c r="H136">
        <v>2949798.61</v>
      </c>
      <c r="I136">
        <v>3024953.05</v>
      </c>
      <c r="J136">
        <v>3099890.074</v>
      </c>
      <c r="K136">
        <v>3175674.1</v>
      </c>
      <c r="L136">
        <v>3252318.784</v>
      </c>
      <c r="M136">
        <v>3329890.6260000002</v>
      </c>
      <c r="N136">
        <v>3408781.5070000002</v>
      </c>
      <c r="O136">
        <v>3489476.8089999999</v>
      </c>
      <c r="P136">
        <v>3575090.3960000002</v>
      </c>
      <c r="Q136">
        <v>3665282.4750000001</v>
      </c>
      <c r="R136">
        <v>3760056.5520000001</v>
      </c>
      <c r="S136">
        <v>3859286.1189999999</v>
      </c>
      <c r="T136">
        <v>3962786.9169999999</v>
      </c>
      <c r="U136">
        <v>4077184.2370000002</v>
      </c>
      <c r="V136">
        <v>4196187.1449999996</v>
      </c>
      <c r="W136">
        <v>4319484.9019999998</v>
      </c>
      <c r="X136">
        <v>4446613.591</v>
      </c>
      <c r="Y136">
        <v>4577326.5999999996</v>
      </c>
      <c r="Z136">
        <v>4711510.4330000002</v>
      </c>
      <c r="AA136">
        <v>4849121.9560000002</v>
      </c>
      <c r="AB136">
        <v>4990150.784</v>
      </c>
      <c r="AC136">
        <v>5134599.5159999998</v>
      </c>
      <c r="AD136">
        <v>5282479.4879999999</v>
      </c>
      <c r="AE136">
        <v>5435924.9570000004</v>
      </c>
      <c r="AF136">
        <v>5594697.9869999997</v>
      </c>
      <c r="AG136">
        <v>5758797.1699999999</v>
      </c>
      <c r="AH136">
        <v>5928062.9869999997</v>
      </c>
      <c r="AI136">
        <v>6102232.2529999996</v>
      </c>
      <c r="AJ136">
        <v>6281137.7949999999</v>
      </c>
      <c r="AK136">
        <v>6464775.6660000002</v>
      </c>
      <c r="AL136">
        <v>6653465.301</v>
      </c>
      <c r="AM136">
        <v>6847585.8099999996</v>
      </c>
      <c r="AN136">
        <v>7047648.8090000004</v>
      </c>
    </row>
    <row r="137" spans="1:40" x14ac:dyDescent="0.25">
      <c r="A137" s="5" t="s">
        <v>215</v>
      </c>
      <c r="B137" t="s">
        <v>371</v>
      </c>
      <c r="C137">
        <v>109752.948</v>
      </c>
      <c r="D137">
        <v>112853.9384</v>
      </c>
      <c r="E137">
        <v>116134.6191</v>
      </c>
      <c r="F137">
        <v>119544.96580000001</v>
      </c>
      <c r="G137">
        <v>122871.2188</v>
      </c>
      <c r="H137">
        <v>126084.0194</v>
      </c>
      <c r="I137">
        <v>129229.76669999999</v>
      </c>
      <c r="J137">
        <v>132359.50339999999</v>
      </c>
      <c r="K137">
        <v>135530.3205</v>
      </c>
      <c r="L137">
        <v>138745.9086</v>
      </c>
      <c r="M137">
        <v>142009.54509999999</v>
      </c>
      <c r="N137">
        <v>145339.6188</v>
      </c>
      <c r="O137">
        <v>148759.55319999999</v>
      </c>
      <c r="P137">
        <v>152411.7237</v>
      </c>
      <c r="Q137">
        <v>156279.7861</v>
      </c>
      <c r="R137">
        <v>160361.83919999999</v>
      </c>
      <c r="S137">
        <v>164649.10089999999</v>
      </c>
      <c r="T137">
        <v>169130.06890000001</v>
      </c>
      <c r="U137">
        <v>174100.02179999999</v>
      </c>
      <c r="V137">
        <v>179278.94450000001</v>
      </c>
      <c r="W137">
        <v>184647.008</v>
      </c>
      <c r="X137">
        <v>190180.77650000001</v>
      </c>
      <c r="Y137">
        <v>195868.8885</v>
      </c>
      <c r="Z137">
        <v>201707.46230000001</v>
      </c>
      <c r="AA137">
        <v>207696.50339999999</v>
      </c>
      <c r="AB137">
        <v>213837.68609999999</v>
      </c>
      <c r="AC137">
        <v>220133.1833</v>
      </c>
      <c r="AD137">
        <v>226585.38200000001</v>
      </c>
      <c r="AE137">
        <v>233291.12590000001</v>
      </c>
      <c r="AF137">
        <v>240241.5074</v>
      </c>
      <c r="AG137">
        <v>247438.64569999999</v>
      </c>
      <c r="AH137">
        <v>254875.8928</v>
      </c>
      <c r="AI137">
        <v>262540.8357</v>
      </c>
      <c r="AJ137">
        <v>270425.22330000001</v>
      </c>
      <c r="AK137">
        <v>278528.36440000002</v>
      </c>
      <c r="AL137">
        <v>286865.87640000001</v>
      </c>
      <c r="AM137">
        <v>295456.73379999999</v>
      </c>
      <c r="AN137">
        <v>304326.353</v>
      </c>
    </row>
    <row r="138" spans="1:40" x14ac:dyDescent="0.25">
      <c r="A138" s="5" t="s">
        <v>215</v>
      </c>
      <c r="B138" t="s">
        <v>372</v>
      </c>
      <c r="C138">
        <v>612403.68160000001</v>
      </c>
      <c r="D138">
        <v>630059.20050000004</v>
      </c>
      <c r="E138">
        <v>649139.81510000001</v>
      </c>
      <c r="F138">
        <v>669358.09199999995</v>
      </c>
      <c r="G138">
        <v>689000.15449999995</v>
      </c>
      <c r="H138">
        <v>707588.17940000002</v>
      </c>
      <c r="I138">
        <v>725330.03599999996</v>
      </c>
      <c r="J138">
        <v>742548.32140000002</v>
      </c>
      <c r="K138">
        <v>759768.40159999998</v>
      </c>
      <c r="L138">
        <v>777114.31980000006</v>
      </c>
      <c r="M138">
        <v>794653.27819999994</v>
      </c>
      <c r="N138">
        <v>812516.33900000004</v>
      </c>
      <c r="O138">
        <v>830851.0638</v>
      </c>
      <c r="P138">
        <v>850596.29020000005</v>
      </c>
      <c r="Q138">
        <v>871704.18119999999</v>
      </c>
      <c r="R138">
        <v>894163.52989999996</v>
      </c>
      <c r="S138">
        <v>917898.57530000003</v>
      </c>
      <c r="T138">
        <v>942814.62580000004</v>
      </c>
      <c r="U138">
        <v>970560.63699999999</v>
      </c>
      <c r="V138">
        <v>999530.88459999999</v>
      </c>
      <c r="W138">
        <v>1029581.1850000001</v>
      </c>
      <c r="X138">
        <v>1060564.7339999999</v>
      </c>
      <c r="Y138">
        <v>1092410.3759999999</v>
      </c>
      <c r="Z138">
        <v>1125094.7609999999</v>
      </c>
      <c r="AA138">
        <v>1158619.19</v>
      </c>
      <c r="AB138">
        <v>1192995.3659999999</v>
      </c>
      <c r="AC138">
        <v>1228237.969</v>
      </c>
      <c r="AD138">
        <v>1264362.6259999999</v>
      </c>
      <c r="AE138">
        <v>1302285.7890000001</v>
      </c>
      <c r="AF138">
        <v>1341908.6440000001</v>
      </c>
      <c r="AG138">
        <v>1383183.013</v>
      </c>
      <c r="AH138">
        <v>1426012.504</v>
      </c>
      <c r="AI138">
        <v>1470278.706</v>
      </c>
      <c r="AJ138">
        <v>1515901.8770000001</v>
      </c>
      <c r="AK138">
        <v>1562858.855</v>
      </c>
      <c r="AL138">
        <v>1611228.953</v>
      </c>
      <c r="AM138">
        <v>1661118.987</v>
      </c>
      <c r="AN138">
        <v>1712678.378</v>
      </c>
    </row>
    <row r="139" spans="1:40" x14ac:dyDescent="0.25">
      <c r="A139" s="5" t="s">
        <v>215</v>
      </c>
      <c r="B139" t="s">
        <v>373</v>
      </c>
      <c r="C139">
        <v>468.495</v>
      </c>
      <c r="D139">
        <v>480.81921249999999</v>
      </c>
      <c r="E139">
        <v>493.64376390000001</v>
      </c>
      <c r="F139">
        <v>506.827404</v>
      </c>
      <c r="G139">
        <v>519.25773389999995</v>
      </c>
      <c r="H139">
        <v>530.99855179999997</v>
      </c>
      <c r="I139">
        <v>542.44417989999999</v>
      </c>
      <c r="J139">
        <v>553.96318470000006</v>
      </c>
      <c r="K139">
        <v>565.85363440000003</v>
      </c>
      <c r="L139">
        <v>578.10148909999998</v>
      </c>
      <c r="M139">
        <v>590.64372530000003</v>
      </c>
      <c r="N139">
        <v>603.47475840000004</v>
      </c>
      <c r="O139">
        <v>616.62186320000001</v>
      </c>
      <c r="P139">
        <v>631.05733359999999</v>
      </c>
      <c r="Q139">
        <v>646.59983239999997</v>
      </c>
      <c r="R139">
        <v>663.13603509999996</v>
      </c>
      <c r="S139">
        <v>680.56438200000002</v>
      </c>
      <c r="T139">
        <v>698.7999542</v>
      </c>
      <c r="U139">
        <v>719.17407920000005</v>
      </c>
      <c r="V139">
        <v>740.46450719999996</v>
      </c>
      <c r="W139">
        <v>762.55237399999999</v>
      </c>
      <c r="X139">
        <v>785.29420640000001</v>
      </c>
      <c r="Y139">
        <v>808.62288860000001</v>
      </c>
      <c r="Z139">
        <v>832.51647630000002</v>
      </c>
      <c r="AA139">
        <v>856.9753551</v>
      </c>
      <c r="AB139">
        <v>882.00783369999999</v>
      </c>
      <c r="AC139">
        <v>907.6222679</v>
      </c>
      <c r="AD139">
        <v>933.82483850000006</v>
      </c>
      <c r="AE139">
        <v>961.12270030000002</v>
      </c>
      <c r="AF139">
        <v>989.45301070000005</v>
      </c>
      <c r="AG139">
        <v>1018.809213</v>
      </c>
      <c r="AH139">
        <v>1049.1605</v>
      </c>
      <c r="AI139">
        <v>1080.4458689999999</v>
      </c>
      <c r="AJ139">
        <v>1112.6132299999999</v>
      </c>
      <c r="AK139">
        <v>1145.6412580000001</v>
      </c>
      <c r="AL139">
        <v>1179.575482</v>
      </c>
      <c r="AM139">
        <v>1214.4773889999999</v>
      </c>
      <c r="AN139">
        <v>1250.435205</v>
      </c>
    </row>
    <row r="140" spans="1:40" x14ac:dyDescent="0.25">
      <c r="A140" s="5" t="s">
        <v>215</v>
      </c>
      <c r="B140" t="s">
        <v>374</v>
      </c>
      <c r="C140">
        <v>1083169.416</v>
      </c>
      <c r="D140">
        <v>1113841.2390000001</v>
      </c>
      <c r="E140">
        <v>1146390.5360000001</v>
      </c>
      <c r="F140">
        <v>1180258.6569999999</v>
      </c>
      <c r="G140">
        <v>1213383.3640000001</v>
      </c>
      <c r="H140">
        <v>1245403.0830000001</v>
      </c>
      <c r="I140">
        <v>1276766.423</v>
      </c>
      <c r="J140">
        <v>1308002.0249999999</v>
      </c>
      <c r="K140">
        <v>1339747.18</v>
      </c>
      <c r="L140">
        <v>1372044.59</v>
      </c>
      <c r="M140">
        <v>1404943.7479999999</v>
      </c>
      <c r="N140">
        <v>1438664.1159999999</v>
      </c>
      <c r="O140">
        <v>1473485.345</v>
      </c>
      <c r="P140">
        <v>1510724.4450000001</v>
      </c>
      <c r="Q140">
        <v>1550209.425</v>
      </c>
      <c r="R140">
        <v>1591927.223</v>
      </c>
      <c r="S140">
        <v>1635775.412</v>
      </c>
      <c r="T140">
        <v>1681619.9990000001</v>
      </c>
      <c r="U140">
        <v>1732439.2450000001</v>
      </c>
      <c r="V140">
        <v>1785362.7120000001</v>
      </c>
      <c r="W140">
        <v>1840152.949</v>
      </c>
      <c r="X140">
        <v>1896580.6939999999</v>
      </c>
      <c r="Y140">
        <v>1954556.7720000001</v>
      </c>
      <c r="Z140">
        <v>2014076.473</v>
      </c>
      <c r="AA140">
        <v>2075176.0349999999</v>
      </c>
      <c r="AB140">
        <v>2137906.656</v>
      </c>
      <c r="AC140">
        <v>2202321.912</v>
      </c>
      <c r="AD140">
        <v>2268475.7450000001</v>
      </c>
      <c r="AE140">
        <v>2337284.9840000002</v>
      </c>
      <c r="AF140">
        <v>2408660.139</v>
      </c>
      <c r="AG140">
        <v>2482629.8259999999</v>
      </c>
      <c r="AH140">
        <v>2559119.9679999999</v>
      </c>
      <c r="AI140">
        <v>2638004.1970000002</v>
      </c>
      <c r="AJ140">
        <v>2719213.915</v>
      </c>
      <c r="AK140">
        <v>2802767.9559999998</v>
      </c>
      <c r="AL140">
        <v>2888880.9849999999</v>
      </c>
      <c r="AM140">
        <v>2977806.7710000002</v>
      </c>
      <c r="AN140">
        <v>3069871.1460000002</v>
      </c>
    </row>
    <row r="141" spans="1:40" x14ac:dyDescent="0.25">
      <c r="A141" s="5" t="s">
        <v>215</v>
      </c>
      <c r="B141" t="s">
        <v>375</v>
      </c>
      <c r="C141">
        <v>861000.34299999999</v>
      </c>
      <c r="D141">
        <v>885250.2328</v>
      </c>
      <c r="E141">
        <v>910870.31850000005</v>
      </c>
      <c r="F141">
        <v>937461.97160000005</v>
      </c>
      <c r="G141">
        <v>963331.19400000002</v>
      </c>
      <c r="H141">
        <v>988244.97609999997</v>
      </c>
      <c r="I141">
        <v>1012611.628</v>
      </c>
      <c r="J141">
        <v>1036882.757</v>
      </c>
      <c r="K141">
        <v>1061553.649</v>
      </c>
      <c r="L141">
        <v>1086654.0149999999</v>
      </c>
      <c r="M141">
        <v>1112197.5109999999</v>
      </c>
      <c r="N141">
        <v>1138322.6669999999</v>
      </c>
      <c r="O141">
        <v>1165213.763</v>
      </c>
      <c r="P141">
        <v>1194032.0209999999</v>
      </c>
      <c r="Q141">
        <v>1224629.7450000001</v>
      </c>
      <c r="R141">
        <v>1256967.6939999999</v>
      </c>
      <c r="S141">
        <v>1290953.1359999999</v>
      </c>
      <c r="T141">
        <v>1326477.2819999999</v>
      </c>
      <c r="U141">
        <v>1365909.429</v>
      </c>
      <c r="V141">
        <v>1406990.432</v>
      </c>
      <c r="W141">
        <v>1449530.024</v>
      </c>
      <c r="X141">
        <v>1493330.6459999999</v>
      </c>
      <c r="Y141">
        <v>1538307.8259999999</v>
      </c>
      <c r="Z141">
        <v>1584444.4669999999</v>
      </c>
      <c r="AA141">
        <v>1631756.16</v>
      </c>
      <c r="AB141">
        <v>1680270.3729999999</v>
      </c>
      <c r="AC141">
        <v>1730016.0889999999</v>
      </c>
      <c r="AD141">
        <v>1781021.7690000001</v>
      </c>
      <c r="AE141">
        <v>1834047.7309999999</v>
      </c>
      <c r="AF141">
        <v>1889027.0619999999</v>
      </c>
      <c r="AG141">
        <v>1945975.6780000001</v>
      </c>
      <c r="AH141">
        <v>2004836.4669999999</v>
      </c>
      <c r="AI141">
        <v>2065505.9779999999</v>
      </c>
      <c r="AJ141">
        <v>2127917.1519999998</v>
      </c>
      <c r="AK141">
        <v>2192067.841</v>
      </c>
      <c r="AL141">
        <v>2258095.4330000002</v>
      </c>
      <c r="AM141">
        <v>2326166.5419999999</v>
      </c>
      <c r="AN141">
        <v>2396500.8169999998</v>
      </c>
    </row>
    <row r="142" spans="1:40" x14ac:dyDescent="0.25">
      <c r="A142" s="5" t="s">
        <v>217</v>
      </c>
      <c r="B142" t="s">
        <v>376</v>
      </c>
      <c r="C142">
        <v>138827.01699999999</v>
      </c>
      <c r="D142">
        <v>142780.90650000001</v>
      </c>
      <c r="E142">
        <v>147175.16279999999</v>
      </c>
      <c r="F142">
        <v>151981.1274</v>
      </c>
      <c r="G142">
        <v>156780.49799999999</v>
      </c>
      <c r="H142">
        <v>161399.057</v>
      </c>
      <c r="I142">
        <v>165810.27050000001</v>
      </c>
      <c r="J142">
        <v>170039.9847</v>
      </c>
      <c r="K142">
        <v>174173.0006</v>
      </c>
      <c r="L142">
        <v>178244.0098</v>
      </c>
      <c r="M142">
        <v>182233.64910000001</v>
      </c>
      <c r="N142">
        <v>186161.66320000001</v>
      </c>
      <c r="O142">
        <v>190067.17939999999</v>
      </c>
      <c r="P142">
        <v>194287.37890000001</v>
      </c>
      <c r="Q142">
        <v>198892.0374</v>
      </c>
      <c r="R142">
        <v>203897.9902</v>
      </c>
      <c r="S142">
        <v>209286.1991</v>
      </c>
      <c r="T142">
        <v>215025.0012</v>
      </c>
      <c r="U142">
        <v>221478.32120000001</v>
      </c>
      <c r="V142">
        <v>228269.23269999999</v>
      </c>
      <c r="W142">
        <v>235353.9302</v>
      </c>
      <c r="X142">
        <v>242690.80859999999</v>
      </c>
      <c r="Y142">
        <v>250257.02249999999</v>
      </c>
      <c r="Z142">
        <v>258041.8204</v>
      </c>
      <c r="AA142">
        <v>266041.27039999998</v>
      </c>
      <c r="AB142">
        <v>274254.92920000001</v>
      </c>
      <c r="AC142">
        <v>282683.96870000003</v>
      </c>
      <c r="AD142">
        <v>291330.51409999997</v>
      </c>
      <c r="AE142">
        <v>300415.25530000002</v>
      </c>
      <c r="AF142">
        <v>309977.25380000001</v>
      </c>
      <c r="AG142">
        <v>320021.05050000001</v>
      </c>
      <c r="AH142">
        <v>330520.18199999997</v>
      </c>
      <c r="AI142">
        <v>341491.91649999999</v>
      </c>
      <c r="AJ142">
        <v>352914.40980000002</v>
      </c>
      <c r="AK142">
        <v>364766.68920000002</v>
      </c>
      <c r="AL142">
        <v>377048.46679999999</v>
      </c>
      <c r="AM142">
        <v>389770.52850000001</v>
      </c>
      <c r="AN142">
        <v>402958.8751</v>
      </c>
    </row>
    <row r="143" spans="1:40" x14ac:dyDescent="0.25">
      <c r="A143" s="5" t="s">
        <v>217</v>
      </c>
      <c r="B143" t="s">
        <v>377</v>
      </c>
      <c r="C143">
        <v>3577.69</v>
      </c>
      <c r="D143">
        <v>3672.7676459999998</v>
      </c>
      <c r="E143">
        <v>3782.5858029999999</v>
      </c>
      <c r="F143">
        <v>3907.4503810000001</v>
      </c>
      <c r="G143">
        <v>4028.5231979999999</v>
      </c>
      <c r="H143">
        <v>4141.013089</v>
      </c>
      <c r="I143">
        <v>4246.4397849999996</v>
      </c>
      <c r="J143">
        <v>4347.4409999999998</v>
      </c>
      <c r="K143">
        <v>4447.1526279999998</v>
      </c>
      <c r="L143">
        <v>4546.437304</v>
      </c>
      <c r="M143">
        <v>4644.8331079999998</v>
      </c>
      <c r="N143">
        <v>4742.8403150000004</v>
      </c>
      <c r="O143">
        <v>4841.4518310000003</v>
      </c>
      <c r="P143">
        <v>4953.2690210000001</v>
      </c>
      <c r="Q143">
        <v>5078.5130520000002</v>
      </c>
      <c r="R143">
        <v>5215.3126830000001</v>
      </c>
      <c r="S143">
        <v>5361.3658240000004</v>
      </c>
      <c r="T143">
        <v>5514.8442599999998</v>
      </c>
      <c r="U143">
        <v>5684.4204319999999</v>
      </c>
      <c r="V143">
        <v>5860.5024679999997</v>
      </c>
      <c r="W143">
        <v>6042.4973970000001</v>
      </c>
      <c r="X143">
        <v>6229.8271299999997</v>
      </c>
      <c r="Y143">
        <v>6422.2687519999999</v>
      </c>
      <c r="Z143">
        <v>6619.7754409999998</v>
      </c>
      <c r="AA143">
        <v>6822.3733659999998</v>
      </c>
      <c r="AB143">
        <v>7030.1124449999998</v>
      </c>
      <c r="AC143">
        <v>7243.0453859999998</v>
      </c>
      <c r="AD143">
        <v>7461.2279479999997</v>
      </c>
      <c r="AE143">
        <v>7694.0482060000004</v>
      </c>
      <c r="AF143">
        <v>7940.7613240000001</v>
      </c>
      <c r="AG143">
        <v>8199.3371979999902</v>
      </c>
      <c r="AH143">
        <v>8468.7545840000002</v>
      </c>
      <c r="AI143">
        <v>8747.5709989999996</v>
      </c>
      <c r="AJ143">
        <v>9034.8594030000004</v>
      </c>
      <c r="AK143">
        <v>9330.2190709999995</v>
      </c>
      <c r="AL143">
        <v>9634.0162540000001</v>
      </c>
      <c r="AM143">
        <v>9946.9356470000002</v>
      </c>
      <c r="AN143">
        <v>10269.97121</v>
      </c>
    </row>
    <row r="144" spans="1:40" x14ac:dyDescent="0.25">
      <c r="A144" s="5" t="s">
        <v>217</v>
      </c>
      <c r="B144" t="s">
        <v>378</v>
      </c>
      <c r="C144">
        <v>12425.123</v>
      </c>
      <c r="D144">
        <v>12838.852220000001</v>
      </c>
      <c r="E144">
        <v>13273.989729999999</v>
      </c>
      <c r="F144">
        <v>13703.280489999999</v>
      </c>
      <c r="G144">
        <v>14091.51751</v>
      </c>
      <c r="H144">
        <v>14443.908380000001</v>
      </c>
      <c r="I144">
        <v>14777.277959999999</v>
      </c>
      <c r="J144">
        <v>15105.572690000001</v>
      </c>
      <c r="K144">
        <v>15440.54653</v>
      </c>
      <c r="L144">
        <v>15785.00453</v>
      </c>
      <c r="M144">
        <v>16138.64674</v>
      </c>
      <c r="N144">
        <v>16503.004489999999</v>
      </c>
      <c r="O144">
        <v>16879.961879999999</v>
      </c>
      <c r="P144">
        <v>17289.359540000001</v>
      </c>
      <c r="Q144">
        <v>17729.968690000002</v>
      </c>
      <c r="R144">
        <v>18199.5684</v>
      </c>
      <c r="S144">
        <v>18694.505160000001</v>
      </c>
      <c r="T144">
        <v>19211.262490000001</v>
      </c>
      <c r="U144">
        <v>19782.237529999999</v>
      </c>
      <c r="V144">
        <v>20374.898089999999</v>
      </c>
      <c r="W144">
        <v>20986.321550000001</v>
      </c>
      <c r="X144">
        <v>21613.690839999999</v>
      </c>
      <c r="Y144">
        <v>22255.688190000001</v>
      </c>
      <c r="Z144">
        <v>22911.93002</v>
      </c>
      <c r="AA144">
        <v>23582.518179999999</v>
      </c>
      <c r="AB144">
        <v>24267.749800000001</v>
      </c>
      <c r="AC144">
        <v>24967.956399999999</v>
      </c>
      <c r="AD144">
        <v>25683.450229999999</v>
      </c>
      <c r="AE144">
        <v>26431.69399</v>
      </c>
      <c r="AF144">
        <v>27211.424080000001</v>
      </c>
      <c r="AG144">
        <v>28019.798920000001</v>
      </c>
      <c r="AH144">
        <v>28852.867579999998</v>
      </c>
      <c r="AI144">
        <v>29707.074069999999</v>
      </c>
      <c r="AJ144">
        <v>30580.668890000001</v>
      </c>
      <c r="AK144">
        <v>31473.720509999999</v>
      </c>
      <c r="AL144">
        <v>32388.575229999999</v>
      </c>
      <c r="AM144">
        <v>33327.58425</v>
      </c>
      <c r="AN144">
        <v>34293.493549999999</v>
      </c>
    </row>
    <row r="145" spans="1:40" x14ac:dyDescent="0.25">
      <c r="A145" s="5" t="s">
        <v>217</v>
      </c>
      <c r="B145" t="s">
        <v>379</v>
      </c>
      <c r="C145">
        <v>329.06599999999997</v>
      </c>
      <c r="D145">
        <v>338.41584560000001</v>
      </c>
      <c r="E145">
        <v>349.199882</v>
      </c>
      <c r="F145">
        <v>361.3500439</v>
      </c>
      <c r="G145">
        <v>373.1602504</v>
      </c>
      <c r="H145">
        <v>384.04677559999999</v>
      </c>
      <c r="I145">
        <v>394.00100529999997</v>
      </c>
      <c r="J145">
        <v>403.19600860000003</v>
      </c>
      <c r="K145">
        <v>411.94926220000002</v>
      </c>
      <c r="L145">
        <v>420.39719689999998</v>
      </c>
      <c r="M145">
        <v>428.69567269999999</v>
      </c>
      <c r="N145">
        <v>436.97235510000002</v>
      </c>
      <c r="O145">
        <v>445.33028439999998</v>
      </c>
      <c r="P145">
        <v>454.701888</v>
      </c>
      <c r="Q145">
        <v>465.10666750000001</v>
      </c>
      <c r="R145">
        <v>476.53350769999997</v>
      </c>
      <c r="S145">
        <v>488.89869659999999</v>
      </c>
      <c r="T145">
        <v>502.09372009999998</v>
      </c>
      <c r="U145">
        <v>516.98515789999999</v>
      </c>
      <c r="V145">
        <v>532.64103160000002</v>
      </c>
      <c r="W145">
        <v>548.92760750000002</v>
      </c>
      <c r="X145">
        <v>565.73069169999997</v>
      </c>
      <c r="Y145">
        <v>582.99236780000001</v>
      </c>
      <c r="Z145">
        <v>600.68946619999997</v>
      </c>
      <c r="AA145">
        <v>618.81636560000004</v>
      </c>
      <c r="AB145">
        <v>637.37433559999999</v>
      </c>
      <c r="AC145">
        <v>656.36590239999998</v>
      </c>
      <c r="AD145">
        <v>675.79307900000003</v>
      </c>
      <c r="AE145">
        <v>696.38372170000002</v>
      </c>
      <c r="AF145">
        <v>718.16138679999995</v>
      </c>
      <c r="AG145">
        <v>741.11687730000006</v>
      </c>
      <c r="AH145">
        <v>765.15711480000004</v>
      </c>
      <c r="AI145">
        <v>790.15064510000002</v>
      </c>
      <c r="AJ145">
        <v>816.0010327</v>
      </c>
      <c r="AK145">
        <v>842.65153699999996</v>
      </c>
      <c r="AL145">
        <v>870.11296860000004</v>
      </c>
      <c r="AM145">
        <v>898.41962869999998</v>
      </c>
      <c r="AN145">
        <v>927.63387139999998</v>
      </c>
    </row>
    <row r="146" spans="1:40" x14ac:dyDescent="0.25">
      <c r="A146" s="5" t="s">
        <v>217</v>
      </c>
      <c r="B146" t="s">
        <v>380</v>
      </c>
      <c r="C146">
        <v>568231.56999999995</v>
      </c>
      <c r="D146">
        <v>584969.14309999999</v>
      </c>
      <c r="E146">
        <v>603622.63780000003</v>
      </c>
      <c r="F146">
        <v>623998.50100000005</v>
      </c>
      <c r="G146">
        <v>644282.80169999995</v>
      </c>
      <c r="H146">
        <v>663711.76760000002</v>
      </c>
      <c r="I146">
        <v>682135.43839999998</v>
      </c>
      <c r="J146">
        <v>699636.03910000005</v>
      </c>
      <c r="K146">
        <v>716560.7953</v>
      </c>
      <c r="L146">
        <v>733076.08849999995</v>
      </c>
      <c r="M146">
        <v>749098.11950000003</v>
      </c>
      <c r="N146">
        <v>764710.92209999997</v>
      </c>
      <c r="O146">
        <v>780078.03419999999</v>
      </c>
      <c r="P146">
        <v>796748.56799999997</v>
      </c>
      <c r="Q146">
        <v>815048.2781</v>
      </c>
      <c r="R146">
        <v>835034.67590000003</v>
      </c>
      <c r="S146">
        <v>856611.99950000003</v>
      </c>
      <c r="T146">
        <v>879634.61970000004</v>
      </c>
      <c r="U146">
        <v>905509.21479999996</v>
      </c>
      <c r="V146">
        <v>932742.01800000004</v>
      </c>
      <c r="W146">
        <v>961167.45959999994</v>
      </c>
      <c r="X146">
        <v>990613.67960000003</v>
      </c>
      <c r="Y146">
        <v>1020975.22</v>
      </c>
      <c r="Z146">
        <v>1052191.247</v>
      </c>
      <c r="AA146">
        <v>1084227.7930000001</v>
      </c>
      <c r="AB146">
        <v>1117066.0530000001</v>
      </c>
      <c r="AC146">
        <v>1150695.2290000001</v>
      </c>
      <c r="AD146">
        <v>1185109.459</v>
      </c>
      <c r="AE146">
        <v>1221321.325</v>
      </c>
      <c r="AF146">
        <v>1259478.3430000001</v>
      </c>
      <c r="AG146">
        <v>1299559.5330000001</v>
      </c>
      <c r="AH146">
        <v>1341653.132</v>
      </c>
      <c r="AI146">
        <v>1385604.9010000001</v>
      </c>
      <c r="AJ146">
        <v>1431250.5989999999</v>
      </c>
      <c r="AK146">
        <v>1478476.2169999999</v>
      </c>
      <c r="AL146">
        <v>1527261.2679999999</v>
      </c>
      <c r="AM146">
        <v>1577629.507</v>
      </c>
      <c r="AN146">
        <v>1629660.6329999999</v>
      </c>
    </row>
    <row r="147" spans="1:40" x14ac:dyDescent="0.25">
      <c r="A147" s="5" t="s">
        <v>217</v>
      </c>
      <c r="B147" t="s">
        <v>381</v>
      </c>
      <c r="C147">
        <v>2519.703</v>
      </c>
      <c r="D147">
        <v>2591.3539479999999</v>
      </c>
      <c r="E147">
        <v>2667.9171999999999</v>
      </c>
      <c r="F147">
        <v>2747.8172009999998</v>
      </c>
      <c r="G147">
        <v>2825.8625809999999</v>
      </c>
      <c r="H147">
        <v>2900.7428020000002</v>
      </c>
      <c r="I147">
        <v>2974.4641740000002</v>
      </c>
      <c r="J147">
        <v>3048.4910410000002</v>
      </c>
      <c r="K147">
        <v>3124.2955940000002</v>
      </c>
      <c r="L147">
        <v>3201.44884</v>
      </c>
      <c r="M147">
        <v>3279.357857</v>
      </c>
      <c r="N147">
        <v>3358.4004180000002</v>
      </c>
      <c r="O147">
        <v>3439.218621</v>
      </c>
      <c r="P147">
        <v>3524.3950060000002</v>
      </c>
      <c r="Q147">
        <v>3613.7179019999999</v>
      </c>
      <c r="R147">
        <v>3707.6432530000002</v>
      </c>
      <c r="S147">
        <v>3806.2285550000001</v>
      </c>
      <c r="T147">
        <v>3909.2902309999999</v>
      </c>
      <c r="U147">
        <v>4025.3756979999998</v>
      </c>
      <c r="V147">
        <v>4146.2397060000003</v>
      </c>
      <c r="W147">
        <v>4270.7425830000002</v>
      </c>
      <c r="X147">
        <v>4398.2090850000004</v>
      </c>
      <c r="Y147">
        <v>4528.5206269999999</v>
      </c>
      <c r="Z147">
        <v>4661.7791859999998</v>
      </c>
      <c r="AA147">
        <v>4798.1333189999996</v>
      </c>
      <c r="AB147">
        <v>4937.710795</v>
      </c>
      <c r="AC147">
        <v>5080.6020159999998</v>
      </c>
      <c r="AD147">
        <v>5226.8685509999996</v>
      </c>
      <c r="AE147">
        <v>5378.656868</v>
      </c>
      <c r="AF147">
        <v>5535.3697160000002</v>
      </c>
      <c r="AG147">
        <v>5697.2767190000004</v>
      </c>
      <c r="AH147">
        <v>5864.4767949999996</v>
      </c>
      <c r="AI147">
        <v>6036.7036310000003</v>
      </c>
      <c r="AJ147">
        <v>6213.726514</v>
      </c>
      <c r="AK147">
        <v>6395.4587240000001</v>
      </c>
      <c r="AL147">
        <v>6582.1877009999998</v>
      </c>
      <c r="AM147">
        <v>6774.2928359999996</v>
      </c>
      <c r="AN147">
        <v>6972.2848560000002</v>
      </c>
    </row>
    <row r="148" spans="1:40" x14ac:dyDescent="0.25">
      <c r="A148" s="5" t="s">
        <v>218</v>
      </c>
      <c r="B148" t="s">
        <v>382</v>
      </c>
      <c r="C148">
        <v>4152088.8960000002</v>
      </c>
      <c r="D148">
        <v>4270114.1960000005</v>
      </c>
      <c r="E148">
        <v>4395158.4850000003</v>
      </c>
      <c r="F148">
        <v>4525227.8969999999</v>
      </c>
      <c r="G148">
        <v>4653574.1840000004</v>
      </c>
      <c r="H148">
        <v>4779135.6880000001</v>
      </c>
      <c r="I148">
        <v>4903294.03</v>
      </c>
      <c r="J148">
        <v>5027451.5080000004</v>
      </c>
      <c r="K148">
        <v>5153378.7060000002</v>
      </c>
      <c r="L148">
        <v>5280921.551</v>
      </c>
      <c r="M148">
        <v>5410000.8470000001</v>
      </c>
      <c r="N148">
        <v>5541206.2640000004</v>
      </c>
      <c r="O148">
        <v>5675325.3909999998</v>
      </c>
      <c r="P148">
        <v>5816855.2719999999</v>
      </c>
      <c r="Q148">
        <v>5965096.4979999997</v>
      </c>
      <c r="R148">
        <v>6120123.352</v>
      </c>
      <c r="S148">
        <v>6281797.409</v>
      </c>
      <c r="T148">
        <v>6449863.5580000002</v>
      </c>
      <c r="U148">
        <v>6635472.3200000003</v>
      </c>
      <c r="V148">
        <v>6828079.3930000002</v>
      </c>
      <c r="W148">
        <v>7027160.7280000001</v>
      </c>
      <c r="X148">
        <v>7231886.4409999996</v>
      </c>
      <c r="Y148">
        <v>7441837.5810000002</v>
      </c>
      <c r="Z148">
        <v>7656842.8329999996</v>
      </c>
      <c r="AA148">
        <v>7876851.2850000001</v>
      </c>
      <c r="AB148">
        <v>8101856.8629999999</v>
      </c>
      <c r="AC148">
        <v>8331860.2570000002</v>
      </c>
      <c r="AD148">
        <v>8566861.068</v>
      </c>
      <c r="AE148">
        <v>8809836.1429999899</v>
      </c>
      <c r="AF148">
        <v>9060308.1850000005</v>
      </c>
      <c r="AG148">
        <v>9318329.5260000005</v>
      </c>
      <c r="AH148">
        <v>9583682.4759999998</v>
      </c>
      <c r="AI148">
        <v>9855955.2100000009</v>
      </c>
      <c r="AJ148">
        <v>10134863.74</v>
      </c>
      <c r="AK148">
        <v>10420342.99</v>
      </c>
      <c r="AL148">
        <v>10712872.82</v>
      </c>
      <c r="AM148">
        <v>11012987.449999999</v>
      </c>
      <c r="AN148">
        <v>11321393.25</v>
      </c>
    </row>
    <row r="149" spans="1:40" x14ac:dyDescent="0.25">
      <c r="A149" s="5" t="s">
        <v>218</v>
      </c>
      <c r="B149" t="s">
        <v>383</v>
      </c>
      <c r="C149">
        <v>4653.7969990000001</v>
      </c>
      <c r="D149">
        <v>4787.0551560000004</v>
      </c>
      <c r="E149">
        <v>4929.930171</v>
      </c>
      <c r="F149">
        <v>5079.3253560000003</v>
      </c>
      <c r="G149">
        <v>5225.3712560000004</v>
      </c>
      <c r="H149">
        <v>5365.8012760000001</v>
      </c>
      <c r="I149">
        <v>5502.6589430000004</v>
      </c>
      <c r="J149">
        <v>5638.5063010000003</v>
      </c>
      <c r="K149">
        <v>5776.8645299999998</v>
      </c>
      <c r="L149">
        <v>5917.3665300000002</v>
      </c>
      <c r="M149">
        <v>6059.6173049999998</v>
      </c>
      <c r="N149">
        <v>6204.2836459999999</v>
      </c>
      <c r="O149">
        <v>6352.434037</v>
      </c>
      <c r="P149">
        <v>6509.9204170000003</v>
      </c>
      <c r="Q149">
        <v>6675.7786290000004</v>
      </c>
      <c r="R149">
        <v>6850.2185410000002</v>
      </c>
      <c r="S149">
        <v>7032.8333080000002</v>
      </c>
      <c r="T149">
        <v>7222.9363450000001</v>
      </c>
      <c r="U149">
        <v>7434.1067110000004</v>
      </c>
      <c r="V149">
        <v>7653.4662680000001</v>
      </c>
      <c r="W149">
        <v>7879.6288350000004</v>
      </c>
      <c r="X149">
        <v>8111.3027339999999</v>
      </c>
      <c r="Y149">
        <v>8347.9938029999994</v>
      </c>
      <c r="Z149">
        <v>8589.6793199999902</v>
      </c>
      <c r="AA149">
        <v>8836.5238819999995</v>
      </c>
      <c r="AB149">
        <v>9088.7110979999998</v>
      </c>
      <c r="AC149">
        <v>9346.3680230000009</v>
      </c>
      <c r="AD149">
        <v>9609.5571110000001</v>
      </c>
      <c r="AE149">
        <v>9882.0573289999902</v>
      </c>
      <c r="AF149">
        <v>10163.29809</v>
      </c>
      <c r="AG149">
        <v>10453.597820000001</v>
      </c>
      <c r="AH149">
        <v>10752.50878</v>
      </c>
      <c r="AI149">
        <v>11059.190839999999</v>
      </c>
      <c r="AJ149">
        <v>11372.9892</v>
      </c>
      <c r="AK149">
        <v>11693.488890000001</v>
      </c>
      <c r="AL149">
        <v>12021.327600000001</v>
      </c>
      <c r="AM149">
        <v>12357.146409999999</v>
      </c>
      <c r="AN149">
        <v>12701.75866</v>
      </c>
    </row>
    <row r="150" spans="1:40" x14ac:dyDescent="0.25">
      <c r="A150" s="19" t="s">
        <v>407</v>
      </c>
      <c r="B150" t="s">
        <v>384</v>
      </c>
      <c r="C150">
        <v>363441.91800000001</v>
      </c>
      <c r="D150">
        <v>386982.73570000002</v>
      </c>
      <c r="E150">
        <v>410519.99900000001</v>
      </c>
      <c r="F150">
        <v>434047.07010000001</v>
      </c>
      <c r="G150">
        <v>457557.23580000002</v>
      </c>
      <c r="H150">
        <v>481049.65429999999</v>
      </c>
      <c r="I150">
        <v>504526.7205</v>
      </c>
      <c r="J150">
        <v>527990.96459999995</v>
      </c>
      <c r="K150">
        <v>551443.45039999997</v>
      </c>
      <c r="L150">
        <v>574888.50800000003</v>
      </c>
      <c r="M150">
        <v>598325.12800000003</v>
      </c>
      <c r="N150">
        <v>621774.33400000003</v>
      </c>
      <c r="O150">
        <v>645210.75230000005</v>
      </c>
      <c r="P150">
        <v>668711.14859999996</v>
      </c>
      <c r="Q150">
        <v>692162.29260000004</v>
      </c>
      <c r="R150">
        <v>715585.49820000003</v>
      </c>
      <c r="S150">
        <v>738999.98459999997</v>
      </c>
      <c r="T150">
        <v>762417.47169999999</v>
      </c>
      <c r="U150">
        <v>765353.16949999996</v>
      </c>
      <c r="V150">
        <v>768273.05810000002</v>
      </c>
      <c r="W150">
        <v>771189.69220000005</v>
      </c>
      <c r="X150">
        <v>774123.93700000003</v>
      </c>
      <c r="Y150">
        <v>777077.35250000004</v>
      </c>
      <c r="Z150">
        <v>780047.29020000005</v>
      </c>
      <c r="AA150">
        <v>783030.83319999999</v>
      </c>
      <c r="AB150">
        <v>786024.97820000001</v>
      </c>
      <c r="AC150">
        <v>789027.62159999995</v>
      </c>
      <c r="AD150">
        <v>792037.88260000001</v>
      </c>
      <c r="AE150">
        <v>795052.36789999995</v>
      </c>
      <c r="AF150">
        <v>798031.98990000004</v>
      </c>
      <c r="AG150">
        <v>800982.66529999999</v>
      </c>
      <c r="AH150">
        <v>803977.04700000002</v>
      </c>
      <c r="AI150">
        <v>807002.25399999996</v>
      </c>
      <c r="AJ150">
        <v>810043.1936</v>
      </c>
      <c r="AK150">
        <v>813227.94169999997</v>
      </c>
      <c r="AL150">
        <v>816403.83219999995</v>
      </c>
      <c r="AM150">
        <v>819553.5895</v>
      </c>
      <c r="AN150">
        <v>822682.48970000003</v>
      </c>
    </row>
    <row r="151" spans="1:40" x14ac:dyDescent="0.25">
      <c r="A151" s="19" t="s">
        <v>407</v>
      </c>
      <c r="B151" t="s">
        <v>385</v>
      </c>
      <c r="C151">
        <v>9283.1983999999902</v>
      </c>
      <c r="D151">
        <v>9647.4201009999997</v>
      </c>
      <c r="E151">
        <v>10009.764639999999</v>
      </c>
      <c r="F151">
        <v>10369.2693</v>
      </c>
      <c r="G151">
        <v>10725.683440000001</v>
      </c>
      <c r="H151">
        <v>11079.35327</v>
      </c>
      <c r="I151">
        <v>11430.76713</v>
      </c>
      <c r="J151">
        <v>11780.549709999999</v>
      </c>
      <c r="K151">
        <v>12129.556479999999</v>
      </c>
      <c r="L151">
        <v>12477.30092</v>
      </c>
      <c r="M151">
        <v>12823.70644</v>
      </c>
      <c r="N151">
        <v>13169.01045</v>
      </c>
      <c r="O151">
        <v>13513.00928</v>
      </c>
      <c r="P151">
        <v>13855.98343</v>
      </c>
      <c r="Q151">
        <v>14197.78981</v>
      </c>
      <c r="R151">
        <v>14537.77291</v>
      </c>
      <c r="S151">
        <v>14875.406349999999</v>
      </c>
      <c r="T151">
        <v>15210.575220000001</v>
      </c>
      <c r="U151">
        <v>15346.57899</v>
      </c>
      <c r="V151">
        <v>15476.697410000001</v>
      </c>
      <c r="W151">
        <v>15603.03815</v>
      </c>
      <c r="X151">
        <v>15726.601049999999</v>
      </c>
      <c r="Y151">
        <v>15848.95465</v>
      </c>
      <c r="Z151">
        <v>15971.70227</v>
      </c>
      <c r="AA151">
        <v>16095.95744</v>
      </c>
      <c r="AB151">
        <v>16222.38557</v>
      </c>
      <c r="AC151">
        <v>16351.32149</v>
      </c>
      <c r="AD151">
        <v>16482.923750000002</v>
      </c>
      <c r="AE151">
        <v>16619.327860000001</v>
      </c>
      <c r="AF151">
        <v>16758.911039999999</v>
      </c>
      <c r="AG151">
        <v>16900.441169999998</v>
      </c>
      <c r="AH151">
        <v>17044.01354</v>
      </c>
      <c r="AI151">
        <v>17189.676090000001</v>
      </c>
      <c r="AJ151">
        <v>17337.641919999998</v>
      </c>
      <c r="AK151">
        <v>17489.16402</v>
      </c>
      <c r="AL151">
        <v>17644.209050000001</v>
      </c>
      <c r="AM151">
        <v>17802.170129999999</v>
      </c>
      <c r="AN151">
        <v>17963.07562</v>
      </c>
    </row>
    <row r="152" spans="1:40" x14ac:dyDescent="0.25">
      <c r="A152" s="5" t="s">
        <v>406</v>
      </c>
      <c r="B152" t="s">
        <v>386</v>
      </c>
      <c r="C152">
        <v>37854.733</v>
      </c>
      <c r="D152">
        <v>40862.755850000001</v>
      </c>
      <c r="E152">
        <v>43871.667950000003</v>
      </c>
      <c r="F152">
        <v>46879.873720000003</v>
      </c>
      <c r="G152">
        <v>49888.878850000001</v>
      </c>
      <c r="H152">
        <v>52892.397879999997</v>
      </c>
      <c r="I152">
        <v>55892.182139999997</v>
      </c>
      <c r="J152">
        <v>58889.359279999997</v>
      </c>
      <c r="K152">
        <v>61884.417889999997</v>
      </c>
      <c r="L152">
        <v>64878.037069999998</v>
      </c>
      <c r="M152">
        <v>67871.006970000002</v>
      </c>
      <c r="N152">
        <v>70865.163310000004</v>
      </c>
      <c r="O152">
        <v>73859.717470000003</v>
      </c>
      <c r="P152">
        <v>76850.801059999998</v>
      </c>
      <c r="Q152">
        <v>79837.757800000007</v>
      </c>
      <c r="R152">
        <v>82822.342340000003</v>
      </c>
      <c r="S152">
        <v>85805.924050000001</v>
      </c>
      <c r="T152">
        <v>88789.198969999998</v>
      </c>
      <c r="U152">
        <v>90894.262109999996</v>
      </c>
      <c r="V152">
        <v>92998.742710000006</v>
      </c>
      <c r="W152">
        <v>95103.056830000001</v>
      </c>
      <c r="X152">
        <v>97208.420679999996</v>
      </c>
      <c r="Y152">
        <v>99315.074170000007</v>
      </c>
      <c r="Z152">
        <v>101422.8279</v>
      </c>
      <c r="AA152">
        <v>103531.53350000001</v>
      </c>
      <c r="AB152">
        <v>105641.1308</v>
      </c>
      <c r="AC152">
        <v>107751.5932</v>
      </c>
      <c r="AD152">
        <v>109862.95299999999</v>
      </c>
      <c r="AE152">
        <v>111972.4961</v>
      </c>
      <c r="AF152">
        <v>114079.36169999999</v>
      </c>
      <c r="AG152">
        <v>116185.2067</v>
      </c>
      <c r="AH152">
        <v>118294.1329</v>
      </c>
      <c r="AI152">
        <v>120406.9681</v>
      </c>
      <c r="AJ152">
        <v>122523.3404</v>
      </c>
      <c r="AK152">
        <v>124647.4855</v>
      </c>
      <c r="AL152">
        <v>126774.9624</v>
      </c>
      <c r="AM152">
        <v>128905.16310000001</v>
      </c>
      <c r="AN152">
        <v>131037.76149999999</v>
      </c>
    </row>
    <row r="153" spans="1:40" x14ac:dyDescent="0.25">
      <c r="A153" s="5" t="s">
        <v>216</v>
      </c>
      <c r="B153" t="s">
        <v>387</v>
      </c>
      <c r="C153">
        <v>351724.27600000001</v>
      </c>
      <c r="D153">
        <v>362527.0992</v>
      </c>
      <c r="E153">
        <v>373941.39880000002</v>
      </c>
      <c r="F153">
        <v>385818.02919999999</v>
      </c>
      <c r="G153">
        <v>397645.11940000003</v>
      </c>
      <c r="H153">
        <v>409317.62199999997</v>
      </c>
      <c r="I153">
        <v>421034.11440000002</v>
      </c>
      <c r="J153">
        <v>432749.69579999999</v>
      </c>
      <c r="K153">
        <v>444491.7464</v>
      </c>
      <c r="L153">
        <v>456208.75079999998</v>
      </c>
      <c r="M153">
        <v>467873.2475</v>
      </c>
      <c r="N153">
        <v>479538.91310000001</v>
      </c>
      <c r="O153">
        <v>491296.09730000002</v>
      </c>
      <c r="P153">
        <v>503484.01059999998</v>
      </c>
      <c r="Q153">
        <v>516185.44689999998</v>
      </c>
      <c r="R153">
        <v>529494.98499999999</v>
      </c>
      <c r="S153">
        <v>543447.15879999998</v>
      </c>
      <c r="T153">
        <v>558041.42870000005</v>
      </c>
      <c r="U153">
        <v>573639.62210000004</v>
      </c>
      <c r="V153">
        <v>589777.46239999996</v>
      </c>
      <c r="W153">
        <v>606435.9449</v>
      </c>
      <c r="X153">
        <v>623587.44660000002</v>
      </c>
      <c r="Y153">
        <v>641216.50219999999</v>
      </c>
      <c r="Z153">
        <v>659316.72699999996</v>
      </c>
      <c r="AA153">
        <v>677886.18819999998</v>
      </c>
      <c r="AB153">
        <v>696924.57120000001</v>
      </c>
      <c r="AC153">
        <v>716431.44460000005</v>
      </c>
      <c r="AD153">
        <v>736406.3615</v>
      </c>
      <c r="AE153">
        <v>756995.03150000004</v>
      </c>
      <c r="AF153">
        <v>778201.3567</v>
      </c>
      <c r="AG153">
        <v>800035.96279999998</v>
      </c>
      <c r="AH153">
        <v>822469.2415</v>
      </c>
      <c r="AI153">
        <v>845465.52930000005</v>
      </c>
      <c r="AJ153">
        <v>869005.93400000001</v>
      </c>
      <c r="AK153">
        <v>893092.04209999996</v>
      </c>
      <c r="AL153">
        <v>917750.85679999995</v>
      </c>
      <c r="AM153">
        <v>943024.91910000006</v>
      </c>
      <c r="AN153">
        <v>968969.83059999999</v>
      </c>
    </row>
    <row r="154" spans="1:40" x14ac:dyDescent="0.25">
      <c r="A154" s="5" t="s">
        <v>216</v>
      </c>
      <c r="B154" t="s">
        <v>388</v>
      </c>
      <c r="C154">
        <v>2722.3989999999999</v>
      </c>
      <c r="D154">
        <v>2806.870394</v>
      </c>
      <c r="E154">
        <v>2897.6173800000001</v>
      </c>
      <c r="F154">
        <v>2993.090827</v>
      </c>
      <c r="G154">
        <v>3088.1195130000001</v>
      </c>
      <c r="H154">
        <v>3181.3792159999998</v>
      </c>
      <c r="I154">
        <v>3274.9007849999998</v>
      </c>
      <c r="J154">
        <v>3369.371889</v>
      </c>
      <c r="K154">
        <v>3466.1934310000001</v>
      </c>
      <c r="L154">
        <v>3564.638524</v>
      </c>
      <c r="M154">
        <v>3663.8063360000001</v>
      </c>
      <c r="N154">
        <v>3763.5648569999998</v>
      </c>
      <c r="O154">
        <v>3864.3541059999998</v>
      </c>
      <c r="P154">
        <v>3968.7101419999999</v>
      </c>
      <c r="Q154">
        <v>4076.794551</v>
      </c>
      <c r="R154">
        <v>4189.0480870000001</v>
      </c>
      <c r="S154">
        <v>4305.5904330000003</v>
      </c>
      <c r="T154">
        <v>4426.4641110000002</v>
      </c>
      <c r="U154">
        <v>4554.8694850000002</v>
      </c>
      <c r="V154">
        <v>4686.93905</v>
      </c>
      <c r="W154">
        <v>4822.2466100000001</v>
      </c>
      <c r="X154">
        <v>4960.5395449999996</v>
      </c>
      <c r="Y154">
        <v>5101.775009</v>
      </c>
      <c r="Z154">
        <v>5246.0255569999999</v>
      </c>
      <c r="AA154">
        <v>5393.3954899999999</v>
      </c>
      <c r="AB154">
        <v>5543.9750949999998</v>
      </c>
      <c r="AC154">
        <v>5697.8199459999996</v>
      </c>
      <c r="AD154">
        <v>5854.9551000000001</v>
      </c>
      <c r="AE154">
        <v>6016.664914</v>
      </c>
      <c r="AF154">
        <v>6182.9308030000002</v>
      </c>
      <c r="AG154">
        <v>6353.7904570000001</v>
      </c>
      <c r="AH154">
        <v>6528.928492</v>
      </c>
      <c r="AI154">
        <v>6707.9548690000001</v>
      </c>
      <c r="AJ154">
        <v>6890.6272760000002</v>
      </c>
      <c r="AK154">
        <v>7076.8983959999996</v>
      </c>
      <c r="AL154">
        <v>7266.9996030000002</v>
      </c>
      <c r="AM154">
        <v>7461.2945069999996</v>
      </c>
      <c r="AN154">
        <v>7660.2541510000001</v>
      </c>
    </row>
    <row r="155" spans="1:40" x14ac:dyDescent="0.25">
      <c r="A155" s="5" t="s">
        <v>215</v>
      </c>
      <c r="B155" t="s">
        <v>389</v>
      </c>
      <c r="C155">
        <v>2566195.5090000001</v>
      </c>
      <c r="D155">
        <v>2645414.2259999998</v>
      </c>
      <c r="E155">
        <v>2729719.3089999999</v>
      </c>
      <c r="F155">
        <v>2817771.6189999999</v>
      </c>
      <c r="G155">
        <v>2905088.6970000002</v>
      </c>
      <c r="H155">
        <v>2990960.9750000001</v>
      </c>
      <c r="I155">
        <v>3077364.4369999999</v>
      </c>
      <c r="J155">
        <v>3164940.753</v>
      </c>
      <c r="K155">
        <v>3254231.3119999999</v>
      </c>
      <c r="L155">
        <v>3344630.3640000001</v>
      </c>
      <c r="M155">
        <v>3435519.1749999998</v>
      </c>
      <c r="N155">
        <v>3526995.017</v>
      </c>
      <c r="O155">
        <v>3619605.0279999999</v>
      </c>
      <c r="P155">
        <v>3715818.78</v>
      </c>
      <c r="Q155">
        <v>3815960.9640000002</v>
      </c>
      <c r="R155">
        <v>3920489.696</v>
      </c>
      <c r="S155">
        <v>4029550.1370000001</v>
      </c>
      <c r="T155">
        <v>4143105.0639999998</v>
      </c>
      <c r="U155">
        <v>4264020.8090000004</v>
      </c>
      <c r="V155">
        <v>4388882.9680000003</v>
      </c>
      <c r="W155">
        <v>4517360.8720000004</v>
      </c>
      <c r="X155">
        <v>4649223.0719999997</v>
      </c>
      <c r="Y155">
        <v>4784400.0020000003</v>
      </c>
      <c r="Z155">
        <v>4922925.7180000003</v>
      </c>
      <c r="AA155">
        <v>5064873.8439999996</v>
      </c>
      <c r="AB155">
        <v>5210321.9819999998</v>
      </c>
      <c r="AC155">
        <v>5359333.6169999996</v>
      </c>
      <c r="AD155">
        <v>5511957.6509999996</v>
      </c>
      <c r="AE155">
        <v>5669473.8190000001</v>
      </c>
      <c r="AF155">
        <v>5831931.1359999999</v>
      </c>
      <c r="AG155">
        <v>5999402.1900000004</v>
      </c>
      <c r="AH155">
        <v>6171655.4299999997</v>
      </c>
      <c r="AI155">
        <v>6348397.0240000002</v>
      </c>
      <c r="AJ155">
        <v>6529465.9720000001</v>
      </c>
      <c r="AK155">
        <v>6714886.2249999996</v>
      </c>
      <c r="AL155">
        <v>6904903.4850000003</v>
      </c>
      <c r="AM155">
        <v>7099905.0810000002</v>
      </c>
      <c r="AN155">
        <v>7300396.7379999999</v>
      </c>
    </row>
    <row r="156" spans="1:40" x14ac:dyDescent="0.25">
      <c r="A156" s="5" t="s">
        <v>215</v>
      </c>
      <c r="B156" t="s">
        <v>390</v>
      </c>
      <c r="C156">
        <v>109752.948</v>
      </c>
      <c r="D156">
        <v>113156.21550000001</v>
      </c>
      <c r="E156">
        <v>116787.0926</v>
      </c>
      <c r="F156">
        <v>120580.1882</v>
      </c>
      <c r="G156">
        <v>124327.9595</v>
      </c>
      <c r="H156">
        <v>127997.5287</v>
      </c>
      <c r="I156">
        <v>131684.864</v>
      </c>
      <c r="J156">
        <v>135432.6648</v>
      </c>
      <c r="K156">
        <v>139275.25930000001</v>
      </c>
      <c r="L156">
        <v>143191.4798</v>
      </c>
      <c r="M156">
        <v>147155.52350000001</v>
      </c>
      <c r="N156">
        <v>151171.46609999999</v>
      </c>
      <c r="O156">
        <v>155262.9339</v>
      </c>
      <c r="P156">
        <v>159539.45879999999</v>
      </c>
      <c r="Q156">
        <v>164009.53349999999</v>
      </c>
      <c r="R156">
        <v>168688.38089999999</v>
      </c>
      <c r="S156">
        <v>173577.34770000001</v>
      </c>
      <c r="T156">
        <v>178670.5986</v>
      </c>
      <c r="U156">
        <v>184096.8523</v>
      </c>
      <c r="V156">
        <v>189701.93710000001</v>
      </c>
      <c r="W156">
        <v>195466.91769999999</v>
      </c>
      <c r="X156">
        <v>201379.26749999999</v>
      </c>
      <c r="Y156">
        <v>207435.52040000001</v>
      </c>
      <c r="Z156">
        <v>213638.44949999999</v>
      </c>
      <c r="AA156">
        <v>219993.32759999999</v>
      </c>
      <c r="AB156">
        <v>226505.81039999999</v>
      </c>
      <c r="AC156">
        <v>233180.87119999999</v>
      </c>
      <c r="AD156">
        <v>240022.61689999999</v>
      </c>
      <c r="AE156">
        <v>247089.18460000001</v>
      </c>
      <c r="AF156">
        <v>254383.97330000001</v>
      </c>
      <c r="AG156">
        <v>261912.80480000001</v>
      </c>
      <c r="AH156">
        <v>269666.5183</v>
      </c>
      <c r="AI156">
        <v>277631.76809999999</v>
      </c>
      <c r="AJ156">
        <v>285800.88760000002</v>
      </c>
      <c r="AK156">
        <v>294174.57459999999</v>
      </c>
      <c r="AL156">
        <v>302765.34879999998</v>
      </c>
      <c r="AM156">
        <v>311592.5025</v>
      </c>
      <c r="AN156">
        <v>320681.23460000003</v>
      </c>
    </row>
    <row r="157" spans="1:40" x14ac:dyDescent="0.25">
      <c r="A157" s="5" t="s">
        <v>215</v>
      </c>
      <c r="B157" t="s">
        <v>391</v>
      </c>
      <c r="C157">
        <v>612403.68160000001</v>
      </c>
      <c r="D157">
        <v>631739.97930000001</v>
      </c>
      <c r="E157">
        <v>652757.6568</v>
      </c>
      <c r="F157">
        <v>675079.41330000001</v>
      </c>
      <c r="G157">
        <v>697039.35759999999</v>
      </c>
      <c r="H157">
        <v>718156.07909999997</v>
      </c>
      <c r="I157">
        <v>738933.08550000004</v>
      </c>
      <c r="J157">
        <v>759631.40229999996</v>
      </c>
      <c r="K157">
        <v>780551.55390000006</v>
      </c>
      <c r="L157">
        <v>801797.26619999995</v>
      </c>
      <c r="M157">
        <v>823301.55989999999</v>
      </c>
      <c r="N157">
        <v>845113.35459999996</v>
      </c>
      <c r="O157">
        <v>867369.23019999999</v>
      </c>
      <c r="P157">
        <v>890811.80669999996</v>
      </c>
      <c r="Q157">
        <v>915508.11380000005</v>
      </c>
      <c r="R157">
        <v>941532.23840000003</v>
      </c>
      <c r="S157">
        <v>968861.93350000004</v>
      </c>
      <c r="T157">
        <v>997434.58929999999</v>
      </c>
      <c r="U157">
        <v>1027901.062</v>
      </c>
      <c r="V157">
        <v>1059379.686</v>
      </c>
      <c r="W157">
        <v>1091749.615</v>
      </c>
      <c r="X157">
        <v>1124934.8600000001</v>
      </c>
      <c r="Y157">
        <v>1158914.5649999999</v>
      </c>
      <c r="Z157">
        <v>1193706.648</v>
      </c>
      <c r="AA157">
        <v>1229343.7039999999</v>
      </c>
      <c r="AB157">
        <v>1265860.138</v>
      </c>
      <c r="AC157">
        <v>1303286.1629999999</v>
      </c>
      <c r="AD157">
        <v>1341646.274</v>
      </c>
      <c r="AE157">
        <v>1381579.7819999999</v>
      </c>
      <c r="AF157">
        <v>1423067.9069999999</v>
      </c>
      <c r="AG157">
        <v>1466092.665</v>
      </c>
      <c r="AH157">
        <v>1510549.3219999999</v>
      </c>
      <c r="AI157">
        <v>1556317.693</v>
      </c>
      <c r="AJ157">
        <v>1603322.4110000001</v>
      </c>
      <c r="AK157">
        <v>1651549.165</v>
      </c>
      <c r="AL157">
        <v>1701058.8829999999</v>
      </c>
      <c r="AM157">
        <v>1751958.1950000001</v>
      </c>
      <c r="AN157">
        <v>1804393.328</v>
      </c>
    </row>
    <row r="158" spans="1:40" x14ac:dyDescent="0.25">
      <c r="A158" s="5" t="s">
        <v>215</v>
      </c>
      <c r="B158" t="s">
        <v>392</v>
      </c>
      <c r="C158">
        <v>468.495</v>
      </c>
      <c r="D158">
        <v>482.45754790000001</v>
      </c>
      <c r="E158">
        <v>497.22832090000003</v>
      </c>
      <c r="F158">
        <v>512.50182719999998</v>
      </c>
      <c r="G158">
        <v>527.14812129999996</v>
      </c>
      <c r="H158">
        <v>541.19548680000003</v>
      </c>
      <c r="I158">
        <v>555.00837899999999</v>
      </c>
      <c r="J158">
        <v>568.73037950000003</v>
      </c>
      <c r="K158">
        <v>582.87817329999996</v>
      </c>
      <c r="L158">
        <v>597.40775659999997</v>
      </c>
      <c r="M158">
        <v>612.24507289999997</v>
      </c>
      <c r="N158">
        <v>627.43428459999996</v>
      </c>
      <c r="O158">
        <v>643.07350740000004</v>
      </c>
      <c r="P158">
        <v>659.89004079999995</v>
      </c>
      <c r="Q158">
        <v>677.80141660000004</v>
      </c>
      <c r="R158">
        <v>696.74772840000003</v>
      </c>
      <c r="S158">
        <v>716.63977169999998</v>
      </c>
      <c r="T158">
        <v>737.38605689999997</v>
      </c>
      <c r="U158">
        <v>759.48829169999999</v>
      </c>
      <c r="V158">
        <v>782.27331519999996</v>
      </c>
      <c r="W158">
        <v>805.62789650000002</v>
      </c>
      <c r="X158">
        <v>829.47758810000005</v>
      </c>
      <c r="Y158">
        <v>853.79443630000003</v>
      </c>
      <c r="Z158">
        <v>878.58689340000001</v>
      </c>
      <c r="AA158">
        <v>903.87603339999998</v>
      </c>
      <c r="AB158">
        <v>929.68344730000001</v>
      </c>
      <c r="AC158">
        <v>956.02549190000002</v>
      </c>
      <c r="AD158">
        <v>982.91061390000004</v>
      </c>
      <c r="AE158">
        <v>1010.652615</v>
      </c>
      <c r="AF158">
        <v>1039.2353250000001</v>
      </c>
      <c r="AG158">
        <v>1068.651085</v>
      </c>
      <c r="AH158">
        <v>1098.843347</v>
      </c>
      <c r="AI158">
        <v>1129.735058</v>
      </c>
      <c r="AJ158">
        <v>1161.271663</v>
      </c>
      <c r="AK158">
        <v>1193.431765</v>
      </c>
      <c r="AL158">
        <v>1226.2434909999999</v>
      </c>
      <c r="AM158">
        <v>1259.7659619999999</v>
      </c>
      <c r="AN158">
        <v>1294.081668</v>
      </c>
    </row>
    <row r="159" spans="1:40" x14ac:dyDescent="0.25">
      <c r="A159" s="5" t="s">
        <v>215</v>
      </c>
      <c r="B159" t="s">
        <v>393</v>
      </c>
      <c r="C159">
        <v>1083169.416</v>
      </c>
      <c r="D159">
        <v>1116818.3089999999</v>
      </c>
      <c r="E159">
        <v>1152764.5260000001</v>
      </c>
      <c r="F159">
        <v>1190277.5660000001</v>
      </c>
      <c r="G159">
        <v>1227341.2</v>
      </c>
      <c r="H159">
        <v>1263567.517</v>
      </c>
      <c r="I159">
        <v>1300040.0859999999</v>
      </c>
      <c r="J159">
        <v>1337326.6329999999</v>
      </c>
      <c r="K159">
        <v>1375876.7890000001</v>
      </c>
      <c r="L159">
        <v>1415449.327</v>
      </c>
      <c r="M159">
        <v>1455737.308</v>
      </c>
      <c r="N159">
        <v>1496759.5689999999</v>
      </c>
      <c r="O159">
        <v>1538760.6939999999</v>
      </c>
      <c r="P159">
        <v>1582758.4280000001</v>
      </c>
      <c r="Q159">
        <v>1628849.9180000001</v>
      </c>
      <c r="R159">
        <v>1677219.2390000001</v>
      </c>
      <c r="S159">
        <v>1727889.3840000001</v>
      </c>
      <c r="T159">
        <v>1780802.5460000001</v>
      </c>
      <c r="U159">
        <v>1837274.327</v>
      </c>
      <c r="V159">
        <v>1895687.1070000001</v>
      </c>
      <c r="W159">
        <v>1955821.888</v>
      </c>
      <c r="X159">
        <v>2017555.5889999999</v>
      </c>
      <c r="Y159">
        <v>2080878.47</v>
      </c>
      <c r="Z159">
        <v>2145850.8020000001</v>
      </c>
      <c r="AA159">
        <v>2212560.3089999999</v>
      </c>
      <c r="AB159">
        <v>2281097.585</v>
      </c>
      <c r="AC159">
        <v>2351544.08</v>
      </c>
      <c r="AD159">
        <v>2423972.077</v>
      </c>
      <c r="AE159">
        <v>2498919.0010000002</v>
      </c>
      <c r="AF159">
        <v>2576431.8790000002</v>
      </c>
      <c r="AG159">
        <v>2656596.1570000001</v>
      </c>
      <c r="AH159">
        <v>2739320.7859999998</v>
      </c>
      <c r="AI159">
        <v>2824473.585</v>
      </c>
      <c r="AJ159">
        <v>2911994.4550000001</v>
      </c>
      <c r="AK159">
        <v>3001919.247</v>
      </c>
      <c r="AL159">
        <v>3094434.1680000001</v>
      </c>
      <c r="AM159">
        <v>3189801.9619999998</v>
      </c>
      <c r="AN159">
        <v>3288350.1910000001</v>
      </c>
    </row>
    <row r="160" spans="1:40" x14ac:dyDescent="0.25">
      <c r="A160" s="5" t="s">
        <v>215</v>
      </c>
      <c r="B160" t="s">
        <v>394</v>
      </c>
      <c r="C160">
        <v>861000.34299999999</v>
      </c>
      <c r="D160">
        <v>887739.36950000003</v>
      </c>
      <c r="E160">
        <v>916267.38809999998</v>
      </c>
      <c r="F160">
        <v>946016.89130000002</v>
      </c>
      <c r="G160">
        <v>975321.81449999998</v>
      </c>
      <c r="H160">
        <v>1003916.28</v>
      </c>
      <c r="I160">
        <v>1032588.974</v>
      </c>
      <c r="J160">
        <v>1061711.429</v>
      </c>
      <c r="K160">
        <v>1091629.0290000001</v>
      </c>
      <c r="L160">
        <v>1122200.7960000001</v>
      </c>
      <c r="M160">
        <v>1153235.9680000001</v>
      </c>
      <c r="N160">
        <v>1184777.2749999999</v>
      </c>
      <c r="O160">
        <v>1217022.0360000001</v>
      </c>
      <c r="P160">
        <v>1250862.6370000001</v>
      </c>
      <c r="Q160">
        <v>1286352.5290000001</v>
      </c>
      <c r="R160">
        <v>1323593.527</v>
      </c>
      <c r="S160">
        <v>1362574.513</v>
      </c>
      <c r="T160">
        <v>1403230.8030000001</v>
      </c>
      <c r="U160">
        <v>1446556.9</v>
      </c>
      <c r="V160">
        <v>1491302.7579999999</v>
      </c>
      <c r="W160">
        <v>1537300.7320000001</v>
      </c>
      <c r="X160">
        <v>1584450.334</v>
      </c>
      <c r="Y160">
        <v>1632733.219</v>
      </c>
      <c r="Z160">
        <v>1682185.172</v>
      </c>
      <c r="AA160">
        <v>1732861.9790000001</v>
      </c>
      <c r="AB160">
        <v>1784820.7180000001</v>
      </c>
      <c r="AC160">
        <v>1838110.827</v>
      </c>
      <c r="AD160">
        <v>1892773.091</v>
      </c>
      <c r="AE160">
        <v>1949253.247</v>
      </c>
      <c r="AF160">
        <v>2007577.852</v>
      </c>
      <c r="AG160">
        <v>2067793.4180000001</v>
      </c>
      <c r="AH160">
        <v>2129822.9509999999</v>
      </c>
      <c r="AI160">
        <v>2193556.0669999998</v>
      </c>
      <c r="AJ160">
        <v>2258931.6919999998</v>
      </c>
      <c r="AK160">
        <v>2325959.7940000002</v>
      </c>
      <c r="AL160">
        <v>2394753.98</v>
      </c>
      <c r="AM160">
        <v>2465483.7779999999</v>
      </c>
      <c r="AN160">
        <v>2538367.9500000002</v>
      </c>
    </row>
    <row r="161" spans="1:40" x14ac:dyDescent="0.25">
      <c r="A161" s="5" t="s">
        <v>217</v>
      </c>
      <c r="B161" t="s">
        <v>395</v>
      </c>
      <c r="C161">
        <v>138827.01699999999</v>
      </c>
      <c r="D161">
        <v>143149.6471</v>
      </c>
      <c r="E161">
        <v>147905.44089999999</v>
      </c>
      <c r="F161">
        <v>153022.14369999999</v>
      </c>
      <c r="G161">
        <v>158077.61300000001</v>
      </c>
      <c r="H161">
        <v>162896.4535</v>
      </c>
      <c r="I161">
        <v>167467.84729999999</v>
      </c>
      <c r="J161">
        <v>171785.92189999999</v>
      </c>
      <c r="K161">
        <v>176119.20019999999</v>
      </c>
      <c r="L161">
        <v>180512.389</v>
      </c>
      <c r="M161">
        <v>184907.50709999999</v>
      </c>
      <c r="N161">
        <v>189321.4222</v>
      </c>
      <c r="O161">
        <v>193791.53210000001</v>
      </c>
      <c r="P161">
        <v>198529.62789999999</v>
      </c>
      <c r="Q161">
        <v>203611.77489999999</v>
      </c>
      <c r="R161">
        <v>209070.12059999999</v>
      </c>
      <c r="S161">
        <v>214900.76800000001</v>
      </c>
      <c r="T161">
        <v>221083.49710000001</v>
      </c>
      <c r="U161">
        <v>227720.62760000001</v>
      </c>
      <c r="V161">
        <v>234614.30230000001</v>
      </c>
      <c r="W161">
        <v>241736.5668</v>
      </c>
      <c r="X161">
        <v>249068.59150000001</v>
      </c>
      <c r="Y161">
        <v>256602.47570000001</v>
      </c>
      <c r="Z161">
        <v>264337.15529999998</v>
      </c>
      <c r="AA161">
        <v>272274.76730000001</v>
      </c>
      <c r="AB161">
        <v>280418.29190000001</v>
      </c>
      <c r="AC161">
        <v>288770.29239999998</v>
      </c>
      <c r="AD161">
        <v>297332.7476</v>
      </c>
      <c r="AE161">
        <v>306257.005</v>
      </c>
      <c r="AF161">
        <v>315611.10749999998</v>
      </c>
      <c r="AG161">
        <v>325419.70370000001</v>
      </c>
      <c r="AH161">
        <v>335659.48869999999</v>
      </c>
      <c r="AI161">
        <v>346292.2758</v>
      </c>
      <c r="AJ161">
        <v>357295.1115</v>
      </c>
      <c r="AK161">
        <v>368661.5906</v>
      </c>
      <c r="AL161">
        <v>380401.67509999999</v>
      </c>
      <c r="AM161">
        <v>392548.33260000002</v>
      </c>
      <c r="AN161">
        <v>405136.33309999999</v>
      </c>
    </row>
    <row r="162" spans="1:40" x14ac:dyDescent="0.25">
      <c r="A162" s="5" t="s">
        <v>217</v>
      </c>
      <c r="B162" t="s">
        <v>396</v>
      </c>
      <c r="C162">
        <v>3577.69</v>
      </c>
      <c r="D162">
        <v>3680.647219</v>
      </c>
      <c r="E162">
        <v>3794.5568429999998</v>
      </c>
      <c r="F162">
        <v>3919.9448309999998</v>
      </c>
      <c r="G162">
        <v>4039.6979700000002</v>
      </c>
      <c r="H162">
        <v>4150.360275</v>
      </c>
      <c r="I162">
        <v>4255.9685570000001</v>
      </c>
      <c r="J162">
        <v>4360.784052</v>
      </c>
      <c r="K162">
        <v>4472.6198519999998</v>
      </c>
      <c r="L162">
        <v>4591.7720529999997</v>
      </c>
      <c r="M162">
        <v>4713.2992899999999</v>
      </c>
      <c r="N162">
        <v>4834.9186069999996</v>
      </c>
      <c r="O162">
        <v>4956.3220339999998</v>
      </c>
      <c r="P162">
        <v>5086.7470730000005</v>
      </c>
      <c r="Q162">
        <v>5227.1870790000003</v>
      </c>
      <c r="R162">
        <v>5376.9305789999999</v>
      </c>
      <c r="S162">
        <v>5534.7871070000001</v>
      </c>
      <c r="T162">
        <v>5699.7653719999998</v>
      </c>
      <c r="U162">
        <v>5873.6007330000002</v>
      </c>
      <c r="V162">
        <v>6051.5745829999996</v>
      </c>
      <c r="W162">
        <v>6233.8900990000002</v>
      </c>
      <c r="X162">
        <v>6420.8643270000002</v>
      </c>
      <c r="Y162">
        <v>6612.8184540000002</v>
      </c>
      <c r="Z162">
        <v>6809.9981180000004</v>
      </c>
      <c r="AA162">
        <v>7012.5486620000001</v>
      </c>
      <c r="AB162">
        <v>7220.5238900000004</v>
      </c>
      <c r="AC162">
        <v>7433.9078339999996</v>
      </c>
      <c r="AD162">
        <v>7652.6456939999998</v>
      </c>
      <c r="AE162">
        <v>7881.813924</v>
      </c>
      <c r="AF162">
        <v>8122.1761509999997</v>
      </c>
      <c r="AG162">
        <v>8373.5610940000006</v>
      </c>
      <c r="AH162">
        <v>8634.8523810000006</v>
      </c>
      <c r="AI162">
        <v>8904.8040220000003</v>
      </c>
      <c r="AJ162">
        <v>9182.7516450000003</v>
      </c>
      <c r="AK162">
        <v>9468.5238399999998</v>
      </c>
      <c r="AL162">
        <v>9762.4457230000007</v>
      </c>
      <c r="AM162">
        <v>10065.356400000001</v>
      </c>
      <c r="AN162">
        <v>10378.08329</v>
      </c>
    </row>
    <row r="163" spans="1:40" x14ac:dyDescent="0.25">
      <c r="A163" s="5" t="s">
        <v>217</v>
      </c>
      <c r="B163" t="s">
        <v>397</v>
      </c>
      <c r="C163">
        <v>12425.123</v>
      </c>
      <c r="D163">
        <v>12882.361500000001</v>
      </c>
      <c r="E163">
        <v>13378.951999999999</v>
      </c>
      <c r="F163">
        <v>13876.969230000001</v>
      </c>
      <c r="G163">
        <v>14336.3264</v>
      </c>
      <c r="H163">
        <v>14757.603810000001</v>
      </c>
      <c r="I163">
        <v>15160.876679999999</v>
      </c>
      <c r="J163">
        <v>15556.61485</v>
      </c>
      <c r="K163">
        <v>15946.456910000001</v>
      </c>
      <c r="L163">
        <v>16332.74733</v>
      </c>
      <c r="M163">
        <v>16718.734659999998</v>
      </c>
      <c r="N163">
        <v>17109.84549</v>
      </c>
      <c r="O163">
        <v>17511.119210000001</v>
      </c>
      <c r="P163">
        <v>17939.191780000001</v>
      </c>
      <c r="Q163">
        <v>18396.720819999999</v>
      </c>
      <c r="R163">
        <v>18883.924749999998</v>
      </c>
      <c r="S163">
        <v>19398.45937</v>
      </c>
      <c r="T163">
        <v>19937.301719999999</v>
      </c>
      <c r="U163">
        <v>20513.786489999999</v>
      </c>
      <c r="V163">
        <v>21109.487420000001</v>
      </c>
      <c r="W163">
        <v>21720.52477</v>
      </c>
      <c r="X163">
        <v>22344.354749999999</v>
      </c>
      <c r="Y163">
        <v>22980.098290000002</v>
      </c>
      <c r="Z163">
        <v>23627.951649999999</v>
      </c>
      <c r="AA163">
        <v>24288.60657</v>
      </c>
      <c r="AB163">
        <v>24962.87284</v>
      </c>
      <c r="AC163">
        <v>25651.467069999999</v>
      </c>
      <c r="AD163">
        <v>26354.957770000001</v>
      </c>
      <c r="AE163">
        <v>27083.7873</v>
      </c>
      <c r="AF163">
        <v>27839.615580000002</v>
      </c>
      <c r="AG163">
        <v>28621.63927</v>
      </c>
      <c r="AH163">
        <v>29426.830170000001</v>
      </c>
      <c r="AI163">
        <v>30252.236219999999</v>
      </c>
      <c r="AJ163">
        <v>31096.29967</v>
      </c>
      <c r="AK163">
        <v>31958.870610000002</v>
      </c>
      <c r="AL163">
        <v>32841.150479999997</v>
      </c>
      <c r="AM163">
        <v>33745.340380000001</v>
      </c>
      <c r="AN163">
        <v>34674.061739999997</v>
      </c>
    </row>
    <row r="164" spans="1:40" x14ac:dyDescent="0.25">
      <c r="A164" s="5" t="s">
        <v>217</v>
      </c>
      <c r="B164" t="s">
        <v>398</v>
      </c>
      <c r="C164">
        <v>329.06599999999997</v>
      </c>
      <c r="D164">
        <v>339.32421749999997</v>
      </c>
      <c r="E164">
        <v>350.88880879999999</v>
      </c>
      <c r="F164">
        <v>363.54636499999998</v>
      </c>
      <c r="G164">
        <v>375.60079309999998</v>
      </c>
      <c r="H164">
        <v>386.47151050000002</v>
      </c>
      <c r="I164">
        <v>396.23412960000002</v>
      </c>
      <c r="J164">
        <v>405.36229780000002</v>
      </c>
      <c r="K164">
        <v>414.69479380000001</v>
      </c>
      <c r="L164">
        <v>424.22611890000002</v>
      </c>
      <c r="M164">
        <v>433.71706669999998</v>
      </c>
      <c r="N164">
        <v>443.1458829</v>
      </c>
      <c r="O164">
        <v>452.56518210000002</v>
      </c>
      <c r="P164">
        <v>462.70273359999999</v>
      </c>
      <c r="Q164">
        <v>473.6891875</v>
      </c>
      <c r="R164">
        <v>485.59453389999999</v>
      </c>
      <c r="S164">
        <v>498.38603449999999</v>
      </c>
      <c r="T164">
        <v>511.98084949999998</v>
      </c>
      <c r="U164">
        <v>526.60765060000006</v>
      </c>
      <c r="V164">
        <v>541.75848020000001</v>
      </c>
      <c r="W164">
        <v>557.33966229999999</v>
      </c>
      <c r="X164">
        <v>573.29287910000005</v>
      </c>
      <c r="Y164">
        <v>589.59414909999998</v>
      </c>
      <c r="Z164">
        <v>606.23952099999997</v>
      </c>
      <c r="AA164">
        <v>623.23270390000005</v>
      </c>
      <c r="AB164">
        <v>640.57751199999996</v>
      </c>
      <c r="AC164">
        <v>658.27409820000003</v>
      </c>
      <c r="AD164">
        <v>676.31841320000001</v>
      </c>
      <c r="AE164">
        <v>695.25957779999999</v>
      </c>
      <c r="AF164">
        <v>715.21875929999999</v>
      </c>
      <c r="AG164">
        <v>736.23051229999999</v>
      </c>
      <c r="AH164">
        <v>758.19961309999997</v>
      </c>
      <c r="AI164">
        <v>780.98905239999999</v>
      </c>
      <c r="AJ164">
        <v>804.50360699999999</v>
      </c>
      <c r="AK164">
        <v>828.69187969999996</v>
      </c>
      <c r="AL164">
        <v>853.55220099999997</v>
      </c>
      <c r="AM164">
        <v>879.14100729999996</v>
      </c>
      <c r="AN164">
        <v>905.51560740000002</v>
      </c>
    </row>
    <row r="165" spans="1:40" x14ac:dyDescent="0.25">
      <c r="A165" s="5" t="s">
        <v>217</v>
      </c>
      <c r="B165" t="s">
        <v>399</v>
      </c>
      <c r="C165">
        <v>568231.56999999995</v>
      </c>
      <c r="D165">
        <v>586450.52069999999</v>
      </c>
      <c r="E165">
        <v>606673.09459999995</v>
      </c>
      <c r="F165">
        <v>628563.49369999999</v>
      </c>
      <c r="G165">
        <v>650284.2182</v>
      </c>
      <c r="H165">
        <v>671023.93440000003</v>
      </c>
      <c r="I165">
        <v>690600.43969999999</v>
      </c>
      <c r="J165">
        <v>708973.72739999997</v>
      </c>
      <c r="K165">
        <v>726570.7365</v>
      </c>
      <c r="L165">
        <v>744101.28469999996</v>
      </c>
      <c r="M165">
        <v>761514.26760000002</v>
      </c>
      <c r="N165">
        <v>778947.77729999996</v>
      </c>
      <c r="O165">
        <v>796566.43110000005</v>
      </c>
      <c r="P165">
        <v>815417.85770000005</v>
      </c>
      <c r="Q165">
        <v>835810.95739999996</v>
      </c>
      <c r="R165">
        <v>857811.44330000004</v>
      </c>
      <c r="S165">
        <v>881337.07400000002</v>
      </c>
      <c r="T165">
        <v>906253.47840000002</v>
      </c>
      <c r="U165">
        <v>932922.11159999995</v>
      </c>
      <c r="V165">
        <v>960544.68389999995</v>
      </c>
      <c r="W165">
        <v>989011.77590000001</v>
      </c>
      <c r="X165">
        <v>1018244.996</v>
      </c>
      <c r="Y165">
        <v>1048205.047</v>
      </c>
      <c r="Z165">
        <v>1078877.476</v>
      </c>
      <c r="AA165">
        <v>1110259.824</v>
      </c>
      <c r="AB165">
        <v>1142352.8459999999</v>
      </c>
      <c r="AC165">
        <v>1175155.679</v>
      </c>
      <c r="AD165">
        <v>1208664.9240000001</v>
      </c>
      <c r="AE165">
        <v>1243581.19</v>
      </c>
      <c r="AF165">
        <v>1280207.3149999999</v>
      </c>
      <c r="AG165">
        <v>1318645.5619999999</v>
      </c>
      <c r="AH165">
        <v>1358787.9509999999</v>
      </c>
      <c r="AI165">
        <v>1400461.132</v>
      </c>
      <c r="AJ165">
        <v>1443558.0989999999</v>
      </c>
      <c r="AK165">
        <v>1488036.78</v>
      </c>
      <c r="AL165">
        <v>1533913.1059999999</v>
      </c>
      <c r="AM165">
        <v>1581298.638</v>
      </c>
      <c r="AN165">
        <v>1630299.8540000001</v>
      </c>
    </row>
    <row r="166" spans="1:40" x14ac:dyDescent="0.25">
      <c r="A166" s="5" t="s">
        <v>217</v>
      </c>
      <c r="B166" t="s">
        <v>400</v>
      </c>
      <c r="C166">
        <v>2519.703</v>
      </c>
      <c r="D166">
        <v>2600.2322939999999</v>
      </c>
      <c r="E166">
        <v>2686.2172369999998</v>
      </c>
      <c r="F166">
        <v>2774.7153210000001</v>
      </c>
      <c r="G166">
        <v>2860.5895620000001</v>
      </c>
      <c r="H166">
        <v>2943.0511459999998</v>
      </c>
      <c r="I166">
        <v>3025.9008119999999</v>
      </c>
      <c r="J166">
        <v>3110.5885210000001</v>
      </c>
      <c r="K166">
        <v>3198.1396690000001</v>
      </c>
      <c r="L166">
        <v>3287.9896389999999</v>
      </c>
      <c r="M166">
        <v>3378.6422830000001</v>
      </c>
      <c r="N166">
        <v>3469.8255880000002</v>
      </c>
      <c r="O166">
        <v>3562.0370469999998</v>
      </c>
      <c r="P166">
        <v>3657.2786700000001</v>
      </c>
      <c r="Q166">
        <v>3755.9938520000001</v>
      </c>
      <c r="R166">
        <v>3859.041017</v>
      </c>
      <c r="S166">
        <v>3966.7575780000002</v>
      </c>
      <c r="T166">
        <v>4079.099604</v>
      </c>
      <c r="U166">
        <v>4199.0924029999996</v>
      </c>
      <c r="V166">
        <v>4322.788262</v>
      </c>
      <c r="W166">
        <v>4449.6344779999999</v>
      </c>
      <c r="X166">
        <v>4579.3959089999998</v>
      </c>
      <c r="Y166">
        <v>4712.0880219999999</v>
      </c>
      <c r="Z166">
        <v>4847.8421699999999</v>
      </c>
      <c r="AA166">
        <v>4986.8152090000003</v>
      </c>
      <c r="AB166">
        <v>5129.1456799999996</v>
      </c>
      <c r="AC166">
        <v>5274.9363000000003</v>
      </c>
      <c r="AD166">
        <v>5424.2595460000002</v>
      </c>
      <c r="AE166">
        <v>5578.2685719999999</v>
      </c>
      <c r="AF166">
        <v>5736.6701139999996</v>
      </c>
      <c r="AG166">
        <v>5899.781559</v>
      </c>
      <c r="AH166">
        <v>6067.5536480000001</v>
      </c>
      <c r="AI166">
        <v>6239.7587110000004</v>
      </c>
      <c r="AJ166">
        <v>6416.2380720000001</v>
      </c>
      <c r="AK166">
        <v>6596.9933209999999</v>
      </c>
      <c r="AL166">
        <v>6782.2578659999999</v>
      </c>
      <c r="AM166">
        <v>6972.4014790000001</v>
      </c>
      <c r="AN166">
        <v>7167.9172589999998</v>
      </c>
    </row>
    <row r="167" spans="1:40" x14ac:dyDescent="0.25">
      <c r="A167" s="5" t="s">
        <v>218</v>
      </c>
      <c r="B167" t="s">
        <v>401</v>
      </c>
      <c r="C167">
        <v>4152088.8960000002</v>
      </c>
      <c r="D167">
        <v>4281457.76</v>
      </c>
      <c r="E167">
        <v>4419701.4419999998</v>
      </c>
      <c r="F167">
        <v>4564243.5729999999</v>
      </c>
      <c r="G167">
        <v>4708438.1220000004</v>
      </c>
      <c r="H167">
        <v>4851027.8059999999</v>
      </c>
      <c r="I167">
        <v>4995588.5930000003</v>
      </c>
      <c r="J167">
        <v>5143226.392</v>
      </c>
      <c r="K167">
        <v>5294168.2980000004</v>
      </c>
      <c r="L167">
        <v>5447011.0889999997</v>
      </c>
      <c r="M167">
        <v>5600446.108</v>
      </c>
      <c r="N167">
        <v>5754400.6330000004</v>
      </c>
      <c r="O167">
        <v>5909659.6710000001</v>
      </c>
      <c r="P167">
        <v>6069698.5719999997</v>
      </c>
      <c r="Q167">
        <v>6234877.3559999997</v>
      </c>
      <c r="R167">
        <v>6405949.1560000004</v>
      </c>
      <c r="S167">
        <v>6583160.8420000002</v>
      </c>
      <c r="T167">
        <v>6766439.7599999998</v>
      </c>
      <c r="U167">
        <v>6961245.7410000004</v>
      </c>
      <c r="V167">
        <v>7161931.3600000003</v>
      </c>
      <c r="W167">
        <v>7367881.2039999999</v>
      </c>
      <c r="X167">
        <v>7578667.8779999996</v>
      </c>
      <c r="Y167">
        <v>7794167.3779999996</v>
      </c>
      <c r="Z167">
        <v>8014441.3600000003</v>
      </c>
      <c r="AA167">
        <v>8239620.0470000003</v>
      </c>
      <c r="AB167">
        <v>8469832.7129999995</v>
      </c>
      <c r="AC167">
        <v>8705171.8629999999</v>
      </c>
      <c r="AD167">
        <v>8945693.5460000001</v>
      </c>
      <c r="AE167">
        <v>9192957.6429999899</v>
      </c>
      <c r="AF167">
        <v>9446901.0720000006</v>
      </c>
      <c r="AG167">
        <v>9707666.5620000008</v>
      </c>
      <c r="AH167">
        <v>9974916.9879999999</v>
      </c>
      <c r="AI167">
        <v>10248213.029999999</v>
      </c>
      <c r="AJ167">
        <v>10527301.27</v>
      </c>
      <c r="AK167">
        <v>10812181.24</v>
      </c>
      <c r="AL167">
        <v>11103229.08</v>
      </c>
      <c r="AM167">
        <v>11400988.199999999</v>
      </c>
      <c r="AN167">
        <v>11706167.619999999</v>
      </c>
    </row>
    <row r="168" spans="1:40" x14ac:dyDescent="0.25">
      <c r="A168" s="5" t="s">
        <v>218</v>
      </c>
      <c r="B168" t="s">
        <v>402</v>
      </c>
      <c r="C168">
        <v>4653.7969990000001</v>
      </c>
      <c r="D168">
        <v>4800.3944199999996</v>
      </c>
      <c r="E168">
        <v>4959.0915839999998</v>
      </c>
      <c r="F168">
        <v>5126.0025020000003</v>
      </c>
      <c r="G168">
        <v>5291.2734950000004</v>
      </c>
      <c r="H168">
        <v>5452.351455</v>
      </c>
      <c r="I168">
        <v>5613.8809279999996</v>
      </c>
      <c r="J168">
        <v>5778.0664889999998</v>
      </c>
      <c r="K168">
        <v>5946.0170239999998</v>
      </c>
      <c r="L168">
        <v>6115.7460119999996</v>
      </c>
      <c r="M168">
        <v>6285.4958640000004</v>
      </c>
      <c r="N168">
        <v>6455.3414720000001</v>
      </c>
      <c r="O168">
        <v>6626.5639840000003</v>
      </c>
      <c r="P168">
        <v>6803.9174130000001</v>
      </c>
      <c r="Q168">
        <v>6987.7712819999997</v>
      </c>
      <c r="R168">
        <v>7179.268908</v>
      </c>
      <c r="S168">
        <v>7378.5360979999996</v>
      </c>
      <c r="T168">
        <v>7585.1388870000001</v>
      </c>
      <c r="U168">
        <v>7806.0589870000003</v>
      </c>
      <c r="V168">
        <v>8033.8475070000004</v>
      </c>
      <c r="W168">
        <v>8267.1418319999902</v>
      </c>
      <c r="X168">
        <v>8505.1275139999998</v>
      </c>
      <c r="Y168">
        <v>8747.6480119999997</v>
      </c>
      <c r="Z168">
        <v>8994.9325750000007</v>
      </c>
      <c r="AA168">
        <v>9247.3320179999901</v>
      </c>
      <c r="AB168">
        <v>9505.1614289999998</v>
      </c>
      <c r="AC168">
        <v>9768.6295399999999</v>
      </c>
      <c r="AD168">
        <v>10037.841560000001</v>
      </c>
      <c r="AE168">
        <v>10314.801090000001</v>
      </c>
      <c r="AF168">
        <v>10599.3912</v>
      </c>
      <c r="AG168">
        <v>10892.13024</v>
      </c>
      <c r="AH168">
        <v>11192.49331</v>
      </c>
      <c r="AI168">
        <v>11499.62464</v>
      </c>
      <c r="AJ168">
        <v>11812.90921</v>
      </c>
      <c r="AK168">
        <v>12132.00375</v>
      </c>
      <c r="AL168">
        <v>12457.432580000001</v>
      </c>
      <c r="AM168">
        <v>12789.84793</v>
      </c>
      <c r="AN168">
        <v>13130.0677</v>
      </c>
    </row>
    <row r="169" spans="1:40" x14ac:dyDescent="0.25">
      <c r="A169" s="19" t="s">
        <v>407</v>
      </c>
      <c r="B169" t="s">
        <v>403</v>
      </c>
      <c r="C169">
        <v>363441.91800000001</v>
      </c>
      <c r="D169">
        <v>365835.51400000002</v>
      </c>
      <c r="E169">
        <v>368337.64289999998</v>
      </c>
      <c r="F169">
        <v>370773.51620000001</v>
      </c>
      <c r="G169">
        <v>373076.38059999997</v>
      </c>
      <c r="H169">
        <v>375209.49540000001</v>
      </c>
      <c r="I169">
        <v>377152.72240000003</v>
      </c>
      <c r="J169">
        <v>378718.96759999997</v>
      </c>
      <c r="K169">
        <v>380150.261</v>
      </c>
      <c r="L169">
        <v>381753.08490000002</v>
      </c>
      <c r="M169">
        <v>383517.5564</v>
      </c>
      <c r="N169">
        <v>385392.62680000003</v>
      </c>
      <c r="O169">
        <v>387274.4216</v>
      </c>
      <c r="P169">
        <v>389240.99080000003</v>
      </c>
      <c r="Q169">
        <v>391258.03110000002</v>
      </c>
      <c r="R169">
        <v>393306.24200000003</v>
      </c>
      <c r="S169">
        <v>395373.74099999998</v>
      </c>
      <c r="T169">
        <v>397445.31</v>
      </c>
      <c r="U169">
        <v>391518.28210000001</v>
      </c>
      <c r="V169">
        <v>385549.6226</v>
      </c>
      <c r="W169">
        <v>379563.90049999999</v>
      </c>
      <c r="X169">
        <v>373569.83130000002</v>
      </c>
      <c r="Y169">
        <v>367565.1188</v>
      </c>
      <c r="Z169">
        <v>361548.52519999997</v>
      </c>
      <c r="AA169">
        <v>355522.22129999998</v>
      </c>
      <c r="AB169">
        <v>349486.73930000002</v>
      </c>
      <c r="AC169">
        <v>343442.40149999998</v>
      </c>
      <c r="AD169">
        <v>337382.50209999998</v>
      </c>
      <c r="AE169">
        <v>331279.1495</v>
      </c>
      <c r="AF169">
        <v>325164.72840000002</v>
      </c>
      <c r="AG169">
        <v>319055.4278</v>
      </c>
      <c r="AH169">
        <v>312956.15379999997</v>
      </c>
      <c r="AI169">
        <v>306861.70919999998</v>
      </c>
      <c r="AJ169">
        <v>300759.81829999998</v>
      </c>
      <c r="AK169">
        <v>294620.96720000001</v>
      </c>
      <c r="AL169">
        <v>288465.12670000002</v>
      </c>
      <c r="AM169">
        <v>282302.86290000001</v>
      </c>
      <c r="AN169">
        <v>276137.67109999998</v>
      </c>
    </row>
    <row r="170" spans="1:40" x14ac:dyDescent="0.25">
      <c r="A170" s="19" t="s">
        <v>407</v>
      </c>
      <c r="B170" t="s">
        <v>404</v>
      </c>
      <c r="C170">
        <v>9283.1983999999902</v>
      </c>
      <c r="D170">
        <v>9665.524163</v>
      </c>
      <c r="E170">
        <v>10053.748729999999</v>
      </c>
      <c r="F170">
        <v>10440.22761</v>
      </c>
      <c r="G170">
        <v>10822.01814</v>
      </c>
      <c r="H170">
        <v>11199.48784</v>
      </c>
      <c r="I170">
        <v>11579.757100000001</v>
      </c>
      <c r="J170">
        <v>11963.63205</v>
      </c>
      <c r="K170">
        <v>12349.29831</v>
      </c>
      <c r="L170">
        <v>12734.8472</v>
      </c>
      <c r="M170">
        <v>13116.20781</v>
      </c>
      <c r="N170">
        <v>13491.15093</v>
      </c>
      <c r="O170">
        <v>13858.97622</v>
      </c>
      <c r="P170">
        <v>14223.043739999999</v>
      </c>
      <c r="Q170">
        <v>14585.55673</v>
      </c>
      <c r="R170">
        <v>14946.365879999999</v>
      </c>
      <c r="S170">
        <v>15305.367700000001</v>
      </c>
      <c r="T170">
        <v>15662.6078</v>
      </c>
      <c r="U170">
        <v>15804.06286</v>
      </c>
      <c r="V170">
        <v>15934.95804</v>
      </c>
      <c r="W170">
        <v>16059.227940000001</v>
      </c>
      <c r="X170">
        <v>16179.90094</v>
      </c>
      <c r="Y170">
        <v>16299.11635</v>
      </c>
      <c r="Z170">
        <v>16418.617050000001</v>
      </c>
      <c r="AA170">
        <v>16539.55198</v>
      </c>
      <c r="AB170">
        <v>16662.595710000001</v>
      </c>
      <c r="AC170">
        <v>16788.07819</v>
      </c>
      <c r="AD170">
        <v>16916.122200000002</v>
      </c>
      <c r="AE170">
        <v>17050.400320000001</v>
      </c>
      <c r="AF170">
        <v>17188.500479999999</v>
      </c>
      <c r="AG170">
        <v>17326.9637</v>
      </c>
      <c r="AH170">
        <v>17464.48156</v>
      </c>
      <c r="AI170">
        <v>17600.981500000002</v>
      </c>
      <c r="AJ170">
        <v>17736.98533</v>
      </c>
      <c r="AK170">
        <v>17874.08727</v>
      </c>
      <c r="AL170">
        <v>18012.368050000001</v>
      </c>
      <c r="AM170">
        <v>18151.3285</v>
      </c>
      <c r="AN170">
        <v>18291.007170000001</v>
      </c>
    </row>
    <row r="171" spans="1:40" x14ac:dyDescent="0.25">
      <c r="A171" s="5" t="s">
        <v>406</v>
      </c>
      <c r="B171" t="s">
        <v>405</v>
      </c>
      <c r="C171">
        <v>37854.733</v>
      </c>
      <c r="D171">
        <v>39698.337950000001</v>
      </c>
      <c r="E171">
        <v>41566.231829999997</v>
      </c>
      <c r="F171">
        <v>43368.671860000002</v>
      </c>
      <c r="G171">
        <v>45098.977220000001</v>
      </c>
      <c r="H171">
        <v>46774.815049999997</v>
      </c>
      <c r="I171">
        <v>48397.519439999996</v>
      </c>
      <c r="J171">
        <v>49946.127789999999</v>
      </c>
      <c r="K171">
        <v>51451.297890000002</v>
      </c>
      <c r="L171">
        <v>52975.198190000003</v>
      </c>
      <c r="M171">
        <v>54528.32329</v>
      </c>
      <c r="N171">
        <v>56124.015639999998</v>
      </c>
      <c r="O171">
        <v>57756.744489999997</v>
      </c>
      <c r="P171">
        <v>59420.921000000002</v>
      </c>
      <c r="Q171">
        <v>61095.021930000003</v>
      </c>
      <c r="R171">
        <v>62775.445870000003</v>
      </c>
      <c r="S171">
        <v>64457.279829999999</v>
      </c>
      <c r="T171">
        <v>66137.067760000005</v>
      </c>
      <c r="U171">
        <v>66952.803390000001</v>
      </c>
      <c r="V171">
        <v>67763.840209999995</v>
      </c>
      <c r="W171">
        <v>68582.504530000006</v>
      </c>
      <c r="X171">
        <v>69415.710730000006</v>
      </c>
      <c r="Y171">
        <v>70252.057879999906</v>
      </c>
      <c r="Z171">
        <v>71086.841079999998</v>
      </c>
      <c r="AA171">
        <v>71917.214340000006</v>
      </c>
      <c r="AB171">
        <v>72741.589510000005</v>
      </c>
      <c r="AC171">
        <v>73561.848920000004</v>
      </c>
      <c r="AD171">
        <v>74378.63652</v>
      </c>
      <c r="AE171">
        <v>75197.528409999999</v>
      </c>
      <c r="AF171">
        <v>76021.97739</v>
      </c>
      <c r="AG171">
        <v>76839.105420000007</v>
      </c>
      <c r="AH171">
        <v>77652.566730000006</v>
      </c>
      <c r="AI171">
        <v>78464.076719999997</v>
      </c>
      <c r="AJ171">
        <v>79274.504870000004</v>
      </c>
      <c r="AK171">
        <v>80084.283349999998</v>
      </c>
      <c r="AL171">
        <v>80891.949429999906</v>
      </c>
      <c r="AM171">
        <v>81700.627959999998</v>
      </c>
      <c r="AN171">
        <v>82508.396919999999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2"/>
  <sheetViews>
    <sheetView topLeftCell="J1" workbookViewId="0">
      <selection activeCell="Q18" sqref="Q18"/>
    </sheetView>
  </sheetViews>
  <sheetFormatPr baseColWidth="10" defaultRowHeight="15" x14ac:dyDescent="0.25"/>
  <cols>
    <col min="2" max="2" width="11.42578125" style="13"/>
    <col min="3" max="3" width="18.28515625" style="13" customWidth="1"/>
    <col min="4" max="7" width="11.42578125" style="13"/>
    <col min="8" max="8" width="17.42578125" style="13" customWidth="1"/>
    <col min="9" max="9" width="13.28515625" style="13" customWidth="1"/>
    <col min="10" max="11" width="11.42578125" style="13"/>
    <col min="17" max="17" width="12.85546875" customWidth="1"/>
  </cols>
  <sheetData>
    <row r="1" spans="1:27" x14ac:dyDescent="0.25">
      <c r="A1" s="1" t="s">
        <v>206</v>
      </c>
      <c r="T1" s="1" t="s">
        <v>207</v>
      </c>
      <c r="U1" s="1"/>
    </row>
    <row r="2" spans="1:27" x14ac:dyDescent="0.25">
      <c r="B2" s="13" t="s">
        <v>131</v>
      </c>
      <c r="C2" s="13" t="s">
        <v>189</v>
      </c>
      <c r="D2" s="13" t="s">
        <v>190</v>
      </c>
      <c r="E2" s="13" t="s">
        <v>191</v>
      </c>
      <c r="F2" s="13" t="s">
        <v>192</v>
      </c>
      <c r="G2" s="13" t="s">
        <v>130</v>
      </c>
      <c r="H2" s="13" t="s">
        <v>193</v>
      </c>
      <c r="I2" s="13" t="s">
        <v>194</v>
      </c>
      <c r="J2" s="13" t="s">
        <v>195</v>
      </c>
      <c r="K2" s="13" t="s">
        <v>196</v>
      </c>
      <c r="L2" t="s">
        <v>197</v>
      </c>
      <c r="M2" t="s">
        <v>198</v>
      </c>
      <c r="N2" t="s">
        <v>199</v>
      </c>
      <c r="O2" t="s">
        <v>200</v>
      </c>
      <c r="Q2" s="7" t="s">
        <v>201</v>
      </c>
      <c r="R2" s="7" t="s">
        <v>202</v>
      </c>
      <c r="T2" t="s">
        <v>205</v>
      </c>
      <c r="U2" t="s">
        <v>476</v>
      </c>
      <c r="V2" t="s">
        <v>478</v>
      </c>
      <c r="W2" t="s">
        <v>477</v>
      </c>
      <c r="X2" t="s">
        <v>187</v>
      </c>
      <c r="Y2" t="s">
        <v>204</v>
      </c>
      <c r="AA2" s="7" t="s">
        <v>203</v>
      </c>
    </row>
    <row r="3" spans="1:27" x14ac:dyDescent="0.25">
      <c r="A3">
        <v>2013</v>
      </c>
      <c r="B3" s="13">
        <v>16277187.08</v>
      </c>
      <c r="C3" s="13">
        <v>10880669.779999999</v>
      </c>
      <c r="D3" s="13">
        <v>3459303.5249999999</v>
      </c>
      <c r="E3" s="13">
        <v>4915878.068</v>
      </c>
      <c r="F3" s="13">
        <v>5166705.2450000001</v>
      </c>
      <c r="G3" s="13">
        <v>16277187.08</v>
      </c>
      <c r="H3" s="13">
        <v>10880669.779999999</v>
      </c>
      <c r="I3" s="13">
        <v>3459303.5249999999</v>
      </c>
      <c r="J3" s="13">
        <v>4915878.068</v>
      </c>
      <c r="K3" s="13">
        <v>5166705.2450000001</v>
      </c>
      <c r="L3">
        <v>1986054.392</v>
      </c>
      <c r="M3">
        <v>1986054.392</v>
      </c>
      <c r="N3">
        <v>201986.56</v>
      </c>
      <c r="O3">
        <v>201986.56</v>
      </c>
      <c r="Q3" s="14">
        <f>C3+D3+E3+L3+N3-F3 -(B3)</f>
        <v>0</v>
      </c>
      <c r="R3" s="14">
        <f>H3+I3+J3+M3+O3-K3 -(G3)</f>
        <v>0</v>
      </c>
      <c r="T3" s="15">
        <f>(B3/G3-1)*100</f>
        <v>0</v>
      </c>
      <c r="U3" t="e">
        <f>(C3-H3)/(B3-G3)*T3</f>
        <v>#DIV/0!</v>
      </c>
      <c r="V3" t="e">
        <f>(D3-I3)/(B3-G3)*T3</f>
        <v>#DIV/0!</v>
      </c>
      <c r="W3" t="e">
        <f>(X3-Y3)*T3</f>
        <v>#DIV/0!</v>
      </c>
      <c r="X3" t="e">
        <f>(E3-J3)/(B3-G3)</f>
        <v>#DIV/0!</v>
      </c>
      <c r="Y3" t="e">
        <f>(F3-K3)/(B3-G3)</f>
        <v>#DIV/0!</v>
      </c>
      <c r="AA3" s="16" t="e">
        <f>T3-SUM(U3:W3)</f>
        <v>#DIV/0!</v>
      </c>
    </row>
    <row r="4" spans="1:27" x14ac:dyDescent="0.25">
      <c r="A4">
        <v>2014</v>
      </c>
      <c r="B4" s="13">
        <v>16766755.050000001</v>
      </c>
      <c r="C4" s="13">
        <v>11211244.789999999</v>
      </c>
      <c r="D4" s="13">
        <v>3560725.2760000001</v>
      </c>
      <c r="E4" s="13">
        <v>5055543.3569999998</v>
      </c>
      <c r="F4" s="13">
        <v>5311162.9009999996</v>
      </c>
      <c r="G4" s="13">
        <v>16753964.449999999</v>
      </c>
      <c r="H4" s="13">
        <v>11205224.25</v>
      </c>
      <c r="I4" s="13">
        <v>3559876.6469999999</v>
      </c>
      <c r="J4" s="13">
        <v>5054946.5209999997</v>
      </c>
      <c r="K4" s="13">
        <v>5316487.4890000001</v>
      </c>
      <c r="L4">
        <v>2042536.81</v>
      </c>
      <c r="M4">
        <v>2042536.81</v>
      </c>
      <c r="N4">
        <v>207867.7138</v>
      </c>
      <c r="O4">
        <v>207867.7138</v>
      </c>
      <c r="Q4" s="14">
        <f t="shared" ref="Q4:Q40" si="0">C4+D4+E4+L4+N4-F4 -(B4)</f>
        <v>-4.2000040411949158E-3</v>
      </c>
      <c r="R4" s="14">
        <f t="shared" ref="R4:R40" si="1">H4+I4+J4+M4+O4-K4 -(G4)</f>
        <v>2.7999952435493469E-3</v>
      </c>
      <c r="T4" s="15">
        <f t="shared" ref="T4:T40" si="2">(B4/G4-1)*100</f>
        <v>7.6343721739258186E-2</v>
      </c>
      <c r="U4">
        <f t="shared" ref="U4:U40" si="3">(C4-H4)/(B4-G4)*T4</f>
        <v>3.5935017159472712E-2</v>
      </c>
      <c r="V4">
        <f t="shared" ref="V4:V40" si="4">(D4-I4)/(B4-G4)*T4</f>
        <v>5.0652429312050959E-3</v>
      </c>
      <c r="W4">
        <f t="shared" ref="W4:W40" si="5">(X4-Y4)*T4</f>
        <v>3.5343419867414884E-2</v>
      </c>
      <c r="X4">
        <f t="shared" ref="X4:X40" si="6">(E4-J4)/(B4-G4)</f>
        <v>4.6662079964978745E-2</v>
      </c>
      <c r="Y4">
        <f t="shared" ref="Y4:Y40" si="7">(F4-K4)/(B4-G4)</f>
        <v>-0.41628914984440402</v>
      </c>
      <c r="AA4" s="16">
        <f t="shared" ref="AA4:AA40" si="8">T4-SUM(U4:W4)</f>
        <v>4.1781165499577E-8</v>
      </c>
    </row>
    <row r="5" spans="1:27" x14ac:dyDescent="0.25">
      <c r="A5">
        <v>2015</v>
      </c>
      <c r="B5" s="13">
        <v>17266804.32</v>
      </c>
      <c r="C5" s="13">
        <v>11565039.52</v>
      </c>
      <c r="D5" s="13">
        <v>3662026.4339999999</v>
      </c>
      <c r="E5" s="13">
        <v>5187750.8859999999</v>
      </c>
      <c r="F5" s="13">
        <v>5457418.2240000004</v>
      </c>
      <c r="G5" s="13">
        <v>17236737.260000002</v>
      </c>
      <c r="H5" s="13">
        <v>11548816.550000001</v>
      </c>
      <c r="I5" s="13">
        <v>3660718.0839999998</v>
      </c>
      <c r="J5" s="13">
        <v>5186214.5070000002</v>
      </c>
      <c r="K5" s="13">
        <v>5468417.5779999997</v>
      </c>
      <c r="L5">
        <v>2095485.59</v>
      </c>
      <c r="M5">
        <v>2095485.59</v>
      </c>
      <c r="N5">
        <v>213920.1066</v>
      </c>
      <c r="O5">
        <v>213920.1066</v>
      </c>
      <c r="Q5" s="14">
        <f t="shared" si="0"/>
        <v>-7.3999986052513123E-3</v>
      </c>
      <c r="R5" s="14">
        <f t="shared" si="1"/>
        <v>-4.0000304579734802E-4</v>
      </c>
      <c r="T5" s="15">
        <f t="shared" si="2"/>
        <v>0.17443591293679894</v>
      </c>
      <c r="U5">
        <f t="shared" si="3"/>
        <v>9.4118566381156635E-2</v>
      </c>
      <c r="V5">
        <f t="shared" si="4"/>
        <v>7.5904736509285354E-3</v>
      </c>
      <c r="W5">
        <f t="shared" si="5"/>
        <v>7.2726832293775773E-2</v>
      </c>
      <c r="X5">
        <f t="shared" si="6"/>
        <v>5.1098411351152818E-2</v>
      </c>
      <c r="Y5">
        <f t="shared" si="7"/>
        <v>-0.36582738718051722</v>
      </c>
      <c r="AA5" s="16">
        <f t="shared" si="8"/>
        <v>4.0610938001339747E-8</v>
      </c>
    </row>
    <row r="6" spans="1:27" x14ac:dyDescent="0.25">
      <c r="A6">
        <v>2016</v>
      </c>
      <c r="B6" s="13">
        <v>17776887.469999999</v>
      </c>
      <c r="C6" s="13">
        <v>11935522.1</v>
      </c>
      <c r="D6" s="13">
        <v>3764096.45</v>
      </c>
      <c r="E6" s="13">
        <v>5316647.2510000002</v>
      </c>
      <c r="F6" s="13">
        <v>5606065.5760000004</v>
      </c>
      <c r="G6" s="13">
        <v>17726975.940000001</v>
      </c>
      <c r="H6" s="13">
        <v>11906708.1</v>
      </c>
      <c r="I6" s="13">
        <v>3762128.8280000002</v>
      </c>
      <c r="J6" s="13">
        <v>5314027.4579999996</v>
      </c>
      <c r="K6" s="13">
        <v>5622575.6830000002</v>
      </c>
      <c r="L6">
        <v>2146538.5150000001</v>
      </c>
      <c r="M6">
        <v>2146538.5150000001</v>
      </c>
      <c r="N6">
        <v>220148.7242</v>
      </c>
      <c r="O6">
        <v>220148.7242</v>
      </c>
      <c r="Q6" s="14">
        <f t="shared" si="0"/>
        <v>-5.800001323223114E-3</v>
      </c>
      <c r="R6" s="14">
        <f t="shared" si="1"/>
        <v>2.1999962627887726E-3</v>
      </c>
      <c r="T6" s="15">
        <f t="shared" si="2"/>
        <v>0.28155693429567918</v>
      </c>
      <c r="U6">
        <f t="shared" si="3"/>
        <v>0.16254323409432875</v>
      </c>
      <c r="V6">
        <f t="shared" si="4"/>
        <v>1.1099591981507152E-2</v>
      </c>
      <c r="W6">
        <f t="shared" si="5"/>
        <v>0.10791406309089886</v>
      </c>
      <c r="X6">
        <f t="shared" si="6"/>
        <v>5.2488733565183472E-2</v>
      </c>
      <c r="Y6">
        <f t="shared" si="7"/>
        <v>-0.33078743528801224</v>
      </c>
      <c r="AA6" s="16">
        <f t="shared" si="8"/>
        <v>4.5128944414773997E-8</v>
      </c>
    </row>
    <row r="7" spans="1:27" x14ac:dyDescent="0.25">
      <c r="A7">
        <v>2017</v>
      </c>
      <c r="B7" s="13">
        <v>18298440.609999999</v>
      </c>
      <c r="C7" s="13">
        <v>12303080.23</v>
      </c>
      <c r="D7" s="13">
        <v>3869431.787</v>
      </c>
      <c r="E7" s="13">
        <v>5455177.6519999998</v>
      </c>
      <c r="F7" s="13">
        <v>5756379.4649999999</v>
      </c>
      <c r="G7" s="13">
        <v>18226030.170000002</v>
      </c>
      <c r="H7" s="13">
        <v>12259024.01</v>
      </c>
      <c r="I7" s="13">
        <v>3866264.3470000001</v>
      </c>
      <c r="J7" s="13">
        <v>5451415.9450000003</v>
      </c>
      <c r="K7" s="13">
        <v>5777804.5350000001</v>
      </c>
      <c r="L7">
        <v>2200571.7080000001</v>
      </c>
      <c r="M7">
        <v>2200571.7080000001</v>
      </c>
      <c r="N7">
        <v>226558.69769999999</v>
      </c>
      <c r="O7">
        <v>226558.69769999999</v>
      </c>
      <c r="Q7" s="14">
        <f t="shared" si="0"/>
        <v>-2.9999762773513794E-4</v>
      </c>
      <c r="R7" s="14">
        <f t="shared" si="1"/>
        <v>2.7000010013580322E-3</v>
      </c>
      <c r="T7" s="15">
        <f t="shared" si="2"/>
        <v>0.39729134279160583</v>
      </c>
      <c r="U7">
        <f t="shared" si="3"/>
        <v>0.24172142583477249</v>
      </c>
      <c r="V7">
        <f t="shared" si="4"/>
        <v>1.7378661016448225E-2</v>
      </c>
      <c r="W7">
        <f t="shared" si="5"/>
        <v>0.13819123948042536</v>
      </c>
      <c r="X7">
        <f t="shared" si="6"/>
        <v>5.1949787903506663E-2</v>
      </c>
      <c r="Y7">
        <f t="shared" si="7"/>
        <v>-0.29588371511070782</v>
      </c>
      <c r="AA7" s="16">
        <f t="shared" si="8"/>
        <v>1.6459959728543083E-8</v>
      </c>
    </row>
    <row r="8" spans="1:27" x14ac:dyDescent="0.25">
      <c r="A8">
        <v>2018</v>
      </c>
      <c r="B8" s="13">
        <v>18832026.739999998</v>
      </c>
      <c r="C8" s="13">
        <v>12663460.41</v>
      </c>
      <c r="D8" s="13">
        <v>3979959.8670000001</v>
      </c>
      <c r="E8" s="13">
        <v>5607337.0010000002</v>
      </c>
      <c r="F8" s="13">
        <v>5911989.3590000002</v>
      </c>
      <c r="G8" s="13">
        <v>18735218</v>
      </c>
      <c r="H8" s="13">
        <v>12602000.6</v>
      </c>
      <c r="I8" s="13">
        <v>3974998.6749999998</v>
      </c>
      <c r="J8" s="13">
        <v>5602494.6739999996</v>
      </c>
      <c r="K8" s="13">
        <v>5937534.7750000004</v>
      </c>
      <c r="L8">
        <v>2260103.517</v>
      </c>
      <c r="M8">
        <v>2260103.517</v>
      </c>
      <c r="N8">
        <v>233155.3076</v>
      </c>
      <c r="O8">
        <v>233155.3076</v>
      </c>
      <c r="Q8" s="14">
        <f t="shared" si="0"/>
        <v>3.600001335144043E-3</v>
      </c>
      <c r="R8" s="14">
        <f t="shared" si="1"/>
        <v>-1.4000013470649719E-3</v>
      </c>
      <c r="T8" s="15">
        <f t="shared" si="2"/>
        <v>0.51672064878027779</v>
      </c>
      <c r="U8">
        <f t="shared" si="3"/>
        <v>0.32804427469165914</v>
      </c>
      <c r="V8">
        <f t="shared" si="4"/>
        <v>2.6480567239731741E-2</v>
      </c>
      <c r="W8">
        <f t="shared" si="5"/>
        <v>0.16219583353661021</v>
      </c>
      <c r="X8">
        <f t="shared" si="6"/>
        <v>5.0019523030674667E-2</v>
      </c>
      <c r="Y8">
        <f t="shared" si="7"/>
        <v>-0.26387510053328483</v>
      </c>
      <c r="AA8" s="16">
        <f t="shared" si="8"/>
        <v>-2.6687723364560156E-8</v>
      </c>
    </row>
    <row r="9" spans="1:27" x14ac:dyDescent="0.25">
      <c r="A9">
        <v>2019</v>
      </c>
      <c r="B9" s="13">
        <v>19382449.690000001</v>
      </c>
      <c r="C9" s="13">
        <v>13024715.210000001</v>
      </c>
      <c r="D9" s="13">
        <v>4095278.1290000002</v>
      </c>
      <c r="E9" s="13">
        <v>5770305.7290000003</v>
      </c>
      <c r="F9" s="13">
        <v>6072396.7659999998</v>
      </c>
      <c r="G9" s="13">
        <v>19255847.870000001</v>
      </c>
      <c r="H9" s="13">
        <v>12938963.33</v>
      </c>
      <c r="I9" s="13">
        <v>4087136.55</v>
      </c>
      <c r="J9" s="13">
        <v>5765259.4440000001</v>
      </c>
      <c r="K9" s="13">
        <v>6100058.8360000001</v>
      </c>
      <c r="L9">
        <v>2324603.4019999998</v>
      </c>
      <c r="M9">
        <v>2324603.4019999998</v>
      </c>
      <c r="N9">
        <v>239943.98809999999</v>
      </c>
      <c r="O9">
        <v>239943.98809999999</v>
      </c>
      <c r="Q9" s="14">
        <f t="shared" si="0"/>
        <v>2.1000020205974579E-3</v>
      </c>
      <c r="R9" s="14">
        <f t="shared" si="1"/>
        <v>8.0999992787837982E-3</v>
      </c>
      <c r="T9" s="15">
        <f t="shared" si="2"/>
        <v>0.65747206175865713</v>
      </c>
      <c r="U9">
        <f t="shared" si="3"/>
        <v>0.44532902720736051</v>
      </c>
      <c r="V9">
        <f t="shared" si="4"/>
        <v>4.2281072508287963E-2</v>
      </c>
      <c r="W9">
        <f t="shared" si="5"/>
        <v>0.1698619308836502</v>
      </c>
      <c r="X9">
        <f t="shared" si="6"/>
        <v>3.9859498070407971E-2</v>
      </c>
      <c r="Y9">
        <f t="shared" si="7"/>
        <v>-0.21849662192850175</v>
      </c>
      <c r="AA9" s="16">
        <f t="shared" si="8"/>
        <v>3.1159358426791073E-8</v>
      </c>
    </row>
    <row r="10" spans="1:27" x14ac:dyDescent="0.25">
      <c r="A10">
        <v>2020</v>
      </c>
      <c r="B10" s="13">
        <v>19947651.780000001</v>
      </c>
      <c r="C10" s="13">
        <v>13389556.869999999</v>
      </c>
      <c r="D10" s="13">
        <v>4214062.6050000004</v>
      </c>
      <c r="E10" s="13">
        <v>5941577.9270000001</v>
      </c>
      <c r="F10" s="13">
        <v>6237877</v>
      </c>
      <c r="G10" s="13">
        <v>19789153.690000001</v>
      </c>
      <c r="H10" s="13">
        <v>13273808.039999999</v>
      </c>
      <c r="I10" s="13">
        <v>4202678.2869999995</v>
      </c>
      <c r="J10" s="13">
        <v>5937780.8559999997</v>
      </c>
      <c r="K10" s="13">
        <v>6265444.8679999998</v>
      </c>
      <c r="L10">
        <v>2393401.0499999998</v>
      </c>
      <c r="M10">
        <v>2393401.0499999998</v>
      </c>
      <c r="N10">
        <v>246930.33170000001</v>
      </c>
      <c r="O10">
        <v>246930.33170000001</v>
      </c>
      <c r="Q10" s="14">
        <f t="shared" si="0"/>
        <v>3.7000030279159546E-3</v>
      </c>
      <c r="R10" s="14">
        <f t="shared" si="1"/>
        <v>6.6999979317188263E-3</v>
      </c>
      <c r="T10" s="15">
        <f t="shared" si="2"/>
        <v>0.80093415050939143</v>
      </c>
      <c r="U10">
        <f t="shared" si="3"/>
        <v>0.58491046061505292</v>
      </c>
      <c r="V10">
        <f t="shared" si="4"/>
        <v>5.7528069054078229E-2</v>
      </c>
      <c r="W10">
        <f t="shared" si="5"/>
        <v>0.15849560568044765</v>
      </c>
      <c r="X10">
        <f t="shared" si="6"/>
        <v>2.3956572599710606E-2</v>
      </c>
      <c r="Y10">
        <f t="shared" si="7"/>
        <v>-0.17393186252275855</v>
      </c>
      <c r="AA10" s="16">
        <f t="shared" si="8"/>
        <v>1.5159812627452141E-8</v>
      </c>
    </row>
    <row r="11" spans="1:27" x14ac:dyDescent="0.25">
      <c r="A11">
        <v>2021</v>
      </c>
      <c r="B11" s="13">
        <v>20525947.57</v>
      </c>
      <c r="C11" s="13">
        <v>13760891.779999999</v>
      </c>
      <c r="D11" s="13">
        <v>4335624.3459999999</v>
      </c>
      <c r="E11" s="13">
        <v>6112696.0480000004</v>
      </c>
      <c r="F11" s="13">
        <v>6400290.5619999999</v>
      </c>
      <c r="G11" s="13">
        <v>20336326.289999999</v>
      </c>
      <c r="H11" s="13">
        <v>13611646</v>
      </c>
      <c r="I11" s="13">
        <v>4319796.676</v>
      </c>
      <c r="J11" s="13">
        <v>6111896.6550000003</v>
      </c>
      <c r="K11" s="13">
        <v>6424039.0010000002</v>
      </c>
      <c r="L11">
        <v>2462905.86</v>
      </c>
      <c r="M11">
        <v>2462905.86</v>
      </c>
      <c r="N11">
        <v>254120.09349999999</v>
      </c>
      <c r="O11">
        <v>254120.09349999999</v>
      </c>
      <c r="Q11" s="14">
        <f t="shared" si="0"/>
        <v>-4.5000016689300537E-3</v>
      </c>
      <c r="R11" s="14">
        <f t="shared" si="1"/>
        <v>-6.4999982714653015E-3</v>
      </c>
      <c r="T11" s="15">
        <f t="shared" si="2"/>
        <v>0.93242642400581666</v>
      </c>
      <c r="U11">
        <f t="shared" si="3"/>
        <v>0.73388761505753641</v>
      </c>
      <c r="V11">
        <f t="shared" si="4"/>
        <v>7.7829543912181068E-2</v>
      </c>
      <c r="W11">
        <f t="shared" si="5"/>
        <v>0.12070927487070957</v>
      </c>
      <c r="X11">
        <f t="shared" si="6"/>
        <v>4.2157346475044967E-3</v>
      </c>
      <c r="Y11">
        <f t="shared" si="7"/>
        <v>-0.1252414233254838</v>
      </c>
      <c r="AA11" s="16">
        <f t="shared" si="8"/>
        <v>-9.8346104593360906E-9</v>
      </c>
    </row>
    <row r="12" spans="1:27" x14ac:dyDescent="0.25">
      <c r="A12">
        <v>2022</v>
      </c>
      <c r="B12" s="13">
        <v>21119511.850000001</v>
      </c>
      <c r="C12" s="13">
        <v>14137480.4</v>
      </c>
      <c r="D12" s="13">
        <v>4460987.9919999996</v>
      </c>
      <c r="E12" s="13">
        <v>6289037.051</v>
      </c>
      <c r="F12" s="13">
        <v>6564998.5329999998</v>
      </c>
      <c r="G12" s="13">
        <v>20898407.379999999</v>
      </c>
      <c r="H12" s="13">
        <v>13952721.970000001</v>
      </c>
      <c r="I12" s="13">
        <v>4439444.2470000004</v>
      </c>
      <c r="J12" s="13">
        <v>6292917.2970000003</v>
      </c>
      <c r="K12" s="13">
        <v>6583681.0690000001</v>
      </c>
      <c r="L12">
        <v>2535485.7379999999</v>
      </c>
      <c r="M12">
        <v>2535485.7379999999</v>
      </c>
      <c r="N12">
        <v>261519.19639999999</v>
      </c>
      <c r="O12">
        <v>261519.19639999999</v>
      </c>
      <c r="Q12" s="14">
        <f t="shared" si="0"/>
        <v>-5.5999979376792908E-3</v>
      </c>
      <c r="R12" s="14">
        <f t="shared" si="1"/>
        <v>-5.9999898076057434E-4</v>
      </c>
      <c r="T12" s="15">
        <f t="shared" si="2"/>
        <v>1.057996745778822</v>
      </c>
      <c r="U12">
        <f t="shared" si="3"/>
        <v>0.88407899530571099</v>
      </c>
      <c r="V12">
        <f t="shared" si="4"/>
        <v>0.10308797511822189</v>
      </c>
      <c r="W12">
        <f t="shared" si="5"/>
        <v>7.0829751429603641E-2</v>
      </c>
      <c r="X12">
        <f t="shared" si="6"/>
        <v>-1.7549378354947919E-2</v>
      </c>
      <c r="Y12">
        <f t="shared" si="7"/>
        <v>-8.4496419271849629E-2</v>
      </c>
      <c r="AA12" s="16">
        <f t="shared" si="8"/>
        <v>2.3925285530523865E-8</v>
      </c>
    </row>
    <row r="13" spans="1:27" x14ac:dyDescent="0.25">
      <c r="A13">
        <v>2023</v>
      </c>
      <c r="B13" s="13">
        <v>21726585.539999999</v>
      </c>
      <c r="C13" s="13">
        <v>14516658.689999999</v>
      </c>
      <c r="D13" s="13">
        <v>4591498.2939999998</v>
      </c>
      <c r="E13" s="13">
        <v>6472364.3439999996</v>
      </c>
      <c r="F13" s="13">
        <v>6735091.3380000005</v>
      </c>
      <c r="G13" s="13">
        <v>21476311.98</v>
      </c>
      <c r="H13" s="13">
        <v>14297053.189999999</v>
      </c>
      <c r="I13" s="13">
        <v>4562965.801</v>
      </c>
      <c r="J13" s="13">
        <v>6482524.5499999998</v>
      </c>
      <c r="K13" s="13">
        <v>6747387.1030000001</v>
      </c>
      <c r="L13">
        <v>2612021.8089999999</v>
      </c>
      <c r="M13">
        <v>2612021.8089999999</v>
      </c>
      <c r="N13">
        <v>269133.73580000002</v>
      </c>
      <c r="O13">
        <v>269133.73580000002</v>
      </c>
      <c r="Q13" s="14">
        <f t="shared" si="0"/>
        <v>-5.1999986171722412E-3</v>
      </c>
      <c r="R13" s="14">
        <f t="shared" si="1"/>
        <v>2.8000026941299438E-3</v>
      </c>
      <c r="T13" s="15">
        <f t="shared" si="2"/>
        <v>1.1653470122480414</v>
      </c>
      <c r="U13">
        <f t="shared" si="3"/>
        <v>1.0225475407719402</v>
      </c>
      <c r="V13">
        <f t="shared" si="4"/>
        <v>0.13285564591616503</v>
      </c>
      <c r="W13">
        <f t="shared" si="5"/>
        <v>9.9437883095951519E-3</v>
      </c>
      <c r="X13">
        <f t="shared" si="6"/>
        <v>-4.0596401793302865E-2</v>
      </c>
      <c r="Y13">
        <f t="shared" si="7"/>
        <v>-4.912930075394193E-2</v>
      </c>
      <c r="AA13" s="16">
        <f t="shared" si="8"/>
        <v>3.7250341033967516E-8</v>
      </c>
    </row>
    <row r="14" spans="1:27" x14ac:dyDescent="0.25">
      <c r="A14">
        <v>2024</v>
      </c>
      <c r="B14" s="13">
        <v>22346364.100000001</v>
      </c>
      <c r="C14" s="13">
        <v>14898737.300000001</v>
      </c>
      <c r="D14" s="13">
        <v>4726657.5029999996</v>
      </c>
      <c r="E14" s="13">
        <v>6662014.0630000001</v>
      </c>
      <c r="F14" s="13">
        <v>6910295.5669999998</v>
      </c>
      <c r="G14" s="13">
        <v>22071021.84</v>
      </c>
      <c r="H14" s="13">
        <v>14646310.01</v>
      </c>
      <c r="I14" s="13">
        <v>4691092.6390000004</v>
      </c>
      <c r="J14" s="13">
        <v>6679864.6150000002</v>
      </c>
      <c r="K14" s="13">
        <v>6915496.2220000001</v>
      </c>
      <c r="L14">
        <v>2692280.8190000001</v>
      </c>
      <c r="M14">
        <v>2692280.8190000001</v>
      </c>
      <c r="N14">
        <v>276969.98440000002</v>
      </c>
      <c r="O14">
        <v>276969.98440000002</v>
      </c>
      <c r="Q14" s="14">
        <f t="shared" si="0"/>
        <v>2.4000033736228943E-3</v>
      </c>
      <c r="R14" s="14">
        <f t="shared" si="1"/>
        <v>5.399998277425766E-3</v>
      </c>
      <c r="T14" s="15">
        <f t="shared" si="2"/>
        <v>1.2475283745177146</v>
      </c>
      <c r="U14">
        <f t="shared" si="3"/>
        <v>1.1437045907068937</v>
      </c>
      <c r="V14">
        <f t="shared" si="4"/>
        <v>0.16113827559874841</v>
      </c>
      <c r="W14">
        <f t="shared" si="5"/>
        <v>-5.7314505380417345E-2</v>
      </c>
      <c r="X14">
        <f t="shared" si="6"/>
        <v>-6.4830411430486679E-2</v>
      </c>
      <c r="Y14">
        <f t="shared" si="7"/>
        <v>-1.8887965109316056E-2</v>
      </c>
      <c r="AA14" s="16">
        <f t="shared" si="8"/>
        <v>1.3592489800373642E-8</v>
      </c>
    </row>
    <row r="15" spans="1:27" x14ac:dyDescent="0.25">
      <c r="A15">
        <v>2025</v>
      </c>
      <c r="B15" s="13">
        <v>22979371.140000001</v>
      </c>
      <c r="C15" s="13">
        <v>15285839.83</v>
      </c>
      <c r="D15" s="13">
        <v>4867118.6770000001</v>
      </c>
      <c r="E15" s="13">
        <v>6856504.1670000004</v>
      </c>
      <c r="F15" s="13">
        <v>7090800.8399999999</v>
      </c>
      <c r="G15" s="13">
        <v>22683033.09</v>
      </c>
      <c r="H15" s="13">
        <v>15002643.33</v>
      </c>
      <c r="I15" s="13">
        <v>4824481.2680000002</v>
      </c>
      <c r="J15" s="13">
        <v>6883277.1909999996</v>
      </c>
      <c r="K15" s="13">
        <v>7088078.0060000001</v>
      </c>
      <c r="L15">
        <v>2775674.9109999998</v>
      </c>
      <c r="M15">
        <v>2775674.9109999998</v>
      </c>
      <c r="N15">
        <v>285034.39750000002</v>
      </c>
      <c r="O15">
        <v>285034.39750000002</v>
      </c>
      <c r="Q15" s="14">
        <f t="shared" si="0"/>
        <v>2.499997615814209E-3</v>
      </c>
      <c r="R15" s="14">
        <f t="shared" si="1"/>
        <v>1.4999993145465851E-3</v>
      </c>
      <c r="T15" s="15">
        <f t="shared" si="2"/>
        <v>1.3064304443952235</v>
      </c>
      <c r="U15">
        <f t="shared" si="3"/>
        <v>1.248494850209654</v>
      </c>
      <c r="V15">
        <f t="shared" si="4"/>
        <v>0.18797049244175948</v>
      </c>
      <c r="W15">
        <f t="shared" si="5"/>
        <v>-0.13003489384760786</v>
      </c>
      <c r="X15">
        <f t="shared" si="6"/>
        <v>-9.0346224522970336E-2</v>
      </c>
      <c r="Y15">
        <f t="shared" si="7"/>
        <v>9.1882699504832136E-3</v>
      </c>
      <c r="AA15" s="16">
        <f t="shared" si="8"/>
        <v>-4.4085821659933799E-9</v>
      </c>
    </row>
    <row r="16" spans="1:27" x14ac:dyDescent="0.25">
      <c r="A16">
        <v>2026</v>
      </c>
      <c r="B16" s="13">
        <v>23626021.02</v>
      </c>
      <c r="C16" s="13">
        <v>15688384.57</v>
      </c>
      <c r="D16" s="13">
        <v>5009632.7350000003</v>
      </c>
      <c r="E16" s="13">
        <v>7052399.6840000004</v>
      </c>
      <c r="F16" s="13">
        <v>7278828.7120000003</v>
      </c>
      <c r="G16" s="13">
        <v>23313650.260000002</v>
      </c>
      <c r="H16" s="13">
        <v>15379609.48</v>
      </c>
      <c r="I16" s="13">
        <v>4958476.1529999999</v>
      </c>
      <c r="J16" s="13">
        <v>7089333.7470000004</v>
      </c>
      <c r="K16" s="13">
        <v>7268201.8660000004</v>
      </c>
      <c r="L16">
        <v>2861099.1260000002</v>
      </c>
      <c r="M16">
        <v>2861099.1260000002</v>
      </c>
      <c r="N16">
        <v>293333.61869999999</v>
      </c>
      <c r="O16">
        <v>293333.61869999999</v>
      </c>
      <c r="Q16" s="14">
        <f t="shared" si="0"/>
        <v>1.7000027000904083E-3</v>
      </c>
      <c r="R16" s="14">
        <f t="shared" si="1"/>
        <v>-1.2999959290027618E-3</v>
      </c>
      <c r="T16" s="15">
        <f t="shared" si="2"/>
        <v>1.339862083012977</v>
      </c>
      <c r="U16">
        <f t="shared" si="3"/>
        <v>1.3244390584762864</v>
      </c>
      <c r="V16">
        <f t="shared" si="4"/>
        <v>0.21942759469018536</v>
      </c>
      <c r="W16">
        <f t="shared" si="5"/>
        <v>-0.2040045572854868</v>
      </c>
      <c r="X16">
        <f t="shared" si="6"/>
        <v>-0.11823790101224689</v>
      </c>
      <c r="Y16">
        <f t="shared" si="7"/>
        <v>3.4019976773754283E-2</v>
      </c>
      <c r="AA16" s="16">
        <f t="shared" si="8"/>
        <v>-1.2868007992494768E-8</v>
      </c>
    </row>
    <row r="17" spans="1:27" x14ac:dyDescent="0.25">
      <c r="A17">
        <v>2027</v>
      </c>
      <c r="B17" s="13">
        <v>24288424.57</v>
      </c>
      <c r="C17" s="13">
        <v>16107701.16</v>
      </c>
      <c r="D17" s="13">
        <v>5156595.3059999999</v>
      </c>
      <c r="E17" s="13">
        <v>7252115.102</v>
      </c>
      <c r="F17" s="13">
        <v>7479291.3839999996</v>
      </c>
      <c r="G17" s="13">
        <v>23962337.75</v>
      </c>
      <c r="H17" s="13">
        <v>15776028.84</v>
      </c>
      <c r="I17" s="13">
        <v>5097148.102</v>
      </c>
      <c r="J17" s="13">
        <v>7300423.7180000003</v>
      </c>
      <c r="K17" s="13">
        <v>7462567.2980000004</v>
      </c>
      <c r="L17">
        <v>2949429.898</v>
      </c>
      <c r="M17">
        <v>2949429.898</v>
      </c>
      <c r="N17">
        <v>301874.48460000003</v>
      </c>
      <c r="O17">
        <v>301874.48460000003</v>
      </c>
      <c r="Q17" s="14">
        <f t="shared" si="0"/>
        <v>-3.4000016748905182E-3</v>
      </c>
      <c r="R17" s="14">
        <f t="shared" si="1"/>
        <v>-5.3999945521354675E-3</v>
      </c>
      <c r="T17" s="15">
        <f t="shared" si="2"/>
        <v>1.3608305808977317</v>
      </c>
      <c r="U17">
        <f t="shared" si="3"/>
        <v>1.38414007623276</v>
      </c>
      <c r="V17">
        <f t="shared" si="4"/>
        <v>0.24808599486500485</v>
      </c>
      <c r="W17">
        <f t="shared" si="5"/>
        <v>-0.27139548185360091</v>
      </c>
      <c r="X17">
        <f t="shared" si="6"/>
        <v>-0.14814648442399586</v>
      </c>
      <c r="Y17">
        <f t="shared" si="7"/>
        <v>5.1287218538912979E-2</v>
      </c>
      <c r="AA17" s="16">
        <f t="shared" si="8"/>
        <v>-8.3464324340809526E-9</v>
      </c>
    </row>
    <row r="18" spans="1:27" x14ac:dyDescent="0.25">
      <c r="A18">
        <v>2028</v>
      </c>
      <c r="B18" s="13">
        <v>24967421.800000001</v>
      </c>
      <c r="C18" s="13">
        <v>16545547.4</v>
      </c>
      <c r="D18" s="13">
        <v>5307564.9649999999</v>
      </c>
      <c r="E18" s="13">
        <v>7451536.0350000001</v>
      </c>
      <c r="F18" s="13">
        <v>7686595.7060000002</v>
      </c>
      <c r="G18" s="13">
        <v>24629580.469999999</v>
      </c>
      <c r="H18" s="13">
        <v>16192041.949999999</v>
      </c>
      <c r="I18" s="13">
        <v>5239632.8830000004</v>
      </c>
      <c r="J18" s="13">
        <v>7512438.0420000004</v>
      </c>
      <c r="K18" s="13">
        <v>7663901.5130000003</v>
      </c>
      <c r="L18">
        <v>3038705.0780000002</v>
      </c>
      <c r="M18">
        <v>3038705.0780000002</v>
      </c>
      <c r="N18">
        <v>310664.03110000002</v>
      </c>
      <c r="O18">
        <v>310664.03110000002</v>
      </c>
      <c r="Q18" s="14">
        <f t="shared" si="0"/>
        <v>3.1000040471553802E-3</v>
      </c>
      <c r="R18" s="14">
        <f t="shared" si="1"/>
        <v>1.100003719329834E-3</v>
      </c>
      <c r="T18" s="15">
        <f t="shared" si="2"/>
        <v>1.3716893408375785</v>
      </c>
      <c r="U18">
        <f t="shared" si="3"/>
        <v>1.4352881504846975</v>
      </c>
      <c r="V18">
        <f t="shared" si="4"/>
        <v>0.27581501878501091</v>
      </c>
      <c r="W18">
        <f t="shared" si="5"/>
        <v>-0.3394138203118191</v>
      </c>
      <c r="X18">
        <f t="shared" si="6"/>
        <v>-0.18026807732493791</v>
      </c>
      <c r="Y18">
        <f t="shared" si="7"/>
        <v>6.71741169145878E-2</v>
      </c>
      <c r="AA18" s="16">
        <f t="shared" si="8"/>
        <v>-8.1203108681648928E-9</v>
      </c>
    </row>
    <row r="19" spans="1:27" x14ac:dyDescent="0.25">
      <c r="A19">
        <v>2029</v>
      </c>
      <c r="B19" s="13">
        <v>25664083.100000001</v>
      </c>
      <c r="C19" s="13">
        <v>17002234.699999999</v>
      </c>
      <c r="D19" s="13">
        <v>5462429.3329999996</v>
      </c>
      <c r="E19" s="13">
        <v>7650803.4950000001</v>
      </c>
      <c r="F19" s="13">
        <v>7899967.4000000004</v>
      </c>
      <c r="G19" s="13">
        <v>25315717.43</v>
      </c>
      <c r="H19" s="13">
        <v>16627011.66</v>
      </c>
      <c r="I19" s="13">
        <v>5385591.5760000004</v>
      </c>
      <c r="J19" s="13">
        <v>7725575.8669999996</v>
      </c>
      <c r="K19" s="13">
        <v>7871044.6349999998</v>
      </c>
      <c r="L19">
        <v>3128873.469</v>
      </c>
      <c r="M19">
        <v>3128873.469</v>
      </c>
      <c r="N19">
        <v>319709.49900000001</v>
      </c>
      <c r="O19">
        <v>319709.49900000001</v>
      </c>
      <c r="Q19" s="14">
        <f t="shared" si="0"/>
        <v>-4.0000006556510925E-3</v>
      </c>
      <c r="R19" s="14">
        <f t="shared" si="1"/>
        <v>6.0000047087669373E-3</v>
      </c>
      <c r="T19" s="15">
        <f t="shared" si="2"/>
        <v>1.37608452520952</v>
      </c>
      <c r="U19">
        <f t="shared" si="3"/>
        <v>1.482174230446039</v>
      </c>
      <c r="V19">
        <f t="shared" si="4"/>
        <v>0.30351799119444789</v>
      </c>
      <c r="W19">
        <f t="shared" si="5"/>
        <v>-0.4096077359321329</v>
      </c>
      <c r="X19">
        <f t="shared" si="6"/>
        <v>-0.21463760191984224</v>
      </c>
      <c r="Y19">
        <f t="shared" si="7"/>
        <v>8.3024153901274045E-2</v>
      </c>
      <c r="AA19" s="16">
        <f t="shared" si="8"/>
        <v>3.9501165893796042E-8</v>
      </c>
    </row>
    <row r="20" spans="1:27" x14ac:dyDescent="0.25">
      <c r="A20">
        <v>2030</v>
      </c>
      <c r="B20" s="13">
        <v>26378954.84</v>
      </c>
      <c r="C20" s="13">
        <v>17477283.890000001</v>
      </c>
      <c r="D20" s="13">
        <v>5621403.9840000002</v>
      </c>
      <c r="E20" s="13">
        <v>7850518.0060000001</v>
      </c>
      <c r="F20" s="13">
        <v>8119421.318</v>
      </c>
      <c r="G20" s="13">
        <v>26020965.100000001</v>
      </c>
      <c r="H20" s="13">
        <v>17079970.190000001</v>
      </c>
      <c r="I20" s="13">
        <v>5535030.1140000001</v>
      </c>
      <c r="J20" s="13">
        <v>7940535.4189999998</v>
      </c>
      <c r="K20" s="13">
        <v>8083740.8969999999</v>
      </c>
      <c r="L20">
        <v>3220151.9389999998</v>
      </c>
      <c r="M20">
        <v>3220151.9389999998</v>
      </c>
      <c r="N20">
        <v>329018.33980000002</v>
      </c>
      <c r="O20">
        <v>329018.33980000002</v>
      </c>
      <c r="Q20" s="14">
        <f t="shared" si="0"/>
        <v>8.0000609159469604E-4</v>
      </c>
      <c r="R20" s="14">
        <f t="shared" si="1"/>
        <v>4.7999992966651917E-3</v>
      </c>
      <c r="T20" s="15">
        <f t="shared" si="2"/>
        <v>1.3757742598102141</v>
      </c>
      <c r="U20">
        <f t="shared" si="3"/>
        <v>1.5268984008590831</v>
      </c>
      <c r="V20">
        <f t="shared" si="4"/>
        <v>0.33193953286536743</v>
      </c>
      <c r="W20">
        <f t="shared" si="5"/>
        <v>-0.48306368928645183</v>
      </c>
      <c r="X20">
        <f t="shared" si="6"/>
        <v>-0.25145249414131288</v>
      </c>
      <c r="Y20">
        <f t="shared" si="7"/>
        <v>9.9668836877839714E-2</v>
      </c>
      <c r="AA20" s="16">
        <f t="shared" si="8"/>
        <v>1.5372215500519815E-8</v>
      </c>
    </row>
    <row r="21" spans="1:27" x14ac:dyDescent="0.25">
      <c r="A21">
        <v>2031</v>
      </c>
      <c r="B21" s="13">
        <v>27106151.41</v>
      </c>
      <c r="C21" s="13">
        <v>17973886.699999999</v>
      </c>
      <c r="D21" s="13">
        <v>5782496.5410000002</v>
      </c>
      <c r="E21" s="13">
        <v>8045105.2929999996</v>
      </c>
      <c r="F21" s="13">
        <v>8343931.1600000001</v>
      </c>
      <c r="G21" s="13">
        <v>26745592.550000001</v>
      </c>
      <c r="H21" s="13">
        <v>17557138</v>
      </c>
      <c r="I21" s="13">
        <v>5687153.591</v>
      </c>
      <c r="J21" s="13">
        <v>8152006.0480000004</v>
      </c>
      <c r="K21" s="13">
        <v>8299299.1260000002</v>
      </c>
      <c r="L21">
        <v>3309995.8119999999</v>
      </c>
      <c r="M21">
        <v>3309995.8119999999</v>
      </c>
      <c r="N21">
        <v>338598.22210000001</v>
      </c>
      <c r="O21">
        <v>338598.22210000001</v>
      </c>
      <c r="Q21" s="14">
        <f t="shared" si="0"/>
        <v>-1.9000023603439331E-3</v>
      </c>
      <c r="R21" s="14">
        <f t="shared" si="1"/>
        <v>-2.9000081121921539E-3</v>
      </c>
      <c r="T21" s="15">
        <f t="shared" si="2"/>
        <v>1.3481057087291859</v>
      </c>
      <c r="U21">
        <f t="shared" si="3"/>
        <v>1.5581958007507202</v>
      </c>
      <c r="V21">
        <f t="shared" si="4"/>
        <v>0.35648097839582088</v>
      </c>
      <c r="W21">
        <f t="shared" si="5"/>
        <v>-0.56657106667842416</v>
      </c>
      <c r="X21">
        <f t="shared" si="6"/>
        <v>-0.29648627966041657</v>
      </c>
      <c r="Y21">
        <f t="shared" si="7"/>
        <v>0.12378570866348995</v>
      </c>
      <c r="AA21" s="16">
        <f t="shared" si="8"/>
        <v>-3.7389309426316686E-9</v>
      </c>
    </row>
    <row r="22" spans="1:27" x14ac:dyDescent="0.25">
      <c r="A22">
        <v>2032</v>
      </c>
      <c r="B22" s="13">
        <v>27848274.359999999</v>
      </c>
      <c r="C22" s="13">
        <v>18486599.350000001</v>
      </c>
      <c r="D22" s="13">
        <v>5946663.8380000005</v>
      </c>
      <c r="E22" s="13">
        <v>8239237.4280000003</v>
      </c>
      <c r="F22" s="13">
        <v>8573087.0649999995</v>
      </c>
      <c r="G22" s="13">
        <v>27489359.629999999</v>
      </c>
      <c r="H22" s="13">
        <v>18053394.899999999</v>
      </c>
      <c r="I22" s="13">
        <v>5842332.6390000004</v>
      </c>
      <c r="J22" s="13">
        <v>8364538.0480000004</v>
      </c>
      <c r="K22" s="13">
        <v>8519766.7620000001</v>
      </c>
      <c r="L22">
        <v>3400403.7609999999</v>
      </c>
      <c r="M22">
        <v>3400403.7609999999</v>
      </c>
      <c r="N22">
        <v>348457.03749999998</v>
      </c>
      <c r="O22">
        <v>348457.03749999998</v>
      </c>
      <c r="Q22" s="14">
        <f t="shared" si="0"/>
        <v>-1.0499991476535797E-2</v>
      </c>
      <c r="R22" s="14">
        <f t="shared" si="1"/>
        <v>-6.5000019967556E-3</v>
      </c>
      <c r="T22" s="15">
        <f t="shared" si="2"/>
        <v>1.3056496580164278</v>
      </c>
      <c r="U22">
        <f t="shared" si="3"/>
        <v>1.575898659811755</v>
      </c>
      <c r="V22">
        <f t="shared" si="4"/>
        <v>0.37953302806712264</v>
      </c>
      <c r="W22">
        <f t="shared" si="5"/>
        <v>-0.64978204441352339</v>
      </c>
      <c r="X22">
        <f t="shared" si="6"/>
        <v>-0.34910971750866832</v>
      </c>
      <c r="Y22">
        <f t="shared" si="7"/>
        <v>0.14855980694913054</v>
      </c>
      <c r="AA22" s="16">
        <f t="shared" si="8"/>
        <v>1.4551073457269581E-8</v>
      </c>
    </row>
    <row r="23" spans="1:27" x14ac:dyDescent="0.25">
      <c r="A23">
        <v>2033</v>
      </c>
      <c r="B23" s="13">
        <v>28605309.280000001</v>
      </c>
      <c r="C23" s="13">
        <v>19013827.559999999</v>
      </c>
      <c r="D23" s="13">
        <v>6114365.7300000004</v>
      </c>
      <c r="E23" s="13">
        <v>8433934.5969999898</v>
      </c>
      <c r="F23" s="13">
        <v>8807250.7780000009</v>
      </c>
      <c r="G23" s="13">
        <v>28252258.07</v>
      </c>
      <c r="H23" s="13">
        <v>18567125.969999999</v>
      </c>
      <c r="I23" s="13">
        <v>6000665.2819999997</v>
      </c>
      <c r="J23" s="13">
        <v>8579116.8249999899</v>
      </c>
      <c r="K23" s="13">
        <v>8745082.1740000006</v>
      </c>
      <c r="L23">
        <v>3491829.264</v>
      </c>
      <c r="M23">
        <v>3491829.264</v>
      </c>
      <c r="N23">
        <v>358602.90779999999</v>
      </c>
      <c r="O23">
        <v>358602.90779999999</v>
      </c>
      <c r="Q23" s="14">
        <f t="shared" si="0"/>
        <v>7.9998001456260681E-4</v>
      </c>
      <c r="R23" s="14">
        <f t="shared" si="1"/>
        <v>4.7999769449234009E-3</v>
      </c>
      <c r="T23" s="15">
        <f t="shared" si="2"/>
        <v>1.2496389107208739</v>
      </c>
      <c r="U23">
        <f t="shared" si="3"/>
        <v>1.5811181849366294</v>
      </c>
      <c r="V23">
        <f t="shared" si="4"/>
        <v>0.402447293658039</v>
      </c>
      <c r="W23">
        <f t="shared" si="5"/>
        <v>-0.73392658203195715</v>
      </c>
      <c r="X23">
        <f t="shared" si="6"/>
        <v>-0.41122144291758622</v>
      </c>
      <c r="Y23">
        <f t="shared" si="7"/>
        <v>0.17608948005021743</v>
      </c>
      <c r="AA23" s="16">
        <f t="shared" si="8"/>
        <v>1.4158162642274874E-8</v>
      </c>
    </row>
    <row r="24" spans="1:27" x14ac:dyDescent="0.25">
      <c r="A24">
        <v>2034</v>
      </c>
      <c r="B24" s="13">
        <v>29378174.469999999</v>
      </c>
      <c r="C24" s="13">
        <v>19554490.530000001</v>
      </c>
      <c r="D24" s="13">
        <v>6285836.6720000003</v>
      </c>
      <c r="E24" s="13">
        <v>8630638.2949999999</v>
      </c>
      <c r="F24" s="13">
        <v>9046777.0960000008</v>
      </c>
      <c r="G24" s="13">
        <v>29034340.32</v>
      </c>
      <c r="H24" s="13">
        <v>19096197.879999999</v>
      </c>
      <c r="I24" s="13">
        <v>6162782.9380000001</v>
      </c>
      <c r="J24" s="13">
        <v>8797140.1730000004</v>
      </c>
      <c r="K24" s="13">
        <v>8975766.7310000006</v>
      </c>
      <c r="L24">
        <v>3584941.8730000001</v>
      </c>
      <c r="M24">
        <v>3584941.8730000001</v>
      </c>
      <c r="N24">
        <v>369044.19079999998</v>
      </c>
      <c r="O24">
        <v>369044.19079999998</v>
      </c>
      <c r="Q24" s="14">
        <f t="shared" si="0"/>
        <v>-5.1999986171722412E-3</v>
      </c>
      <c r="R24" s="14">
        <f t="shared" si="1"/>
        <v>3.8000047206878662E-3</v>
      </c>
      <c r="T24" s="15">
        <f t="shared" si="2"/>
        <v>1.1842326920827428</v>
      </c>
      <c r="U24">
        <f t="shared" si="3"/>
        <v>1.5784503623948907</v>
      </c>
      <c r="V24">
        <f t="shared" si="4"/>
        <v>0.42382135307285385</v>
      </c>
      <c r="W24">
        <f t="shared" si="5"/>
        <v>-0.81803905438276747</v>
      </c>
      <c r="X24">
        <f t="shared" si="6"/>
        <v>-0.48425055510047854</v>
      </c>
      <c r="Y24">
        <f t="shared" si="7"/>
        <v>0.20652504994050339</v>
      </c>
      <c r="AA24" s="16">
        <f t="shared" si="8"/>
        <v>3.0997765687601486E-8</v>
      </c>
    </row>
    <row r="25" spans="1:27" x14ac:dyDescent="0.25">
      <c r="A25">
        <v>2035</v>
      </c>
      <c r="B25" s="13">
        <v>30167461.550000001</v>
      </c>
      <c r="C25" s="13">
        <v>20108267.289999999</v>
      </c>
      <c r="D25" s="13">
        <v>6461333.9699999997</v>
      </c>
      <c r="E25" s="13">
        <v>8829984.1669999994</v>
      </c>
      <c r="F25" s="13">
        <v>9291982.5219999999</v>
      </c>
      <c r="G25" s="13">
        <v>29835504.530000001</v>
      </c>
      <c r="H25" s="13">
        <v>19639529.09</v>
      </c>
      <c r="I25" s="13">
        <v>6328827.5209999997</v>
      </c>
      <c r="J25" s="13">
        <v>9019228.7599999998</v>
      </c>
      <c r="K25" s="13">
        <v>9211939.4869999997</v>
      </c>
      <c r="L25">
        <v>3680069.1549999998</v>
      </c>
      <c r="M25">
        <v>3680069.1549999998</v>
      </c>
      <c r="N25">
        <v>379789.48820000002</v>
      </c>
      <c r="O25">
        <v>379789.48820000002</v>
      </c>
      <c r="Q25" s="14">
        <f t="shared" si="0"/>
        <v>-1.799996942281723E-3</v>
      </c>
      <c r="R25" s="14">
        <f t="shared" si="1"/>
        <v>-2.7999989688396454E-3</v>
      </c>
      <c r="T25" s="15">
        <f t="shared" si="2"/>
        <v>1.1126241209234777</v>
      </c>
      <c r="U25">
        <f t="shared" si="3"/>
        <v>1.5710751582185343</v>
      </c>
      <c r="V25">
        <f t="shared" si="4"/>
        <v>0.4441233727646936</v>
      </c>
      <c r="W25">
        <f t="shared" si="5"/>
        <v>-0.90257440670804134</v>
      </c>
      <c r="X25">
        <f t="shared" si="6"/>
        <v>-0.57008763664645679</v>
      </c>
      <c r="Y25">
        <f t="shared" si="7"/>
        <v>0.24112469439567885</v>
      </c>
      <c r="AA25" s="16">
        <f t="shared" si="8"/>
        <v>-3.351708688370536E-9</v>
      </c>
    </row>
    <row r="26" spans="1:27" x14ac:dyDescent="0.25">
      <c r="A26">
        <v>2036</v>
      </c>
      <c r="B26" s="13">
        <v>30973544.629999999</v>
      </c>
      <c r="C26" s="13">
        <v>20675345.07</v>
      </c>
      <c r="D26" s="13">
        <v>6640971.8049999997</v>
      </c>
      <c r="E26" s="13">
        <v>9032124.97299999</v>
      </c>
      <c r="F26" s="13">
        <v>9543070.9989999998</v>
      </c>
      <c r="G26" s="13">
        <v>30655613.239999998</v>
      </c>
      <c r="H26" s="13">
        <v>20196690.260000002</v>
      </c>
      <c r="I26" s="13">
        <v>6498894.0209999997</v>
      </c>
      <c r="J26" s="13">
        <v>9245525.7290000003</v>
      </c>
      <c r="K26" s="13">
        <v>9453670.5510000009</v>
      </c>
      <c r="L26">
        <v>3777326.1359999999</v>
      </c>
      <c r="M26">
        <v>3777326.1359999999</v>
      </c>
      <c r="N26">
        <v>390847.65159999998</v>
      </c>
      <c r="O26">
        <v>390847.65159999998</v>
      </c>
      <c r="Q26" s="14">
        <f t="shared" si="0"/>
        <v>6.5999962389469147E-3</v>
      </c>
      <c r="R26" s="14">
        <f t="shared" si="1"/>
        <v>6.6000111401081085E-3</v>
      </c>
      <c r="T26" s="15">
        <f t="shared" si="2"/>
        <v>1.0371066059287282</v>
      </c>
      <c r="U26">
        <f t="shared" si="3"/>
        <v>1.5613936875203103</v>
      </c>
      <c r="V26">
        <f t="shared" si="4"/>
        <v>0.46346417175766969</v>
      </c>
      <c r="W26">
        <f t="shared" si="5"/>
        <v>-0.98775125334928837</v>
      </c>
      <c r="X26">
        <f t="shared" si="6"/>
        <v>-0.67121637784809451</v>
      </c>
      <c r="Y26">
        <f t="shared" si="7"/>
        <v>0.28119415324167507</v>
      </c>
      <c r="AA26" s="16">
        <f t="shared" si="8"/>
        <v>3.6859404417555197E-14</v>
      </c>
    </row>
    <row r="27" spans="1:27" x14ac:dyDescent="0.25">
      <c r="A27">
        <v>2037</v>
      </c>
      <c r="B27" s="13">
        <v>31796712.190000001</v>
      </c>
      <c r="C27" s="13">
        <v>21256108.780000001</v>
      </c>
      <c r="D27" s="13">
        <v>6824889.5880000005</v>
      </c>
      <c r="E27" s="13">
        <v>9236988.0380000006</v>
      </c>
      <c r="F27" s="13">
        <v>9800234.0749999899</v>
      </c>
      <c r="G27" s="13">
        <v>31494518.329999998</v>
      </c>
      <c r="H27" s="13">
        <v>20767585.32</v>
      </c>
      <c r="I27" s="13">
        <v>6673043.5099999998</v>
      </c>
      <c r="J27" s="13">
        <v>9475954.1410000008</v>
      </c>
      <c r="K27" s="13">
        <v>9701024.5030000005</v>
      </c>
      <c r="L27">
        <v>3876732.0669999998</v>
      </c>
      <c r="M27">
        <v>3876732.0669999998</v>
      </c>
      <c r="N27">
        <v>402227.79070000001</v>
      </c>
      <c r="O27">
        <v>402227.79070000001</v>
      </c>
      <c r="Q27" s="14">
        <f t="shared" si="0"/>
        <v>-1.299981027841568E-3</v>
      </c>
      <c r="R27" s="14">
        <f t="shared" si="1"/>
        <v>-4.2999908328056335E-3</v>
      </c>
      <c r="T27" s="15">
        <f t="shared" si="2"/>
        <v>0.95951256289621423</v>
      </c>
      <c r="U27">
        <f t="shared" si="3"/>
        <v>1.5511380579986707</v>
      </c>
      <c r="V27">
        <f t="shared" si="4"/>
        <v>0.48213494300485649</v>
      </c>
      <c r="W27">
        <f t="shared" si="5"/>
        <v>-1.0737604285818179</v>
      </c>
      <c r="X27">
        <f t="shared" si="6"/>
        <v>-0.79077087469612273</v>
      </c>
      <c r="Y27">
        <f t="shared" si="7"/>
        <v>0.32829777547428801</v>
      </c>
      <c r="AA27" s="16">
        <f t="shared" si="8"/>
        <v>-9.5254952814372018E-9</v>
      </c>
    </row>
    <row r="28" spans="1:27" x14ac:dyDescent="0.25">
      <c r="A28">
        <v>2038</v>
      </c>
      <c r="B28" s="13">
        <v>32637153.600000001</v>
      </c>
      <c r="C28" s="13">
        <v>21850957.52</v>
      </c>
      <c r="D28" s="13">
        <v>7013197.682</v>
      </c>
      <c r="E28" s="13">
        <v>9444420.0999999996</v>
      </c>
      <c r="F28" s="13">
        <v>10063639.49</v>
      </c>
      <c r="G28" s="13">
        <v>32352085.510000002</v>
      </c>
      <c r="H28" s="13">
        <v>21352257.34</v>
      </c>
      <c r="I28" s="13">
        <v>6851324.392</v>
      </c>
      <c r="J28" s="13">
        <v>9710360.7899999898</v>
      </c>
      <c r="K28" s="13">
        <v>9954074.7939999998</v>
      </c>
      <c r="L28">
        <v>3978278.5079999999</v>
      </c>
      <c r="M28">
        <v>3978278.5079999999</v>
      </c>
      <c r="N28">
        <v>413939.28029999998</v>
      </c>
      <c r="O28">
        <v>413939.28029999998</v>
      </c>
      <c r="Q28" s="14">
        <f t="shared" si="0"/>
        <v>2.9999762773513794E-4</v>
      </c>
      <c r="R28" s="14">
        <f t="shared" si="1"/>
        <v>6.2999911606311798E-3</v>
      </c>
      <c r="T28" s="15">
        <f t="shared" si="2"/>
        <v>0.88114285526317282</v>
      </c>
      <c r="U28">
        <f t="shared" si="3"/>
        <v>1.5414776888057102</v>
      </c>
      <c r="V28">
        <f t="shared" si="4"/>
        <v>0.50034885679924301</v>
      </c>
      <c r="W28">
        <f t="shared" si="5"/>
        <v>-1.1606837088876967</v>
      </c>
      <c r="X28">
        <f t="shared" si="6"/>
        <v>-0.93290234624292845</v>
      </c>
      <c r="Y28">
        <f t="shared" si="7"/>
        <v>0.38434570491562392</v>
      </c>
      <c r="AA28" s="16">
        <f t="shared" si="8"/>
        <v>1.8545916358192471E-8</v>
      </c>
    </row>
    <row r="29" spans="1:27" x14ac:dyDescent="0.25">
      <c r="A29">
        <v>2039</v>
      </c>
      <c r="B29" s="13">
        <v>33495004.57</v>
      </c>
      <c r="C29" s="13">
        <v>22460218.23</v>
      </c>
      <c r="D29" s="13">
        <v>7205993.4390000002</v>
      </c>
      <c r="E29" s="13">
        <v>9654277.1569999997</v>
      </c>
      <c r="F29" s="13">
        <v>10333449.279999999</v>
      </c>
      <c r="G29" s="13">
        <v>33228229.579999998</v>
      </c>
      <c r="H29" s="13">
        <v>21950789.449999999</v>
      </c>
      <c r="I29" s="13">
        <v>7033789.608</v>
      </c>
      <c r="J29" s="13">
        <v>9948605.8300000001</v>
      </c>
      <c r="K29" s="13">
        <v>10212920.33</v>
      </c>
      <c r="L29">
        <v>4081973.26</v>
      </c>
      <c r="M29">
        <v>4081973.26</v>
      </c>
      <c r="N29">
        <v>425991.76819999999</v>
      </c>
      <c r="O29">
        <v>425991.76819999999</v>
      </c>
      <c r="Q29" s="14">
        <f t="shared" si="0"/>
        <v>4.1999965906143188E-3</v>
      </c>
      <c r="R29" s="14">
        <f t="shared" si="1"/>
        <v>6.2000006437301636E-3</v>
      </c>
      <c r="T29" s="15">
        <f t="shared" si="2"/>
        <v>0.80285646684159495</v>
      </c>
      <c r="U29">
        <f t="shared" si="3"/>
        <v>1.5331204413810378</v>
      </c>
      <c r="V29">
        <f t="shared" si="4"/>
        <v>0.51824557966714291</v>
      </c>
      <c r="W29">
        <f t="shared" si="5"/>
        <v>-1.2485095602255651</v>
      </c>
      <c r="X29">
        <f t="shared" si="6"/>
        <v>-1.1032843558535907</v>
      </c>
      <c r="Y29">
        <f t="shared" si="7"/>
        <v>0.45180003567800081</v>
      </c>
      <c r="AA29" s="16">
        <f t="shared" si="8"/>
        <v>6.0189793149589832E-9</v>
      </c>
    </row>
    <row r="30" spans="1:27" x14ac:dyDescent="0.25">
      <c r="A30">
        <v>2040</v>
      </c>
      <c r="B30" s="13">
        <v>34370397.990000002</v>
      </c>
      <c r="C30" s="13">
        <v>23084130.440000001</v>
      </c>
      <c r="D30" s="13">
        <v>7403402.3370000003</v>
      </c>
      <c r="E30" s="13">
        <v>9866461.0240000002</v>
      </c>
      <c r="F30" s="13">
        <v>10609852.380000001</v>
      </c>
      <c r="G30" s="13">
        <v>34122951.140000001</v>
      </c>
      <c r="H30" s="13">
        <v>22563282.93</v>
      </c>
      <c r="I30" s="13">
        <v>7220510.7759999996</v>
      </c>
      <c r="J30" s="13">
        <v>10190602.609999999</v>
      </c>
      <c r="K30" s="13">
        <v>10477701.76</v>
      </c>
      <c r="L30">
        <v>4187861.39</v>
      </c>
      <c r="M30">
        <v>4187861.39</v>
      </c>
      <c r="N30">
        <v>438395.18300000002</v>
      </c>
      <c r="O30">
        <v>438395.18300000002</v>
      </c>
      <c r="Q30" s="14">
        <f t="shared" si="0"/>
        <v>3.9999932050704956E-3</v>
      </c>
      <c r="R30" s="14">
        <f t="shared" si="1"/>
        <v>-1.0999999940395355E-2</v>
      </c>
      <c r="T30" s="15">
        <f t="shared" si="2"/>
        <v>0.72516251301000256</v>
      </c>
      <c r="U30">
        <f t="shared" si="3"/>
        <v>1.526384713511614</v>
      </c>
      <c r="V30">
        <f t="shared" si="4"/>
        <v>0.53597814634973884</v>
      </c>
      <c r="W30">
        <f t="shared" si="5"/>
        <v>-1.3372003028926653</v>
      </c>
      <c r="X30">
        <f t="shared" si="6"/>
        <v>-1.3099442809637594</v>
      </c>
      <c r="Y30">
        <f t="shared" si="7"/>
        <v>0.53405658629317876</v>
      </c>
      <c r="AA30" s="16">
        <f t="shared" si="8"/>
        <v>-4.3958685136402664E-8</v>
      </c>
    </row>
    <row r="31" spans="1:27" x14ac:dyDescent="0.25">
      <c r="A31">
        <v>2041</v>
      </c>
      <c r="B31" s="13">
        <v>35262148.200000003</v>
      </c>
      <c r="C31" s="13">
        <v>23728214.23</v>
      </c>
      <c r="D31" s="13">
        <v>7601534.5659999996</v>
      </c>
      <c r="E31" s="13">
        <v>10079462.960000001</v>
      </c>
      <c r="F31" s="13">
        <v>10893957.49</v>
      </c>
      <c r="G31" s="13">
        <v>35036519.149999999</v>
      </c>
      <c r="H31" s="13">
        <v>23199058.350000001</v>
      </c>
      <c r="I31" s="13">
        <v>7406424.2280000001</v>
      </c>
      <c r="J31" s="13">
        <v>10434859.98</v>
      </c>
      <c r="K31" s="13">
        <v>10750717.33</v>
      </c>
      <c r="L31">
        <v>4295734.1840000004</v>
      </c>
      <c r="M31">
        <v>4295734.1840000004</v>
      </c>
      <c r="N31">
        <v>451159.7427</v>
      </c>
      <c r="O31">
        <v>451159.7427</v>
      </c>
      <c r="Q31" s="14">
        <f t="shared" si="0"/>
        <v>-7.3000043630599976E-3</v>
      </c>
      <c r="R31" s="14">
        <f t="shared" si="1"/>
        <v>4.700005054473877E-3</v>
      </c>
      <c r="T31" s="15">
        <f t="shared" si="2"/>
        <v>0.64398249447676914</v>
      </c>
      <c r="U31">
        <f t="shared" si="3"/>
        <v>1.5102980913558892</v>
      </c>
      <c r="V31">
        <f t="shared" si="4"/>
        <v>0.5568770606597101</v>
      </c>
      <c r="W31">
        <f t="shared" si="5"/>
        <v>-1.423192691788824</v>
      </c>
      <c r="X31">
        <f t="shared" si="6"/>
        <v>-1.5751385736898351</v>
      </c>
      <c r="Y31">
        <f t="shared" si="7"/>
        <v>0.63484803929280076</v>
      </c>
      <c r="AA31" s="16">
        <f t="shared" si="8"/>
        <v>3.4249993730028905E-8</v>
      </c>
    </row>
    <row r="32" spans="1:27" x14ac:dyDescent="0.25">
      <c r="A32">
        <v>2042</v>
      </c>
      <c r="B32" s="13">
        <v>36171231.32</v>
      </c>
      <c r="C32" s="13">
        <v>24392924.039999999</v>
      </c>
      <c r="D32" s="13">
        <v>7802347.1040000003</v>
      </c>
      <c r="E32" s="13">
        <v>10294850.109999999</v>
      </c>
      <c r="F32" s="13">
        <v>11189326.220000001</v>
      </c>
      <c r="G32" s="13">
        <v>35968697.840000004</v>
      </c>
      <c r="H32" s="13">
        <v>23857230.420000002</v>
      </c>
      <c r="I32" s="13">
        <v>7595494.6840000004</v>
      </c>
      <c r="J32" s="13">
        <v>10682990.029999999</v>
      </c>
      <c r="K32" s="13">
        <v>11037453.57</v>
      </c>
      <c r="L32">
        <v>4406140.3250000002</v>
      </c>
      <c r="M32">
        <v>4406140.3250000002</v>
      </c>
      <c r="N32">
        <v>464295.96240000002</v>
      </c>
      <c r="O32">
        <v>464295.96240000002</v>
      </c>
      <c r="Q32" s="14">
        <f t="shared" si="0"/>
        <v>1.4000013470649719E-3</v>
      </c>
      <c r="R32" s="14">
        <f t="shared" si="1"/>
        <v>1.1399999260902405E-2</v>
      </c>
      <c r="T32" s="15">
        <f t="shared" si="2"/>
        <v>0.56308260282573741</v>
      </c>
      <c r="U32">
        <f t="shared" si="3"/>
        <v>1.4893328148350824</v>
      </c>
      <c r="V32">
        <f t="shared" si="4"/>
        <v>0.5750900989525507</v>
      </c>
      <c r="W32">
        <f t="shared" si="5"/>
        <v>-1.5013403387638469</v>
      </c>
      <c r="X32">
        <f t="shared" si="6"/>
        <v>-1.9164234969942067</v>
      </c>
      <c r="Y32">
        <f t="shared" si="7"/>
        <v>0.74986441747805266</v>
      </c>
      <c r="AA32" s="16">
        <f t="shared" si="8"/>
        <v>2.7801951185679741E-8</v>
      </c>
    </row>
    <row r="33" spans="1:27" x14ac:dyDescent="0.25">
      <c r="A33">
        <v>2043</v>
      </c>
      <c r="B33" s="13">
        <v>37097245.670000002</v>
      </c>
      <c r="C33" s="13">
        <v>25078732.309999999</v>
      </c>
      <c r="D33" s="13">
        <v>8006055.2189999996</v>
      </c>
      <c r="E33" s="13">
        <v>10509233.449999999</v>
      </c>
      <c r="F33" s="13">
        <v>11491947.890000001</v>
      </c>
      <c r="G33" s="13">
        <v>36920045.18</v>
      </c>
      <c r="H33" s="13">
        <v>24537834.329999998</v>
      </c>
      <c r="I33" s="13">
        <v>7787685.2450000001</v>
      </c>
      <c r="J33" s="13">
        <v>10931488.029999999</v>
      </c>
      <c r="K33" s="13">
        <v>11332135.01</v>
      </c>
      <c r="L33">
        <v>4517357.9270000001</v>
      </c>
      <c r="M33">
        <v>4517357.9270000001</v>
      </c>
      <c r="N33">
        <v>477814.66369999998</v>
      </c>
      <c r="O33">
        <v>477814.66369999998</v>
      </c>
      <c r="Q33" s="14">
        <f t="shared" si="0"/>
        <v>9.7000002861022949E-3</v>
      </c>
      <c r="R33" s="14">
        <f t="shared" si="1"/>
        <v>5.6999996304512024E-3</v>
      </c>
      <c r="T33" s="15">
        <f t="shared" si="2"/>
        <v>0.47995740291237876</v>
      </c>
      <c r="U33">
        <f t="shared" si="3"/>
        <v>1.465052324185723</v>
      </c>
      <c r="V33">
        <f t="shared" si="4"/>
        <v>0.59146724478629931</v>
      </c>
      <c r="W33">
        <f t="shared" si="5"/>
        <v>-1.576562155225429</v>
      </c>
      <c r="X33">
        <f t="shared" si="6"/>
        <v>-2.382919934363585</v>
      </c>
      <c r="Y33">
        <f t="shared" si="7"/>
        <v>0.90187606140366172</v>
      </c>
      <c r="AA33" s="16">
        <f t="shared" si="8"/>
        <v>-1.0834214414501275E-8</v>
      </c>
    </row>
    <row r="34" spans="1:27" x14ac:dyDescent="0.25">
      <c r="A34">
        <v>2044</v>
      </c>
      <c r="B34" s="13">
        <v>38040934.030000001</v>
      </c>
      <c r="C34" s="13">
        <v>25784629.579999998</v>
      </c>
      <c r="D34" s="13">
        <v>8212765.4340000004</v>
      </c>
      <c r="E34" s="13">
        <v>10723490.289999999</v>
      </c>
      <c r="F34" s="13">
        <v>11801375.029999999</v>
      </c>
      <c r="G34" s="13">
        <v>37892064.219999999</v>
      </c>
      <c r="H34" s="13">
        <v>25240374.829999998</v>
      </c>
      <c r="I34" s="13">
        <v>7982824.2560000001</v>
      </c>
      <c r="J34" s="13">
        <v>11181293.119999999</v>
      </c>
      <c r="K34" s="13">
        <v>11633851.74</v>
      </c>
      <c r="L34">
        <v>4629696.7699999996</v>
      </c>
      <c r="M34">
        <v>4629696.7699999996</v>
      </c>
      <c r="N34">
        <v>491726.98300000001</v>
      </c>
      <c r="O34">
        <v>491726.98300000001</v>
      </c>
      <c r="Q34" s="14">
        <f t="shared" si="0"/>
        <v>-2.9999986290931702E-3</v>
      </c>
      <c r="R34" s="14">
        <f t="shared" si="1"/>
        <v>-1.0000020265579224E-3</v>
      </c>
      <c r="T34" s="15">
        <f t="shared" si="2"/>
        <v>0.39287859625611876</v>
      </c>
      <c r="U34">
        <f t="shared" si="3"/>
        <v>1.4363291132414384</v>
      </c>
      <c r="V34">
        <f t="shared" si="4"/>
        <v>0.60683201808423759</v>
      </c>
      <c r="W34">
        <f t="shared" si="5"/>
        <v>-1.6502825403477106</v>
      </c>
      <c r="X34">
        <f t="shared" si="6"/>
        <v>-3.0751891871158614</v>
      </c>
      <c r="Y34">
        <f t="shared" si="7"/>
        <v>1.1253006234104579</v>
      </c>
      <c r="AA34" s="16">
        <f t="shared" si="8"/>
        <v>5.2781532478007875E-9</v>
      </c>
    </row>
    <row r="35" spans="1:27" x14ac:dyDescent="0.25">
      <c r="A35">
        <v>2045</v>
      </c>
      <c r="B35" s="13">
        <v>39003339.039999999</v>
      </c>
      <c r="C35" s="13">
        <v>26509249.969999999</v>
      </c>
      <c r="D35" s="13">
        <v>8422786.4969999995</v>
      </c>
      <c r="E35" s="13">
        <v>10939215.130000001</v>
      </c>
      <c r="F35" s="13">
        <v>12117857.42</v>
      </c>
      <c r="G35" s="13">
        <v>38885889.710000001</v>
      </c>
      <c r="H35" s="13">
        <v>25963630.690000001</v>
      </c>
      <c r="I35" s="13">
        <v>8181176.29</v>
      </c>
      <c r="J35" s="13">
        <v>11434082.32</v>
      </c>
      <c r="K35" s="13">
        <v>11942944.439999999</v>
      </c>
      <c r="L35">
        <v>4743900.4749999996</v>
      </c>
      <c r="M35">
        <v>4743900.4749999996</v>
      </c>
      <c r="N35">
        <v>506044.3812</v>
      </c>
      <c r="O35">
        <v>506044.3812</v>
      </c>
      <c r="Q35" s="14">
        <f t="shared" si="0"/>
        <v>-6.7999958992004395E-3</v>
      </c>
      <c r="R35" s="14">
        <f t="shared" si="1"/>
        <v>6.2000080943107605E-3</v>
      </c>
      <c r="T35" s="15">
        <f t="shared" si="2"/>
        <v>0.30203585638879371</v>
      </c>
      <c r="U35">
        <f t="shared" si="3"/>
        <v>1.4031292174850103</v>
      </c>
      <c r="V35">
        <f t="shared" si="4"/>
        <v>0.62133130758191357</v>
      </c>
      <c r="W35">
        <f t="shared" si="5"/>
        <v>-1.7224247021092829</v>
      </c>
      <c r="X35">
        <f t="shared" si="6"/>
        <v>-4.2134526437912161</v>
      </c>
      <c r="Y35">
        <f t="shared" si="7"/>
        <v>1.4892633274281182</v>
      </c>
      <c r="AA35" s="16">
        <f t="shared" si="8"/>
        <v>3.3431152957064114E-8</v>
      </c>
    </row>
    <row r="36" spans="1:27" x14ac:dyDescent="0.25">
      <c r="A36">
        <v>2046</v>
      </c>
      <c r="B36" s="13">
        <v>39985933.409999996</v>
      </c>
      <c r="C36" s="13">
        <v>27251811.75</v>
      </c>
      <c r="D36" s="13">
        <v>8636322.1390000004</v>
      </c>
      <c r="E36" s="13">
        <v>11158032.529999999</v>
      </c>
      <c r="F36" s="13">
        <v>12441816.34</v>
      </c>
      <c r="G36" s="13">
        <v>39903089.490000002</v>
      </c>
      <c r="H36" s="13">
        <v>26706703.800000001</v>
      </c>
      <c r="I36" s="13">
        <v>8383206.2819999997</v>
      </c>
      <c r="J36" s="13">
        <v>11691565.75</v>
      </c>
      <c r="K36" s="13">
        <v>12259969.68</v>
      </c>
      <c r="L36">
        <v>4860804.682</v>
      </c>
      <c r="M36">
        <v>4860804.682</v>
      </c>
      <c r="N36">
        <v>520778.65279999998</v>
      </c>
      <c r="O36">
        <v>520778.65279999998</v>
      </c>
      <c r="Q36" s="14">
        <f t="shared" si="0"/>
        <v>3.8000047206878662E-3</v>
      </c>
      <c r="R36" s="14">
        <f t="shared" si="1"/>
        <v>-3.2000020146369934E-3</v>
      </c>
      <c r="T36" s="15">
        <f t="shared" si="2"/>
        <v>0.20761279654988307</v>
      </c>
      <c r="U36">
        <f t="shared" si="3"/>
        <v>1.3660795616755148</v>
      </c>
      <c r="V36">
        <f t="shared" si="4"/>
        <v>0.63432646503079582</v>
      </c>
      <c r="W36">
        <f t="shared" si="5"/>
        <v>-1.7927932126139139</v>
      </c>
      <c r="X36">
        <f t="shared" si="6"/>
        <v>-6.4402218050526479</v>
      </c>
      <c r="Y36">
        <f t="shared" si="7"/>
        <v>2.1950513688875728</v>
      </c>
      <c r="AA36" s="16">
        <f t="shared" si="8"/>
        <v>-1.7542513885970834E-8</v>
      </c>
    </row>
    <row r="37" spans="1:27" x14ac:dyDescent="0.25">
      <c r="A37">
        <v>2047</v>
      </c>
      <c r="B37" s="13">
        <v>40992459.93</v>
      </c>
      <c r="C37" s="13">
        <v>28012295.399999999</v>
      </c>
      <c r="D37" s="13">
        <v>8854216.5250000004</v>
      </c>
      <c r="E37" s="13">
        <v>11382645.380000001</v>
      </c>
      <c r="F37" s="13">
        <v>12774476.77</v>
      </c>
      <c r="G37" s="13">
        <v>40947486.469999999</v>
      </c>
      <c r="H37" s="13">
        <v>27469515.149999999</v>
      </c>
      <c r="I37" s="13">
        <v>8589785.4149999898</v>
      </c>
      <c r="J37" s="13">
        <v>11956602.960000001</v>
      </c>
      <c r="K37" s="13">
        <v>12586196.449999999</v>
      </c>
      <c r="L37">
        <v>4981837.4579999996</v>
      </c>
      <c r="M37">
        <v>4981837.4579999996</v>
      </c>
      <c r="N37">
        <v>535941.93570000003</v>
      </c>
      <c r="O37">
        <v>535941.93570000003</v>
      </c>
      <c r="Q37" s="14">
        <f t="shared" si="0"/>
        <v>-1.2999996542930603E-3</v>
      </c>
      <c r="R37" s="14">
        <f t="shared" si="1"/>
        <v>-1.3000071048736572E-3</v>
      </c>
      <c r="T37" s="15">
        <f t="shared" si="2"/>
        <v>0.10983204068690799</v>
      </c>
      <c r="U37">
        <f t="shared" si="3"/>
        <v>1.3255520589709777</v>
      </c>
      <c r="V37">
        <f t="shared" si="4"/>
        <v>0.64578105470214719</v>
      </c>
      <c r="W37">
        <f t="shared" si="5"/>
        <v>-1.8615010729861943</v>
      </c>
      <c r="X37">
        <f t="shared" si="6"/>
        <v>-12.76213971528961</v>
      </c>
      <c r="Y37">
        <f t="shared" si="7"/>
        <v>4.1864762017420176</v>
      </c>
      <c r="AA37" s="16">
        <f t="shared" si="8"/>
        <v>-2.2648549702353193E-14</v>
      </c>
    </row>
    <row r="38" spans="1:27" x14ac:dyDescent="0.25">
      <c r="A38">
        <v>2048</v>
      </c>
      <c r="B38" s="13">
        <v>42023973.189999998</v>
      </c>
      <c r="C38" s="13">
        <v>28791770.109999999</v>
      </c>
      <c r="D38" s="13">
        <v>9076967.9210000001</v>
      </c>
      <c r="E38" s="13">
        <v>11612973.74</v>
      </c>
      <c r="F38" s="13">
        <v>13116440.26</v>
      </c>
      <c r="G38" s="13">
        <v>42020239.560000002</v>
      </c>
      <c r="H38" s="13">
        <v>28253176.350000001</v>
      </c>
      <c r="I38" s="13">
        <v>8801450.9179999996</v>
      </c>
      <c r="J38" s="13">
        <v>12229152.529999999</v>
      </c>
      <c r="K38" s="13">
        <v>12922241.91</v>
      </c>
      <c r="L38">
        <v>5107154.9560000002</v>
      </c>
      <c r="M38">
        <v>5107154.9560000002</v>
      </c>
      <c r="N38">
        <v>551546.72120000003</v>
      </c>
      <c r="O38">
        <v>551546.72120000003</v>
      </c>
      <c r="Q38" s="14">
        <f t="shared" si="0"/>
        <v>-1.7999932169914246E-3</v>
      </c>
      <c r="R38" s="14">
        <f t="shared" si="1"/>
        <v>5.1999986171722412E-3</v>
      </c>
      <c r="T38" s="15">
        <f t="shared" si="2"/>
        <v>8.8853134563082747E-3</v>
      </c>
      <c r="U38">
        <f t="shared" si="3"/>
        <v>1.2817484279957476</v>
      </c>
      <c r="V38">
        <f t="shared" si="4"/>
        <v>0.65567689733603973</v>
      </c>
      <c r="W38">
        <f t="shared" si="5"/>
        <v>-1.9285400285341072</v>
      </c>
      <c r="X38">
        <f t="shared" si="6"/>
        <v>-165.03477580820436</v>
      </c>
      <c r="Y38">
        <f t="shared" si="7"/>
        <v>52.013281980337538</v>
      </c>
      <c r="AA38" s="16">
        <f t="shared" si="8"/>
        <v>1.665862803257312E-8</v>
      </c>
    </row>
    <row r="39" spans="1:27" x14ac:dyDescent="0.25">
      <c r="A39">
        <v>2049</v>
      </c>
      <c r="B39" s="13">
        <v>43083890.93</v>
      </c>
      <c r="C39" s="13">
        <v>29591929.57</v>
      </c>
      <c r="D39" s="13">
        <v>9305066.0669999998</v>
      </c>
      <c r="E39" s="13">
        <v>11850407.810000001</v>
      </c>
      <c r="F39" s="13">
        <v>13468764.68</v>
      </c>
      <c r="G39" s="13">
        <v>43124840.060000002</v>
      </c>
      <c r="H39" s="13">
        <v>29059209.82</v>
      </c>
      <c r="I39" s="13">
        <v>9018969.8389999997</v>
      </c>
      <c r="J39" s="13">
        <v>12510707.23</v>
      </c>
      <c r="K39" s="13">
        <v>13269298.99</v>
      </c>
      <c r="L39">
        <v>5237646.2939999998</v>
      </c>
      <c r="M39">
        <v>5237646.2939999998</v>
      </c>
      <c r="N39">
        <v>567605.86439999996</v>
      </c>
      <c r="O39">
        <v>567605.86439999996</v>
      </c>
      <c r="Q39" s="14">
        <f t="shared" si="0"/>
        <v>-4.5999959111213684E-3</v>
      </c>
      <c r="R39" s="14">
        <f t="shared" si="1"/>
        <v>-2.6000067591667175E-3</v>
      </c>
      <c r="T39" s="15">
        <f t="shared" si="2"/>
        <v>-9.495485651199731E-2</v>
      </c>
      <c r="U39">
        <f t="shared" si="3"/>
        <v>1.2352967553243199</v>
      </c>
      <c r="V39">
        <f t="shared" si="4"/>
        <v>0.66341400362747383</v>
      </c>
      <c r="W39">
        <f t="shared" si="5"/>
        <v>-1.9936656201014817</v>
      </c>
      <c r="X39">
        <f t="shared" si="6"/>
        <v>16.124870540594067</v>
      </c>
      <c r="Y39">
        <f t="shared" si="7"/>
        <v>-4.8710605084891041</v>
      </c>
      <c r="AA39" s="16">
        <f t="shared" si="8"/>
        <v>4.6376906759348913E-9</v>
      </c>
    </row>
    <row r="40" spans="1:27" x14ac:dyDescent="0.25">
      <c r="A40">
        <v>2050</v>
      </c>
      <c r="B40" s="13">
        <v>44176355.869999997</v>
      </c>
      <c r="C40" s="13">
        <v>30414910.129999999</v>
      </c>
      <c r="D40" s="13">
        <v>9539736.2660000008</v>
      </c>
      <c r="E40" s="13">
        <v>12096351.34</v>
      </c>
      <c r="F40" s="13">
        <v>13833048.4</v>
      </c>
      <c r="G40" s="13">
        <v>44265377.420000002</v>
      </c>
      <c r="H40" s="13">
        <v>29889728.449999999</v>
      </c>
      <c r="I40" s="13">
        <v>9243306.5050000008</v>
      </c>
      <c r="J40" s="13">
        <v>12802796.25</v>
      </c>
      <c r="K40" s="13">
        <v>13628860.32</v>
      </c>
      <c r="L40">
        <v>5374273.9309999999</v>
      </c>
      <c r="M40">
        <v>5374273.9309999999</v>
      </c>
      <c r="N40">
        <v>584132.59459999995</v>
      </c>
      <c r="O40">
        <v>584132.59459999995</v>
      </c>
      <c r="Q40" s="14">
        <f t="shared" si="0"/>
        <v>-8.3999931812286377E-3</v>
      </c>
      <c r="R40" s="14">
        <f t="shared" si="1"/>
        <v>-9.400002658367157E-3</v>
      </c>
      <c r="T40" s="15">
        <f t="shared" si="2"/>
        <v>-0.20110875629806291</v>
      </c>
      <c r="U40">
        <f t="shared" si="3"/>
        <v>1.1864389520888132</v>
      </c>
      <c r="V40">
        <f t="shared" si="4"/>
        <v>0.66966504811968597</v>
      </c>
      <c r="W40">
        <f t="shared" si="5"/>
        <v>-2.0572127542474514</v>
      </c>
      <c r="X40">
        <f t="shared" si="6"/>
        <v>7.9356617583041933</v>
      </c>
      <c r="Y40">
        <f t="shared" si="7"/>
        <v>-2.2936927069904964</v>
      </c>
      <c r="AA40" s="16">
        <f t="shared" si="8"/>
        <v>-2.2591106763059088E-9</v>
      </c>
    </row>
    <row r="41" spans="1:27" hidden="1" x14ac:dyDescent="0.25"/>
    <row r="42" spans="1:27" hidden="1" x14ac:dyDescent="0.25"/>
    <row r="43" spans="1:27" hidden="1" x14ac:dyDescent="0.25"/>
    <row r="44" spans="1:27" hidden="1" x14ac:dyDescent="0.25"/>
    <row r="45" spans="1:27" hidden="1" x14ac:dyDescent="0.25"/>
    <row r="46" spans="1:27" hidden="1" x14ac:dyDescent="0.25"/>
    <row r="47" spans="1:27" hidden="1" x14ac:dyDescent="0.25"/>
    <row r="48" spans="1:27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7"/>
  <sheetViews>
    <sheetView zoomScaleNormal="100" workbookViewId="0">
      <selection activeCell="C5" sqref="C5"/>
    </sheetView>
  </sheetViews>
  <sheetFormatPr baseColWidth="10" defaultColWidth="11.42578125" defaultRowHeight="15" x14ac:dyDescent="0.25"/>
  <cols>
    <col min="1" max="1" width="18.7109375" style="10" customWidth="1"/>
    <col min="2" max="2" width="30.140625" style="10" customWidth="1"/>
    <col min="3" max="3" width="16" style="10" customWidth="1"/>
    <col min="4" max="4" width="11.42578125" style="10" customWidth="1"/>
    <col min="5" max="16384" width="11.42578125" style="10"/>
  </cols>
  <sheetData>
    <row r="1" spans="1:40" ht="18.75" x14ac:dyDescent="0.3">
      <c r="A1" s="28" t="s">
        <v>437</v>
      </c>
      <c r="C1" s="10">
        <v>2013</v>
      </c>
      <c r="D1" s="10">
        <v>2014</v>
      </c>
      <c r="E1" s="10">
        <v>2015</v>
      </c>
      <c r="F1" s="10">
        <v>2016</v>
      </c>
      <c r="G1" s="10">
        <v>2017</v>
      </c>
      <c r="H1" s="10">
        <v>2018</v>
      </c>
      <c r="I1" s="10">
        <v>2019</v>
      </c>
      <c r="J1" s="10">
        <v>2020</v>
      </c>
      <c r="K1" s="10">
        <v>2021</v>
      </c>
      <c r="L1" s="10">
        <v>2022</v>
      </c>
      <c r="M1" s="10">
        <v>2023</v>
      </c>
      <c r="N1" s="10">
        <v>2024</v>
      </c>
      <c r="O1" s="10">
        <v>2025</v>
      </c>
      <c r="P1" s="10">
        <v>2026</v>
      </c>
      <c r="Q1" s="10">
        <v>2027</v>
      </c>
      <c r="R1" s="10">
        <v>2028</v>
      </c>
      <c r="S1" s="10">
        <v>2029</v>
      </c>
      <c r="T1" s="10">
        <v>2030</v>
      </c>
      <c r="U1" s="10">
        <v>2031</v>
      </c>
      <c r="V1" s="10">
        <v>2032</v>
      </c>
      <c r="W1" s="10">
        <v>2033</v>
      </c>
      <c r="X1" s="10">
        <v>2034</v>
      </c>
      <c r="Y1" s="10">
        <v>2035</v>
      </c>
      <c r="Z1" s="10">
        <v>2036</v>
      </c>
      <c r="AA1" s="10">
        <v>2037</v>
      </c>
      <c r="AB1" s="10">
        <v>2038</v>
      </c>
      <c r="AC1" s="10">
        <v>2039</v>
      </c>
      <c r="AD1" s="10">
        <v>2040</v>
      </c>
      <c r="AE1" s="10">
        <v>2041</v>
      </c>
      <c r="AF1" s="10">
        <v>2042</v>
      </c>
      <c r="AG1" s="10">
        <v>2043</v>
      </c>
      <c r="AH1" s="10">
        <v>2044</v>
      </c>
      <c r="AI1" s="10">
        <v>2045</v>
      </c>
      <c r="AJ1" s="10">
        <v>2046</v>
      </c>
      <c r="AK1" s="10">
        <v>2047</v>
      </c>
      <c r="AL1" s="10">
        <v>2048</v>
      </c>
      <c r="AM1" s="10">
        <v>2049</v>
      </c>
      <c r="AN1" s="10">
        <v>2050</v>
      </c>
    </row>
    <row r="2" spans="1:40" x14ac:dyDescent="0.25">
      <c r="A2" s="3" t="s">
        <v>216</v>
      </c>
      <c r="C2" s="29">
        <f>SUMIFS('DATA 2'!C$68:C$100,'DATA 2'!$A$68:$A$100,$A2)</f>
        <v>48872.667990000002</v>
      </c>
      <c r="D2" s="29">
        <f>SUMIFS('DATA 2'!D$68:D$100,'DATA 2'!$A$68:$A$100,$A2)</f>
        <v>50277.40795501</v>
      </c>
      <c r="E2" s="29">
        <f>SUMIFS('DATA 2'!E$68:E$100,'DATA 2'!$A$68:$A$100,$A2)</f>
        <v>51715.683981030001</v>
      </c>
      <c r="F2" s="29">
        <f>SUMIFS('DATA 2'!F$68:F$100,'DATA 2'!$A$68:$A$100,$A2)</f>
        <v>53190.262287609999</v>
      </c>
      <c r="G2" s="29">
        <f>SUMIFS('DATA 2'!G$68:G$100,'DATA 2'!$A$68:$A$100,$A2)</f>
        <v>54678.385137820005</v>
      </c>
      <c r="H2" s="29">
        <f>SUMIFS('DATA 2'!H$68:H$100,'DATA 2'!$A$68:$A$100,$A2)</f>
        <v>56171.340663049996</v>
      </c>
      <c r="I2" s="29">
        <f>SUMIFS('DATA 2'!I$68:I$100,'DATA 2'!$A$68:$A$100,$A2)</f>
        <v>57669.259498670006</v>
      </c>
      <c r="J2" s="29">
        <f>SUMIFS('DATA 2'!J$68:J$100,'DATA 2'!$A$68:$A$100,$A2)</f>
        <v>59176.339049710004</v>
      </c>
      <c r="K2" s="29">
        <f>SUMIFS('DATA 2'!K$68:K$100,'DATA 2'!$A$68:$A$100,$A2)</f>
        <v>60690.829464570001</v>
      </c>
      <c r="L2" s="29">
        <f>SUMIFS('DATA 2'!L$68:L$100,'DATA 2'!$A$68:$A$100,$A2)</f>
        <v>62217.448613749999</v>
      </c>
      <c r="M2" s="29">
        <f>SUMIFS('DATA 2'!M$68:M$100,'DATA 2'!$A$68:$A$100,$A2)</f>
        <v>63760.274099609996</v>
      </c>
      <c r="N2" s="29">
        <f>SUMIFS('DATA 2'!N$68:N$100,'DATA 2'!$A$68:$A$100,$A2)</f>
        <v>65322.958551839998</v>
      </c>
      <c r="O2" s="29">
        <f>SUMIFS('DATA 2'!O$68:O$100,'DATA 2'!$A$68:$A$100,$A2)</f>
        <v>66908.867593840012</v>
      </c>
      <c r="P2" s="29">
        <f>SUMIFS('DATA 2'!P$68:P$100,'DATA 2'!$A$68:$A$100,$A2)</f>
        <v>68539.12464604</v>
      </c>
      <c r="Q2" s="29">
        <f>SUMIFS('DATA 2'!Q$68:Q$100,'DATA 2'!$A$68:$A$100,$A2)</f>
        <v>70226.352795750005</v>
      </c>
      <c r="R2" s="29">
        <f>SUMIFS('DATA 2'!R$68:R$100,'DATA 2'!$A$68:$A$100,$A2)</f>
        <v>71971.276948910003</v>
      </c>
      <c r="S2" s="29">
        <f>SUMIFS('DATA 2'!S$68:S$100,'DATA 2'!$A$68:$A$100,$A2)</f>
        <v>73774.544110930001</v>
      </c>
      <c r="T2" s="29">
        <f>SUMIFS('DATA 2'!T$68:T$100,'DATA 2'!$A$68:$A$100,$A2)</f>
        <v>75637.09873551999</v>
      </c>
      <c r="U2" s="29">
        <f>SUMIFS('DATA 2'!U$68:U$100,'DATA 2'!$A$68:$A$100,$A2)</f>
        <v>77608.611391760001</v>
      </c>
      <c r="V2" s="29">
        <f>SUMIFS('DATA 2'!V$68:V$100,'DATA 2'!$A$68:$A$100,$A2)</f>
        <v>79664.104970150001</v>
      </c>
      <c r="W2" s="29">
        <f>SUMIFS('DATA 2'!W$68:W$100,'DATA 2'!$A$68:$A$100,$A2)</f>
        <v>81793.074352399999</v>
      </c>
      <c r="X2" s="29">
        <f>SUMIFS('DATA 2'!X$68:X$100,'DATA 2'!$A$68:$A$100,$A2)</f>
        <v>83991.179954129999</v>
      </c>
      <c r="Y2" s="29">
        <f>SUMIFS('DATA 2'!Y$68:Y$100,'DATA 2'!$A$68:$A$100,$A2)</f>
        <v>86256.127315660007</v>
      </c>
      <c r="Z2" s="29">
        <f>SUMIFS('DATA 2'!Z$68:Z$100,'DATA 2'!$A$68:$A$100,$A2)</f>
        <v>88586.489932320008</v>
      </c>
      <c r="AA2" s="29">
        <f>SUMIFS('DATA 2'!AA$68:AA$100,'DATA 2'!$A$68:$A$100,$A2)</f>
        <v>90981.242829819996</v>
      </c>
      <c r="AB2" s="29">
        <f>SUMIFS('DATA 2'!AB$68:AB$100,'DATA 2'!$A$68:$A$100,$A2)</f>
        <v>93439.557346609989</v>
      </c>
      <c r="AC2" s="29">
        <f>SUMIFS('DATA 2'!AC$68:AC$100,'DATA 2'!$A$68:$A$100,$A2)</f>
        <v>95960.726035440006</v>
      </c>
      <c r="AD2" s="29">
        <f>SUMIFS('DATA 2'!AD$68:AD$100,'DATA 2'!$A$68:$A$100,$A2)</f>
        <v>98544.179875949994</v>
      </c>
      <c r="AE2" s="29">
        <f>SUMIFS('DATA 2'!AE$68:AE$100,'DATA 2'!$A$68:$A$100,$A2)</f>
        <v>101203.03606328</v>
      </c>
      <c r="AF2" s="29">
        <f>SUMIFS('DATA 2'!AF$68:AF$100,'DATA 2'!$A$68:$A$100,$A2)</f>
        <v>103944.90932096</v>
      </c>
      <c r="AG2" s="29">
        <f>SUMIFS('DATA 2'!AG$68:AG$100,'DATA 2'!$A$68:$A$100,$A2)</f>
        <v>106768.63137703</v>
      </c>
      <c r="AH2" s="29">
        <f>SUMIFS('DATA 2'!AH$68:AH$100,'DATA 2'!$A$68:$A$100,$A2)</f>
        <v>109673.56009873</v>
      </c>
      <c r="AI2" s="29">
        <f>SUMIFS('DATA 2'!AI$68:AI$100,'DATA 2'!$A$68:$A$100,$A2)</f>
        <v>112659.58241492001</v>
      </c>
      <c r="AJ2" s="29">
        <f>SUMIFS('DATA 2'!AJ$68:AJ$100,'DATA 2'!$A$68:$A$100,$A2)</f>
        <v>115727.65569537001</v>
      </c>
      <c r="AK2" s="29">
        <f>SUMIFS('DATA 2'!AK$68:AK$100,'DATA 2'!$A$68:$A$100,$A2)</f>
        <v>118881.87779523</v>
      </c>
      <c r="AL2" s="29">
        <f>SUMIFS('DATA 2'!AL$68:AL$100,'DATA 2'!$A$68:$A$100,$A2)</f>
        <v>122126.83906618999</v>
      </c>
      <c r="AM2" s="29">
        <f>SUMIFS('DATA 2'!AM$68:AM$100,'DATA 2'!$A$68:$A$100,$A2)</f>
        <v>125469.57958076999</v>
      </c>
      <c r="AN2" s="29">
        <f>SUMIFS('DATA 2'!AN$68:AN$100,'DATA 2'!$A$68:$A$100,$A2)</f>
        <v>128919.40534544</v>
      </c>
    </row>
    <row r="3" spans="1:40" x14ac:dyDescent="0.25">
      <c r="A3" s="3" t="s">
        <v>215</v>
      </c>
      <c r="C3" s="29">
        <f>SUMIFS('DATA 2'!C$68:C$100,'DATA 2'!$A$68:$A$100,$A3)</f>
        <v>788945.764111</v>
      </c>
      <c r="D3" s="29">
        <f>SUMIFS('DATA 2'!D$68:D$100,'DATA 2'!$A$68:$A$100,$A3)</f>
        <v>811682.92195099988</v>
      </c>
      <c r="E3" s="29">
        <f>SUMIFS('DATA 2'!E$68:E$100,'DATA 2'!$A$68:$A$100,$A3)</f>
        <v>834537.37923099997</v>
      </c>
      <c r="F3" s="29">
        <f>SUMIFS('DATA 2'!F$68:F$100,'DATA 2'!$A$68:$A$100,$A3)</f>
        <v>857494.96096599998</v>
      </c>
      <c r="G3" s="29">
        <f>SUMIFS('DATA 2'!G$68:G$100,'DATA 2'!$A$68:$A$100,$A3)</f>
        <v>880971.50889299996</v>
      </c>
      <c r="H3" s="29">
        <f>SUMIFS('DATA 2'!H$68:H$100,'DATA 2'!$A$68:$A$100,$A3)</f>
        <v>905362.22066300001</v>
      </c>
      <c r="I3" s="29">
        <f>SUMIFS('DATA 2'!I$68:I$100,'DATA 2'!$A$68:$A$100,$A3)</f>
        <v>930702.70929999999</v>
      </c>
      <c r="J3" s="29">
        <f>SUMIFS('DATA 2'!J$68:J$100,'DATA 2'!$A$68:$A$100,$A3)</f>
        <v>956954.89101200004</v>
      </c>
      <c r="K3" s="29">
        <f>SUMIFS('DATA 2'!K$68:K$100,'DATA 2'!$A$68:$A$100,$A3)</f>
        <v>983695.71764799999</v>
      </c>
      <c r="L3" s="29">
        <f>SUMIFS('DATA 2'!L$68:L$100,'DATA 2'!$A$68:$A$100,$A3)</f>
        <v>1011097.9539900001</v>
      </c>
      <c r="M3" s="29">
        <f>SUMIFS('DATA 2'!M$68:M$100,'DATA 2'!$A$68:$A$100,$A3)</f>
        <v>1039375.12046</v>
      </c>
      <c r="N3" s="29">
        <f>SUMIFS('DATA 2'!N$68:N$100,'DATA 2'!$A$68:$A$100,$A3)</f>
        <v>1068614.1915800001</v>
      </c>
      <c r="O3" s="29">
        <f>SUMIFS('DATA 2'!O$68:O$100,'DATA 2'!$A$68:$A$100,$A3)</f>
        <v>1098818.4547999999</v>
      </c>
      <c r="P3" s="29">
        <f>SUMIFS('DATA 2'!P$68:P$100,'DATA 2'!$A$68:$A$100,$A3)</f>
        <v>1129800.5380199999</v>
      </c>
      <c r="Q3" s="29">
        <f>SUMIFS('DATA 2'!Q$68:Q$100,'DATA 2'!$A$68:$A$100,$A3)</f>
        <v>1161740.0940400001</v>
      </c>
      <c r="R3" s="29">
        <f>SUMIFS('DATA 2'!R$68:R$100,'DATA 2'!$A$68:$A$100,$A3)</f>
        <v>1194470.4199600001</v>
      </c>
      <c r="S3" s="29">
        <f>SUMIFS('DATA 2'!S$68:S$100,'DATA 2'!$A$68:$A$100,$A3)</f>
        <v>1227929.13087</v>
      </c>
      <c r="T3" s="29">
        <f>SUMIFS('DATA 2'!T$68:T$100,'DATA 2'!$A$68:$A$100,$A3)</f>
        <v>1262137.5326500002</v>
      </c>
      <c r="U3" s="29">
        <f>SUMIFS('DATA 2'!U$68:U$100,'DATA 2'!$A$68:$A$100,$A3)</f>
        <v>1297083.50841</v>
      </c>
      <c r="V3" s="29">
        <f>SUMIFS('DATA 2'!V$68:V$100,'DATA 2'!$A$68:$A$100,$A3)</f>
        <v>1332701.3352700002</v>
      </c>
      <c r="W3" s="29">
        <f>SUMIFS('DATA 2'!W$68:W$100,'DATA 2'!$A$68:$A$100,$A3)</f>
        <v>1368998.61412</v>
      </c>
      <c r="X3" s="29">
        <f>SUMIFS('DATA 2'!X$68:X$100,'DATA 2'!$A$68:$A$100,$A3)</f>
        <v>1406056.3239699998</v>
      </c>
      <c r="Y3" s="29">
        <f>SUMIFS('DATA 2'!Y$68:Y$100,'DATA 2'!$A$68:$A$100,$A3)</f>
        <v>1443930.0552299998</v>
      </c>
      <c r="Z3" s="29">
        <f>SUMIFS('DATA 2'!Z$68:Z$100,'DATA 2'!$A$68:$A$100,$A3)</f>
        <v>1482649.6313099999</v>
      </c>
      <c r="AA3" s="29">
        <f>SUMIFS('DATA 2'!AA$68:AA$100,'DATA 2'!$A$68:$A$100,$A3)</f>
        <v>1522229.7980599999</v>
      </c>
      <c r="AB3" s="29">
        <f>SUMIFS('DATA 2'!AB$68:AB$100,'DATA 2'!$A$68:$A$100,$A3)</f>
        <v>1562679.5628499999</v>
      </c>
      <c r="AC3" s="29">
        <f>SUMIFS('DATA 2'!AC$68:AC$100,'DATA 2'!$A$68:$A$100,$A3)</f>
        <v>1604009.57363</v>
      </c>
      <c r="AD3" s="29">
        <f>SUMIFS('DATA 2'!AD$68:AD$100,'DATA 2'!$A$68:$A$100,$A3)</f>
        <v>1646237.2933300002</v>
      </c>
      <c r="AE3" s="29">
        <f>SUMIFS('DATA 2'!AE$68:AE$100,'DATA 2'!$A$68:$A$100,$A3)</f>
        <v>1689275.7473500001</v>
      </c>
      <c r="AF3" s="29">
        <f>SUMIFS('DATA 2'!AF$68:AF$100,'DATA 2'!$A$68:$A$100,$A3)</f>
        <v>1733241.4448799998</v>
      </c>
      <c r="AG3" s="29">
        <f>SUMIFS('DATA 2'!AG$68:AG$100,'DATA 2'!$A$68:$A$100,$A3)</f>
        <v>1777964.15552</v>
      </c>
      <c r="AH3" s="29">
        <f>SUMIFS('DATA 2'!AH$68:AH$100,'DATA 2'!$A$68:$A$100,$A3)</f>
        <v>1823403.3439199999</v>
      </c>
      <c r="AI3" s="29">
        <f>SUMIFS('DATA 2'!AI$68:AI$100,'DATA 2'!$A$68:$A$100,$A3)</f>
        <v>1869623.20422</v>
      </c>
      <c r="AJ3" s="29">
        <f>SUMIFS('DATA 2'!AJ$68:AJ$100,'DATA 2'!$A$68:$A$100,$A3)</f>
        <v>1916743.0259999998</v>
      </c>
      <c r="AK3" s="29">
        <f>SUMIFS('DATA 2'!AK$68:AK$100,'DATA 2'!$A$68:$A$100,$A3)</f>
        <v>1964987.06975</v>
      </c>
      <c r="AL3" s="29">
        <f>SUMIFS('DATA 2'!AL$68:AL$100,'DATA 2'!$A$68:$A$100,$A3)</f>
        <v>2014480.7310899999</v>
      </c>
      <c r="AM3" s="29">
        <f>SUMIFS('DATA 2'!AM$68:AM$100,'DATA 2'!$A$68:$A$100,$A3)</f>
        <v>2065409.8949700003</v>
      </c>
      <c r="AN3" s="29">
        <f>SUMIFS('DATA 2'!AN$68:AN$100,'DATA 2'!$A$68:$A$100,$A3)</f>
        <v>2118003.6800600002</v>
      </c>
    </row>
    <row r="4" spans="1:40" x14ac:dyDescent="0.25">
      <c r="A4" s="3" t="s">
        <v>217</v>
      </c>
      <c r="C4" s="29">
        <f>SUMIFS('DATA 2'!C$68:C$100,'DATA 2'!$A$68:$A$100,$A4)</f>
        <v>170296.54790999999</v>
      </c>
      <c r="D4" s="29">
        <f>SUMIFS('DATA 2'!D$68:D$100,'DATA 2'!$A$68:$A$100,$A4)</f>
        <v>175439.7225491</v>
      </c>
      <c r="E4" s="29">
        <f>SUMIFS('DATA 2'!E$68:E$100,'DATA 2'!$A$68:$A$100,$A4)</f>
        <v>180673.3478135</v>
      </c>
      <c r="F4" s="29">
        <f>SUMIFS('DATA 2'!F$68:F$100,'DATA 2'!$A$68:$A$100,$A4)</f>
        <v>185973.96030560002</v>
      </c>
      <c r="G4" s="29">
        <f>SUMIFS('DATA 2'!G$68:G$100,'DATA 2'!$A$68:$A$100,$A4)</f>
        <v>191505.5715238</v>
      </c>
      <c r="H4" s="29">
        <f>SUMIFS('DATA 2'!H$68:H$100,'DATA 2'!$A$68:$A$100,$A4)</f>
        <v>197227.84926390002</v>
      </c>
      <c r="I4" s="29">
        <f>SUMIFS('DATA 2'!I$68:I$100,'DATA 2'!$A$68:$A$100,$A4)</f>
        <v>203053.57841640001</v>
      </c>
      <c r="J4" s="29">
        <f>SUMIFS('DATA 2'!J$68:J$100,'DATA 2'!$A$68:$A$100,$A4)</f>
        <v>208956.24904539998</v>
      </c>
      <c r="K4" s="29">
        <f>SUMIFS('DATA 2'!K$68:K$100,'DATA 2'!$A$68:$A$100,$A4)</f>
        <v>214917.215684</v>
      </c>
      <c r="L4" s="29">
        <f>SUMIFS('DATA 2'!L$68:L$100,'DATA 2'!$A$68:$A$100,$A4)</f>
        <v>220994.53960600001</v>
      </c>
      <c r="M4" s="29">
        <f>SUMIFS('DATA 2'!M$68:M$100,'DATA 2'!$A$68:$A$100,$A4)</f>
        <v>227283.36137240002</v>
      </c>
      <c r="N4" s="29">
        <f>SUMIFS('DATA 2'!N$68:N$100,'DATA 2'!$A$68:$A$100,$A4)</f>
        <v>233841.22315419998</v>
      </c>
      <c r="O4" s="29">
        <f>SUMIFS('DATA 2'!O$68:O$100,'DATA 2'!$A$68:$A$100,$A4)</f>
        <v>240724.94618399988</v>
      </c>
      <c r="P4" s="29">
        <f>SUMIFS('DATA 2'!P$68:P$100,'DATA 2'!$A$68:$A$100,$A4)</f>
        <v>247827.05013330001</v>
      </c>
      <c r="Q4" s="29">
        <f>SUMIFS('DATA 2'!Q$68:Q$100,'DATA 2'!$A$68:$A$100,$A4)</f>
        <v>255158.18744010001</v>
      </c>
      <c r="R4" s="29">
        <f>SUMIFS('DATA 2'!R$68:R$100,'DATA 2'!$A$68:$A$100,$A4)</f>
        <v>262710.65278269997</v>
      </c>
      <c r="S4" s="29">
        <f>SUMIFS('DATA 2'!S$68:S$100,'DATA 2'!$A$68:$A$100,$A4)</f>
        <v>270491.16571440001</v>
      </c>
      <c r="T4" s="29">
        <f>SUMIFS('DATA 2'!T$68:T$100,'DATA 2'!$A$68:$A$100,$A4)</f>
        <v>278520.67197349999</v>
      </c>
      <c r="U4" s="29">
        <f>SUMIFS('DATA 2'!U$68:U$100,'DATA 2'!$A$68:$A$100,$A4)</f>
        <v>286914.02463</v>
      </c>
      <c r="V4" s="29">
        <f>SUMIFS('DATA 2'!V$68:V$100,'DATA 2'!$A$68:$A$100,$A4)</f>
        <v>295622.29521299998</v>
      </c>
      <c r="W4" s="29">
        <f>SUMIFS('DATA 2'!W$68:W$100,'DATA 2'!$A$68:$A$100,$A4)</f>
        <v>304620.943424</v>
      </c>
      <c r="X4" s="29">
        <f>SUMIFS('DATA 2'!X$68:X$100,'DATA 2'!$A$68:$A$100,$A4)</f>
        <v>313900.99326199997</v>
      </c>
      <c r="Y4" s="29">
        <f>SUMIFS('DATA 2'!Y$68:Y$100,'DATA 2'!$A$68:$A$100,$A4)</f>
        <v>323458.48671800003</v>
      </c>
      <c r="Z4" s="29">
        <f>SUMIFS('DATA 2'!Z$68:Z$100,'DATA 2'!$A$68:$A$100,$A4)</f>
        <v>333295.18766599998</v>
      </c>
      <c r="AA4" s="29">
        <f>SUMIFS('DATA 2'!AA$68:AA$100,'DATA 2'!$A$68:$A$100,$A4)</f>
        <v>343417.94835200004</v>
      </c>
      <c r="AB4" s="29">
        <f>SUMIFS('DATA 2'!AB$68:AB$100,'DATA 2'!$A$68:$A$100,$A4)</f>
        <v>353837.71500600001</v>
      </c>
      <c r="AC4" s="29">
        <f>SUMIFS('DATA 2'!AC$68:AC$100,'DATA 2'!$A$68:$A$100,$A4)</f>
        <v>364569.01376</v>
      </c>
      <c r="AD4" s="29">
        <f>SUMIFS('DATA 2'!AD$68:AD$100,'DATA 2'!$A$68:$A$100,$A4)</f>
        <v>375630.06345799996</v>
      </c>
      <c r="AE4" s="29">
        <f>SUMIFS('DATA 2'!AE$68:AE$100,'DATA 2'!$A$68:$A$100,$A4)</f>
        <v>386788.23793900001</v>
      </c>
      <c r="AF4" s="29">
        <f>SUMIFS('DATA 2'!AF$68:AF$100,'DATA 2'!$A$68:$A$100,$A4)</f>
        <v>398067.15159999998</v>
      </c>
      <c r="AG4" s="29">
        <f>SUMIFS('DATA 2'!AG$68:AG$100,'DATA 2'!$A$68:$A$100,$A4)</f>
        <v>409482.94643200003</v>
      </c>
      <c r="AH4" s="29">
        <f>SUMIFS('DATA 2'!AH$68:AH$100,'DATA 2'!$A$68:$A$100,$A4)</f>
        <v>421078.07582599996</v>
      </c>
      <c r="AI4" s="29">
        <f>SUMIFS('DATA 2'!AI$68:AI$100,'DATA 2'!$A$68:$A$100,$A4)</f>
        <v>432888.48750699998</v>
      </c>
      <c r="AJ4" s="29">
        <f>SUMIFS('DATA 2'!AJ$68:AJ$100,'DATA 2'!$A$68:$A$100,$A4)</f>
        <v>444931.33548499999</v>
      </c>
      <c r="AK4" s="29">
        <f>SUMIFS('DATA 2'!AK$68:AK$100,'DATA 2'!$A$68:$A$100,$A4)</f>
        <v>457228.32119500003</v>
      </c>
      <c r="AL4" s="29">
        <f>SUMIFS('DATA 2'!AL$68:AL$100,'DATA 2'!$A$68:$A$100,$A4)</f>
        <v>469801.66625899996</v>
      </c>
      <c r="AM4" s="29">
        <f>SUMIFS('DATA 2'!AM$68:AM$100,'DATA 2'!$A$68:$A$100,$A4)</f>
        <v>482680.73946999997</v>
      </c>
      <c r="AN4" s="29">
        <f>SUMIFS('DATA 2'!AN$68:AN$100,'DATA 2'!$A$68:$A$100,$A4)</f>
        <v>495904.64272999996</v>
      </c>
    </row>
    <row r="5" spans="1:40" x14ac:dyDescent="0.25">
      <c r="A5" s="3" t="s">
        <v>218</v>
      </c>
      <c r="C5" s="29">
        <f>SUMIFS('DATA 2'!C$68:C$100,'DATA 2'!$A$68:$A$100,$A5)</f>
        <v>2039518.4880000001</v>
      </c>
      <c r="D5" s="29">
        <f>SUMIFS('DATA 2'!D$68:D$100,'DATA 2'!$A$68:$A$100,$A5)</f>
        <v>2098224.5773</v>
      </c>
      <c r="E5" s="29">
        <f>SUMIFS('DATA 2'!E$68:E$100,'DATA 2'!$A$68:$A$100,$A5)</f>
        <v>2157583.2152</v>
      </c>
      <c r="F5" s="29">
        <f>SUMIFS('DATA 2'!F$68:F$100,'DATA 2'!$A$68:$A$100,$A5)</f>
        <v>2217555.4912999999</v>
      </c>
      <c r="G5" s="29">
        <f>SUMIFS('DATA 2'!G$68:G$100,'DATA 2'!$A$68:$A$100,$A5)</f>
        <v>2278284.3783</v>
      </c>
      <c r="H5" s="29">
        <f>SUMIFS('DATA 2'!H$68:H$100,'DATA 2'!$A$68:$A$100,$A5)</f>
        <v>2340315.0192</v>
      </c>
      <c r="I5" s="29">
        <f>SUMIFS('DATA 2'!I$68:I$100,'DATA 2'!$A$68:$A$100,$A5)</f>
        <v>2403678.1030000001</v>
      </c>
      <c r="J5" s="29">
        <f>SUMIFS('DATA 2'!J$68:J$100,'DATA 2'!$A$68:$A$100,$A5)</f>
        <v>2468401.6124</v>
      </c>
      <c r="K5" s="29">
        <f>SUMIFS('DATA 2'!K$68:K$100,'DATA 2'!$A$68:$A$100,$A5)</f>
        <v>2533693.9807000002</v>
      </c>
      <c r="L5" s="29">
        <f>SUMIFS('DATA 2'!L$68:L$100,'DATA 2'!$A$68:$A$100,$A5)</f>
        <v>2599989.4880999997</v>
      </c>
      <c r="M5" s="29">
        <f>SUMIFS('DATA 2'!M$68:M$100,'DATA 2'!$A$68:$A$100,$A5)</f>
        <v>2667773.9339000001</v>
      </c>
      <c r="N5" s="29">
        <f>SUMIFS('DATA 2'!N$68:N$100,'DATA 2'!$A$68:$A$100,$A5)</f>
        <v>2737261.2919000001</v>
      </c>
      <c r="O5" s="29">
        <f>SUMIFS('DATA 2'!O$68:O$100,'DATA 2'!$A$68:$A$100,$A5)</f>
        <v>2808504.3236000002</v>
      </c>
      <c r="P5" s="29">
        <f>SUMIFS('DATA 2'!P$68:P$100,'DATA 2'!$A$68:$A$100,$A5)</f>
        <v>2882072.8126000003</v>
      </c>
      <c r="Q5" s="29">
        <f>SUMIFS('DATA 2'!Q$68:Q$100,'DATA 2'!$A$68:$A$100,$A5)</f>
        <v>2958458.3725000001</v>
      </c>
      <c r="R5" s="29">
        <f>SUMIFS('DATA 2'!R$68:R$100,'DATA 2'!$A$68:$A$100,$A5)</f>
        <v>3037269.0644999999</v>
      </c>
      <c r="S5" s="29">
        <f>SUMIFS('DATA 2'!S$68:S$100,'DATA 2'!$A$68:$A$100,$A5)</f>
        <v>3118325.0268000001</v>
      </c>
      <c r="T5" s="29">
        <f>SUMIFS('DATA 2'!T$68:T$100,'DATA 2'!$A$68:$A$100,$A5)</f>
        <v>3201598.6250999998</v>
      </c>
      <c r="U5" s="29">
        <f>SUMIFS('DATA 2'!U$68:U$100,'DATA 2'!$A$68:$A$100,$A5)</f>
        <v>3287738.6281000003</v>
      </c>
      <c r="V5" s="29">
        <f>SUMIFS('DATA 2'!V$68:V$100,'DATA 2'!$A$68:$A$100,$A5)</f>
        <v>3376261.2943000002</v>
      </c>
      <c r="W5" s="29">
        <f>SUMIFS('DATA 2'!W$68:W$100,'DATA 2'!$A$68:$A$100,$A5)</f>
        <v>3467007.0031000003</v>
      </c>
      <c r="X5" s="29">
        <f>SUMIFS('DATA 2'!X$68:X$100,'DATA 2'!$A$68:$A$100,$A5)</f>
        <v>3560020.2064999999</v>
      </c>
      <c r="Y5" s="29">
        <f>SUMIFS('DATA 2'!Y$68:Y$100,'DATA 2'!$A$68:$A$100,$A5)</f>
        <v>3655328.0822999999</v>
      </c>
      <c r="Z5" s="29">
        <f>SUMIFS('DATA 2'!Z$68:Z$100,'DATA 2'!$A$68:$A$100,$A5)</f>
        <v>3752940.0721</v>
      </c>
      <c r="AA5" s="29">
        <f>SUMIFS('DATA 2'!AA$68:AA$100,'DATA 2'!$A$68:$A$100,$A5)</f>
        <v>3852854.8316000002</v>
      </c>
      <c r="AB5" s="29">
        <f>SUMIFS('DATA 2'!AB$68:AB$100,'DATA 2'!$A$68:$A$100,$A5)</f>
        <v>3955067.5841000001</v>
      </c>
      <c r="AC5" s="29">
        <f>SUMIFS('DATA 2'!AC$68:AC$100,'DATA 2'!$A$68:$A$100,$A5)</f>
        <v>4059577.9138000002</v>
      </c>
      <c r="AD5" s="29">
        <f>SUMIFS('DATA 2'!AD$68:AD$100,'DATA 2'!$A$68:$A$100,$A5)</f>
        <v>4166396.9411999998</v>
      </c>
      <c r="AE5" s="29">
        <f>SUMIFS('DATA 2'!AE$68:AE$100,'DATA 2'!$A$68:$A$100,$A5)</f>
        <v>4276031.0537999999</v>
      </c>
      <c r="AF5" s="29">
        <f>SUMIFS('DATA 2'!AF$68:AF$100,'DATA 2'!$A$68:$A$100,$A5)</f>
        <v>4388853.7685000002</v>
      </c>
      <c r="AG5" s="29">
        <f>SUMIFS('DATA 2'!AG$68:AG$100,'DATA 2'!$A$68:$A$100,$A5)</f>
        <v>4504473.6461000005</v>
      </c>
      <c r="AH5" s="29">
        <f>SUMIFS('DATA 2'!AH$68:AH$100,'DATA 2'!$A$68:$A$100,$A5)</f>
        <v>4622763.9703000002</v>
      </c>
      <c r="AI5" s="29">
        <f>SUMIFS('DATA 2'!AI$68:AI$100,'DATA 2'!$A$68:$A$100,$A5)</f>
        <v>4743821.3733999999</v>
      </c>
      <c r="AJ5" s="29">
        <f>SUMIFS('DATA 2'!AJ$68:AJ$100,'DATA 2'!$A$68:$A$100,$A5)</f>
        <v>4867864.1612</v>
      </c>
      <c r="AK5" s="29">
        <f>SUMIFS('DATA 2'!AK$68:AK$100,'DATA 2'!$A$68:$A$100,$A5)</f>
        <v>4995358.1520999996</v>
      </c>
      <c r="AL5" s="29">
        <f>SUMIFS('DATA 2'!AL$68:AL$100,'DATA 2'!$A$68:$A$100,$A5)</f>
        <v>5126616.2138999999</v>
      </c>
      <c r="AM5" s="29">
        <f>SUMIFS('DATA 2'!AM$68:AM$100,'DATA 2'!$A$68:$A$100,$A5)</f>
        <v>5262110.4045000002</v>
      </c>
      <c r="AN5" s="29">
        <f>SUMIFS('DATA 2'!AN$68:AN$100,'DATA 2'!$A$68:$A$100,$A5)</f>
        <v>5402440.7892999994</v>
      </c>
    </row>
    <row r="6" spans="1:40" x14ac:dyDescent="0.25">
      <c r="A6" s="30" t="s">
        <v>219</v>
      </c>
      <c r="C6" s="29">
        <f>SUMIFS('DATA 2'!C$68:C$100,'DATA 2'!$A$68:$A$100,$A6)</f>
        <v>375028.75852999999</v>
      </c>
      <c r="D6" s="29">
        <f>SUMIFS('DATA 2'!D$68:D$100,'DATA 2'!$A$68:$A$100,$A6)</f>
        <v>385689.29579</v>
      </c>
      <c r="E6" s="29">
        <f>SUMIFS('DATA 2'!E$68:E$100,'DATA 2'!$A$68:$A$100,$A6)</f>
        <v>395834.19920000003</v>
      </c>
      <c r="F6" s="29">
        <f>SUMIFS('DATA 2'!F$68:F$100,'DATA 2'!$A$68:$A$100,$A6)</f>
        <v>405775.99551999994</v>
      </c>
      <c r="G6" s="29">
        <f>SUMIFS('DATA 2'!G$68:G$100,'DATA 2'!$A$68:$A$100,$A6)</f>
        <v>416723.81095000001</v>
      </c>
      <c r="H6" s="29">
        <f>SUMIFS('DATA 2'!H$68:H$100,'DATA 2'!$A$68:$A$100,$A6)</f>
        <v>429366.47675999999</v>
      </c>
      <c r="I6" s="29">
        <f>SUMIFS('DATA 2'!I$68:I$100,'DATA 2'!$A$68:$A$100,$A6)</f>
        <v>442933.71218999999</v>
      </c>
      <c r="J6" s="29">
        <f>SUMIFS('DATA 2'!J$68:J$100,'DATA 2'!$A$68:$A$100,$A6)</f>
        <v>457041.08065999998</v>
      </c>
      <c r="K6" s="29">
        <f>SUMIFS('DATA 2'!K$68:K$100,'DATA 2'!$A$68:$A$100,$A6)</f>
        <v>471048.65253000002</v>
      </c>
      <c r="L6" s="29">
        <f>SUMIFS('DATA 2'!L$68:L$100,'DATA 2'!$A$68:$A$100,$A6)</f>
        <v>485154.65077000001</v>
      </c>
      <c r="M6" s="29">
        <f>SUMIFS('DATA 2'!M$68:M$100,'DATA 2'!$A$68:$A$100,$A6)</f>
        <v>499679.84311000002</v>
      </c>
      <c r="N6" s="29">
        <f>SUMIFS('DATA 2'!N$68:N$100,'DATA 2'!$A$68:$A$100,$A6)</f>
        <v>514579.27493000001</v>
      </c>
      <c r="O6" s="29">
        <f>SUMIFS('DATA 2'!O$68:O$100,'DATA 2'!$A$68:$A$100,$A6)</f>
        <v>529705.63296000008</v>
      </c>
      <c r="P6" s="29">
        <f>SUMIFS('DATA 2'!P$68:P$100,'DATA 2'!$A$68:$A$100,$A6)</f>
        <v>545077.43513</v>
      </c>
      <c r="Q6" s="29">
        <f>SUMIFS('DATA 2'!Q$68:Q$100,'DATA 2'!$A$68:$A$100,$A6)</f>
        <v>560867.11988999997</v>
      </c>
      <c r="R6" s="29">
        <f>SUMIFS('DATA 2'!R$68:R$100,'DATA 2'!$A$68:$A$100,$A6)</f>
        <v>576804.37359999993</v>
      </c>
      <c r="S6" s="29">
        <f>SUMIFS('DATA 2'!S$68:S$100,'DATA 2'!$A$68:$A$100,$A6)</f>
        <v>592793.5507100001</v>
      </c>
      <c r="T6" s="29">
        <f>SUMIFS('DATA 2'!T$68:T$100,'DATA 2'!$A$68:$A$100,$A6)</f>
        <v>608822.85260999994</v>
      </c>
      <c r="U6" s="29">
        <f>SUMIFS('DATA 2'!U$68:U$100,'DATA 2'!$A$68:$A$100,$A6)</f>
        <v>622846.01766999997</v>
      </c>
      <c r="V6" s="29">
        <f>SUMIFS('DATA 2'!V$68:V$100,'DATA 2'!$A$68:$A$100,$A6)</f>
        <v>635998.66971000005</v>
      </c>
      <c r="W6" s="29">
        <f>SUMIFS('DATA 2'!W$68:W$100,'DATA 2'!$A$68:$A$100,$A6)</f>
        <v>648698.99033000006</v>
      </c>
      <c r="X6" s="29">
        <f>SUMIFS('DATA 2'!X$68:X$100,'DATA 2'!$A$68:$A$100,$A6)</f>
        <v>661184.19670999993</v>
      </c>
      <c r="Y6" s="29">
        <f>SUMIFS('DATA 2'!Y$68:Y$100,'DATA 2'!$A$68:$A$100,$A6)</f>
        <v>673539.00358000002</v>
      </c>
      <c r="Z6" s="29">
        <f>SUMIFS('DATA 2'!Z$68:Z$100,'DATA 2'!$A$68:$A$100,$A6)</f>
        <v>685791.15428999998</v>
      </c>
      <c r="AA6" s="29">
        <f>SUMIFS('DATA 2'!AA$68:AA$100,'DATA 2'!$A$68:$A$100,$A6)</f>
        <v>697949.54067000002</v>
      </c>
      <c r="AB6" s="29">
        <f>SUMIFS('DATA 2'!AB$68:AB$100,'DATA 2'!$A$68:$A$100,$A6)</f>
        <v>710016.9275600001</v>
      </c>
      <c r="AC6" s="29">
        <f>SUMIFS('DATA 2'!AC$68:AC$100,'DATA 2'!$A$68:$A$100,$A6)</f>
        <v>721995.05902000004</v>
      </c>
      <c r="AD6" s="29">
        <f>SUMIFS('DATA 2'!AD$68:AD$100,'DATA 2'!$A$68:$A$100,$A6)</f>
        <v>733887.07814999996</v>
      </c>
      <c r="AE6" s="29">
        <f>SUMIFS('DATA 2'!AE$68:AE$100,'DATA 2'!$A$68:$A$100,$A6)</f>
        <v>745046.34682999994</v>
      </c>
      <c r="AF6" s="29">
        <f>SUMIFS('DATA 2'!AF$68:AF$100,'DATA 2'!$A$68:$A$100,$A6)</f>
        <v>756017.13249999995</v>
      </c>
      <c r="AG6" s="29">
        <f>SUMIFS('DATA 2'!AG$68:AG$100,'DATA 2'!$A$68:$A$100,$A6)</f>
        <v>766698.75996000005</v>
      </c>
      <c r="AH6" s="29">
        <f>SUMIFS('DATA 2'!AH$68:AH$100,'DATA 2'!$A$68:$A$100,$A6)</f>
        <v>777003.04581999988</v>
      </c>
      <c r="AI6" s="29">
        <f>SUMIFS('DATA 2'!AI$68:AI$100,'DATA 2'!$A$68:$A$100,$A6)</f>
        <v>787008.31455999997</v>
      </c>
      <c r="AJ6" s="29">
        <f>SUMIFS('DATA 2'!AJ$68:AJ$100,'DATA 2'!$A$68:$A$100,$A6)</f>
        <v>796818.85857000004</v>
      </c>
      <c r="AK6" s="29">
        <f>SUMIFS('DATA 2'!AK$68:AK$100,'DATA 2'!$A$68:$A$100,$A6)</f>
        <v>806571.88786999998</v>
      </c>
      <c r="AL6" s="29">
        <f>SUMIFS('DATA 2'!AL$68:AL$100,'DATA 2'!$A$68:$A$100,$A6)</f>
        <v>816313.75731000013</v>
      </c>
      <c r="AM6" s="29">
        <f>SUMIFS('DATA 2'!AM$68:AM$100,'DATA 2'!$A$68:$A$100,$A6)</f>
        <v>826107.05937999999</v>
      </c>
      <c r="AN6" s="29">
        <f>SUMIFS('DATA 2'!AN$68:AN$100,'DATA 2'!$A$68:$A$100,$A6)</f>
        <v>836024.1013199999</v>
      </c>
    </row>
    <row r="7" spans="1:40" x14ac:dyDescent="0.25">
      <c r="A7" s="3" t="s">
        <v>221</v>
      </c>
      <c r="C7" s="29">
        <f>SUM(C8:C19)</f>
        <v>36641.298950262702</v>
      </c>
      <c r="D7" s="29">
        <f t="shared" ref="D7:AN7" si="0">SUM(D8:D19)</f>
        <v>38562.721327341693</v>
      </c>
      <c r="E7" s="29">
        <f t="shared" si="0"/>
        <v>40374.258433712006</v>
      </c>
      <c r="F7" s="29">
        <f t="shared" si="0"/>
        <v>42138.157525970004</v>
      </c>
      <c r="G7" s="29">
        <f t="shared" si="0"/>
        <v>44100.692985200003</v>
      </c>
      <c r="H7" s="29">
        <f t="shared" si="0"/>
        <v>46555.768546699997</v>
      </c>
      <c r="I7" s="29">
        <f t="shared" si="0"/>
        <v>49099.187336900002</v>
      </c>
      <c r="J7" s="29">
        <f t="shared" si="0"/>
        <v>52148.114079800005</v>
      </c>
      <c r="K7" s="29">
        <f t="shared" si="0"/>
        <v>55750.280050399997</v>
      </c>
      <c r="L7" s="29">
        <f t="shared" si="0"/>
        <v>59990.166118000008</v>
      </c>
      <c r="M7" s="29">
        <f t="shared" si="0"/>
        <v>65093.268516600001</v>
      </c>
      <c r="N7" s="29">
        <f t="shared" si="0"/>
        <v>71473.699316139988</v>
      </c>
      <c r="O7" s="29">
        <f t="shared" si="0"/>
        <v>79819.042731367008</v>
      </c>
      <c r="P7" s="29">
        <f t="shared" si="0"/>
        <v>85159.192205969986</v>
      </c>
      <c r="Q7" s="29">
        <f t="shared" si="0"/>
        <v>90697.975183484014</v>
      </c>
      <c r="R7" s="29">
        <f t="shared" si="0"/>
        <v>96407.095188581981</v>
      </c>
      <c r="S7" s="29">
        <f t="shared" si="0"/>
        <v>102278.15853150998</v>
      </c>
      <c r="T7" s="29">
        <f t="shared" si="0"/>
        <v>108313.33308937401</v>
      </c>
      <c r="U7" s="29">
        <f t="shared" si="0"/>
        <v>114962.80049371</v>
      </c>
      <c r="V7" s="29">
        <f t="shared" si="0"/>
        <v>122084.93955280702</v>
      </c>
      <c r="W7" s="29">
        <f t="shared" si="0"/>
        <v>129546.6571340674</v>
      </c>
      <c r="X7" s="29">
        <f t="shared" si="0"/>
        <v>137630.03832731419</v>
      </c>
      <c r="Y7" s="29">
        <f t="shared" si="0"/>
        <v>146315.7659708774</v>
      </c>
      <c r="Z7" s="29">
        <f t="shared" si="0"/>
        <v>155631.48535791473</v>
      </c>
      <c r="AA7" s="29">
        <f t="shared" si="0"/>
        <v>165610.14867582312</v>
      </c>
      <c r="AB7" s="29">
        <f t="shared" si="0"/>
        <v>176283.04492940521</v>
      </c>
      <c r="AC7" s="29">
        <f t="shared" si="0"/>
        <v>187677.32084325948</v>
      </c>
      <c r="AD7" s="29">
        <f t="shared" si="0"/>
        <v>199815.2196065615</v>
      </c>
      <c r="AE7" s="29">
        <f t="shared" si="0"/>
        <v>208079.80618045561</v>
      </c>
      <c r="AF7" s="29">
        <f t="shared" si="0"/>
        <v>215370.27798018418</v>
      </c>
      <c r="AG7" s="29">
        <f t="shared" si="0"/>
        <v>222297.10525365343</v>
      </c>
      <c r="AH7" s="29">
        <f t="shared" si="0"/>
        <v>228902.26021565322</v>
      </c>
      <c r="AI7" s="29">
        <f t="shared" si="0"/>
        <v>235175.32785256594</v>
      </c>
      <c r="AJ7" s="29">
        <f t="shared" si="0"/>
        <v>241121.24540907389</v>
      </c>
      <c r="AK7" s="29">
        <f t="shared" si="0"/>
        <v>246758.10661379559</v>
      </c>
      <c r="AL7" s="29">
        <f t="shared" si="0"/>
        <v>252111.70965670253</v>
      </c>
      <c r="AM7" s="29">
        <f t="shared" si="0"/>
        <v>257192.1610321097</v>
      </c>
      <c r="AN7" s="29">
        <f t="shared" si="0"/>
        <v>262013.88690336191</v>
      </c>
    </row>
    <row r="8" spans="1:40" x14ac:dyDescent="0.25">
      <c r="A8" s="31" t="s">
        <v>422</v>
      </c>
      <c r="C8" s="29">
        <f>SUMIFS('DATA 2'!C$68:C$100,'DATA 2'!$A$68:$A$100,$A8)</f>
        <v>10768.83088</v>
      </c>
      <c r="D8" s="29">
        <f>SUMIFS('DATA 2'!D$68:D$100,'DATA 2'!$A$68:$A$100,$A8)</f>
        <v>11357.987789999999</v>
      </c>
      <c r="E8" s="29">
        <f>SUMIFS('DATA 2'!E$68:E$100,'DATA 2'!$A$68:$A$100,$A8)</f>
        <v>12036.035190000001</v>
      </c>
      <c r="F8" s="29">
        <f>SUMIFS('DATA 2'!F$68:F$100,'DATA 2'!$A$68:$A$100,$A8)</f>
        <v>12730.67823</v>
      </c>
      <c r="G8" s="29">
        <f>SUMIFS('DATA 2'!G$68:G$100,'DATA 2'!$A$68:$A$100,$A8)</f>
        <v>13402.20601</v>
      </c>
      <c r="H8" s="29">
        <f>SUMIFS('DATA 2'!H$68:H$100,'DATA 2'!$A$68:$A$100,$A8)</f>
        <v>14714.00303</v>
      </c>
      <c r="I8" s="29">
        <f>SUMIFS('DATA 2'!I$68:I$100,'DATA 2'!$A$68:$A$100,$A8)</f>
        <v>15940.548119999999</v>
      </c>
      <c r="J8" s="29">
        <f>SUMIFS('DATA 2'!J$68:J$100,'DATA 2'!$A$68:$A$100,$A8)</f>
        <v>16938.25865</v>
      </c>
      <c r="K8" s="29">
        <f>SUMIFS('DATA 2'!K$68:K$100,'DATA 2'!$A$68:$A$100,$A8)</f>
        <v>17731.0975</v>
      </c>
      <c r="L8" s="29">
        <f>SUMIFS('DATA 2'!L$68:L$100,'DATA 2'!$A$68:$A$100,$A8)</f>
        <v>18352.312730000001</v>
      </c>
      <c r="M8" s="29">
        <f>SUMIFS('DATA 2'!M$68:M$100,'DATA 2'!$A$68:$A$100,$A8)</f>
        <v>18806.299739999999</v>
      </c>
      <c r="N8" s="29">
        <f>SUMIFS('DATA 2'!N$68:N$100,'DATA 2'!$A$68:$A$100,$A8)</f>
        <v>19060.694380000001</v>
      </c>
      <c r="O8" s="29">
        <f>SUMIFS('DATA 2'!O$68:O$100,'DATA 2'!$A$68:$A$100,$A8)</f>
        <v>19047.042150000001</v>
      </c>
      <c r="P8" s="29">
        <f>SUMIFS('DATA 2'!P$68:P$100,'DATA 2'!$A$68:$A$100,$A8)</f>
        <v>19593.697319999999</v>
      </c>
      <c r="Q8" s="29">
        <f>SUMIFS('DATA 2'!Q$68:Q$100,'DATA 2'!$A$68:$A$100,$A8)</f>
        <v>20327.794089999999</v>
      </c>
      <c r="R8" s="29">
        <f>SUMIFS('DATA 2'!R$68:R$100,'DATA 2'!$A$68:$A$100,$A8)</f>
        <v>21121.618699999999</v>
      </c>
      <c r="S8" s="29">
        <f>SUMIFS('DATA 2'!S$68:S$100,'DATA 2'!$A$68:$A$100,$A8)</f>
        <v>21931.657200000001</v>
      </c>
      <c r="T8" s="29">
        <f>SUMIFS('DATA 2'!T$68:T$100,'DATA 2'!$A$68:$A$100,$A8)</f>
        <v>22740.808349999999</v>
      </c>
      <c r="U8" s="29">
        <f>SUMIFS('DATA 2'!U$68:U$100,'DATA 2'!$A$68:$A$100,$A8)</f>
        <v>23403.898840000002</v>
      </c>
      <c r="V8" s="29">
        <f>SUMIFS('DATA 2'!V$68:V$100,'DATA 2'!$A$68:$A$100,$A8)</f>
        <v>24006.285609999999</v>
      </c>
      <c r="W8" s="29">
        <f>SUMIFS('DATA 2'!W$68:W$100,'DATA 2'!$A$68:$A$100,$A8)</f>
        <v>24535.91848</v>
      </c>
      <c r="X8" s="29">
        <f>SUMIFS('DATA 2'!X$68:X$100,'DATA 2'!$A$68:$A$100,$A8)</f>
        <v>25019.640230000001</v>
      </c>
      <c r="Y8" s="29">
        <f>SUMIFS('DATA 2'!Y$68:Y$100,'DATA 2'!$A$68:$A$100,$A8)</f>
        <v>25448.696660000001</v>
      </c>
      <c r="Z8" s="29">
        <f>SUMIFS('DATA 2'!Z$68:Z$100,'DATA 2'!$A$68:$A$100,$A8)</f>
        <v>25813.260330000001</v>
      </c>
      <c r="AA8" s="29">
        <f>SUMIFS('DATA 2'!AA$68:AA$100,'DATA 2'!$A$68:$A$100,$A8)</f>
        <v>26104.783490000002</v>
      </c>
      <c r="AB8" s="29">
        <f>SUMIFS('DATA 2'!AB$68:AB$100,'DATA 2'!$A$68:$A$100,$A8)</f>
        <v>26315.561310000001</v>
      </c>
      <c r="AC8" s="29">
        <f>SUMIFS('DATA 2'!AC$68:AC$100,'DATA 2'!$A$68:$A$100,$A8)</f>
        <v>26438.543320000001</v>
      </c>
      <c r="AD8" s="29">
        <f>SUMIFS('DATA 2'!AD$68:AD$100,'DATA 2'!$A$68:$A$100,$A8)</f>
        <v>26467.465950000002</v>
      </c>
      <c r="AE8" s="29">
        <f>SUMIFS('DATA 2'!AE$68:AE$100,'DATA 2'!$A$68:$A$100,$A8)</f>
        <v>27069.975699999999</v>
      </c>
      <c r="AF8" s="29">
        <f>SUMIFS('DATA 2'!AF$68:AF$100,'DATA 2'!$A$68:$A$100,$A8)</f>
        <v>27692.23677</v>
      </c>
      <c r="AG8" s="29">
        <f>SUMIFS('DATA 2'!AG$68:AG$100,'DATA 2'!$A$68:$A$100,$A8)</f>
        <v>28206.228019999999</v>
      </c>
      <c r="AH8" s="29">
        <f>SUMIFS('DATA 2'!AH$68:AH$100,'DATA 2'!$A$68:$A$100,$A8)</f>
        <v>28607.789499999999</v>
      </c>
      <c r="AI8" s="29">
        <f>SUMIFS('DATA 2'!AI$68:AI$100,'DATA 2'!$A$68:$A$100,$A8)</f>
        <v>28916.971000000001</v>
      </c>
      <c r="AJ8" s="29">
        <f>SUMIFS('DATA 2'!AJ$68:AJ$100,'DATA 2'!$A$68:$A$100,$A8)</f>
        <v>29152.780620000001</v>
      </c>
      <c r="AK8" s="29">
        <f>SUMIFS('DATA 2'!AK$68:AK$100,'DATA 2'!$A$68:$A$100,$A8)</f>
        <v>29329.107120000001</v>
      </c>
      <c r="AL8" s="29">
        <f>SUMIFS('DATA 2'!AL$68:AL$100,'DATA 2'!$A$68:$A$100,$A8)</f>
        <v>29455.725910000001</v>
      </c>
      <c r="AM8" s="29">
        <f>SUMIFS('DATA 2'!AM$68:AM$100,'DATA 2'!$A$68:$A$100,$A8)</f>
        <v>29538.147629999999</v>
      </c>
      <c r="AN8" s="29">
        <f>SUMIFS('DATA 2'!AN$68:AN$100,'DATA 2'!$A$68:$A$100,$A8)</f>
        <v>29580.153559999999</v>
      </c>
    </row>
    <row r="9" spans="1:40" x14ac:dyDescent="0.25">
      <c r="A9" s="31" t="s">
        <v>423</v>
      </c>
      <c r="C9" s="29">
        <f>SUMIFS('DATA 2'!C$68:C$100,'DATA 2'!$A$68:$A$100,$A9)</f>
        <v>752.27429700000005</v>
      </c>
      <c r="D9" s="29">
        <f>SUMIFS('DATA 2'!D$68:D$100,'DATA 2'!$A$68:$A$100,$A9)</f>
        <v>976.2778634</v>
      </c>
      <c r="E9" s="29">
        <f>SUMIFS('DATA 2'!E$68:E$100,'DATA 2'!$A$68:$A$100,$A9)</f>
        <v>1263.592713</v>
      </c>
      <c r="F9" s="29">
        <f>SUMIFS('DATA 2'!F$68:F$100,'DATA 2'!$A$68:$A$100,$A9)</f>
        <v>1633.061833</v>
      </c>
      <c r="G9" s="29">
        <f>SUMIFS('DATA 2'!G$68:G$100,'DATA 2'!$A$68:$A$100,$A9)</f>
        <v>2105.726447</v>
      </c>
      <c r="H9" s="29">
        <f>SUMIFS('DATA 2'!H$68:H$100,'DATA 2'!$A$68:$A$100,$A9)</f>
        <v>2732.7354890000001</v>
      </c>
      <c r="I9" s="29">
        <f>SUMIFS('DATA 2'!I$68:I$100,'DATA 2'!$A$68:$A$100,$A9)</f>
        <v>3423.6356500000002</v>
      </c>
      <c r="J9" s="29">
        <f>SUMIFS('DATA 2'!J$68:J$100,'DATA 2'!$A$68:$A$100,$A9)</f>
        <v>4211.7280920000003</v>
      </c>
      <c r="K9" s="29">
        <f>SUMIFS('DATA 2'!K$68:K$100,'DATA 2'!$A$68:$A$100,$A9)</f>
        <v>5128.8642490000002</v>
      </c>
      <c r="L9" s="29">
        <f>SUMIFS('DATA 2'!L$68:L$100,'DATA 2'!$A$68:$A$100,$A9)</f>
        <v>6199.4617200000002</v>
      </c>
      <c r="M9" s="29">
        <f>SUMIFS('DATA 2'!M$68:M$100,'DATA 2'!$A$68:$A$100,$A9)</f>
        <v>7437.075315</v>
      </c>
      <c r="N9" s="29">
        <f>SUMIFS('DATA 2'!N$68:N$100,'DATA 2'!$A$68:$A$100,$A9)</f>
        <v>8834.5845649999901</v>
      </c>
      <c r="O9" s="29">
        <f>SUMIFS('DATA 2'!O$68:O$100,'DATA 2'!$A$68:$A$100,$A9)</f>
        <v>10349.05919</v>
      </c>
      <c r="P9" s="29">
        <f>SUMIFS('DATA 2'!P$68:P$100,'DATA 2'!$A$68:$A$100,$A9)</f>
        <v>11927.168750000001</v>
      </c>
      <c r="Q9" s="29">
        <f>SUMIFS('DATA 2'!Q$68:Q$100,'DATA 2'!$A$68:$A$100,$A9)</f>
        <v>13705.091189999999</v>
      </c>
      <c r="R9" s="29">
        <f>SUMIFS('DATA 2'!R$68:R$100,'DATA 2'!$A$68:$A$100,$A9)</f>
        <v>15701.3915</v>
      </c>
      <c r="S9" s="29">
        <f>SUMIFS('DATA 2'!S$68:S$100,'DATA 2'!$A$68:$A$100,$A9)</f>
        <v>17933.32057</v>
      </c>
      <c r="T9" s="29">
        <f>SUMIFS('DATA 2'!T$68:T$100,'DATA 2'!$A$68:$A$100,$A9)</f>
        <v>20419.216209999999</v>
      </c>
      <c r="U9" s="29">
        <f>SUMIFS('DATA 2'!U$68:U$100,'DATA 2'!$A$68:$A$100,$A9)</f>
        <v>22462.552479999998</v>
      </c>
      <c r="V9" s="29">
        <f>SUMIFS('DATA 2'!V$68:V$100,'DATA 2'!$A$68:$A$100,$A9)</f>
        <v>24637.318879999999</v>
      </c>
      <c r="W9" s="29">
        <f>SUMIFS('DATA 2'!W$68:W$100,'DATA 2'!$A$68:$A$100,$A9)</f>
        <v>26884.445930000002</v>
      </c>
      <c r="X9" s="29">
        <f>SUMIFS('DATA 2'!X$68:X$100,'DATA 2'!$A$68:$A$100,$A9)</f>
        <v>29251.6459</v>
      </c>
      <c r="Y9" s="29">
        <f>SUMIFS('DATA 2'!Y$68:Y$100,'DATA 2'!$A$68:$A$100,$A9)</f>
        <v>31711.281869999999</v>
      </c>
      <c r="Z9" s="29">
        <f>SUMIFS('DATA 2'!Z$68:Z$100,'DATA 2'!$A$68:$A$100,$A9)</f>
        <v>34249.308900000004</v>
      </c>
      <c r="AA9" s="29">
        <f>SUMIFS('DATA 2'!AA$68:AA$100,'DATA 2'!$A$68:$A$100,$A9)</f>
        <v>36851.161740000003</v>
      </c>
      <c r="AB9" s="29">
        <f>SUMIFS('DATA 2'!AB$68:AB$100,'DATA 2'!$A$68:$A$100,$A9)</f>
        <v>39500.092380000002</v>
      </c>
      <c r="AC9" s="29">
        <f>SUMIFS('DATA 2'!AC$68:AC$100,'DATA 2'!$A$68:$A$100,$A9)</f>
        <v>42176.882319999997</v>
      </c>
      <c r="AD9" s="29">
        <f>SUMIFS('DATA 2'!AD$68:AD$100,'DATA 2'!$A$68:$A$100,$A9)</f>
        <v>44860.025370000003</v>
      </c>
      <c r="AE9" s="29">
        <f>SUMIFS('DATA 2'!AE$68:AE$100,'DATA 2'!$A$68:$A$100,$A9)</f>
        <v>47487.959710000003</v>
      </c>
      <c r="AF9" s="29">
        <f>SUMIFS('DATA 2'!AF$68:AF$100,'DATA 2'!$A$68:$A$100,$A9)</f>
        <v>49701.689469999998</v>
      </c>
      <c r="AG9" s="29">
        <f>SUMIFS('DATA 2'!AG$68:AG$100,'DATA 2'!$A$68:$A$100,$A9)</f>
        <v>51628.921799999996</v>
      </c>
      <c r="AH9" s="29">
        <f>SUMIFS('DATA 2'!AH$68:AH$100,'DATA 2'!$A$68:$A$100,$A9)</f>
        <v>53348.375139999996</v>
      </c>
      <c r="AI9" s="29">
        <f>SUMIFS('DATA 2'!AI$68:AI$100,'DATA 2'!$A$68:$A$100,$A9)</f>
        <v>54909.192739999999</v>
      </c>
      <c r="AJ9" s="29">
        <f>SUMIFS('DATA 2'!AJ$68:AJ$100,'DATA 2'!$A$68:$A$100,$A9)</f>
        <v>56342.0311</v>
      </c>
      <c r="AK9" s="29">
        <f>SUMIFS('DATA 2'!AK$68:AK$100,'DATA 2'!$A$68:$A$100,$A9)</f>
        <v>57666.943639999998</v>
      </c>
      <c r="AL9" s="29">
        <f>SUMIFS('DATA 2'!AL$68:AL$100,'DATA 2'!$A$68:$A$100,$A9)</f>
        <v>58898.425519999997</v>
      </c>
      <c r="AM9" s="29">
        <f>SUMIFS('DATA 2'!AM$68:AM$100,'DATA 2'!$A$68:$A$100,$A9)</f>
        <v>60043.242550000003</v>
      </c>
      <c r="AN9" s="29">
        <f>SUMIFS('DATA 2'!AN$68:AN$100,'DATA 2'!$A$68:$A$100,$A9)</f>
        <v>61107.399319999997</v>
      </c>
    </row>
    <row r="10" spans="1:40" x14ac:dyDescent="0.25">
      <c r="A10" s="31" t="s">
        <v>424</v>
      </c>
      <c r="C10" s="29">
        <f>SUMIFS('DATA 2'!C$68:C$100,'DATA 2'!$A$68:$A$100,$A10)</f>
        <v>638.72549089999995</v>
      </c>
      <c r="D10" s="29">
        <f>SUMIFS('DATA 2'!D$68:D$100,'DATA 2'!$A$68:$A$100,$A10)</f>
        <v>657.44167589999995</v>
      </c>
      <c r="E10" s="29">
        <f>SUMIFS('DATA 2'!E$68:E$100,'DATA 2'!$A$68:$A$100,$A10)</f>
        <v>673.67878719999999</v>
      </c>
      <c r="F10" s="29">
        <f>SUMIFS('DATA 2'!F$68:F$100,'DATA 2'!$A$68:$A$100,$A10)</f>
        <v>686.32882300000006</v>
      </c>
      <c r="G10" s="29">
        <f>SUMIFS('DATA 2'!G$68:G$100,'DATA 2'!$A$68:$A$100,$A10)</f>
        <v>694.44864299999995</v>
      </c>
      <c r="H10" s="29">
        <f>SUMIFS('DATA 2'!H$68:H$100,'DATA 2'!$A$68:$A$100,$A10)</f>
        <v>801.90404799999999</v>
      </c>
      <c r="I10" s="29">
        <f>SUMIFS('DATA 2'!I$68:I$100,'DATA 2'!$A$68:$A$100,$A10)</f>
        <v>944.23697909999999</v>
      </c>
      <c r="J10" s="29">
        <f>SUMIFS('DATA 2'!J$68:J$100,'DATA 2'!$A$68:$A$100,$A10)</f>
        <v>1105.30225</v>
      </c>
      <c r="K10" s="29">
        <f>SUMIFS('DATA 2'!K$68:K$100,'DATA 2'!$A$68:$A$100,$A10)</f>
        <v>1284.1292619999999</v>
      </c>
      <c r="L10" s="29">
        <f>SUMIFS('DATA 2'!L$68:L$100,'DATA 2'!$A$68:$A$100,$A10)</f>
        <v>1483.069164</v>
      </c>
      <c r="M10" s="29">
        <f>SUMIFS('DATA 2'!M$68:M$100,'DATA 2'!$A$68:$A$100,$A10)</f>
        <v>1703.4695079999999</v>
      </c>
      <c r="N10" s="29">
        <f>SUMIFS('DATA 2'!N$68:N$100,'DATA 2'!$A$68:$A$100,$A10)</f>
        <v>1942.9987490000001</v>
      </c>
      <c r="O10" s="29">
        <f>SUMIFS('DATA 2'!O$68:O$100,'DATA 2'!$A$68:$A$100,$A10)</f>
        <v>2192.9724639999999</v>
      </c>
      <c r="P10" s="29">
        <f>SUMIFS('DATA 2'!P$68:P$100,'DATA 2'!$A$68:$A$100,$A10)</f>
        <v>2349.5999360000001</v>
      </c>
      <c r="Q10" s="29">
        <f>SUMIFS('DATA 2'!Q$68:Q$100,'DATA 2'!$A$68:$A$100,$A10)</f>
        <v>2468.4578959999999</v>
      </c>
      <c r="R10" s="29">
        <f>SUMIFS('DATA 2'!R$68:R$100,'DATA 2'!$A$68:$A$100,$A10)</f>
        <v>2570.4451239999999</v>
      </c>
      <c r="S10" s="29">
        <f>SUMIFS('DATA 2'!S$68:S$100,'DATA 2'!$A$68:$A$100,$A10)</f>
        <v>2661.4678239999998</v>
      </c>
      <c r="T10" s="29">
        <f>SUMIFS('DATA 2'!T$68:T$100,'DATA 2'!$A$68:$A$100,$A10)</f>
        <v>2742.6826409999999</v>
      </c>
      <c r="U10" s="29">
        <f>SUMIFS('DATA 2'!U$68:U$100,'DATA 2'!$A$68:$A$100,$A10)</f>
        <v>2843.9672099999998</v>
      </c>
      <c r="V10" s="29">
        <f>SUMIFS('DATA 2'!V$68:V$100,'DATA 2'!$A$68:$A$100,$A10)</f>
        <v>2949.6294870000002</v>
      </c>
      <c r="W10" s="29">
        <f>SUMIFS('DATA 2'!W$68:W$100,'DATA 2'!$A$68:$A$100,$A10)</f>
        <v>3048.7834320000002</v>
      </c>
      <c r="X10" s="29">
        <f>SUMIFS('DATA 2'!X$68:X$100,'DATA 2'!$A$68:$A$100,$A10)</f>
        <v>3141.5105039999999</v>
      </c>
      <c r="Y10" s="29">
        <f>SUMIFS('DATA 2'!Y$68:Y$100,'DATA 2'!$A$68:$A$100,$A10)</f>
        <v>3225.4943389999999</v>
      </c>
      <c r="Z10" s="29">
        <f>SUMIFS('DATA 2'!Z$68:Z$100,'DATA 2'!$A$68:$A$100,$A10)</f>
        <v>3298.914158</v>
      </c>
      <c r="AA10" s="29">
        <f>SUMIFS('DATA 2'!AA$68:AA$100,'DATA 2'!$A$68:$A$100,$A10)</f>
        <v>3360.3440230000001</v>
      </c>
      <c r="AB10" s="29">
        <f>SUMIFS('DATA 2'!AB$68:AB$100,'DATA 2'!$A$68:$A$100,$A10)</f>
        <v>3408.582304</v>
      </c>
      <c r="AC10" s="29">
        <f>SUMIFS('DATA 2'!AC$68:AC$100,'DATA 2'!$A$68:$A$100,$A10)</f>
        <v>3442.5945569999999</v>
      </c>
      <c r="AD10" s="29">
        <f>SUMIFS('DATA 2'!AD$68:AD$100,'DATA 2'!$A$68:$A$100,$A10)</f>
        <v>3461.521342</v>
      </c>
      <c r="AE10" s="29">
        <f>SUMIFS('DATA 2'!AE$68:AE$100,'DATA 2'!$A$68:$A$100,$A10)</f>
        <v>3549.7273270000001</v>
      </c>
      <c r="AF10" s="29">
        <f>SUMIFS('DATA 2'!AF$68:AF$100,'DATA 2'!$A$68:$A$100,$A10)</f>
        <v>3636.9068689999999</v>
      </c>
      <c r="AG10" s="29">
        <f>SUMIFS('DATA 2'!AG$68:AG$100,'DATA 2'!$A$68:$A$100,$A10)</f>
        <v>3706.8140840000001</v>
      </c>
      <c r="AH10" s="29">
        <f>SUMIFS('DATA 2'!AH$68:AH$100,'DATA 2'!$A$68:$A$100,$A10)</f>
        <v>3759.0709729999999</v>
      </c>
      <c r="AI10" s="29">
        <f>SUMIFS('DATA 2'!AI$68:AI$100,'DATA 2'!$A$68:$A$100,$A10)</f>
        <v>3796.44452</v>
      </c>
      <c r="AJ10" s="29">
        <f>SUMIFS('DATA 2'!AJ$68:AJ$100,'DATA 2'!$A$68:$A$100,$A10)</f>
        <v>3821.5949970000001</v>
      </c>
      <c r="AK10" s="29">
        <f>SUMIFS('DATA 2'!AK$68:AK$100,'DATA 2'!$A$68:$A$100,$A10)</f>
        <v>3836.541326</v>
      </c>
      <c r="AL10" s="29">
        <f>SUMIFS('DATA 2'!AL$68:AL$100,'DATA 2'!$A$68:$A$100,$A10)</f>
        <v>3842.785707</v>
      </c>
      <c r="AM10" s="29">
        <f>SUMIFS('DATA 2'!AM$68:AM$100,'DATA 2'!$A$68:$A$100,$A10)</f>
        <v>3841.2859450000001</v>
      </c>
      <c r="AN10" s="29">
        <f>SUMIFS('DATA 2'!AN$68:AN$100,'DATA 2'!$A$68:$A$100,$A10)</f>
        <v>3832.7822190000002</v>
      </c>
    </row>
    <row r="11" spans="1:40" x14ac:dyDescent="0.25">
      <c r="A11" s="31" t="s">
        <v>117</v>
      </c>
      <c r="C11" s="29">
        <f>SUMIFS('DATA 2'!C$68:C$100,'DATA 2'!$A$68:$A$100,$A11)</f>
        <v>4.3678165160000004</v>
      </c>
      <c r="D11" s="29">
        <f>SUMIFS('DATA 2'!D$68:D$100,'DATA 2'!$A$68:$A$100,$A11)</f>
        <v>9.1141582129999996</v>
      </c>
      <c r="E11" s="29">
        <f>SUMIFS('DATA 2'!E$68:E$100,'DATA 2'!$A$68:$A$100,$A11)</f>
        <v>19.141916949999999</v>
      </c>
      <c r="F11" s="29">
        <f>SUMIFS('DATA 2'!F$68:F$100,'DATA 2'!$A$68:$A$100,$A11)</f>
        <v>40.483892019999999</v>
      </c>
      <c r="G11" s="29">
        <f>SUMIFS('DATA 2'!G$68:G$100,'DATA 2'!$A$68:$A$100,$A11)</f>
        <v>86.104134400000007</v>
      </c>
      <c r="H11" s="29">
        <f>SUMIFS('DATA 2'!H$68:H$100,'DATA 2'!$A$68:$A$100,$A11)</f>
        <v>170.92479349999999</v>
      </c>
      <c r="I11" s="29">
        <f>SUMIFS('DATA 2'!I$68:I$100,'DATA 2'!$A$68:$A$100,$A11)</f>
        <v>328.92154859999999</v>
      </c>
      <c r="J11" s="29">
        <f>SUMIFS('DATA 2'!J$68:J$100,'DATA 2'!$A$68:$A$100,$A11)</f>
        <v>622.14467260000004</v>
      </c>
      <c r="K11" s="29">
        <f>SUMIFS('DATA 2'!K$68:K$100,'DATA 2'!$A$68:$A$100,$A11)</f>
        <v>1163.9588920000001</v>
      </c>
      <c r="L11" s="29">
        <f>SUMIFS('DATA 2'!L$68:L$100,'DATA 2'!$A$68:$A$100,$A11)</f>
        <v>2157.9878250000002</v>
      </c>
      <c r="M11" s="29">
        <f>SUMIFS('DATA 2'!M$68:M$100,'DATA 2'!$A$68:$A$100,$A11)</f>
        <v>3963.2022809999999</v>
      </c>
      <c r="N11" s="29">
        <f>SUMIFS('DATA 2'!N$68:N$100,'DATA 2'!$A$68:$A$100,$A11)</f>
        <v>7193.831709</v>
      </c>
      <c r="O11" s="29">
        <f>SUMIFS('DATA 2'!O$68:O$100,'DATA 2'!$A$68:$A$100,$A11)</f>
        <v>12855.01439</v>
      </c>
      <c r="P11" s="29">
        <f>SUMIFS('DATA 2'!P$68:P$100,'DATA 2'!$A$68:$A$100,$A11)</f>
        <v>14363.74827</v>
      </c>
      <c r="Q11" s="29">
        <f>SUMIFS('DATA 2'!Q$68:Q$100,'DATA 2'!$A$68:$A$100,$A11)</f>
        <v>15857.28069</v>
      </c>
      <c r="R11" s="29">
        <f>SUMIFS('DATA 2'!R$68:R$100,'DATA 2'!$A$68:$A$100,$A11)</f>
        <v>17344.33682</v>
      </c>
      <c r="S11" s="29">
        <f>SUMIFS('DATA 2'!S$68:S$100,'DATA 2'!$A$68:$A$100,$A11)</f>
        <v>18824.13567</v>
      </c>
      <c r="T11" s="29">
        <f>SUMIFS('DATA 2'!T$68:T$100,'DATA 2'!$A$68:$A$100,$A11)</f>
        <v>20293.362529999999</v>
      </c>
      <c r="U11" s="29">
        <f>SUMIFS('DATA 2'!U$68:U$100,'DATA 2'!$A$68:$A$100,$A11)</f>
        <v>23725.451369999999</v>
      </c>
      <c r="V11" s="29">
        <f>SUMIFS('DATA 2'!V$68:V$100,'DATA 2'!$A$68:$A$100,$A11)</f>
        <v>27672.92006</v>
      </c>
      <c r="W11" s="29">
        <f>SUMIFS('DATA 2'!W$68:W$100,'DATA 2'!$A$68:$A$100,$A11)</f>
        <v>32129.832419999999</v>
      </c>
      <c r="X11" s="29">
        <f>SUMIFS('DATA 2'!X$68:X$100,'DATA 2'!$A$68:$A$100,$A11)</f>
        <v>37215.19745</v>
      </c>
      <c r="Y11" s="29">
        <f>SUMIFS('DATA 2'!Y$68:Y$100,'DATA 2'!$A$68:$A$100,$A11)</f>
        <v>42968.035129999997</v>
      </c>
      <c r="Z11" s="29">
        <f>SUMIFS('DATA 2'!Z$68:Z$100,'DATA 2'!$A$68:$A$100,$A11)</f>
        <v>49445.88826</v>
      </c>
      <c r="AA11" s="29">
        <f>SUMIFS('DATA 2'!AA$68:AA$100,'DATA 2'!$A$68:$A$100,$A11)</f>
        <v>56708.744509999997</v>
      </c>
      <c r="AB11" s="29">
        <f>SUMIFS('DATA 2'!AB$68:AB$100,'DATA 2'!$A$68:$A$100,$A11)</f>
        <v>64815.99884</v>
      </c>
      <c r="AC11" s="29">
        <f>SUMIFS('DATA 2'!AC$68:AC$100,'DATA 2'!$A$68:$A$100,$A11)</f>
        <v>73824.627470000007</v>
      </c>
      <c r="AD11" s="29">
        <f>SUMIFS('DATA 2'!AD$68:AD$100,'DATA 2'!$A$68:$A$100,$A11)</f>
        <v>83787.724470000001</v>
      </c>
      <c r="AE11" s="29">
        <f>SUMIFS('DATA 2'!AE$68:AE$100,'DATA 2'!$A$68:$A$100,$A11)</f>
        <v>89554.655729999999</v>
      </c>
      <c r="AF11" s="29">
        <f>SUMIFS('DATA 2'!AF$68:AF$100,'DATA 2'!$A$68:$A$100,$A11)</f>
        <v>94536.307639999999</v>
      </c>
      <c r="AG11" s="29">
        <f>SUMIFS('DATA 2'!AG$68:AG$100,'DATA 2'!$A$68:$A$100,$A11)</f>
        <v>98961.914399999994</v>
      </c>
      <c r="AH11" s="29">
        <f>SUMIFS('DATA 2'!AH$68:AH$100,'DATA 2'!$A$68:$A$100,$A11)</f>
        <v>102976.66310000001</v>
      </c>
      <c r="AI11" s="29">
        <f>SUMIFS('DATA 2'!AI$68:AI$100,'DATA 2'!$A$68:$A$100,$A11)</f>
        <v>106673.5493</v>
      </c>
      <c r="AJ11" s="29">
        <f>SUMIFS('DATA 2'!AJ$68:AJ$100,'DATA 2'!$A$68:$A$100,$A11)</f>
        <v>110112.202</v>
      </c>
      <c r="AK11" s="29">
        <f>SUMIFS('DATA 2'!AK$68:AK$100,'DATA 2'!$A$68:$A$100,$A11)</f>
        <v>113332.82</v>
      </c>
      <c r="AL11" s="29">
        <f>SUMIFS('DATA 2'!AL$68:AL$100,'DATA 2'!$A$68:$A$100,$A11)</f>
        <v>116365.5907</v>
      </c>
      <c r="AM11" s="29">
        <f>SUMIFS('DATA 2'!AM$68:AM$100,'DATA 2'!$A$68:$A$100,$A11)</f>
        <v>119225.8842</v>
      </c>
      <c r="AN11" s="29">
        <f>SUMIFS('DATA 2'!AN$68:AN$100,'DATA 2'!$A$68:$A$100,$A11)</f>
        <v>121927.71400000001</v>
      </c>
    </row>
    <row r="12" spans="1:40" x14ac:dyDescent="0.25">
      <c r="A12" s="31" t="s">
        <v>425</v>
      </c>
      <c r="C12" s="29">
        <f>SUMIFS('DATA 2'!C$68:C$100,'DATA 2'!$A$68:$A$100,$A12)</f>
        <v>288.43088970000002</v>
      </c>
      <c r="D12" s="29">
        <f>SUMIFS('DATA 2'!D$68:D$100,'DATA 2'!$A$68:$A$100,$A12)</f>
        <v>363.27121399999999</v>
      </c>
      <c r="E12" s="29">
        <f>SUMIFS('DATA 2'!E$68:E$100,'DATA 2'!$A$68:$A$100,$A12)</f>
        <v>488.46065820000001</v>
      </c>
      <c r="F12" s="29">
        <f>SUMIFS('DATA 2'!F$68:F$100,'DATA 2'!$A$68:$A$100,$A12)</f>
        <v>671.78676029999997</v>
      </c>
      <c r="G12" s="29">
        <f>SUMIFS('DATA 2'!G$68:G$100,'DATA 2'!$A$68:$A$100,$A12)</f>
        <v>932.6032136</v>
      </c>
      <c r="H12" s="29">
        <f>SUMIFS('DATA 2'!H$68:H$100,'DATA 2'!$A$68:$A$100,$A12)</f>
        <v>1198.130328</v>
      </c>
      <c r="I12" s="29">
        <f>SUMIFS('DATA 2'!I$68:I$100,'DATA 2'!$A$68:$A$100,$A12)</f>
        <v>1462.3090010000001</v>
      </c>
      <c r="J12" s="29">
        <f>SUMIFS('DATA 2'!J$68:J$100,'DATA 2'!$A$68:$A$100,$A12)</f>
        <v>1730.980035</v>
      </c>
      <c r="K12" s="29">
        <f>SUMIFS('DATA 2'!K$68:K$100,'DATA 2'!$A$68:$A$100,$A12)</f>
        <v>2011.2281860000001</v>
      </c>
      <c r="L12" s="29">
        <f>SUMIFS('DATA 2'!L$68:L$100,'DATA 2'!$A$68:$A$100,$A12)</f>
        <v>2306.7518399999999</v>
      </c>
      <c r="M12" s="29">
        <f>SUMIFS('DATA 2'!M$68:M$100,'DATA 2'!$A$68:$A$100,$A12)</f>
        <v>2616.145939</v>
      </c>
      <c r="N12" s="29">
        <f>SUMIFS('DATA 2'!N$68:N$100,'DATA 2'!$A$68:$A$100,$A12)</f>
        <v>2930.9663869999999</v>
      </c>
      <c r="O12" s="29">
        <f>SUMIFS('DATA 2'!O$68:O$100,'DATA 2'!$A$68:$A$100,$A12)</f>
        <v>3233.333216</v>
      </c>
      <c r="P12" s="29">
        <f>SUMIFS('DATA 2'!P$68:P$100,'DATA 2'!$A$68:$A$100,$A12)</f>
        <v>3455.133358</v>
      </c>
      <c r="Q12" s="29">
        <f>SUMIFS('DATA 2'!Q$68:Q$100,'DATA 2'!$A$68:$A$100,$A12)</f>
        <v>3638.275318</v>
      </c>
      <c r="R12" s="29">
        <f>SUMIFS('DATA 2'!R$68:R$100,'DATA 2'!$A$68:$A$100,$A12)</f>
        <v>3797.228987</v>
      </c>
      <c r="S12" s="29">
        <f>SUMIFS('DATA 2'!S$68:S$100,'DATA 2'!$A$68:$A$100,$A12)</f>
        <v>3935.3673520000002</v>
      </c>
      <c r="T12" s="29">
        <f>SUMIFS('DATA 2'!T$68:T$100,'DATA 2'!$A$68:$A$100,$A12)</f>
        <v>4052.8482210000002</v>
      </c>
      <c r="U12" s="29">
        <f>SUMIFS('DATA 2'!U$68:U$100,'DATA 2'!$A$68:$A$100,$A12)</f>
        <v>4189.8450800000001</v>
      </c>
      <c r="V12" s="29">
        <f>SUMIFS('DATA 2'!V$68:V$100,'DATA 2'!$A$68:$A$100,$A12)</f>
        <v>4325.1297969999996</v>
      </c>
      <c r="W12" s="29">
        <f>SUMIFS('DATA 2'!W$68:W$100,'DATA 2'!$A$68:$A$100,$A12)</f>
        <v>4443.6183419999998</v>
      </c>
      <c r="X12" s="29">
        <f>SUMIFS('DATA 2'!X$68:X$100,'DATA 2'!$A$68:$A$100,$A12)</f>
        <v>4546.1344840000002</v>
      </c>
      <c r="Y12" s="29">
        <f>SUMIFS('DATA 2'!Y$68:Y$100,'DATA 2'!$A$68:$A$100,$A12)</f>
        <v>4629.9791830000004</v>
      </c>
      <c r="Z12" s="29">
        <f>SUMIFS('DATA 2'!Z$68:Z$100,'DATA 2'!$A$68:$A$100,$A12)</f>
        <v>4693.28208</v>
      </c>
      <c r="AA12" s="29">
        <f>SUMIFS('DATA 2'!AA$68:AA$100,'DATA 2'!$A$68:$A$100,$A12)</f>
        <v>4734.8611739999997</v>
      </c>
      <c r="AB12" s="29">
        <f>SUMIFS('DATA 2'!AB$68:AB$100,'DATA 2'!$A$68:$A$100,$A12)</f>
        <v>4753.959852</v>
      </c>
      <c r="AC12" s="29">
        <f>SUMIFS('DATA 2'!AC$68:AC$100,'DATA 2'!$A$68:$A$100,$A12)</f>
        <v>4750.1427800000001</v>
      </c>
      <c r="AD12" s="29">
        <f>SUMIFS('DATA 2'!AD$68:AD$100,'DATA 2'!$A$68:$A$100,$A12)</f>
        <v>4723.2816350000003</v>
      </c>
      <c r="AE12" s="29">
        <f>SUMIFS('DATA 2'!AE$68:AE$100,'DATA 2'!$A$68:$A$100,$A12)</f>
        <v>2911.284216</v>
      </c>
      <c r="AF12" s="29">
        <f>SUMIFS('DATA 2'!AF$68:AF$100,'DATA 2'!$A$68:$A$100,$A12)</f>
        <v>1492.055492</v>
      </c>
      <c r="AG12" s="29">
        <f>SUMIFS('DATA 2'!AG$68:AG$100,'DATA 2'!$A$68:$A$100,$A12)</f>
        <v>703.68633729999999</v>
      </c>
      <c r="AH12" s="29">
        <f>SUMIFS('DATA 2'!AH$68:AH$100,'DATA 2'!$A$68:$A$100,$A12)</f>
        <v>315.46967549999999</v>
      </c>
      <c r="AI12" s="29">
        <f>SUMIFS('DATA 2'!AI$68:AI$100,'DATA 2'!$A$68:$A$100,$A12)</f>
        <v>135.96934429999999</v>
      </c>
      <c r="AJ12" s="29">
        <f>SUMIFS('DATA 2'!AJ$68:AJ$100,'DATA 2'!$A$68:$A$100,$A12)</f>
        <v>56.63797606</v>
      </c>
      <c r="AK12" s="29">
        <f>SUMIFS('DATA 2'!AK$68:AK$100,'DATA 2'!$A$68:$A$100,$A12)</f>
        <v>22.905592339999998</v>
      </c>
      <c r="AL12" s="29">
        <f>SUMIFS('DATA 2'!AL$68:AL$100,'DATA 2'!$A$68:$A$100,$A12)</f>
        <v>9.0563078309999998</v>
      </c>
      <c r="AM12" s="29">
        <f>SUMIFS('DATA 2'!AM$68:AM$100,'DATA 2'!$A$68:$A$100,$A12)</f>
        <v>3.5442966560000002</v>
      </c>
      <c r="AN12" s="29">
        <f>SUMIFS('DATA 2'!AN$68:AN$100,'DATA 2'!$A$68:$A$100,$A12)</f>
        <v>1.40315134</v>
      </c>
    </row>
    <row r="13" spans="1:40" x14ac:dyDescent="0.25">
      <c r="A13" s="31" t="s">
        <v>426</v>
      </c>
      <c r="C13" s="29">
        <f>SUMIFS('DATA 2'!C$68:C$100,'DATA 2'!$A$68:$A$100,$A13)</f>
        <v>514.10128280000004</v>
      </c>
      <c r="D13" s="29">
        <f>SUMIFS('DATA 2'!D$68:D$100,'DATA 2'!$A$68:$A$100,$A13)</f>
        <v>562.69848109999998</v>
      </c>
      <c r="E13" s="29">
        <f>SUMIFS('DATA 2'!E$68:E$100,'DATA 2'!$A$68:$A$100,$A13)</f>
        <v>626.11074819999999</v>
      </c>
      <c r="F13" s="29">
        <f>SUMIFS('DATA 2'!F$68:F$100,'DATA 2'!$A$68:$A$100,$A13)</f>
        <v>698.36141099999998</v>
      </c>
      <c r="G13" s="29">
        <f>SUMIFS('DATA 2'!G$68:G$100,'DATA 2'!$A$68:$A$100,$A13)</f>
        <v>777.25673559999996</v>
      </c>
      <c r="H13" s="29">
        <f>SUMIFS('DATA 2'!H$68:H$100,'DATA 2'!$A$68:$A$100,$A13)</f>
        <v>878.50007210000001</v>
      </c>
      <c r="I13" s="29">
        <f>SUMIFS('DATA 2'!I$68:I$100,'DATA 2'!$A$68:$A$100,$A13)</f>
        <v>972.47456260000001</v>
      </c>
      <c r="J13" s="29">
        <f>SUMIFS('DATA 2'!J$68:J$100,'DATA 2'!$A$68:$A$100,$A13)</f>
        <v>1054.3721290000001</v>
      </c>
      <c r="K13" s="29">
        <f>SUMIFS('DATA 2'!K$68:K$100,'DATA 2'!$A$68:$A$100,$A13)</f>
        <v>1126.400288</v>
      </c>
      <c r="L13" s="29">
        <f>SUMIFS('DATA 2'!L$68:L$100,'DATA 2'!$A$68:$A$100,$A13)</f>
        <v>1190.417794</v>
      </c>
      <c r="M13" s="29">
        <f>SUMIFS('DATA 2'!M$68:M$100,'DATA 2'!$A$68:$A$100,$A13)</f>
        <v>1246.156733</v>
      </c>
      <c r="N13" s="29">
        <f>SUMIFS('DATA 2'!N$68:N$100,'DATA 2'!$A$68:$A$100,$A13)</f>
        <v>1290.7399869999999</v>
      </c>
      <c r="O13" s="29">
        <f>SUMIFS('DATA 2'!O$68:O$100,'DATA 2'!$A$68:$A$100,$A13)</f>
        <v>1318.5347389999999</v>
      </c>
      <c r="P13" s="29">
        <f>SUMIFS('DATA 2'!P$68:P$100,'DATA 2'!$A$68:$A$100,$A13)</f>
        <v>1346.5023859999999</v>
      </c>
      <c r="Q13" s="29">
        <f>SUMIFS('DATA 2'!Q$68:Q$100,'DATA 2'!$A$68:$A$100,$A13)</f>
        <v>1371.9947950000001</v>
      </c>
      <c r="R13" s="29">
        <f>SUMIFS('DATA 2'!R$68:R$100,'DATA 2'!$A$68:$A$100,$A13)</f>
        <v>1393.846847</v>
      </c>
      <c r="S13" s="29">
        <f>SUMIFS('DATA 2'!S$68:S$100,'DATA 2'!$A$68:$A$100,$A13)</f>
        <v>1411.4574950000001</v>
      </c>
      <c r="T13" s="29">
        <f>SUMIFS('DATA 2'!T$68:T$100,'DATA 2'!$A$68:$A$100,$A13)</f>
        <v>1424.495351</v>
      </c>
      <c r="U13" s="29">
        <f>SUMIFS('DATA 2'!U$68:U$100,'DATA 2'!$A$68:$A$100,$A13)</f>
        <v>1361.7228299999999</v>
      </c>
      <c r="V13" s="29">
        <f>SUMIFS('DATA 2'!V$68:V$100,'DATA 2'!$A$68:$A$100,$A13)</f>
        <v>1273.988286</v>
      </c>
      <c r="W13" s="29">
        <f>SUMIFS('DATA 2'!W$68:W$100,'DATA 2'!$A$68:$A$100,$A13)</f>
        <v>1177.587301</v>
      </c>
      <c r="X13" s="29">
        <f>SUMIFS('DATA 2'!X$68:X$100,'DATA 2'!$A$68:$A$100,$A13)</f>
        <v>1080.1022270000001</v>
      </c>
      <c r="Y13" s="29">
        <f>SUMIFS('DATA 2'!Y$68:Y$100,'DATA 2'!$A$68:$A$100,$A13)</f>
        <v>983.889815</v>
      </c>
      <c r="Z13" s="29">
        <f>SUMIFS('DATA 2'!Z$68:Z$100,'DATA 2'!$A$68:$A$100,$A13)</f>
        <v>890.266031</v>
      </c>
      <c r="AA13" s="29">
        <f>SUMIFS('DATA 2'!AA$68:AA$100,'DATA 2'!$A$68:$A$100,$A13)</f>
        <v>800.20561050000003</v>
      </c>
      <c r="AB13" s="29">
        <f>SUMIFS('DATA 2'!AB$68:AB$100,'DATA 2'!$A$68:$A$100,$A13)</f>
        <v>714.47375480000005</v>
      </c>
      <c r="AC13" s="29">
        <f>SUMIFS('DATA 2'!AC$68:AC$100,'DATA 2'!$A$68:$A$100,$A13)</f>
        <v>633.65944019999995</v>
      </c>
      <c r="AD13" s="29">
        <f>SUMIFS('DATA 2'!AD$68:AD$100,'DATA 2'!$A$68:$A$100,$A13)</f>
        <v>558.19272920000003</v>
      </c>
      <c r="AE13" s="29">
        <f>SUMIFS('DATA 2'!AE$68:AE$100,'DATA 2'!$A$68:$A$100,$A13)</f>
        <v>464.78069169999998</v>
      </c>
      <c r="AF13" s="29">
        <f>SUMIFS('DATA 2'!AF$68:AF$100,'DATA 2'!$A$68:$A$100,$A13)</f>
        <v>375.41670599999998</v>
      </c>
      <c r="AG13" s="29">
        <f>SUMIFS('DATA 2'!AG$68:AG$100,'DATA 2'!$A$68:$A$100,$A13)</f>
        <v>297.5068867</v>
      </c>
      <c r="AH13" s="29">
        <f>SUMIFS('DATA 2'!AH$68:AH$100,'DATA 2'!$A$68:$A$100,$A13)</f>
        <v>232.462287</v>
      </c>
      <c r="AI13" s="29">
        <f>SUMIFS('DATA 2'!AI$68:AI$100,'DATA 2'!$A$68:$A$100,$A13)</f>
        <v>179.52964209999999</v>
      </c>
      <c r="AJ13" s="29">
        <f>SUMIFS('DATA 2'!AJ$68:AJ$100,'DATA 2'!$A$68:$A$100,$A13)</f>
        <v>137.22084229999999</v>
      </c>
      <c r="AK13" s="29">
        <f>SUMIFS('DATA 2'!AK$68:AK$100,'DATA 2'!$A$68:$A$100,$A13)</f>
        <v>103.88342609999999</v>
      </c>
      <c r="AL13" s="29">
        <f>SUMIFS('DATA 2'!AL$68:AL$100,'DATA 2'!$A$68:$A$100,$A13)</f>
        <v>77.936895800000002</v>
      </c>
      <c r="AM13" s="29">
        <f>SUMIFS('DATA 2'!AM$68:AM$100,'DATA 2'!$A$68:$A$100,$A13)</f>
        <v>57.964032449999998</v>
      </c>
      <c r="AN13" s="29">
        <f>SUMIFS('DATA 2'!AN$68:AN$100,'DATA 2'!$A$68:$A$100,$A13)</f>
        <v>42.74759117</v>
      </c>
    </row>
    <row r="14" spans="1:40" x14ac:dyDescent="0.25">
      <c r="A14" s="31" t="s">
        <v>427</v>
      </c>
      <c r="C14" s="29">
        <f>SUMIFS('DATA 2'!C$68:C$100,'DATA 2'!$A$68:$A$100,$A14)</f>
        <v>0.22515454670000001</v>
      </c>
      <c r="D14" s="29">
        <f>SUMIFS('DATA 2'!D$68:D$100,'DATA 2'!$A$68:$A$100,$A14)</f>
        <v>0.83219732869999996</v>
      </c>
      <c r="E14" s="29">
        <f>SUMIFS('DATA 2'!E$68:E$100,'DATA 2'!$A$68:$A$100,$A14)</f>
        <v>4.9050113619999998</v>
      </c>
      <c r="F14" s="29">
        <f>SUMIFS('DATA 2'!F$68:F$100,'DATA 2'!$A$68:$A$100,$A14)</f>
        <v>34.572252149999997</v>
      </c>
      <c r="G14" s="29">
        <f>SUMIFS('DATA 2'!G$68:G$100,'DATA 2'!$A$68:$A$100,$A14)</f>
        <v>257.52084239999999</v>
      </c>
      <c r="H14" s="29">
        <f>SUMIFS('DATA 2'!H$68:H$100,'DATA 2'!$A$68:$A$100,$A14)</f>
        <v>623.62666590000003</v>
      </c>
      <c r="I14" s="29">
        <f>SUMIFS('DATA 2'!I$68:I$100,'DATA 2'!$A$68:$A$100,$A14)</f>
        <v>1001.188347</v>
      </c>
      <c r="J14" s="29">
        <f>SUMIFS('DATA 2'!J$68:J$100,'DATA 2'!$A$68:$A$100,$A14)</f>
        <v>1378.444346</v>
      </c>
      <c r="K14" s="29">
        <f>SUMIFS('DATA 2'!K$68:K$100,'DATA 2'!$A$68:$A$100,$A14)</f>
        <v>1776.1947970000001</v>
      </c>
      <c r="L14" s="29">
        <f>SUMIFS('DATA 2'!L$68:L$100,'DATA 2'!$A$68:$A$100,$A14)</f>
        <v>2209.7431590000001</v>
      </c>
      <c r="M14" s="29">
        <f>SUMIFS('DATA 2'!M$68:M$100,'DATA 2'!$A$68:$A$100,$A14)</f>
        <v>2684.5759889999999</v>
      </c>
      <c r="N14" s="29">
        <f>SUMIFS('DATA 2'!N$68:N$100,'DATA 2'!$A$68:$A$100,$A14)</f>
        <v>3195.5504219999998</v>
      </c>
      <c r="O14" s="29">
        <f>SUMIFS('DATA 2'!O$68:O$100,'DATA 2'!$A$68:$A$100,$A14)</f>
        <v>3723.941018</v>
      </c>
      <c r="P14" s="29">
        <f>SUMIFS('DATA 2'!P$68:P$100,'DATA 2'!$A$68:$A$100,$A14)</f>
        <v>4029.4955140000002</v>
      </c>
      <c r="Q14" s="29">
        <f>SUMIFS('DATA 2'!Q$68:Q$100,'DATA 2'!$A$68:$A$100,$A14)</f>
        <v>4225.3624060000002</v>
      </c>
      <c r="R14" s="29">
        <f>SUMIFS('DATA 2'!R$68:R$100,'DATA 2'!$A$68:$A$100,$A14)</f>
        <v>4359.3841940000002</v>
      </c>
      <c r="S14" s="29">
        <f>SUMIFS('DATA 2'!S$68:S$100,'DATA 2'!$A$68:$A$100,$A14)</f>
        <v>4448.4419479999997</v>
      </c>
      <c r="T14" s="29">
        <f>SUMIFS('DATA 2'!T$68:T$100,'DATA 2'!$A$68:$A$100,$A14)</f>
        <v>4499.3190130000003</v>
      </c>
      <c r="U14" s="29">
        <f>SUMIFS('DATA 2'!U$68:U$100,'DATA 2'!$A$68:$A$100,$A14)</f>
        <v>4332.4797779999999</v>
      </c>
      <c r="V14" s="29">
        <f>SUMIFS('DATA 2'!V$68:V$100,'DATA 2'!$A$68:$A$100,$A14)</f>
        <v>4083.1950919999999</v>
      </c>
      <c r="W14" s="29">
        <f>SUMIFS('DATA 2'!W$68:W$100,'DATA 2'!$A$68:$A$100,$A14)</f>
        <v>3797.214712</v>
      </c>
      <c r="X14" s="29">
        <f>SUMIFS('DATA 2'!X$68:X$100,'DATA 2'!$A$68:$A$100,$A14)</f>
        <v>3499.3623950000001</v>
      </c>
      <c r="Y14" s="29">
        <f>SUMIFS('DATA 2'!Y$68:Y$100,'DATA 2'!$A$68:$A$100,$A14)</f>
        <v>3199.1523109999998</v>
      </c>
      <c r="Z14" s="29">
        <f>SUMIFS('DATA 2'!Z$68:Z$100,'DATA 2'!$A$68:$A$100,$A14)</f>
        <v>2902.7036109999999</v>
      </c>
      <c r="AA14" s="29">
        <f>SUMIFS('DATA 2'!AA$68:AA$100,'DATA 2'!$A$68:$A$100,$A14)</f>
        <v>2614.6708269999999</v>
      </c>
      <c r="AB14" s="29">
        <f>SUMIFS('DATA 2'!AB$68:AB$100,'DATA 2'!$A$68:$A$100,$A14)</f>
        <v>2338.6497479999998</v>
      </c>
      <c r="AC14" s="29">
        <f>SUMIFS('DATA 2'!AC$68:AC$100,'DATA 2'!$A$68:$A$100,$A14)</f>
        <v>2077.3400419999998</v>
      </c>
      <c r="AD14" s="29">
        <f>SUMIFS('DATA 2'!AD$68:AD$100,'DATA 2'!$A$68:$A$100,$A14)</f>
        <v>1832.6684809999999</v>
      </c>
      <c r="AE14" s="29">
        <f>SUMIFS('DATA 2'!AE$68:AE$100,'DATA 2'!$A$68:$A$100,$A14)</f>
        <v>1699.4660570000001</v>
      </c>
      <c r="AF14" s="29">
        <f>SUMIFS('DATA 2'!AF$68:AF$100,'DATA 2'!$A$68:$A$100,$A14)</f>
        <v>1590.238517</v>
      </c>
      <c r="AG14" s="29">
        <f>SUMIFS('DATA 2'!AG$68:AG$100,'DATA 2'!$A$68:$A$100,$A14)</f>
        <v>1485.043281</v>
      </c>
      <c r="AH14" s="29">
        <f>SUMIFS('DATA 2'!AH$68:AH$100,'DATA 2'!$A$68:$A$100,$A14)</f>
        <v>1381.543465</v>
      </c>
      <c r="AI14" s="29">
        <f>SUMIFS('DATA 2'!AI$68:AI$100,'DATA 2'!$A$68:$A$100,$A14)</f>
        <v>1280.852611</v>
      </c>
      <c r="AJ14" s="29">
        <f>SUMIFS('DATA 2'!AJ$68:AJ$100,'DATA 2'!$A$68:$A$100,$A14)</f>
        <v>1184.220094</v>
      </c>
      <c r="AK14" s="29">
        <f>SUMIFS('DATA 2'!AK$68:AK$100,'DATA 2'!$A$68:$A$100,$A14)</f>
        <v>1092.4651510000001</v>
      </c>
      <c r="AL14" s="29">
        <f>SUMIFS('DATA 2'!AL$68:AL$100,'DATA 2'!$A$68:$A$100,$A14)</f>
        <v>1006.022482</v>
      </c>
      <c r="AM14" s="29">
        <f>SUMIFS('DATA 2'!AM$68:AM$100,'DATA 2'!$A$68:$A$100,$A14)</f>
        <v>925.01207139999997</v>
      </c>
      <c r="AN14" s="29">
        <f>SUMIFS('DATA 2'!AN$68:AN$100,'DATA 2'!$A$68:$A$100,$A14)</f>
        <v>849.39587979999999</v>
      </c>
    </row>
    <row r="15" spans="1:40" x14ac:dyDescent="0.25">
      <c r="A15" s="31" t="s">
        <v>428</v>
      </c>
      <c r="C15" s="29">
        <f>SUMIFS('DATA 2'!C$68:C$100,'DATA 2'!$A$68:$A$100,$A15)</f>
        <v>2605.7253879999998</v>
      </c>
      <c r="D15" s="29">
        <f>SUMIFS('DATA 2'!D$68:D$100,'DATA 2'!$A$68:$A$100,$A15)</f>
        <v>2652.381652</v>
      </c>
      <c r="E15" s="29">
        <f>SUMIFS('DATA 2'!E$68:E$100,'DATA 2'!$A$68:$A$100,$A15)</f>
        <v>2677.7079739999999</v>
      </c>
      <c r="F15" s="29">
        <f>SUMIFS('DATA 2'!F$68:F$100,'DATA 2'!$A$68:$A$100,$A15)</f>
        <v>2683.6234030000001</v>
      </c>
      <c r="G15" s="29">
        <f>SUMIFS('DATA 2'!G$68:G$100,'DATA 2'!$A$68:$A$100,$A15)</f>
        <v>2668.4919329999998</v>
      </c>
      <c r="H15" s="29">
        <f>SUMIFS('DATA 2'!H$68:H$100,'DATA 2'!$A$68:$A$100,$A15)</f>
        <v>2848.1754179999998</v>
      </c>
      <c r="I15" s="29">
        <f>SUMIFS('DATA 2'!I$68:I$100,'DATA 2'!$A$68:$A$100,$A15)</f>
        <v>3027.3729539999999</v>
      </c>
      <c r="J15" s="29">
        <f>SUMIFS('DATA 2'!J$68:J$100,'DATA 2'!$A$68:$A$100,$A15)</f>
        <v>3164.494408</v>
      </c>
      <c r="K15" s="29">
        <f>SUMIFS('DATA 2'!K$68:K$100,'DATA 2'!$A$68:$A$100,$A15)</f>
        <v>3261.0549580000002</v>
      </c>
      <c r="L15" s="29">
        <f>SUMIFS('DATA 2'!L$68:L$100,'DATA 2'!$A$68:$A$100,$A15)</f>
        <v>3323.3751849999999</v>
      </c>
      <c r="M15" s="29">
        <f>SUMIFS('DATA 2'!M$68:M$100,'DATA 2'!$A$68:$A$100,$A15)</f>
        <v>3353.342545</v>
      </c>
      <c r="N15" s="29">
        <f>SUMIFS('DATA 2'!N$68:N$100,'DATA 2'!$A$68:$A$100,$A15)</f>
        <v>3346.6401089999999</v>
      </c>
      <c r="O15" s="29">
        <f>SUMIFS('DATA 2'!O$68:O$100,'DATA 2'!$A$68:$A$100,$A15)</f>
        <v>3293.1038920000001</v>
      </c>
      <c r="P15" s="29">
        <f>SUMIFS('DATA 2'!P$68:P$100,'DATA 2'!$A$68:$A$100,$A15)</f>
        <v>3296.4279499999998</v>
      </c>
      <c r="Q15" s="29">
        <f>SUMIFS('DATA 2'!Q$68:Q$100,'DATA 2'!$A$68:$A$100,$A15)</f>
        <v>3313.384321</v>
      </c>
      <c r="R15" s="29">
        <f>SUMIFS('DATA 2'!R$68:R$100,'DATA 2'!$A$68:$A$100,$A15)</f>
        <v>3329.4381199999998</v>
      </c>
      <c r="S15" s="29">
        <f>SUMIFS('DATA 2'!S$68:S$100,'DATA 2'!$A$68:$A$100,$A15)</f>
        <v>3339.8642199999999</v>
      </c>
      <c r="T15" s="29">
        <f>SUMIFS('DATA 2'!T$68:T$100,'DATA 2'!$A$68:$A$100,$A15)</f>
        <v>3343.0577210000001</v>
      </c>
      <c r="U15" s="29">
        <f>SUMIFS('DATA 2'!U$68:U$100,'DATA 2'!$A$68:$A$100,$A15)</f>
        <v>3374.2895360000002</v>
      </c>
      <c r="V15" s="29">
        <f>SUMIFS('DATA 2'!V$68:V$100,'DATA 2'!$A$68:$A$100,$A15)</f>
        <v>3413.2253340000002</v>
      </c>
      <c r="W15" s="29">
        <f>SUMIFS('DATA 2'!W$68:W$100,'DATA 2'!$A$68:$A$100,$A15)</f>
        <v>3447.3071960000002</v>
      </c>
      <c r="X15" s="29">
        <f>SUMIFS('DATA 2'!X$68:X$100,'DATA 2'!$A$68:$A$100,$A15)</f>
        <v>3477.277067</v>
      </c>
      <c r="Y15" s="29">
        <f>SUMIFS('DATA 2'!Y$68:Y$100,'DATA 2'!$A$68:$A$100,$A15)</f>
        <v>3501.1630270000001</v>
      </c>
      <c r="Z15" s="29">
        <f>SUMIFS('DATA 2'!Z$68:Z$100,'DATA 2'!$A$68:$A$100,$A15)</f>
        <v>3517.5857500000002</v>
      </c>
      <c r="AA15" s="29">
        <f>SUMIFS('DATA 2'!AA$68:AA$100,'DATA 2'!$A$68:$A$100,$A15)</f>
        <v>3525.5694800000001</v>
      </c>
      <c r="AB15" s="29">
        <f>SUMIFS('DATA 2'!AB$68:AB$100,'DATA 2'!$A$68:$A$100,$A15)</f>
        <v>3524.3158079999998</v>
      </c>
      <c r="AC15" s="29">
        <f>SUMIFS('DATA 2'!AC$68:AC$100,'DATA 2'!$A$68:$A$100,$A15)</f>
        <v>3513.1227549999999</v>
      </c>
      <c r="AD15" s="29">
        <f>SUMIFS('DATA 2'!AD$68:AD$100,'DATA 2'!$A$68:$A$100,$A15)</f>
        <v>3491.3814790000001</v>
      </c>
      <c r="AE15" s="29">
        <f>SUMIFS('DATA 2'!AE$68:AE$100,'DATA 2'!$A$68:$A$100,$A15)</f>
        <v>3546.486441</v>
      </c>
      <c r="AF15" s="29">
        <f>SUMIFS('DATA 2'!AF$68:AF$100,'DATA 2'!$A$68:$A$100,$A15)</f>
        <v>3605.0452879999998</v>
      </c>
      <c r="AG15" s="29">
        <f>SUMIFS('DATA 2'!AG$68:AG$100,'DATA 2'!$A$68:$A$100,$A15)</f>
        <v>3650.5855390000002</v>
      </c>
      <c r="AH15" s="29">
        <f>SUMIFS('DATA 2'!AH$68:AH$100,'DATA 2'!$A$68:$A$100,$A15)</f>
        <v>3682.89129</v>
      </c>
      <c r="AI15" s="29">
        <f>SUMIFS('DATA 2'!AI$68:AI$100,'DATA 2'!$A$68:$A$100,$A15)</f>
        <v>3704.7930700000002</v>
      </c>
      <c r="AJ15" s="29">
        <f>SUMIFS('DATA 2'!AJ$68:AJ$100,'DATA 2'!$A$68:$A$100,$A15)</f>
        <v>3718.8886859999998</v>
      </c>
      <c r="AK15" s="29">
        <f>SUMIFS('DATA 2'!AK$68:AK$100,'DATA 2'!$A$68:$A$100,$A15)</f>
        <v>3727.0468340000002</v>
      </c>
      <c r="AL15" s="29">
        <f>SUMIFS('DATA 2'!AL$68:AL$100,'DATA 2'!$A$68:$A$100,$A15)</f>
        <v>3730.5600669999999</v>
      </c>
      <c r="AM15" s="29">
        <f>SUMIFS('DATA 2'!AM$68:AM$100,'DATA 2'!$A$68:$A$100,$A15)</f>
        <v>3730.1447600000001</v>
      </c>
      <c r="AN15" s="29">
        <f>SUMIFS('DATA 2'!AN$68:AN$100,'DATA 2'!$A$68:$A$100,$A15)</f>
        <v>3726.2746069999998</v>
      </c>
    </row>
    <row r="16" spans="1:40" x14ac:dyDescent="0.25">
      <c r="A16" s="31" t="s">
        <v>431</v>
      </c>
      <c r="C16" s="29">
        <f>SUMIFS('DATA 2'!C$68:C$100,'DATA 2'!$A$68:$A$100,$A16)</f>
        <v>2831.6670730000001</v>
      </c>
      <c r="D16" s="29">
        <f>SUMIFS('DATA 2'!D$68:D$100,'DATA 2'!$A$68:$A$100,$A16)</f>
        <v>2898.4798270000001</v>
      </c>
      <c r="E16" s="29">
        <f>SUMIFS('DATA 2'!E$68:E$100,'DATA 2'!$A$68:$A$100,$A16)</f>
        <v>2928.8351170000001</v>
      </c>
      <c r="F16" s="29">
        <f>SUMIFS('DATA 2'!F$68:F$100,'DATA 2'!$A$68:$A$100,$A16)</f>
        <v>2925.7327230000001</v>
      </c>
      <c r="G16" s="29">
        <f>SUMIFS('DATA 2'!G$68:G$100,'DATA 2'!$A$68:$A$100,$A16)</f>
        <v>2895.565251</v>
      </c>
      <c r="H16" s="29">
        <f>SUMIFS('DATA 2'!H$68:H$100,'DATA 2'!$A$68:$A$100,$A16)</f>
        <v>3076.2984150000002</v>
      </c>
      <c r="I16" s="29">
        <f>SUMIFS('DATA 2'!I$68:I$100,'DATA 2'!$A$68:$A$100,$A16)</f>
        <v>3262.9642779999999</v>
      </c>
      <c r="J16" s="29">
        <f>SUMIFS('DATA 2'!J$68:J$100,'DATA 2'!$A$68:$A$100,$A16)</f>
        <v>3413.8655469999999</v>
      </c>
      <c r="K16" s="29">
        <f>SUMIFS('DATA 2'!K$68:K$100,'DATA 2'!$A$68:$A$100,$A16)</f>
        <v>3530.4561950000002</v>
      </c>
      <c r="L16" s="29">
        <f>SUMIFS('DATA 2'!L$68:L$100,'DATA 2'!$A$68:$A$100,$A16)</f>
        <v>3618.8411059999999</v>
      </c>
      <c r="M16" s="29">
        <f>SUMIFS('DATA 2'!M$68:M$100,'DATA 2'!$A$68:$A$100,$A16)</f>
        <v>3680.2394509999999</v>
      </c>
      <c r="N16" s="29">
        <f>SUMIFS('DATA 2'!N$68:N$100,'DATA 2'!$A$68:$A$100,$A16)</f>
        <v>3708.745289</v>
      </c>
      <c r="O16" s="29">
        <f>SUMIFS('DATA 2'!O$68:O$100,'DATA 2'!$A$68:$A$100,$A16)</f>
        <v>3691.4728190000001</v>
      </c>
      <c r="P16" s="29">
        <f>SUMIFS('DATA 2'!P$68:P$100,'DATA 2'!$A$68:$A$100,$A16)</f>
        <v>3613.1086009999999</v>
      </c>
      <c r="Q16" s="29">
        <f>SUMIFS('DATA 2'!Q$68:Q$100,'DATA 2'!$A$68:$A$100,$A16)</f>
        <v>3507.0654599999998</v>
      </c>
      <c r="R16" s="29">
        <f>SUMIFS('DATA 2'!R$68:R$100,'DATA 2'!$A$68:$A$100,$A16)</f>
        <v>3385.3722929999999</v>
      </c>
      <c r="S16" s="29">
        <f>SUMIFS('DATA 2'!S$68:S$100,'DATA 2'!$A$68:$A$100,$A16)</f>
        <v>3252.6014540000001</v>
      </c>
      <c r="T16" s="29">
        <f>SUMIFS('DATA 2'!T$68:T$100,'DATA 2'!$A$68:$A$100,$A16)</f>
        <v>3111.2942950000001</v>
      </c>
      <c r="U16" s="29">
        <f>SUMIFS('DATA 2'!U$68:U$100,'DATA 2'!$A$68:$A$100,$A16)</f>
        <v>3027.3181589999999</v>
      </c>
      <c r="V16" s="29">
        <f>SUMIFS('DATA 2'!V$68:V$100,'DATA 2'!$A$68:$A$100,$A16)</f>
        <v>2958.361625</v>
      </c>
      <c r="W16" s="29">
        <f>SUMIFS('DATA 2'!W$68:W$100,'DATA 2'!$A$68:$A$100,$A16)</f>
        <v>2886.5786990000001</v>
      </c>
      <c r="X16" s="29">
        <f>SUMIFS('DATA 2'!X$68:X$100,'DATA 2'!$A$68:$A$100,$A16)</f>
        <v>2811.3573219999998</v>
      </c>
      <c r="Y16" s="29">
        <f>SUMIFS('DATA 2'!Y$68:Y$100,'DATA 2'!$A$68:$A$100,$A16)</f>
        <v>2731.2451019999999</v>
      </c>
      <c r="Z16" s="29">
        <f>SUMIFS('DATA 2'!Z$68:Z$100,'DATA 2'!$A$68:$A$100,$A16)</f>
        <v>2645.8041859999998</v>
      </c>
      <c r="AA16" s="29">
        <f>SUMIFS('DATA 2'!AA$68:AA$100,'DATA 2'!$A$68:$A$100,$A16)</f>
        <v>2555.0999149999998</v>
      </c>
      <c r="AB16" s="29">
        <f>SUMIFS('DATA 2'!AB$68:AB$100,'DATA 2'!$A$68:$A$100,$A16)</f>
        <v>2459.40454</v>
      </c>
      <c r="AC16" s="29">
        <f>SUMIFS('DATA 2'!AC$68:AC$100,'DATA 2'!$A$68:$A$100,$A16)</f>
        <v>2359.0946680000002</v>
      </c>
      <c r="AD16" s="29">
        <f>SUMIFS('DATA 2'!AD$68:AD$100,'DATA 2'!$A$68:$A$100,$A16)</f>
        <v>2254.6278830000001</v>
      </c>
      <c r="AE16" s="29">
        <f>SUMIFS('DATA 2'!AE$68:AE$100,'DATA 2'!$A$68:$A$100,$A16)</f>
        <v>1759.5709199999999</v>
      </c>
      <c r="AF16" s="29">
        <f>SUMIFS('DATA 2'!AF$68:AF$100,'DATA 2'!$A$68:$A$100,$A16)</f>
        <v>1263.64797</v>
      </c>
      <c r="AG16" s="29">
        <f>SUMIFS('DATA 2'!AG$68:AG$100,'DATA 2'!$A$68:$A$100,$A16)</f>
        <v>871.57218469999998</v>
      </c>
      <c r="AH16" s="29">
        <f>SUMIFS('DATA 2'!AH$68:AH$100,'DATA 2'!$A$68:$A$100,$A16)</f>
        <v>585.83562400000005</v>
      </c>
      <c r="AI16" s="29">
        <f>SUMIFS('DATA 2'!AI$68:AI$100,'DATA 2'!$A$68:$A$100,$A16)</f>
        <v>385.88771860000003</v>
      </c>
      <c r="AJ16" s="29">
        <f>SUMIFS('DATA 2'!AJ$68:AJ$100,'DATA 2'!$A$68:$A$100,$A16)</f>
        <v>249.7280849</v>
      </c>
      <c r="AK16" s="29">
        <f>SUMIFS('DATA 2'!AK$68:AK$100,'DATA 2'!$A$68:$A$100,$A16)</f>
        <v>159.0250264</v>
      </c>
      <c r="AL16" s="29">
        <f>SUMIFS('DATA 2'!AL$68:AL$100,'DATA 2'!$A$68:$A$100,$A16)</f>
        <v>99.772158700000006</v>
      </c>
      <c r="AM16" s="29">
        <f>SUMIFS('DATA 2'!AM$68:AM$100,'DATA 2'!$A$68:$A$100,$A16)</f>
        <v>61.753810319999999</v>
      </c>
      <c r="AN16" s="29">
        <f>SUMIFS('DATA 2'!AN$68:AN$100,'DATA 2'!$A$68:$A$100,$A16)</f>
        <v>37.767695760000002</v>
      </c>
    </row>
    <row r="17" spans="1:44" x14ac:dyDescent="0.25">
      <c r="A17" s="31" t="s">
        <v>432</v>
      </c>
      <c r="C17" s="29">
        <f>SUMIFS('DATA 2'!C$68:C$100,'DATA 2'!$A$68:$A$100,$A17)</f>
        <v>11781.592780000001</v>
      </c>
      <c r="D17" s="29">
        <f>SUMIFS('DATA 2'!D$68:D$100,'DATA 2'!$A$68:$A$100,$A17)</f>
        <v>12543.505999999999</v>
      </c>
      <c r="E17" s="29">
        <f>SUMIFS('DATA 2'!E$68:E$100,'DATA 2'!$A$68:$A$100,$A17)</f>
        <v>13124.26657</v>
      </c>
      <c r="F17" s="29">
        <f>SUMIFS('DATA 2'!F$68:F$100,'DATA 2'!$A$68:$A$100,$A17)</f>
        <v>13564.21176</v>
      </c>
      <c r="G17" s="29">
        <f>SUMIFS('DATA 2'!G$68:G$100,'DATA 2'!$A$68:$A$100,$A17)</f>
        <v>13902.60896</v>
      </c>
      <c r="H17" s="29">
        <f>SUMIFS('DATA 2'!H$68:H$100,'DATA 2'!$A$68:$A$100,$A17)</f>
        <v>15398.7227</v>
      </c>
      <c r="I17" s="29">
        <f>SUMIFS('DATA 2'!I$68:I$100,'DATA 2'!$A$68:$A$100,$A17)</f>
        <v>16503.547699999999</v>
      </c>
      <c r="J17" s="29">
        <f>SUMIFS('DATA 2'!J$68:J$100,'DATA 2'!$A$68:$A$100,$A17)</f>
        <v>17400.18332</v>
      </c>
      <c r="K17" s="29">
        <f>SUMIFS('DATA 2'!K$68:K$100,'DATA 2'!$A$68:$A$100,$A17)</f>
        <v>18182.57171</v>
      </c>
      <c r="L17" s="29">
        <f>SUMIFS('DATA 2'!L$68:L$100,'DATA 2'!$A$68:$A$100,$A17)</f>
        <v>18877.97409</v>
      </c>
      <c r="M17" s="29">
        <f>SUMIFS('DATA 2'!M$68:M$100,'DATA 2'!$A$68:$A$100,$A17)</f>
        <v>19470.537179999999</v>
      </c>
      <c r="N17" s="29">
        <f>SUMIFS('DATA 2'!N$68:N$100,'DATA 2'!$A$68:$A$100,$A17)</f>
        <v>19903.679540000001</v>
      </c>
      <c r="O17" s="29">
        <f>SUMIFS('DATA 2'!O$68:O$100,'DATA 2'!$A$68:$A$100,$A17)</f>
        <v>20082.073540000001</v>
      </c>
      <c r="P17" s="29">
        <f>SUMIFS('DATA 2'!P$68:P$100,'DATA 2'!$A$68:$A$100,$A17)</f>
        <v>21161.646499999999</v>
      </c>
      <c r="Q17" s="29">
        <f>SUMIFS('DATA 2'!Q$68:Q$100,'DATA 2'!$A$68:$A$100,$A17)</f>
        <v>22265.709510000001</v>
      </c>
      <c r="R17" s="29">
        <f>SUMIFS('DATA 2'!R$68:R$100,'DATA 2'!$A$68:$A$100,$A17)</f>
        <v>23390.007379999999</v>
      </c>
      <c r="S17" s="29">
        <f>SUMIFS('DATA 2'!S$68:S$100,'DATA 2'!$A$68:$A$100,$A17)</f>
        <v>24528.550480000002</v>
      </c>
      <c r="T17" s="29">
        <f>SUMIFS('DATA 2'!T$68:T$100,'DATA 2'!$A$68:$A$100,$A17)</f>
        <v>25677.140319999999</v>
      </c>
      <c r="U17" s="29">
        <f>SUMIFS('DATA 2'!U$68:U$100,'DATA 2'!$A$68:$A$100,$A17)</f>
        <v>26233.110240000002</v>
      </c>
      <c r="V17" s="29">
        <f>SUMIFS('DATA 2'!V$68:V$100,'DATA 2'!$A$68:$A$100,$A17)</f>
        <v>26757.23676</v>
      </c>
      <c r="W17" s="29">
        <f>SUMIFS('DATA 2'!W$68:W$100,'DATA 2'!$A$68:$A$100,$A17)</f>
        <v>27188.05359</v>
      </c>
      <c r="X17" s="29">
        <f>SUMIFS('DATA 2'!X$68:X$100,'DATA 2'!$A$68:$A$100,$A17)</f>
        <v>27580.707620000001</v>
      </c>
      <c r="Y17" s="29">
        <f>SUMIFS('DATA 2'!Y$68:Y$100,'DATA 2'!$A$68:$A$100,$A17)</f>
        <v>27909.852729999999</v>
      </c>
      <c r="Z17" s="29">
        <f>SUMIFS('DATA 2'!Z$68:Z$100,'DATA 2'!$A$68:$A$100,$A17)</f>
        <v>28167.552660000001</v>
      </c>
      <c r="AA17" s="29">
        <f>SUMIFS('DATA 2'!AA$68:AA$100,'DATA 2'!$A$68:$A$100,$A17)</f>
        <v>28347.783090000001</v>
      </c>
      <c r="AB17" s="29">
        <f>SUMIFS('DATA 2'!AB$68:AB$100,'DATA 2'!$A$68:$A$100,$A17)</f>
        <v>28445.020059999999</v>
      </c>
      <c r="AC17" s="29">
        <f>SUMIFS('DATA 2'!AC$68:AC$100,'DATA 2'!$A$68:$A$100,$A17)</f>
        <v>28454.213220000001</v>
      </c>
      <c r="AD17" s="29">
        <f>SUMIFS('DATA 2'!AD$68:AD$100,'DATA 2'!$A$68:$A$100,$A17)</f>
        <v>28371.065780000001</v>
      </c>
      <c r="AE17" s="29">
        <f>SUMIFS('DATA 2'!AE$68:AE$100,'DATA 2'!$A$68:$A$100,$A17)</f>
        <v>30028.446929999998</v>
      </c>
      <c r="AF17" s="29">
        <f>SUMIFS('DATA 2'!AF$68:AF$100,'DATA 2'!$A$68:$A$100,$A17)</f>
        <v>31469.09592</v>
      </c>
      <c r="AG17" s="29">
        <f>SUMIFS('DATA 2'!AG$68:AG$100,'DATA 2'!$A$68:$A$100,$A17)</f>
        <v>32777.004910000003</v>
      </c>
      <c r="AH17" s="29">
        <f>SUMIFS('DATA 2'!AH$68:AH$100,'DATA 2'!$A$68:$A$100,$A17)</f>
        <v>34004.121520000001</v>
      </c>
      <c r="AI17" s="29">
        <f>SUMIFS('DATA 2'!AI$68:AI$100,'DATA 2'!$A$68:$A$100,$A17)</f>
        <v>35183.859320000003</v>
      </c>
      <c r="AJ17" s="29">
        <f>SUMIFS('DATA 2'!AJ$68:AJ$100,'DATA 2'!$A$68:$A$100,$A17)</f>
        <v>36337.381029999997</v>
      </c>
      <c r="AK17" s="29">
        <f>SUMIFS('DATA 2'!AK$68:AK$100,'DATA 2'!$A$68:$A$100,$A17)</f>
        <v>37478.478739999999</v>
      </c>
      <c r="AL17" s="29">
        <f>SUMIFS('DATA 2'!AL$68:AL$100,'DATA 2'!$A$68:$A$100,$A17)</f>
        <v>38616.558420000001</v>
      </c>
      <c r="AM17" s="29">
        <f>SUMIFS('DATA 2'!AM$68:AM$100,'DATA 2'!$A$68:$A$100,$A17)</f>
        <v>39755.457130000003</v>
      </c>
      <c r="AN17" s="29">
        <f>SUMIFS('DATA 2'!AN$68:AN$100,'DATA 2'!$A$68:$A$100,$A17)</f>
        <v>40898.003539999998</v>
      </c>
    </row>
    <row r="18" spans="1:44" x14ac:dyDescent="0.25">
      <c r="A18" s="31" t="s">
        <v>429</v>
      </c>
      <c r="C18" s="29">
        <f>SUMIFS('DATA 2'!C$68:C$100,'DATA 2'!$A$68:$A$100,$A18)</f>
        <v>474.12527679999999</v>
      </c>
      <c r="D18" s="29">
        <f>SUMIFS('DATA 2'!D$68:D$100,'DATA 2'!$A$68:$A$100,$A18)</f>
        <v>542.86191440000005</v>
      </c>
      <c r="E18" s="29">
        <f>SUMIFS('DATA 2'!E$68:E$100,'DATA 2'!$A$68:$A$100,$A18)</f>
        <v>641.28581780000002</v>
      </c>
      <c r="F18" s="29">
        <f>SUMIFS('DATA 2'!F$68:F$100,'DATA 2'!$A$68:$A$100,$A18)</f>
        <v>764.15994350000005</v>
      </c>
      <c r="G18" s="29">
        <f>SUMIFS('DATA 2'!G$68:G$100,'DATA 2'!$A$68:$A$100,$A18)</f>
        <v>912.3106282</v>
      </c>
      <c r="H18" s="29">
        <f>SUMIFS('DATA 2'!H$68:H$100,'DATA 2'!$A$68:$A$100,$A18)</f>
        <v>756.99995220000005</v>
      </c>
      <c r="I18" s="29">
        <f>SUMIFS('DATA 2'!I$68:I$100,'DATA 2'!$A$68:$A$100,$A18)</f>
        <v>535.53631459999997</v>
      </c>
      <c r="J18" s="29">
        <f>SUMIFS('DATA 2'!J$68:J$100,'DATA 2'!$A$68:$A$100,$A18)</f>
        <v>350.33041489999999</v>
      </c>
      <c r="K18" s="29">
        <f>SUMIFS('DATA 2'!K$68:K$100,'DATA 2'!$A$68:$A$100,$A18)</f>
        <v>218.5471944</v>
      </c>
      <c r="L18" s="29">
        <f>SUMIFS('DATA 2'!L$68:L$100,'DATA 2'!$A$68:$A$100,$A18)</f>
        <v>131.5668143</v>
      </c>
      <c r="M18" s="29">
        <f>SUMIFS('DATA 2'!M$68:M$100,'DATA 2'!$A$68:$A$100,$A18)</f>
        <v>76.747931919999999</v>
      </c>
      <c r="N18" s="29">
        <f>SUMIFS('DATA 2'!N$68:N$100,'DATA 2'!$A$68:$A$100,$A18)</f>
        <v>43.394680319999999</v>
      </c>
      <c r="O18" s="29">
        <f>SUMIFS('DATA 2'!O$68:O$100,'DATA 2'!$A$68:$A$100,$A18)</f>
        <v>23.735362989999999</v>
      </c>
      <c r="P18" s="29">
        <f>SUMIFS('DATA 2'!P$68:P$100,'DATA 2'!$A$68:$A$100,$A18)</f>
        <v>17.20036202</v>
      </c>
      <c r="Q18" s="29">
        <f>SUMIFS('DATA 2'!Q$68:Q$100,'DATA 2'!$A$68:$A$100,$A18)</f>
        <v>13.62735896</v>
      </c>
      <c r="R18" s="29">
        <f>SUMIFS('DATA 2'!R$68:R$100,'DATA 2'!$A$68:$A$100,$A18)</f>
        <v>11.06931183</v>
      </c>
      <c r="S18" s="29">
        <f>SUMIFS('DATA 2'!S$68:S$100,'DATA 2'!$A$68:$A$100,$A18)</f>
        <v>9.0420945570000004</v>
      </c>
      <c r="T18" s="29">
        <f>SUMIFS('DATA 2'!T$68:T$100,'DATA 2'!$A$68:$A$100,$A18)</f>
        <v>7.3846608490000003</v>
      </c>
      <c r="U18" s="29">
        <f>SUMIFS('DATA 2'!U$68:U$100,'DATA 2'!$A$68:$A$100,$A18)</f>
        <v>6.8330597270000002</v>
      </c>
      <c r="V18" s="29">
        <f>SUMIFS('DATA 2'!V$68:V$100,'DATA 2'!$A$68:$A$100,$A18)</f>
        <v>6.615180466</v>
      </c>
      <c r="W18" s="29">
        <f>SUMIFS('DATA 2'!W$68:W$100,'DATA 2'!$A$68:$A$100,$A18)</f>
        <v>6.5141619349999997</v>
      </c>
      <c r="X18" s="29">
        <f>SUMIFS('DATA 2'!X$68:X$100,'DATA 2'!$A$68:$A$100,$A18)</f>
        <v>6.478502969</v>
      </c>
      <c r="Y18" s="29">
        <f>SUMIFS('DATA 2'!Y$68:Y$100,'DATA 2'!$A$68:$A$100,$A18)</f>
        <v>6.489342444</v>
      </c>
      <c r="Z18" s="29">
        <f>SUMIFS('DATA 2'!Z$68:Z$100,'DATA 2'!$A$68:$A$100,$A18)</f>
        <v>6.5402238969999997</v>
      </c>
      <c r="AA18" s="29">
        <f>SUMIFS('DATA 2'!AA$68:AA$100,'DATA 2'!$A$68:$A$100,$A18)</f>
        <v>6.6290796570000001</v>
      </c>
      <c r="AB18" s="29">
        <f>SUMIFS('DATA 2'!AB$68:AB$100,'DATA 2'!$A$68:$A$100,$A18)</f>
        <v>6.7555423369999996</v>
      </c>
      <c r="AC18" s="29">
        <f>SUMIFS('DATA 2'!AC$68:AC$100,'DATA 2'!$A$68:$A$100,$A18)</f>
        <v>6.920084686</v>
      </c>
      <c r="AD18" s="29">
        <f>SUMIFS('DATA 2'!AD$68:AD$100,'DATA 2'!$A$68:$A$100,$A18)</f>
        <v>7.1237610880000002</v>
      </c>
      <c r="AE18" s="29">
        <f>SUMIFS('DATA 2'!AE$68:AE$100,'DATA 2'!$A$68:$A$100,$A18)</f>
        <v>7.3406299800000001</v>
      </c>
      <c r="AF18" s="29">
        <f>SUMIFS('DATA 2'!AF$68:AF$100,'DATA 2'!$A$68:$A$100,$A18)</f>
        <v>7.5482252409999999</v>
      </c>
      <c r="AG18" s="29">
        <f>SUMIFS('DATA 2'!AG$68:AG$100,'DATA 2'!$A$68:$A$100,$A18)</f>
        <v>7.7568237460000002</v>
      </c>
      <c r="AH18" s="29">
        <f>SUMIFS('DATA 2'!AH$68:AH$100,'DATA 2'!$A$68:$A$100,$A18)</f>
        <v>7.9811084000000001</v>
      </c>
      <c r="AI18" s="29">
        <f>SUMIFS('DATA 2'!AI$68:AI$100,'DATA 2'!$A$68:$A$100,$A18)</f>
        <v>8.2335488689999998</v>
      </c>
      <c r="AJ18" s="29">
        <f>SUMIFS('DATA 2'!AJ$68:AJ$100,'DATA 2'!$A$68:$A$100,$A18)</f>
        <v>8.5240658079999996</v>
      </c>
      <c r="AK18" s="29">
        <f>SUMIFS('DATA 2'!AK$68:AK$100,'DATA 2'!$A$68:$A$100,$A18)</f>
        <v>8.8610824739999998</v>
      </c>
      <c r="AL18" s="29">
        <f>SUMIFS('DATA 2'!AL$68:AL$100,'DATA 2'!$A$68:$A$100,$A18)</f>
        <v>9.2525548129999997</v>
      </c>
      <c r="AM18" s="29">
        <f>SUMIFS('DATA 2'!AM$68:AM$100,'DATA 2'!$A$68:$A$100,$A18)</f>
        <v>9.7062320670000002</v>
      </c>
      <c r="AN18" s="29">
        <f>SUMIFS('DATA 2'!AN$68:AN$100,'DATA 2'!$A$68:$A$100,$A18)</f>
        <v>10.230589719999999</v>
      </c>
    </row>
    <row r="19" spans="1:44" x14ac:dyDescent="0.25">
      <c r="A19" s="31" t="s">
        <v>430</v>
      </c>
      <c r="C19" s="29">
        <f>SUMIFS('DATA 2'!C$68:C$100,'DATA 2'!$A$68:$A$100,$A19)</f>
        <v>5981.2326210000001</v>
      </c>
      <c r="D19" s="29">
        <f>SUMIFS('DATA 2'!D$68:D$100,'DATA 2'!$A$68:$A$100,$A19)</f>
        <v>5997.8685539999997</v>
      </c>
      <c r="E19" s="29">
        <f>SUMIFS('DATA 2'!E$68:E$100,'DATA 2'!$A$68:$A$100,$A19)</f>
        <v>5890.2379300000002</v>
      </c>
      <c r="F19" s="29">
        <f>SUMIFS('DATA 2'!F$68:F$100,'DATA 2'!$A$68:$A$100,$A19)</f>
        <v>5705.1564950000002</v>
      </c>
      <c r="G19" s="29">
        <f>SUMIFS('DATA 2'!G$68:G$100,'DATA 2'!$A$68:$A$100,$A19)</f>
        <v>5465.850187</v>
      </c>
      <c r="H19" s="29">
        <f>SUMIFS('DATA 2'!H$68:H$100,'DATA 2'!$A$68:$A$100,$A19)</f>
        <v>3355.7476350000002</v>
      </c>
      <c r="I19" s="29">
        <f>SUMIFS('DATA 2'!I$68:I$100,'DATA 2'!$A$68:$A$100,$A19)</f>
        <v>1696.4518820000001</v>
      </c>
      <c r="J19" s="29">
        <f>SUMIFS('DATA 2'!J$68:J$100,'DATA 2'!$A$68:$A$100,$A19)</f>
        <v>778.01021530000003</v>
      </c>
      <c r="K19" s="29">
        <f>SUMIFS('DATA 2'!K$68:K$100,'DATA 2'!$A$68:$A$100,$A19)</f>
        <v>335.77681899999999</v>
      </c>
      <c r="L19" s="29">
        <f>SUMIFS('DATA 2'!L$68:L$100,'DATA 2'!$A$68:$A$100,$A19)</f>
        <v>138.66469069999999</v>
      </c>
      <c r="M19" s="29">
        <f>SUMIFS('DATA 2'!M$68:M$100,'DATA 2'!$A$68:$A$100,$A19)</f>
        <v>55.475903680000002</v>
      </c>
      <c r="N19" s="29">
        <f>SUMIFS('DATA 2'!N$68:N$100,'DATA 2'!$A$68:$A$100,$A19)</f>
        <v>21.873498819999998</v>
      </c>
      <c r="O19" s="29">
        <f>SUMIFS('DATA 2'!O$68:O$100,'DATA 2'!$A$68:$A$100,$A19)</f>
        <v>8.7599503769999902</v>
      </c>
      <c r="P19" s="29">
        <f>SUMIFS('DATA 2'!P$68:P$100,'DATA 2'!$A$68:$A$100,$A19)</f>
        <v>5.4632589500000002</v>
      </c>
      <c r="Q19" s="29">
        <f>SUMIFS('DATA 2'!Q$68:Q$100,'DATA 2'!$A$68:$A$100,$A19)</f>
        <v>3.932148524</v>
      </c>
      <c r="R19" s="29">
        <f>SUMIFS('DATA 2'!R$68:R$100,'DATA 2'!$A$68:$A$100,$A19)</f>
        <v>2.955911752</v>
      </c>
      <c r="S19" s="29">
        <f>SUMIFS('DATA 2'!S$68:S$100,'DATA 2'!$A$68:$A$100,$A19)</f>
        <v>2.2522239530000001</v>
      </c>
      <c r="T19" s="29">
        <f>SUMIFS('DATA 2'!T$68:T$100,'DATA 2'!$A$68:$A$100,$A19)</f>
        <v>1.7237765249999999</v>
      </c>
      <c r="U19" s="29">
        <f>SUMIFS('DATA 2'!U$68:U$100,'DATA 2'!$A$68:$A$100,$A19)</f>
        <v>1.331910983</v>
      </c>
      <c r="V19" s="29">
        <f>SUMIFS('DATA 2'!V$68:V$100,'DATA 2'!$A$68:$A$100,$A19)</f>
        <v>1.0334413410000001</v>
      </c>
      <c r="W19" s="29">
        <f>SUMIFS('DATA 2'!W$68:W$100,'DATA 2'!$A$68:$A$100,$A19)</f>
        <v>0.80287013240000005</v>
      </c>
      <c r="X19" s="29">
        <f>SUMIFS('DATA 2'!X$68:X$100,'DATA 2'!$A$68:$A$100,$A19)</f>
        <v>0.62462534520000002</v>
      </c>
      <c r="Y19" s="29">
        <f>SUMIFS('DATA 2'!Y$68:Y$100,'DATA 2'!$A$68:$A$100,$A19)</f>
        <v>0.48646143339999998</v>
      </c>
      <c r="Z19" s="29">
        <f>SUMIFS('DATA 2'!Z$68:Z$100,'DATA 2'!$A$68:$A$100,$A19)</f>
        <v>0.37916801770000003</v>
      </c>
      <c r="AA19" s="29">
        <f>SUMIFS('DATA 2'!AA$68:AA$100,'DATA 2'!$A$68:$A$100,$A19)</f>
        <v>0.29573666609999999</v>
      </c>
      <c r="AB19" s="29">
        <f>SUMIFS('DATA 2'!AB$68:AB$100,'DATA 2'!$A$68:$A$100,$A19)</f>
        <v>0.23079026820000001</v>
      </c>
      <c r="AC19" s="29">
        <f>SUMIFS('DATA 2'!AC$68:AC$100,'DATA 2'!$A$68:$A$100,$A19)</f>
        <v>0.1801863735</v>
      </c>
      <c r="AD19" s="29">
        <f>SUMIFS('DATA 2'!AD$68:AD$100,'DATA 2'!$A$68:$A$100,$A19)</f>
        <v>0.1407262735</v>
      </c>
      <c r="AE19" s="29">
        <f>SUMIFS('DATA 2'!AE$68:AE$100,'DATA 2'!$A$68:$A$100,$A19)</f>
        <v>0.1118277756</v>
      </c>
      <c r="AF19" s="29">
        <f>SUMIFS('DATA 2'!AF$68:AF$100,'DATA 2'!$A$68:$A$100,$A19)</f>
        <v>8.9112943200000003E-2</v>
      </c>
      <c r="AG19" s="29">
        <f>SUMIFS('DATA 2'!AG$68:AG$100,'DATA 2'!$A$68:$A$100,$A19)</f>
        <v>7.0987207499999996E-2</v>
      </c>
      <c r="AH19" s="29">
        <f>SUMIFS('DATA 2'!AH$68:AH$100,'DATA 2'!$A$68:$A$100,$A19)</f>
        <v>5.6532753200000001E-2</v>
      </c>
      <c r="AI19" s="29">
        <f>SUMIFS('DATA 2'!AI$68:AI$100,'DATA 2'!$A$68:$A$100,$A19)</f>
        <v>4.50376969E-2</v>
      </c>
      <c r="AJ19" s="29">
        <f>SUMIFS('DATA 2'!AJ$68:AJ$100,'DATA 2'!$A$68:$A$100,$A19)</f>
        <v>3.5913005900000003E-2</v>
      </c>
      <c r="AK19" s="29">
        <f>SUMIFS('DATA 2'!AK$68:AK$100,'DATA 2'!$A$68:$A$100,$A19)</f>
        <v>2.86754816E-2</v>
      </c>
      <c r="AL19" s="29">
        <f>SUMIFS('DATA 2'!AL$68:AL$100,'DATA 2'!$A$68:$A$100,$A19)</f>
        <v>2.2933558499999999E-2</v>
      </c>
      <c r="AM19" s="29">
        <f>SUMIFS('DATA 2'!AM$68:AM$100,'DATA 2'!$A$68:$A$100,$A19)</f>
        <v>1.8374216700000001E-2</v>
      </c>
      <c r="AN19" s="29">
        <f>SUMIFS('DATA 2'!AN$68:AN$100,'DATA 2'!$A$68:$A$100,$A19)</f>
        <v>1.4749571899999999E-2</v>
      </c>
    </row>
    <row r="20" spans="1:44" x14ac:dyDescent="0.25">
      <c r="A20" s="31" t="s">
        <v>440</v>
      </c>
      <c r="C20" s="29">
        <f>SUM(C2:C7)</f>
        <v>3459303.5254912633</v>
      </c>
      <c r="D20" s="29">
        <f t="shared" ref="D20:AN20" si="1">SUM(D2:D7)</f>
        <v>3559876.6468724511</v>
      </c>
      <c r="E20" s="29">
        <f t="shared" si="1"/>
        <v>3660718.0838592425</v>
      </c>
      <c r="F20" s="29">
        <f t="shared" si="1"/>
        <v>3762128.8279051799</v>
      </c>
      <c r="G20" s="29">
        <f t="shared" si="1"/>
        <v>3866264.3477898198</v>
      </c>
      <c r="H20" s="29">
        <f t="shared" si="1"/>
        <v>3974998.6750966501</v>
      </c>
      <c r="I20" s="29">
        <f t="shared" si="1"/>
        <v>4087136.5497419699</v>
      </c>
      <c r="J20" s="29">
        <f t="shared" si="1"/>
        <v>4202678.2862469098</v>
      </c>
      <c r="K20" s="29">
        <f t="shared" si="1"/>
        <v>4319796.6760769701</v>
      </c>
      <c r="L20" s="29">
        <f t="shared" si="1"/>
        <v>4439444.24719775</v>
      </c>
      <c r="M20" s="29">
        <f t="shared" si="1"/>
        <v>4562965.8014586102</v>
      </c>
      <c r="N20" s="29">
        <f t="shared" si="1"/>
        <v>4691092.6394321807</v>
      </c>
      <c r="O20" s="29">
        <f t="shared" si="1"/>
        <v>4824481.2678692071</v>
      </c>
      <c r="P20" s="29">
        <f t="shared" si="1"/>
        <v>4958476.1527353106</v>
      </c>
      <c r="Q20" s="29">
        <f t="shared" si="1"/>
        <v>5097148.1018493343</v>
      </c>
      <c r="R20" s="29">
        <f t="shared" si="1"/>
        <v>5239632.8829801921</v>
      </c>
      <c r="S20" s="29">
        <f t="shared" si="1"/>
        <v>5385591.5767368404</v>
      </c>
      <c r="T20" s="29">
        <f t="shared" si="1"/>
        <v>5535030.1141583938</v>
      </c>
      <c r="U20" s="29">
        <f t="shared" si="1"/>
        <v>5687153.5906954706</v>
      </c>
      <c r="V20" s="29">
        <f t="shared" si="1"/>
        <v>5842332.6390159577</v>
      </c>
      <c r="W20" s="29">
        <f t="shared" si="1"/>
        <v>6000665.2824604679</v>
      </c>
      <c r="X20" s="29">
        <f t="shared" si="1"/>
        <v>6162782.9387234431</v>
      </c>
      <c r="Y20" s="29">
        <f t="shared" si="1"/>
        <v>6328827.5211145375</v>
      </c>
      <c r="Z20" s="29">
        <f t="shared" si="1"/>
        <v>6498894.0206562346</v>
      </c>
      <c r="AA20" s="29">
        <f t="shared" si="1"/>
        <v>6673043.5101876426</v>
      </c>
      <c r="AB20" s="29">
        <f t="shared" si="1"/>
        <v>6851324.3917920142</v>
      </c>
      <c r="AC20" s="29">
        <f t="shared" si="1"/>
        <v>7033789.6070887009</v>
      </c>
      <c r="AD20" s="29">
        <f t="shared" si="1"/>
        <v>7220510.7756205127</v>
      </c>
      <c r="AE20" s="29">
        <f t="shared" si="1"/>
        <v>7406424.2281627357</v>
      </c>
      <c r="AF20" s="29">
        <f t="shared" si="1"/>
        <v>7595494.6847811444</v>
      </c>
      <c r="AG20" s="29">
        <f t="shared" si="1"/>
        <v>7787685.2446426842</v>
      </c>
      <c r="AH20" s="29">
        <f t="shared" si="1"/>
        <v>7982824.2561803833</v>
      </c>
      <c r="AI20" s="29">
        <f t="shared" si="1"/>
        <v>8181176.2899544854</v>
      </c>
      <c r="AJ20" s="29">
        <f t="shared" si="1"/>
        <v>8383206.2823594445</v>
      </c>
      <c r="AK20" s="29">
        <f t="shared" si="1"/>
        <v>8589785.4153240249</v>
      </c>
      <c r="AL20" s="29">
        <f t="shared" si="1"/>
        <v>8801450.9172818922</v>
      </c>
      <c r="AM20" s="29">
        <f t="shared" si="1"/>
        <v>9018969.8389328811</v>
      </c>
      <c r="AN20" s="29">
        <f t="shared" si="1"/>
        <v>9243306.5056588016</v>
      </c>
    </row>
    <row r="21" spans="1:44" x14ac:dyDescent="0.25">
      <c r="A21" s="32" t="s">
        <v>435</v>
      </c>
      <c r="C21" s="29">
        <f>SUM(C8:C14)</f>
        <v>12966.9558114627</v>
      </c>
      <c r="D21" s="29">
        <f t="shared" ref="D21:AN21" si="2">SUM(D8:D14)</f>
        <v>13927.6233799417</v>
      </c>
      <c r="E21" s="29">
        <f t="shared" si="2"/>
        <v>15111.925024912001</v>
      </c>
      <c r="F21" s="29">
        <f t="shared" si="2"/>
        <v>16495.273201469998</v>
      </c>
      <c r="G21" s="29">
        <f t="shared" si="2"/>
        <v>18255.866026</v>
      </c>
      <c r="H21" s="29">
        <f t="shared" si="2"/>
        <v>21119.824426499996</v>
      </c>
      <c r="I21" s="29">
        <f t="shared" si="2"/>
        <v>24073.314208299998</v>
      </c>
      <c r="J21" s="29">
        <f t="shared" si="2"/>
        <v>27041.230174600001</v>
      </c>
      <c r="K21" s="29">
        <f t="shared" si="2"/>
        <v>30221.873174</v>
      </c>
      <c r="L21" s="29">
        <f t="shared" si="2"/>
        <v>33899.744232000005</v>
      </c>
      <c r="M21" s="29">
        <f t="shared" si="2"/>
        <v>38456.925504999999</v>
      </c>
      <c r="N21" s="29">
        <f t="shared" si="2"/>
        <v>44449.366198999989</v>
      </c>
      <c r="O21" s="29">
        <f t="shared" si="2"/>
        <v>52719.897166999996</v>
      </c>
      <c r="P21" s="29">
        <f t="shared" si="2"/>
        <v>57065.345534</v>
      </c>
      <c r="Q21" s="29">
        <f t="shared" si="2"/>
        <v>61594.256385000001</v>
      </c>
      <c r="R21" s="29">
        <f t="shared" si="2"/>
        <v>66288.252171999993</v>
      </c>
      <c r="S21" s="29">
        <f t="shared" si="2"/>
        <v>71145.848058999982</v>
      </c>
      <c r="T21" s="29">
        <f t="shared" si="2"/>
        <v>76172.732315999994</v>
      </c>
      <c r="U21" s="29">
        <f t="shared" si="2"/>
        <v>82319.917587999997</v>
      </c>
      <c r="V21" s="29">
        <f t="shared" si="2"/>
        <v>88948.467212000003</v>
      </c>
      <c r="W21" s="29">
        <f t="shared" si="2"/>
        <v>96017.400617000007</v>
      </c>
      <c r="X21" s="29">
        <f t="shared" si="2"/>
        <v>103753.59319</v>
      </c>
      <c r="Y21" s="29">
        <f t="shared" si="2"/>
        <v>112166.529308</v>
      </c>
      <c r="Z21" s="29">
        <f t="shared" si="2"/>
        <v>121293.62337000002</v>
      </c>
      <c r="AA21" s="29">
        <f t="shared" si="2"/>
        <v>131174.77137450001</v>
      </c>
      <c r="AB21" s="29">
        <f t="shared" si="2"/>
        <v>141847.31818880001</v>
      </c>
      <c r="AC21" s="29">
        <f t="shared" si="2"/>
        <v>153343.78992919999</v>
      </c>
      <c r="AD21" s="29">
        <f t="shared" si="2"/>
        <v>165690.87997719998</v>
      </c>
      <c r="AE21" s="29">
        <f t="shared" si="2"/>
        <v>172737.84943170001</v>
      </c>
      <c r="AF21" s="29">
        <f t="shared" si="2"/>
        <v>179024.85146400001</v>
      </c>
      <c r="AG21" s="29">
        <f t="shared" si="2"/>
        <v>184990.11480899996</v>
      </c>
      <c r="AH21" s="29">
        <f t="shared" si="2"/>
        <v>190621.3741405</v>
      </c>
      <c r="AI21" s="29">
        <f t="shared" si="2"/>
        <v>195892.50915740005</v>
      </c>
      <c r="AJ21" s="29">
        <f t="shared" si="2"/>
        <v>200806.68762936001</v>
      </c>
      <c r="AK21" s="29">
        <f t="shared" si="2"/>
        <v>205384.66625544001</v>
      </c>
      <c r="AL21" s="29">
        <f t="shared" si="2"/>
        <v>209655.54352263099</v>
      </c>
      <c r="AM21" s="29">
        <f t="shared" si="2"/>
        <v>213635.08072550601</v>
      </c>
      <c r="AN21" s="29">
        <f t="shared" si="2"/>
        <v>217341.59572130998</v>
      </c>
    </row>
    <row r="22" spans="1:44" x14ac:dyDescent="0.25">
      <c r="A22" s="32" t="s">
        <v>428</v>
      </c>
      <c r="C22" s="29">
        <f>C15</f>
        <v>2605.7253879999998</v>
      </c>
      <c r="D22" s="29">
        <f t="shared" ref="D22:AN22" si="3">D15</f>
        <v>2652.381652</v>
      </c>
      <c r="E22" s="29">
        <f t="shared" si="3"/>
        <v>2677.7079739999999</v>
      </c>
      <c r="F22" s="29">
        <f t="shared" si="3"/>
        <v>2683.6234030000001</v>
      </c>
      <c r="G22" s="29">
        <f t="shared" si="3"/>
        <v>2668.4919329999998</v>
      </c>
      <c r="H22" s="29">
        <f t="shared" si="3"/>
        <v>2848.1754179999998</v>
      </c>
      <c r="I22" s="29">
        <f t="shared" si="3"/>
        <v>3027.3729539999999</v>
      </c>
      <c r="J22" s="29">
        <f t="shared" si="3"/>
        <v>3164.494408</v>
      </c>
      <c r="K22" s="29">
        <f t="shared" si="3"/>
        <v>3261.0549580000002</v>
      </c>
      <c r="L22" s="29">
        <f t="shared" si="3"/>
        <v>3323.3751849999999</v>
      </c>
      <c r="M22" s="29">
        <f t="shared" si="3"/>
        <v>3353.342545</v>
      </c>
      <c r="N22" s="29">
        <f t="shared" si="3"/>
        <v>3346.6401089999999</v>
      </c>
      <c r="O22" s="29">
        <f t="shared" si="3"/>
        <v>3293.1038920000001</v>
      </c>
      <c r="P22" s="29">
        <f t="shared" si="3"/>
        <v>3296.4279499999998</v>
      </c>
      <c r="Q22" s="29">
        <f t="shared" si="3"/>
        <v>3313.384321</v>
      </c>
      <c r="R22" s="29">
        <f t="shared" si="3"/>
        <v>3329.4381199999998</v>
      </c>
      <c r="S22" s="29">
        <f t="shared" si="3"/>
        <v>3339.8642199999999</v>
      </c>
      <c r="T22" s="29">
        <f t="shared" si="3"/>
        <v>3343.0577210000001</v>
      </c>
      <c r="U22" s="29">
        <f t="shared" si="3"/>
        <v>3374.2895360000002</v>
      </c>
      <c r="V22" s="29">
        <f t="shared" si="3"/>
        <v>3413.2253340000002</v>
      </c>
      <c r="W22" s="29">
        <f t="shared" si="3"/>
        <v>3447.3071960000002</v>
      </c>
      <c r="X22" s="29">
        <f t="shared" si="3"/>
        <v>3477.277067</v>
      </c>
      <c r="Y22" s="29">
        <f t="shared" si="3"/>
        <v>3501.1630270000001</v>
      </c>
      <c r="Z22" s="29">
        <f t="shared" si="3"/>
        <v>3517.5857500000002</v>
      </c>
      <c r="AA22" s="29">
        <f t="shared" si="3"/>
        <v>3525.5694800000001</v>
      </c>
      <c r="AB22" s="29">
        <f t="shared" si="3"/>
        <v>3524.3158079999998</v>
      </c>
      <c r="AC22" s="29">
        <f t="shared" si="3"/>
        <v>3513.1227549999999</v>
      </c>
      <c r="AD22" s="29">
        <f t="shared" si="3"/>
        <v>3491.3814790000001</v>
      </c>
      <c r="AE22" s="29">
        <f t="shared" si="3"/>
        <v>3546.486441</v>
      </c>
      <c r="AF22" s="29">
        <f t="shared" si="3"/>
        <v>3605.0452879999998</v>
      </c>
      <c r="AG22" s="29">
        <f t="shared" si="3"/>
        <v>3650.5855390000002</v>
      </c>
      <c r="AH22" s="29">
        <f t="shared" si="3"/>
        <v>3682.89129</v>
      </c>
      <c r="AI22" s="29">
        <f t="shared" si="3"/>
        <v>3704.7930700000002</v>
      </c>
      <c r="AJ22" s="29">
        <f t="shared" si="3"/>
        <v>3718.8886859999998</v>
      </c>
      <c r="AK22" s="29">
        <f t="shared" si="3"/>
        <v>3727.0468340000002</v>
      </c>
      <c r="AL22" s="29">
        <f t="shared" si="3"/>
        <v>3730.5600669999999</v>
      </c>
      <c r="AM22" s="29">
        <f t="shared" si="3"/>
        <v>3730.1447600000001</v>
      </c>
      <c r="AN22" s="29">
        <f t="shared" si="3"/>
        <v>3726.2746069999998</v>
      </c>
    </row>
    <row r="23" spans="1:44" x14ac:dyDescent="0.25">
      <c r="A23" s="32" t="s">
        <v>223</v>
      </c>
      <c r="C23" s="29">
        <f>SUM(C16:C19)</f>
        <v>21068.6177508</v>
      </c>
      <c r="D23" s="29">
        <f t="shared" ref="D23:AN23" si="4">SUM(D16:D19)</f>
        <v>21982.716295400001</v>
      </c>
      <c r="E23" s="29">
        <f t="shared" si="4"/>
        <v>22584.6254348</v>
      </c>
      <c r="F23" s="29">
        <f t="shared" si="4"/>
        <v>22959.260921499997</v>
      </c>
      <c r="G23" s="29">
        <f t="shared" si="4"/>
        <v>23176.335026199999</v>
      </c>
      <c r="H23" s="29">
        <f t="shared" si="4"/>
        <v>22587.768702199999</v>
      </c>
      <c r="I23" s="29">
        <f t="shared" si="4"/>
        <v>21998.500174599998</v>
      </c>
      <c r="J23" s="29">
        <f t="shared" si="4"/>
        <v>21942.389497200002</v>
      </c>
      <c r="K23" s="29">
        <f t="shared" si="4"/>
        <v>22267.351918399996</v>
      </c>
      <c r="L23" s="29">
        <f t="shared" si="4"/>
        <v>22767.046700999999</v>
      </c>
      <c r="M23" s="29">
        <f t="shared" si="4"/>
        <v>23283.000466599999</v>
      </c>
      <c r="N23" s="29">
        <f t="shared" si="4"/>
        <v>23677.693008140002</v>
      </c>
      <c r="O23" s="29">
        <f t="shared" si="4"/>
        <v>23806.041672366999</v>
      </c>
      <c r="P23" s="29">
        <f t="shared" si="4"/>
        <v>24797.41872197</v>
      </c>
      <c r="Q23" s="29">
        <f t="shared" si="4"/>
        <v>25790.334477483997</v>
      </c>
      <c r="R23" s="29">
        <f t="shared" si="4"/>
        <v>26789.404896582</v>
      </c>
      <c r="S23" s="29">
        <f t="shared" si="4"/>
        <v>27792.446252510003</v>
      </c>
      <c r="T23" s="29">
        <f t="shared" si="4"/>
        <v>28797.543052373996</v>
      </c>
      <c r="U23" s="29">
        <f t="shared" si="4"/>
        <v>29268.593369710001</v>
      </c>
      <c r="V23" s="29">
        <f t="shared" si="4"/>
        <v>29723.247006807</v>
      </c>
      <c r="W23" s="29">
        <f t="shared" si="4"/>
        <v>30081.949321067401</v>
      </c>
      <c r="X23" s="29">
        <f t="shared" si="4"/>
        <v>30399.168070314201</v>
      </c>
      <c r="Y23" s="29">
        <f t="shared" si="4"/>
        <v>30648.073635877401</v>
      </c>
      <c r="Z23" s="29">
        <f t="shared" si="4"/>
        <v>30820.276237914699</v>
      </c>
      <c r="AA23" s="29">
        <f t="shared" si="4"/>
        <v>30909.807821323098</v>
      </c>
      <c r="AB23" s="29">
        <f t="shared" si="4"/>
        <v>30911.410932605198</v>
      </c>
      <c r="AC23" s="29">
        <f t="shared" si="4"/>
        <v>30820.408159059505</v>
      </c>
      <c r="AD23" s="29">
        <f t="shared" si="4"/>
        <v>30632.958150361505</v>
      </c>
      <c r="AE23" s="29">
        <f t="shared" si="4"/>
        <v>31795.470307755597</v>
      </c>
      <c r="AF23" s="29">
        <f t="shared" si="4"/>
        <v>32740.381228184197</v>
      </c>
      <c r="AG23" s="29">
        <f t="shared" si="4"/>
        <v>33656.404905653508</v>
      </c>
      <c r="AH23" s="29">
        <f t="shared" si="4"/>
        <v>34597.994785153205</v>
      </c>
      <c r="AI23" s="29">
        <f t="shared" si="4"/>
        <v>35578.025625165908</v>
      </c>
      <c r="AJ23" s="29">
        <f t="shared" si="4"/>
        <v>36595.669093713899</v>
      </c>
      <c r="AK23" s="29">
        <f t="shared" si="4"/>
        <v>37646.393524355597</v>
      </c>
      <c r="AL23" s="29">
        <f t="shared" si="4"/>
        <v>38725.606067071501</v>
      </c>
      <c r="AM23" s="29">
        <f t="shared" si="4"/>
        <v>39826.935546603701</v>
      </c>
      <c r="AN23" s="29">
        <f t="shared" si="4"/>
        <v>40946.016575051894</v>
      </c>
    </row>
    <row r="24" spans="1:44" x14ac:dyDescent="0.25">
      <c r="A24" s="31"/>
    </row>
    <row r="25" spans="1:44" ht="18.75" x14ac:dyDescent="0.3">
      <c r="A25" s="28" t="s">
        <v>438</v>
      </c>
    </row>
    <row r="26" spans="1:44" x14ac:dyDescent="0.25">
      <c r="A26" s="3" t="s">
        <v>216</v>
      </c>
      <c r="C26" s="29">
        <f>SUMIFS('DATA 2'!C$101:C$133,'DATA 2'!$A$101:$A$133,$A26)</f>
        <v>48872.667990000002</v>
      </c>
      <c r="D26" s="29">
        <f>SUMIFS('DATA 2'!D$101:D$133,'DATA 2'!$A$101:$A$133,$A26)</f>
        <v>50333.113118540001</v>
      </c>
      <c r="E26" s="29">
        <f>SUMIFS('DATA 2'!E$101:E$133,'DATA 2'!$A$101:$A$133,$A26)</f>
        <v>51858.637940339999</v>
      </c>
      <c r="F26" s="29">
        <f>SUMIFS('DATA 2'!F$101:F$133,'DATA 2'!$A$101:$A$133,$A26)</f>
        <v>53439.668407080004</v>
      </c>
      <c r="G26" s="29">
        <f>SUMIFS('DATA 2'!G$101:G$133,'DATA 2'!$A$101:$A$133,$A26)</f>
        <v>55050.409988619998</v>
      </c>
      <c r="H26" s="29">
        <f>SUMIFS('DATA 2'!H$101:H$133,'DATA 2'!$A$101:$A$133,$A26)</f>
        <v>56678.731916069999</v>
      </c>
      <c r="I26" s="29">
        <f>SUMIFS('DATA 2'!I$101:I$133,'DATA 2'!$A$101:$A$133,$A26)</f>
        <v>58331.2758464</v>
      </c>
      <c r="J26" s="29">
        <f>SUMIFS('DATA 2'!J$101:J$133,'DATA 2'!$A$101:$A$133,$A26)</f>
        <v>60008.789040390002</v>
      </c>
      <c r="K26" s="29">
        <f>SUMIFS('DATA 2'!K$101:K$133,'DATA 2'!$A$101:$A$133,$A26)</f>
        <v>61698.447505160002</v>
      </c>
      <c r="L26" s="29">
        <f>SUMIFS('DATA 2'!L$101:L$133,'DATA 2'!$A$101:$A$133,$A26)</f>
        <v>63396.738427529999</v>
      </c>
      <c r="M26" s="29">
        <f>SUMIFS('DATA 2'!M$101:M$133,'DATA 2'!$A$101:$A$133,$A26)</f>
        <v>65099.674791600002</v>
      </c>
      <c r="N26" s="29">
        <f>SUMIFS('DATA 2'!N$101:N$133,'DATA 2'!$A$101:$A$133,$A26)</f>
        <v>66805.975074750007</v>
      </c>
      <c r="O26" s="29">
        <f>SUMIFS('DATA 2'!O$101:O$133,'DATA 2'!$A$101:$A$133,$A26)</f>
        <v>68518.200210879993</v>
      </c>
      <c r="P26" s="29">
        <f>SUMIFS('DATA 2'!P$101:P$133,'DATA 2'!$A$101:$A$133,$A26)</f>
        <v>70253.788624499997</v>
      </c>
      <c r="Q26" s="29">
        <f>SUMIFS('DATA 2'!Q$101:Q$133,'DATA 2'!$A$101:$A$133,$A26)</f>
        <v>72030.390148499995</v>
      </c>
      <c r="R26" s="29">
        <f>SUMIFS('DATA 2'!R$101:R$133,'DATA 2'!$A$101:$A$133,$A26)</f>
        <v>73855.728596870002</v>
      </c>
      <c r="S26" s="29">
        <f>SUMIFS('DATA 2'!S$101:S$133,'DATA 2'!$A$101:$A$133,$A26)</f>
        <v>75735.996955909999</v>
      </c>
      <c r="T26" s="29">
        <f>SUMIFS('DATA 2'!T$101:T$133,'DATA 2'!$A$101:$A$133,$A26)</f>
        <v>77675.664281279998</v>
      </c>
      <c r="U26" s="29">
        <f>SUMIFS('DATA 2'!U$101:U$133,'DATA 2'!$A$101:$A$133,$A26)</f>
        <v>79693.557586180003</v>
      </c>
      <c r="V26" s="29">
        <f>SUMIFS('DATA 2'!V$101:V$133,'DATA 2'!$A$101:$A$133,$A26)</f>
        <v>81775.496845100002</v>
      </c>
      <c r="W26" s="29">
        <f>SUMIFS('DATA 2'!W$101:W$133,'DATA 2'!$A$101:$A$133,$A26)</f>
        <v>83914.592899630006</v>
      </c>
      <c r="X26" s="29">
        <f>SUMIFS('DATA 2'!X$101:X$133,'DATA 2'!$A$101:$A$133,$A26)</f>
        <v>86108.643917520007</v>
      </c>
      <c r="Y26" s="29">
        <f>SUMIFS('DATA 2'!Y$101:Y$133,'DATA 2'!$A$101:$A$133,$A26)</f>
        <v>88357.285375449996</v>
      </c>
      <c r="Z26" s="29">
        <f>SUMIFS('DATA 2'!Z$101:Z$133,'DATA 2'!$A$101:$A$133,$A26)</f>
        <v>90660.903505030001</v>
      </c>
      <c r="AA26" s="29">
        <f>SUMIFS('DATA 2'!AA$101:AA$133,'DATA 2'!$A$101:$A$133,$A26)</f>
        <v>93020.156190659996</v>
      </c>
      <c r="AB26" s="29">
        <f>SUMIFS('DATA 2'!AB$101:AB$133,'DATA 2'!$A$101:$A$133,$A26)</f>
        <v>95435.706800710002</v>
      </c>
      <c r="AC26" s="29">
        <f>SUMIFS('DATA 2'!AC$101:AC$133,'DATA 2'!$A$101:$A$133,$A26)</f>
        <v>97908.10075559</v>
      </c>
      <c r="AD26" s="29">
        <f>SUMIFS('DATA 2'!AD$101:AD$133,'DATA 2'!$A$101:$A$133,$A26)</f>
        <v>100437.77289697</v>
      </c>
      <c r="AE26" s="29">
        <f>SUMIFS('DATA 2'!AE$101:AE$133,'DATA 2'!$A$101:$A$133,$A26)</f>
        <v>103031.93079519999</v>
      </c>
      <c r="AF26" s="29">
        <f>SUMIFS('DATA 2'!AF$101:AF$133,'DATA 2'!$A$101:$A$133,$A26)</f>
        <v>105697.88430585999</v>
      </c>
      <c r="AG26" s="29">
        <f>SUMIFS('DATA 2'!AG$101:AG$133,'DATA 2'!$A$101:$A$133,$A26)</f>
        <v>108435.70262183</v>
      </c>
      <c r="AH26" s="29">
        <f>SUMIFS('DATA 2'!AH$101:AH$133,'DATA 2'!$A$101:$A$133,$A26)</f>
        <v>111244.59799795999</v>
      </c>
      <c r="AI26" s="29">
        <f>SUMIFS('DATA 2'!AI$101:AI$133,'DATA 2'!$A$101:$A$133,$A26)</f>
        <v>114123.87924484001</v>
      </c>
      <c r="AJ26" s="29">
        <f>SUMIFS('DATA 2'!AJ$101:AJ$133,'DATA 2'!$A$101:$A$133,$A26)</f>
        <v>117074.01707401</v>
      </c>
      <c r="AK26" s="29">
        <f>SUMIFS('DATA 2'!AK$101:AK$133,'DATA 2'!$A$101:$A$133,$A26)</f>
        <v>120098.70988258999</v>
      </c>
      <c r="AL26" s="29">
        <f>SUMIFS('DATA 2'!AL$101:AL$133,'DATA 2'!$A$101:$A$133,$A26)</f>
        <v>123201.66273368</v>
      </c>
      <c r="AM26" s="29">
        <f>SUMIFS('DATA 2'!AM$101:AM$133,'DATA 2'!$A$101:$A$133,$A26)</f>
        <v>126389.37203249001</v>
      </c>
      <c r="AN26" s="29">
        <f>SUMIFS('DATA 2'!AN$101:AN$133,'DATA 2'!$A$101:$A$133,$A26)</f>
        <v>129670.63695846</v>
      </c>
    </row>
    <row r="27" spans="1:44" x14ac:dyDescent="0.25">
      <c r="A27" s="3" t="s">
        <v>215</v>
      </c>
      <c r="C27" s="29">
        <f>SUMIFS('DATA 2'!C$101:C$133,'DATA 2'!$A$101:$A$133,$A27)</f>
        <v>788945.764111</v>
      </c>
      <c r="D27" s="29">
        <f>SUMIFS('DATA 2'!D$101:D$133,'DATA 2'!$A$101:$A$133,$A27)</f>
        <v>813968.48628100008</v>
      </c>
      <c r="E27" s="29">
        <f>SUMIFS('DATA 2'!E$101:E$133,'DATA 2'!$A$101:$A$133,$A27)</f>
        <v>839225.22747699998</v>
      </c>
      <c r="F27" s="29">
        <f>SUMIFS('DATA 2'!F$101:F$133,'DATA 2'!$A$101:$A$133,$A27)</f>
        <v>864570.11935099994</v>
      </c>
      <c r="G27" s="29">
        <f>SUMIFS('DATA 2'!G$101:G$133,'DATA 2'!$A$101:$A$133,$A27)</f>
        <v>890440.80302600004</v>
      </c>
      <c r="H27" s="29">
        <f>SUMIFS('DATA 2'!H$101:H$133,'DATA 2'!$A$101:$A$133,$A27)</f>
        <v>917281.04135199997</v>
      </c>
      <c r="I27" s="29">
        <f>SUMIFS('DATA 2'!I$101:I$133,'DATA 2'!$A$101:$A$133,$A27)</f>
        <v>945293.32346400002</v>
      </c>
      <c r="J27" s="29">
        <f>SUMIFS('DATA 2'!J$101:J$133,'DATA 2'!$A$101:$A$133,$A27)</f>
        <v>974498.92406899994</v>
      </c>
      <c r="K27" s="29">
        <f>SUMIFS('DATA 2'!K$101:K$133,'DATA 2'!$A$101:$A$133,$A27)</f>
        <v>1004424.90811</v>
      </c>
      <c r="L27" s="29">
        <f>SUMIFS('DATA 2'!L$101:L$133,'DATA 2'!$A$101:$A$133,$A27)</f>
        <v>1035258.6104</v>
      </c>
      <c r="M27" s="29">
        <f>SUMIFS('DATA 2'!M$101:M$133,'DATA 2'!$A$101:$A$133,$A27)</f>
        <v>1067094.6783799999</v>
      </c>
      <c r="N27" s="29">
        <f>SUMIFS('DATA 2'!N$101:N$133,'DATA 2'!$A$101:$A$133,$A27)</f>
        <v>1099952.65977</v>
      </c>
      <c r="O27" s="29">
        <f>SUMIFS('DATA 2'!O$101:O$133,'DATA 2'!$A$101:$A$133,$A27)</f>
        <v>1133782.2393700001</v>
      </c>
      <c r="P27" s="29">
        <f>SUMIFS('DATA 2'!P$101:P$133,'DATA 2'!$A$101:$A$133,$A27)</f>
        <v>1168417.7444800001</v>
      </c>
      <c r="Q27" s="29">
        <f>SUMIFS('DATA 2'!Q$101:Q$133,'DATA 2'!$A$101:$A$133,$A27)</f>
        <v>1204021.4571</v>
      </c>
      <c r="R27" s="29">
        <f>SUMIFS('DATA 2'!R$101:R$133,'DATA 2'!$A$101:$A$133,$A27)</f>
        <v>1240427.21878</v>
      </c>
      <c r="S27" s="29">
        <f>SUMIFS('DATA 2'!S$101:S$133,'DATA 2'!$A$101:$A$133,$A27)</f>
        <v>1277612.4026500001</v>
      </c>
      <c r="T27" s="29">
        <f>SUMIFS('DATA 2'!T$101:T$133,'DATA 2'!$A$101:$A$133,$A27)</f>
        <v>1315613.1484999999</v>
      </c>
      <c r="U27" s="29">
        <f>SUMIFS('DATA 2'!U$101:U$133,'DATA 2'!$A$101:$A$133,$A27)</f>
        <v>1354188.5664600001</v>
      </c>
      <c r="V27" s="29">
        <f>SUMIFS('DATA 2'!V$101:V$133,'DATA 2'!$A$101:$A$133,$A27)</f>
        <v>1393185.5530399999</v>
      </c>
      <c r="W27" s="29">
        <f>SUMIFS('DATA 2'!W$101:W$133,'DATA 2'!$A$101:$A$133,$A27)</f>
        <v>1432939.0227099999</v>
      </c>
      <c r="X27" s="29">
        <f>SUMIFS('DATA 2'!X$101:X$133,'DATA 2'!$A$101:$A$133,$A27)</f>
        <v>1473508.7357899998</v>
      </c>
      <c r="Y27" s="29">
        <f>SUMIFS('DATA 2'!Y$101:Y$133,'DATA 2'!$A$101:$A$133,$A27)</f>
        <v>1514981.3228699998</v>
      </c>
      <c r="Z27" s="29">
        <f>SUMIFS('DATA 2'!Z$101:Z$133,'DATA 2'!$A$101:$A$133,$A27)</f>
        <v>1557346.57757</v>
      </c>
      <c r="AA27" s="29">
        <f>SUMIFS('DATA 2'!AA$101:AA$133,'DATA 2'!$A$101:$A$133,$A27)</f>
        <v>1600647.4811400003</v>
      </c>
      <c r="AB27" s="29">
        <f>SUMIFS('DATA 2'!AB$101:AB$133,'DATA 2'!$A$101:$A$133,$A27)</f>
        <v>1644911.1231900002</v>
      </c>
      <c r="AC27" s="29">
        <f>SUMIFS('DATA 2'!AC$101:AC$133,'DATA 2'!$A$101:$A$133,$A27)</f>
        <v>1690158.2352399998</v>
      </c>
      <c r="AD27" s="29">
        <f>SUMIFS('DATA 2'!AD$101:AD$133,'DATA 2'!$A$101:$A$133,$A27)</f>
        <v>1736430.8560600001</v>
      </c>
      <c r="AE27" s="29">
        <f>SUMIFS('DATA 2'!AE$101:AE$133,'DATA 2'!$A$101:$A$133,$A27)</f>
        <v>1783671.43839</v>
      </c>
      <c r="AF27" s="29">
        <f>SUMIFS('DATA 2'!AF$101:AF$133,'DATA 2'!$A$101:$A$133,$A27)</f>
        <v>1831896.5444199999</v>
      </c>
      <c r="AG27" s="29">
        <f>SUMIFS('DATA 2'!AG$101:AG$133,'DATA 2'!$A$101:$A$133,$A27)</f>
        <v>1881013.3095299997</v>
      </c>
      <c r="AH27" s="29">
        <f>SUMIFS('DATA 2'!AH$101:AH$133,'DATA 2'!$A$101:$A$133,$A27)</f>
        <v>1930955.0183699999</v>
      </c>
      <c r="AI27" s="29">
        <f>SUMIFS('DATA 2'!AI$101:AI$133,'DATA 2'!$A$101:$A$133,$A27)</f>
        <v>1981852.1412800001</v>
      </c>
      <c r="AJ27" s="29">
        <f>SUMIFS('DATA 2'!AJ$101:AJ$133,'DATA 2'!$A$101:$A$133,$A27)</f>
        <v>2033830.4785</v>
      </c>
      <c r="AK27" s="29">
        <f>SUMIFS('DATA 2'!AK$101:AK$133,'DATA 2'!$A$101:$A$133,$A27)</f>
        <v>2087127.8603400001</v>
      </c>
      <c r="AL27" s="29">
        <f>SUMIFS('DATA 2'!AL$101:AL$133,'DATA 2'!$A$101:$A$133,$A27)</f>
        <v>2141876.0833899998</v>
      </c>
      <c r="AM27" s="29">
        <f>SUMIFS('DATA 2'!AM$101:AM$133,'DATA 2'!$A$101:$A$133,$A27)</f>
        <v>2198278.5295700002</v>
      </c>
      <c r="AN27" s="29">
        <f>SUMIFS('DATA 2'!AN$101:AN$133,'DATA 2'!$A$101:$A$133,$A27)</f>
        <v>2256581.4070799998</v>
      </c>
    </row>
    <row r="28" spans="1:44" x14ac:dyDescent="0.25">
      <c r="A28" s="3" t="s">
        <v>217</v>
      </c>
      <c r="C28" s="29">
        <f>SUMIFS('DATA 2'!C$101:C$133,'DATA 2'!$A$101:$A$133,$A28)</f>
        <v>170296.54790999999</v>
      </c>
      <c r="D28" s="29">
        <f>SUMIFS('DATA 2'!D$101:D$133,'DATA 2'!$A$101:$A$133,$A28)</f>
        <v>176327.41270370001</v>
      </c>
      <c r="E28" s="29">
        <f>SUMIFS('DATA 2'!E$101:E$133,'DATA 2'!$A$101:$A$133,$A28)</f>
        <v>182625.9567373</v>
      </c>
      <c r="F28" s="29">
        <f>SUMIFS('DATA 2'!F$101:F$133,'DATA 2'!$A$101:$A$133,$A28)</f>
        <v>189213.92919280002</v>
      </c>
      <c r="G28" s="29">
        <f>SUMIFS('DATA 2'!G$101:G$133,'DATA 2'!$A$101:$A$133,$A28)</f>
        <v>196359.61265789997</v>
      </c>
      <c r="H28" s="29">
        <f>SUMIFS('DATA 2'!H$101:H$133,'DATA 2'!$A$101:$A$133,$A28)</f>
        <v>204087.09702079999</v>
      </c>
      <c r="I28" s="29">
        <f>SUMIFS('DATA 2'!I$101:I$133,'DATA 2'!$A$101:$A$133,$A28)</f>
        <v>212434.95276609997</v>
      </c>
      <c r="J28" s="29">
        <f>SUMIFS('DATA 2'!J$101:J$133,'DATA 2'!$A$101:$A$133,$A28)</f>
        <v>219628.8528279</v>
      </c>
      <c r="K28" s="29">
        <f>SUMIFS('DATA 2'!K$101:K$133,'DATA 2'!$A$101:$A$133,$A28)</f>
        <v>227004.16173299999</v>
      </c>
      <c r="L28" s="29">
        <f>SUMIFS('DATA 2'!L$101:L$133,'DATA 2'!$A$101:$A$133,$A28)</f>
        <v>235443.08860030002</v>
      </c>
      <c r="M28" s="29">
        <f>SUMIFS('DATA 2'!M$101:M$133,'DATA 2'!$A$101:$A$133,$A28)</f>
        <v>245468.79047629997</v>
      </c>
      <c r="N28" s="29">
        <f>SUMIFS('DATA 2'!N$101:N$133,'DATA 2'!$A$101:$A$133,$A28)</f>
        <v>256142.63960239998</v>
      </c>
      <c r="O28" s="29">
        <f>SUMIFS('DATA 2'!O$101:O$133,'DATA 2'!$A$101:$A$133,$A28)</f>
        <v>267695.13938790001</v>
      </c>
      <c r="P28" s="29">
        <f>SUMIFS('DATA 2'!P$101:P$133,'DATA 2'!$A$101:$A$133,$A28)</f>
        <v>280224.61488760007</v>
      </c>
      <c r="Q28" s="29">
        <f>SUMIFS('DATA 2'!Q$101:Q$133,'DATA 2'!$A$101:$A$133,$A28)</f>
        <v>292998.13895160001</v>
      </c>
      <c r="R28" s="29">
        <f>SUMIFS('DATA 2'!R$101:R$133,'DATA 2'!$A$101:$A$133,$A28)</f>
        <v>306190.49628319999</v>
      </c>
      <c r="S28" s="29">
        <f>SUMIFS('DATA 2'!S$101:S$133,'DATA 2'!$A$101:$A$133,$A28)</f>
        <v>319802.23212980002</v>
      </c>
      <c r="T28" s="29">
        <f>SUMIFS('DATA 2'!T$101:T$133,'DATA 2'!$A$101:$A$133,$A28)</f>
        <v>333881.17732610001</v>
      </c>
      <c r="U28" s="29">
        <f>SUMIFS('DATA 2'!U$101:U$133,'DATA 2'!$A$101:$A$133,$A28)</f>
        <v>349239.31307979999</v>
      </c>
      <c r="V28" s="29">
        <f>SUMIFS('DATA 2'!V$101:V$133,'DATA 2'!$A$101:$A$133,$A28)</f>
        <v>364964.499809</v>
      </c>
      <c r="W28" s="29">
        <f>SUMIFS('DATA 2'!W$101:W$133,'DATA 2'!$A$101:$A$133,$A28)</f>
        <v>381312.35021860001</v>
      </c>
      <c r="X28" s="29">
        <f>SUMIFS('DATA 2'!X$101:X$133,'DATA 2'!$A$101:$A$133,$A28)</f>
        <v>398280.02917809994</v>
      </c>
      <c r="Y28" s="29">
        <f>SUMIFS('DATA 2'!Y$101:Y$133,'DATA 2'!$A$101:$A$133,$A28)</f>
        <v>415889.32427570003</v>
      </c>
      <c r="Z28" s="29">
        <f>SUMIFS('DATA 2'!Z$101:Z$133,'DATA 2'!$A$101:$A$133,$A28)</f>
        <v>434157.86974500003</v>
      </c>
      <c r="AA28" s="29">
        <f>SUMIFS('DATA 2'!AA$101:AA$133,'DATA 2'!$A$101:$A$133,$A28)</f>
        <v>453106.3251592</v>
      </c>
      <c r="AB28" s="29">
        <f>SUMIFS('DATA 2'!AB$101:AB$133,'DATA 2'!$A$101:$A$133,$A28)</f>
        <v>472762.17815589998</v>
      </c>
      <c r="AC28" s="29">
        <f>SUMIFS('DATA 2'!AC$101:AC$133,'DATA 2'!$A$101:$A$133,$A28)</f>
        <v>493156.23455560004</v>
      </c>
      <c r="AD28" s="29">
        <f>SUMIFS('DATA 2'!AD$101:AD$133,'DATA 2'!$A$101:$A$133,$A28)</f>
        <v>514326.89394740004</v>
      </c>
      <c r="AE28" s="29">
        <f>SUMIFS('DATA 2'!AE$101:AE$133,'DATA 2'!$A$101:$A$133,$A28)</f>
        <v>535659.92013320001</v>
      </c>
      <c r="AF28" s="29">
        <f>SUMIFS('DATA 2'!AF$101:AF$133,'DATA 2'!$A$101:$A$133,$A28)</f>
        <v>556616.70116019994</v>
      </c>
      <c r="AG28" s="29">
        <f>SUMIFS('DATA 2'!AG$101:AG$133,'DATA 2'!$A$101:$A$133,$A28)</f>
        <v>577555.47936170001</v>
      </c>
      <c r="AH28" s="29">
        <f>SUMIFS('DATA 2'!AH$101:AH$133,'DATA 2'!$A$101:$A$133,$A28)</f>
        <v>598715.21651030006</v>
      </c>
      <c r="AI28" s="29">
        <f>SUMIFS('DATA 2'!AI$101:AI$133,'DATA 2'!$A$101:$A$133,$A28)</f>
        <v>620126.88106449996</v>
      </c>
      <c r="AJ28" s="29">
        <f>SUMIFS('DATA 2'!AJ$101:AJ$133,'DATA 2'!$A$101:$A$133,$A28)</f>
        <v>641574.43490490003</v>
      </c>
      <c r="AK28" s="29">
        <f>SUMIFS('DATA 2'!AK$101:AK$133,'DATA 2'!$A$101:$A$133,$A28)</f>
        <v>663063.29026460007</v>
      </c>
      <c r="AL28" s="29">
        <f>SUMIFS('DATA 2'!AL$101:AL$133,'DATA 2'!$A$101:$A$133,$A28)</f>
        <v>684600.33482009999</v>
      </c>
      <c r="AM28" s="29">
        <f>SUMIFS('DATA 2'!AM$101:AM$133,'DATA 2'!$A$101:$A$133,$A28)</f>
        <v>705917.76902349992</v>
      </c>
      <c r="AN28" s="29">
        <f>SUMIFS('DATA 2'!AN$101:AN$133,'DATA 2'!$A$101:$A$133,$A28)</f>
        <v>727296.97052510001</v>
      </c>
    </row>
    <row r="29" spans="1:44" x14ac:dyDescent="0.25">
      <c r="A29" s="3" t="s">
        <v>218</v>
      </c>
      <c r="C29" s="29">
        <f>SUMIFS('DATA 2'!C$101:C$133,'DATA 2'!$A$101:$A$133,$A29)</f>
        <v>2039518.4880000001</v>
      </c>
      <c r="D29" s="29">
        <f>SUMIFS('DATA 2'!D$101:D$133,'DATA 2'!$A$101:$A$133,$A29)</f>
        <v>2099920.8270999999</v>
      </c>
      <c r="E29" s="29">
        <f>SUMIFS('DATA 2'!E$101:E$133,'DATA 2'!$A$101:$A$133,$A29)</f>
        <v>2161774.3673</v>
      </c>
      <c r="F29" s="29">
        <f>SUMIFS('DATA 2'!F$101:F$133,'DATA 2'!$A$101:$A$133,$A29)</f>
        <v>2224870.3163000001</v>
      </c>
      <c r="G29" s="29">
        <f>SUMIFS('DATA 2'!G$101:G$133,'DATA 2'!$A$101:$A$133,$A29)</f>
        <v>2289345.7357999999</v>
      </c>
      <c r="H29" s="29">
        <f>SUMIFS('DATA 2'!H$101:H$133,'DATA 2'!$A$101:$A$133,$A29)</f>
        <v>2355700.5943</v>
      </c>
      <c r="I29" s="29">
        <f>SUMIFS('DATA 2'!I$101:I$133,'DATA 2'!$A$101:$A$133,$A29)</f>
        <v>2424377.6242999998</v>
      </c>
      <c r="J29" s="29">
        <f>SUMIFS('DATA 2'!J$101:J$133,'DATA 2'!$A$101:$A$133,$A29)</f>
        <v>2495575.7459</v>
      </c>
      <c r="K29" s="29">
        <f>SUMIFS('DATA 2'!K$101:K$133,'DATA 2'!$A$101:$A$133,$A29)</f>
        <v>2568458.3279999997</v>
      </c>
      <c r="L29" s="29">
        <f>SUMIFS('DATA 2'!L$101:L$133,'DATA 2'!$A$101:$A$133,$A29)</f>
        <v>2643139.6958999997</v>
      </c>
      <c r="M29" s="29">
        <f>SUMIFS('DATA 2'!M$101:M$133,'DATA 2'!$A$101:$A$133,$A29)</f>
        <v>2719847.1179</v>
      </c>
      <c r="N29" s="29">
        <f>SUMIFS('DATA 2'!N$101:N$133,'DATA 2'!$A$101:$A$133,$A29)</f>
        <v>2798609.4679999999</v>
      </c>
      <c r="O29" s="29">
        <f>SUMIFS('DATA 2'!O$101:O$133,'DATA 2'!$A$101:$A$133,$A29)</f>
        <v>2879442.7138</v>
      </c>
      <c r="P29" s="29">
        <f>SUMIFS('DATA 2'!P$101:P$133,'DATA 2'!$A$101:$A$133,$A29)</f>
        <v>2962672.1644000001</v>
      </c>
      <c r="Q29" s="29">
        <f>SUMIFS('DATA 2'!Q$101:Q$133,'DATA 2'!$A$101:$A$133,$A29)</f>
        <v>3048848.3517</v>
      </c>
      <c r="R29" s="29">
        <f>SUMIFS('DATA 2'!R$101:R$133,'DATA 2'!$A$101:$A$133,$A29)</f>
        <v>3137773.2848</v>
      </c>
      <c r="S29" s="29">
        <f>SUMIFS('DATA 2'!S$101:S$133,'DATA 2'!$A$101:$A$133,$A29)</f>
        <v>3229442.0021000002</v>
      </c>
      <c r="T29" s="29">
        <f>SUMIFS('DATA 2'!T$101:T$133,'DATA 2'!$A$101:$A$133,$A29)</f>
        <v>3323970.4967999998</v>
      </c>
      <c r="U29" s="29">
        <f>SUMIFS('DATA 2'!U$101:U$133,'DATA 2'!$A$101:$A$133,$A29)</f>
        <v>3418608.5965999998</v>
      </c>
      <c r="V29" s="29">
        <f>SUMIFS('DATA 2'!V$101:V$133,'DATA 2'!$A$101:$A$133,$A29)</f>
        <v>3515589.3241999997</v>
      </c>
      <c r="W29" s="29">
        <f>SUMIFS('DATA 2'!W$101:W$133,'DATA 2'!$A$101:$A$133,$A29)</f>
        <v>3614607.9778</v>
      </c>
      <c r="X29" s="29">
        <f>SUMIFS('DATA 2'!X$101:X$133,'DATA 2'!$A$101:$A$133,$A29)</f>
        <v>3715729.7117999997</v>
      </c>
      <c r="Y29" s="29">
        <f>SUMIFS('DATA 2'!Y$101:Y$133,'DATA 2'!$A$101:$A$133,$A29)</f>
        <v>3819036.01</v>
      </c>
      <c r="Z29" s="29">
        <f>SUMIFS('DATA 2'!Z$101:Z$133,'DATA 2'!$A$101:$A$133,$A29)</f>
        <v>3924589.4435000001</v>
      </c>
      <c r="AA29" s="29">
        <f>SUMIFS('DATA 2'!AA$101:AA$133,'DATA 2'!$A$101:$A$133,$A29)</f>
        <v>4032435.0679000001</v>
      </c>
      <c r="AB29" s="29">
        <f>SUMIFS('DATA 2'!AB$101:AB$133,'DATA 2'!$A$101:$A$133,$A29)</f>
        <v>4142606.2135000001</v>
      </c>
      <c r="AC29" s="29">
        <f>SUMIFS('DATA 2'!AC$101:AC$133,'DATA 2'!$A$101:$A$133,$A29)</f>
        <v>4255130.7793999994</v>
      </c>
      <c r="AD29" s="29">
        <f>SUMIFS('DATA 2'!AD$101:AD$133,'DATA 2'!$A$101:$A$133,$A29)</f>
        <v>4370039.5636</v>
      </c>
      <c r="AE29" s="29">
        <f>SUMIFS('DATA 2'!AE$101:AE$133,'DATA 2'!$A$101:$A$133,$A29)</f>
        <v>4487383.0908000004</v>
      </c>
      <c r="AF29" s="29">
        <f>SUMIFS('DATA 2'!AF$101:AF$133,'DATA 2'!$A$101:$A$133,$A29)</f>
        <v>4607509.2548000002</v>
      </c>
      <c r="AG29" s="29">
        <f>SUMIFS('DATA 2'!AG$101:AG$133,'DATA 2'!$A$101:$A$133,$A29)</f>
        <v>4730071.6972000003</v>
      </c>
      <c r="AH29" s="29">
        <f>SUMIFS('DATA 2'!AH$101:AH$133,'DATA 2'!$A$101:$A$133,$A29)</f>
        <v>4854960.2147000004</v>
      </c>
      <c r="AI29" s="29">
        <f>SUMIFS('DATA 2'!AI$101:AI$133,'DATA 2'!$A$101:$A$133,$A29)</f>
        <v>4982261.7368000001</v>
      </c>
      <c r="AJ29" s="29">
        <f>SUMIFS('DATA 2'!AJ$101:AJ$133,'DATA 2'!$A$101:$A$133,$A29)</f>
        <v>5112186.1398999998</v>
      </c>
      <c r="AK29" s="29">
        <f>SUMIFS('DATA 2'!AK$101:AK$133,'DATA 2'!$A$101:$A$133,$A29)</f>
        <v>5245217.6076000007</v>
      </c>
      <c r="AL29" s="29">
        <f>SUMIFS('DATA 2'!AL$101:AL$133,'DATA 2'!$A$101:$A$133,$A29)</f>
        <v>5381650.1732999999</v>
      </c>
      <c r="AM29" s="29">
        <f>SUMIFS('DATA 2'!AM$101:AM$133,'DATA 2'!$A$101:$A$133,$A29)</f>
        <v>5521951.6222999999</v>
      </c>
      <c r="AN29" s="29">
        <f>SUMIFS('DATA 2'!AN$101:AN$133,'DATA 2'!$A$101:$A$133,$A29)</f>
        <v>5666730.9840999991</v>
      </c>
    </row>
    <row r="30" spans="1:44" x14ac:dyDescent="0.25">
      <c r="A30" s="30" t="s">
        <v>219</v>
      </c>
      <c r="C30" s="29">
        <f>SUMIFS('DATA 2'!C$101:C$133,'DATA 2'!$A$101:$A$133,$A30)</f>
        <v>375028.75852999999</v>
      </c>
      <c r="D30" s="29">
        <f>SUMIFS('DATA 2'!D$101:D$133,'DATA 2'!$A$101:$A$133,$A30)</f>
        <v>382804.42882999999</v>
      </c>
      <c r="E30" s="29">
        <f>SUMIFS('DATA 2'!E$101:E$133,'DATA 2'!$A$101:$A$133,$A30)</f>
        <v>388776.11604000005</v>
      </c>
      <c r="F30" s="29">
        <f>SUMIFS('DATA 2'!F$101:F$133,'DATA 2'!$A$101:$A$133,$A30)</f>
        <v>393959.30486999999</v>
      </c>
      <c r="G30" s="29">
        <f>SUMIFS('DATA 2'!G$101:G$133,'DATA 2'!$A$101:$A$133,$A30)</f>
        <v>399786.59644999995</v>
      </c>
      <c r="H30" s="29">
        <f>SUMIFS('DATA 2'!H$101:H$133,'DATA 2'!$A$101:$A$133,$A30)</f>
        <v>407011.45125000004</v>
      </c>
      <c r="I30" s="29">
        <f>SUMIFS('DATA 2'!I$101:I$133,'DATA 2'!$A$101:$A$133,$A30)</f>
        <v>414862.52551000001</v>
      </c>
      <c r="J30" s="29">
        <f>SUMIFS('DATA 2'!J$101:J$133,'DATA 2'!$A$101:$A$133,$A30)</f>
        <v>423215.76478999999</v>
      </c>
      <c r="K30" s="29">
        <f>SUMIFS('DATA 2'!K$101:K$133,'DATA 2'!$A$101:$A$133,$A30)</f>
        <v>431405.37564999994</v>
      </c>
      <c r="L30" s="29">
        <f>SUMIFS('DATA 2'!L$101:L$133,'DATA 2'!$A$101:$A$133,$A30)</f>
        <v>439236.41260000004</v>
      </c>
      <c r="M30" s="29">
        <f>SUMIFS('DATA 2'!M$101:M$133,'DATA 2'!$A$101:$A$133,$A30)</f>
        <v>447042.43759999995</v>
      </c>
      <c r="N30" s="29">
        <f>SUMIFS('DATA 2'!N$101:N$133,'DATA 2'!$A$101:$A$133,$A30)</f>
        <v>454955.15200000006</v>
      </c>
      <c r="O30" s="29">
        <f>SUMIFS('DATA 2'!O$101:O$133,'DATA 2'!$A$101:$A$133,$A30)</f>
        <v>462974.39874999999</v>
      </c>
      <c r="P30" s="29">
        <f>SUMIFS('DATA 2'!P$101:P$133,'DATA 2'!$A$101:$A$133,$A30)</f>
        <v>471089.33067000005</v>
      </c>
      <c r="Q30" s="29">
        <f>SUMIFS('DATA 2'!Q$101:Q$133,'DATA 2'!$A$101:$A$133,$A30)</f>
        <v>479399.00233000005</v>
      </c>
      <c r="R30" s="29">
        <f>SUMIFS('DATA 2'!R$101:R$133,'DATA 2'!$A$101:$A$133,$A30)</f>
        <v>487665.92411999998</v>
      </c>
      <c r="S30" s="29">
        <f>SUMIFS('DATA 2'!S$101:S$133,'DATA 2'!$A$101:$A$133,$A30)</f>
        <v>495796.89769000001</v>
      </c>
      <c r="T30" s="29">
        <f>SUMIFS('DATA 2'!T$101:T$133,'DATA 2'!$A$101:$A$133,$A30)</f>
        <v>503794.94978000002</v>
      </c>
      <c r="U30" s="29">
        <f>SUMIFS('DATA 2'!U$101:U$133,'DATA 2'!$A$101:$A$133,$A30)</f>
        <v>511156.30355000001</v>
      </c>
      <c r="V30" s="29">
        <f>SUMIFS('DATA 2'!V$101:V$133,'DATA 2'!$A$101:$A$133,$A30)</f>
        <v>518170.46067</v>
      </c>
      <c r="W30" s="29">
        <f>SUMIFS('DATA 2'!W$101:W$133,'DATA 2'!$A$101:$A$133,$A30)</f>
        <v>524981.6507</v>
      </c>
      <c r="X30" s="29">
        <f>SUMIFS('DATA 2'!X$101:X$133,'DATA 2'!$A$101:$A$133,$A30)</f>
        <v>531675.46573000005</v>
      </c>
      <c r="Y30" s="29">
        <f>SUMIFS('DATA 2'!Y$101:Y$133,'DATA 2'!$A$101:$A$133,$A30)</f>
        <v>538299.00706999993</v>
      </c>
      <c r="Z30" s="29">
        <f>SUMIFS('DATA 2'!Z$101:Z$133,'DATA 2'!$A$101:$A$133,$A30)</f>
        <v>544877.06342999998</v>
      </c>
      <c r="AA30" s="29">
        <f>SUMIFS('DATA 2'!AA$101:AA$133,'DATA 2'!$A$101:$A$133,$A30)</f>
        <v>551422.78969999996</v>
      </c>
      <c r="AB30" s="29">
        <f>SUMIFS('DATA 2'!AB$101:AB$133,'DATA 2'!$A$101:$A$133,$A30)</f>
        <v>557943.88402999996</v>
      </c>
      <c r="AC30" s="29">
        <f>SUMIFS('DATA 2'!AC$101:AC$133,'DATA 2'!$A$101:$A$133,$A30)</f>
        <v>564446.43296000001</v>
      </c>
      <c r="AD30" s="29">
        <f>SUMIFS('DATA 2'!AD$101:AD$133,'DATA 2'!$A$101:$A$133,$A30)</f>
        <v>570936.60851000005</v>
      </c>
      <c r="AE30" s="29">
        <f>SUMIFS('DATA 2'!AE$101:AE$133,'DATA 2'!$A$101:$A$133,$A30)</f>
        <v>576938.54791000008</v>
      </c>
      <c r="AF30" s="29">
        <f>SUMIFS('DATA 2'!AF$101:AF$133,'DATA 2'!$A$101:$A$133,$A30)</f>
        <v>582799.65779999993</v>
      </c>
      <c r="AG30" s="29">
        <f>SUMIFS('DATA 2'!AG$101:AG$133,'DATA 2'!$A$101:$A$133,$A30)</f>
        <v>588439.32085999998</v>
      </c>
      <c r="AH30" s="29">
        <f>SUMIFS('DATA 2'!AH$101:AH$133,'DATA 2'!$A$101:$A$133,$A30)</f>
        <v>593852.92328999995</v>
      </c>
      <c r="AI30" s="29">
        <f>SUMIFS('DATA 2'!AI$101:AI$133,'DATA 2'!$A$101:$A$133,$A30)</f>
        <v>599093.35508000001</v>
      </c>
      <c r="AJ30" s="29">
        <f>SUMIFS('DATA 2'!AJ$101:AJ$133,'DATA 2'!$A$101:$A$133,$A30)</f>
        <v>604234.3502000001</v>
      </c>
      <c r="AK30" s="29">
        <f>SUMIFS('DATA 2'!AK$101:AK$133,'DATA 2'!$A$101:$A$133,$A30)</f>
        <v>609375.61874000006</v>
      </c>
      <c r="AL30" s="29">
        <f>SUMIFS('DATA 2'!AL$101:AL$133,'DATA 2'!$A$101:$A$133,$A30)</f>
        <v>614563.23193999997</v>
      </c>
      <c r="AM30" s="29">
        <f>SUMIFS('DATA 2'!AM$101:AM$133,'DATA 2'!$A$101:$A$133,$A30)</f>
        <v>619861.85868000006</v>
      </c>
      <c r="AN30" s="29">
        <f>SUMIFS('DATA 2'!AN$101:AN$133,'DATA 2'!$A$101:$A$133,$A30)</f>
        <v>625334.42790000001</v>
      </c>
    </row>
    <row r="31" spans="1:44" x14ac:dyDescent="0.25">
      <c r="A31" s="3" t="s">
        <v>221</v>
      </c>
      <c r="C31" s="29">
        <f>SUM(C32:C43)</f>
        <v>36641.298950262702</v>
      </c>
      <c r="D31" s="29">
        <f t="shared" ref="D31:AN31" si="5">SUM(D32:D43)</f>
        <v>37371.007764080903</v>
      </c>
      <c r="E31" s="29">
        <f t="shared" si="5"/>
        <v>37766.128478364</v>
      </c>
      <c r="F31" s="29">
        <f t="shared" si="5"/>
        <v>38043.111597120005</v>
      </c>
      <c r="G31" s="29">
        <f t="shared" si="5"/>
        <v>38448.629176189999</v>
      </c>
      <c r="H31" s="29">
        <f t="shared" si="5"/>
        <v>39200.951872700003</v>
      </c>
      <c r="I31" s="29">
        <f t="shared" si="5"/>
        <v>39978.427396700004</v>
      </c>
      <c r="J31" s="29">
        <f t="shared" si="5"/>
        <v>41134.528627700005</v>
      </c>
      <c r="K31" s="29">
        <f t="shared" si="5"/>
        <v>42633.125287700001</v>
      </c>
      <c r="L31" s="29">
        <f t="shared" si="5"/>
        <v>44513.445709699998</v>
      </c>
      <c r="M31" s="29">
        <f t="shared" si="5"/>
        <v>46945.595627619994</v>
      </c>
      <c r="N31" s="29">
        <f t="shared" si="5"/>
        <v>50191.608274389997</v>
      </c>
      <c r="O31" s="29">
        <f t="shared" si="5"/>
        <v>54705.985399697995</v>
      </c>
      <c r="P31" s="29">
        <f t="shared" si="5"/>
        <v>56975.092386809003</v>
      </c>
      <c r="Q31" s="29">
        <f t="shared" si="5"/>
        <v>59297.965202205</v>
      </c>
      <c r="R31" s="29">
        <f t="shared" si="5"/>
        <v>61652.312924692014</v>
      </c>
      <c r="S31" s="29">
        <f t="shared" si="5"/>
        <v>64039.801957781987</v>
      </c>
      <c r="T31" s="29">
        <f t="shared" si="5"/>
        <v>66468.547632300004</v>
      </c>
      <c r="U31" s="29">
        <f t="shared" si="5"/>
        <v>69610.204360010393</v>
      </c>
      <c r="V31" s="29">
        <f t="shared" si="5"/>
        <v>72978.503563205202</v>
      </c>
      <c r="W31" s="29">
        <f t="shared" si="5"/>
        <v>76610.134687346203</v>
      </c>
      <c r="X31" s="29">
        <f t="shared" si="5"/>
        <v>80534.085824801208</v>
      </c>
      <c r="Y31" s="29">
        <f t="shared" si="5"/>
        <v>84771.020645463999</v>
      </c>
      <c r="Z31" s="29">
        <f t="shared" si="5"/>
        <v>89339.947405327795</v>
      </c>
      <c r="AA31" s="29">
        <f t="shared" si="5"/>
        <v>94257.768685909905</v>
      </c>
      <c r="AB31" s="29">
        <f t="shared" si="5"/>
        <v>99538.576013490689</v>
      </c>
      <c r="AC31" s="29">
        <f t="shared" si="5"/>
        <v>105193.65649091681</v>
      </c>
      <c r="AD31" s="29">
        <f t="shared" si="5"/>
        <v>111230.64182997031</v>
      </c>
      <c r="AE31" s="29">
        <f t="shared" si="5"/>
        <v>114849.63741876002</v>
      </c>
      <c r="AF31" s="29">
        <f t="shared" si="5"/>
        <v>117827.0615204284</v>
      </c>
      <c r="AG31" s="29">
        <f t="shared" si="5"/>
        <v>120539.70869662811</v>
      </c>
      <c r="AH31" s="29">
        <f t="shared" si="5"/>
        <v>123037.46355138208</v>
      </c>
      <c r="AI31" s="29">
        <f t="shared" si="5"/>
        <v>125328.50390403718</v>
      </c>
      <c r="AJ31" s="29">
        <f t="shared" si="5"/>
        <v>127422.71834268879</v>
      </c>
      <c r="AK31" s="29">
        <f t="shared" si="5"/>
        <v>129333.43900851603</v>
      </c>
      <c r="AL31" s="29">
        <f t="shared" si="5"/>
        <v>131076.43474775521</v>
      </c>
      <c r="AM31" s="29">
        <f t="shared" si="5"/>
        <v>132666.91520477601</v>
      </c>
      <c r="AN31" s="29">
        <f t="shared" si="5"/>
        <v>134121.84002378731</v>
      </c>
      <c r="AO31" s="29"/>
      <c r="AP31" s="29"/>
      <c r="AQ31" s="29"/>
      <c r="AR31" s="29"/>
    </row>
    <row r="32" spans="1:44" x14ac:dyDescent="0.25">
      <c r="A32" s="31" t="s">
        <v>422</v>
      </c>
      <c r="C32" s="29">
        <f>SUMIFS('DATA 2'!C$101:C$133,'DATA 2'!$A$101:$A$133,$A32)</f>
        <v>10768.83088</v>
      </c>
      <c r="D32" s="29">
        <f>SUMIFS('DATA 2'!D$101:D$133,'DATA 2'!$A$101:$A$133,$A32)</f>
        <v>11055.05305</v>
      </c>
      <c r="E32" s="29">
        <f>SUMIFS('DATA 2'!E$101:E$133,'DATA 2'!$A$101:$A$133,$A32)</f>
        <v>11312.36594</v>
      </c>
      <c r="F32" s="29">
        <f>SUMIFS('DATA 2'!F$101:F$133,'DATA 2'!$A$101:$A$133,$A32)</f>
        <v>11532.86693</v>
      </c>
      <c r="G32" s="29">
        <f>SUMIFS('DATA 2'!G$101:G$133,'DATA 2'!$A$101:$A$133,$A32)</f>
        <v>11697.02794</v>
      </c>
      <c r="H32" s="29">
        <f>SUMIFS('DATA 2'!H$101:H$133,'DATA 2'!$A$101:$A$133,$A32)</f>
        <v>12372.894249999999</v>
      </c>
      <c r="I32" s="29">
        <f>SUMIFS('DATA 2'!I$101:I$133,'DATA 2'!$A$101:$A$133,$A32)</f>
        <v>12917.09734</v>
      </c>
      <c r="J32" s="29">
        <f>SUMIFS('DATA 2'!J$101:J$133,'DATA 2'!$A$101:$A$133,$A32)</f>
        <v>13229.24892</v>
      </c>
      <c r="K32" s="29">
        <f>SUMIFS('DATA 2'!K$101:K$133,'DATA 2'!$A$101:$A$133,$A32)</f>
        <v>13349.61508</v>
      </c>
      <c r="L32" s="29">
        <f>SUMIFS('DATA 2'!L$101:L$133,'DATA 2'!$A$101:$A$133,$A32)</f>
        <v>13322.162539999999</v>
      </c>
      <c r="M32" s="29">
        <f>SUMIFS('DATA 2'!M$101:M$133,'DATA 2'!$A$101:$A$133,$A32)</f>
        <v>13173.382439999999</v>
      </c>
      <c r="N32" s="29">
        <f>SUMIFS('DATA 2'!N$101:N$133,'DATA 2'!$A$101:$A$133,$A32)</f>
        <v>12894.243270000001</v>
      </c>
      <c r="O32" s="29">
        <f>SUMIFS('DATA 2'!O$101:O$133,'DATA 2'!$A$101:$A$133,$A32)</f>
        <v>12454.293</v>
      </c>
      <c r="P32" s="29">
        <f>SUMIFS('DATA 2'!P$101:P$133,'DATA 2'!$A$101:$A$133,$A32)</f>
        <v>12394.62631</v>
      </c>
      <c r="Q32" s="29">
        <f>SUMIFS('DATA 2'!Q$101:Q$133,'DATA 2'!$A$101:$A$133,$A32)</f>
        <v>12451.088820000001</v>
      </c>
      <c r="R32" s="29">
        <f>SUMIFS('DATA 2'!R$101:R$133,'DATA 2'!$A$101:$A$133,$A32)</f>
        <v>12535.601699999999</v>
      </c>
      <c r="S32" s="29">
        <f>SUMIFS('DATA 2'!S$101:S$133,'DATA 2'!$A$101:$A$133,$A32)</f>
        <v>12620.64249</v>
      </c>
      <c r="T32" s="29">
        <f>SUMIFS('DATA 2'!T$101:T$133,'DATA 2'!$A$101:$A$133,$A32)</f>
        <v>12697.15063</v>
      </c>
      <c r="U32" s="29">
        <f>SUMIFS('DATA 2'!U$101:U$133,'DATA 2'!$A$101:$A$133,$A32)</f>
        <v>12735.17864</v>
      </c>
      <c r="V32" s="29">
        <f>SUMIFS('DATA 2'!V$101:V$133,'DATA 2'!$A$101:$A$133,$A32)</f>
        <v>12743.69533</v>
      </c>
      <c r="W32" s="29">
        <f>SUMIFS('DATA 2'!W$101:W$133,'DATA 2'!$A$101:$A$133,$A32)</f>
        <v>12725.30941</v>
      </c>
      <c r="X32" s="29">
        <f>SUMIFS('DATA 2'!X$101:X$133,'DATA 2'!$A$101:$A$133,$A32)</f>
        <v>12680.02793</v>
      </c>
      <c r="Y32" s="29">
        <f>SUMIFS('DATA 2'!Y$101:Y$133,'DATA 2'!$A$101:$A$133,$A32)</f>
        <v>12606.47097</v>
      </c>
      <c r="Z32" s="29">
        <f>SUMIFS('DATA 2'!Z$101:Z$133,'DATA 2'!$A$101:$A$133,$A32)</f>
        <v>12503.08754</v>
      </c>
      <c r="AA32" s="29">
        <f>SUMIFS('DATA 2'!AA$101:AA$133,'DATA 2'!$A$101:$A$133,$A32)</f>
        <v>12368.465200000001</v>
      </c>
      <c r="AB32" s="29">
        <f>SUMIFS('DATA 2'!AB$101:AB$133,'DATA 2'!$A$101:$A$133,$A32)</f>
        <v>12201.412840000001</v>
      </c>
      <c r="AC32" s="29">
        <f>SUMIFS('DATA 2'!AC$101:AC$133,'DATA 2'!$A$101:$A$133,$A32)</f>
        <v>12001.068929999999</v>
      </c>
      <c r="AD32" s="29">
        <f>SUMIFS('DATA 2'!AD$101:AD$133,'DATA 2'!$A$101:$A$133,$A32)</f>
        <v>11766.936159999999</v>
      </c>
      <c r="AE32" s="29">
        <f>SUMIFS('DATA 2'!AE$101:AE$133,'DATA 2'!$A$101:$A$133,$A32)</f>
        <v>11792.24073</v>
      </c>
      <c r="AF32" s="29">
        <f>SUMIFS('DATA 2'!AF$101:AF$133,'DATA 2'!$A$101:$A$133,$A32)</f>
        <v>11824.804910000001</v>
      </c>
      <c r="AG32" s="29">
        <f>SUMIFS('DATA 2'!AG$101:AG$133,'DATA 2'!$A$101:$A$133,$A32)</f>
        <v>11810.398569999999</v>
      </c>
      <c r="AH32" s="29">
        <f>SUMIFS('DATA 2'!AH$101:AH$133,'DATA 2'!$A$101:$A$133,$A32)</f>
        <v>11750.352559999999</v>
      </c>
      <c r="AI32" s="29">
        <f>SUMIFS('DATA 2'!AI$101:AI$133,'DATA 2'!$A$101:$A$133,$A32)</f>
        <v>11655.628650000001</v>
      </c>
      <c r="AJ32" s="29">
        <f>SUMIFS('DATA 2'!AJ$101:AJ$133,'DATA 2'!$A$101:$A$133,$A32)</f>
        <v>11535.8189</v>
      </c>
      <c r="AK32" s="29">
        <f>SUMIFS('DATA 2'!AK$101:AK$133,'DATA 2'!$A$101:$A$133,$A32)</f>
        <v>11397.68857</v>
      </c>
      <c r="AL32" s="29">
        <f>SUMIFS('DATA 2'!AL$101:AL$133,'DATA 2'!$A$101:$A$133,$A32)</f>
        <v>11245.858039999999</v>
      </c>
      <c r="AM32" s="29">
        <f>SUMIFS('DATA 2'!AM$101:AM$133,'DATA 2'!$A$101:$A$133,$A32)</f>
        <v>11083.487639999999</v>
      </c>
      <c r="AN32" s="29">
        <f>SUMIFS('DATA 2'!AN$101:AN$133,'DATA 2'!$A$101:$A$133,$A32)</f>
        <v>10912.97978</v>
      </c>
    </row>
    <row r="33" spans="1:40" x14ac:dyDescent="0.25">
      <c r="A33" s="31" t="s">
        <v>423</v>
      </c>
      <c r="C33" s="29">
        <f>SUMIFS('DATA 2'!C$101:C$133,'DATA 2'!$A$101:$A$133,$A33)</f>
        <v>752.27429700000005</v>
      </c>
      <c r="D33" s="29">
        <f>SUMIFS('DATA 2'!D$101:D$133,'DATA 2'!$A$101:$A$133,$A33)</f>
        <v>939.28486529999998</v>
      </c>
      <c r="E33" s="29">
        <f>SUMIFS('DATA 2'!E$101:E$133,'DATA 2'!$A$101:$A$133,$A33)</f>
        <v>1171.798794</v>
      </c>
      <c r="F33" s="29">
        <f>SUMIFS('DATA 2'!F$101:F$133,'DATA 2'!$A$101:$A$133,$A33)</f>
        <v>1461.8870039999999</v>
      </c>
      <c r="G33" s="29">
        <f>SUMIFS('DATA 2'!G$101:G$133,'DATA 2'!$A$101:$A$133,$A33)</f>
        <v>1821.128526</v>
      </c>
      <c r="H33" s="29">
        <f>SUMIFS('DATA 2'!H$101:H$133,'DATA 2'!$A$101:$A$133,$A33)</f>
        <v>2285.662057</v>
      </c>
      <c r="I33" s="29">
        <f>SUMIFS('DATA 2'!I$101:I$133,'DATA 2'!$A$101:$A$133,$A33)</f>
        <v>2772.1253240000001</v>
      </c>
      <c r="J33" s="29">
        <f>SUMIFS('DATA 2'!J$101:J$133,'DATA 2'!$A$101:$A$133,$A33)</f>
        <v>3304.766134</v>
      </c>
      <c r="K33" s="29">
        <f>SUMIFS('DATA 2'!K$101:K$133,'DATA 2'!$A$101:$A$133,$A33)</f>
        <v>3904.0527959999999</v>
      </c>
      <c r="L33" s="29">
        <f>SUMIFS('DATA 2'!L$101:L$133,'DATA 2'!$A$101:$A$133,$A33)</f>
        <v>4583.1771580000004</v>
      </c>
      <c r="M33" s="29">
        <f>SUMIFS('DATA 2'!M$101:M$133,'DATA 2'!$A$101:$A$133,$A33)</f>
        <v>5350.7039869999999</v>
      </c>
      <c r="N33" s="29">
        <f>SUMIFS('DATA 2'!N$101:N$133,'DATA 2'!$A$101:$A$133,$A33)</f>
        <v>6196.0340070000002</v>
      </c>
      <c r="O33" s="29">
        <f>SUMIFS('DATA 2'!O$101:O$133,'DATA 2'!$A$101:$A$133,$A33)</f>
        <v>7087.3040490000003</v>
      </c>
      <c r="P33" s="29">
        <f>SUMIFS('DATA 2'!P$101:P$133,'DATA 2'!$A$101:$A$133,$A33)</f>
        <v>7989.1174559999999</v>
      </c>
      <c r="Q33" s="29">
        <f>SUMIFS('DATA 2'!Q$101:Q$133,'DATA 2'!$A$101:$A$133,$A33)</f>
        <v>8992.4675069999994</v>
      </c>
      <c r="R33" s="29">
        <f>SUMIFS('DATA 2'!R$101:R$133,'DATA 2'!$A$101:$A$133,$A33)</f>
        <v>10103.93802</v>
      </c>
      <c r="S33" s="29">
        <f>SUMIFS('DATA 2'!S$101:S$133,'DATA 2'!$A$101:$A$133,$A33)</f>
        <v>11331.158020000001</v>
      </c>
      <c r="T33" s="29">
        <f>SUMIFS('DATA 2'!T$101:T$133,'DATA 2'!$A$101:$A$133,$A33)</f>
        <v>12682.29291</v>
      </c>
      <c r="U33" s="29">
        <f>SUMIFS('DATA 2'!U$101:U$133,'DATA 2'!$A$101:$A$133,$A33)</f>
        <v>13801.754569999999</v>
      </c>
      <c r="V33" s="29">
        <f>SUMIFS('DATA 2'!V$101:V$133,'DATA 2'!$A$101:$A$133,$A33)</f>
        <v>14968.63983</v>
      </c>
      <c r="W33" s="29">
        <f>SUMIFS('DATA 2'!W$101:W$133,'DATA 2'!$A$101:$A$133,$A33)</f>
        <v>16179.61073</v>
      </c>
      <c r="X33" s="29">
        <f>SUMIFS('DATA 2'!X$101:X$133,'DATA 2'!$A$101:$A$133,$A33)</f>
        <v>17430.10756</v>
      </c>
      <c r="Y33" s="29">
        <f>SUMIFS('DATA 2'!Y$101:Y$133,'DATA 2'!$A$101:$A$133,$A33)</f>
        <v>18713.329979999999</v>
      </c>
      <c r="Z33" s="29">
        <f>SUMIFS('DATA 2'!Z$101:Z$133,'DATA 2'!$A$101:$A$133,$A33)</f>
        <v>20021.60082</v>
      </c>
      <c r="AA33" s="29">
        <f>SUMIFS('DATA 2'!AA$101:AA$133,'DATA 2'!$A$101:$A$133,$A33)</f>
        <v>21346.18174</v>
      </c>
      <c r="AB33" s="29">
        <f>SUMIFS('DATA 2'!AB$101:AB$133,'DATA 2'!$A$101:$A$133,$A33)</f>
        <v>22677.188579999998</v>
      </c>
      <c r="AC33" s="29">
        <f>SUMIFS('DATA 2'!AC$101:AC$133,'DATA 2'!$A$101:$A$133,$A33)</f>
        <v>24003.753949999998</v>
      </c>
      <c r="AD33" s="29">
        <f>SUMIFS('DATA 2'!AD$101:AD$133,'DATA 2'!$A$101:$A$133,$A33)</f>
        <v>25314.02808</v>
      </c>
      <c r="AE33" s="29">
        <f>SUMIFS('DATA 2'!AE$101:AE$133,'DATA 2'!$A$101:$A$133,$A33)</f>
        <v>26575.081679999999</v>
      </c>
      <c r="AF33" s="29">
        <f>SUMIFS('DATA 2'!AF$101:AF$133,'DATA 2'!$A$101:$A$133,$A33)</f>
        <v>27586.251560000001</v>
      </c>
      <c r="AG33" s="29">
        <f>SUMIFS('DATA 2'!AG$101:AG$133,'DATA 2'!$A$101:$A$133,$A33)</f>
        <v>28422.664990000001</v>
      </c>
      <c r="AH33" s="29">
        <f>SUMIFS('DATA 2'!AH$101:AH$133,'DATA 2'!$A$101:$A$133,$A33)</f>
        <v>29132.114549999998</v>
      </c>
      <c r="AI33" s="29">
        <f>SUMIFS('DATA 2'!AI$101:AI$133,'DATA 2'!$A$101:$A$133,$A33)</f>
        <v>29744.232250000001</v>
      </c>
      <c r="AJ33" s="29">
        <f>SUMIFS('DATA 2'!AJ$101:AJ$133,'DATA 2'!$A$101:$A$133,$A33)</f>
        <v>30277.368259999999</v>
      </c>
      <c r="AK33" s="29">
        <f>SUMIFS('DATA 2'!AK$101:AK$133,'DATA 2'!$A$101:$A$133,$A33)</f>
        <v>30743.356589999999</v>
      </c>
      <c r="AL33" s="29">
        <f>SUMIFS('DATA 2'!AL$101:AL$133,'DATA 2'!$A$101:$A$133,$A33)</f>
        <v>31150.59462</v>
      </c>
      <c r="AM33" s="29">
        <f>SUMIFS('DATA 2'!AM$101:AM$133,'DATA 2'!$A$101:$A$133,$A33)</f>
        <v>31505.207709999999</v>
      </c>
      <c r="AN33" s="29">
        <f>SUMIFS('DATA 2'!AN$101:AN$133,'DATA 2'!$A$101:$A$133,$A33)</f>
        <v>31812.663260000001</v>
      </c>
    </row>
    <row r="34" spans="1:40" x14ac:dyDescent="0.25">
      <c r="A34" s="31" t="s">
        <v>424</v>
      </c>
      <c r="C34" s="29">
        <f>SUMIFS('DATA 2'!C$101:C$133,'DATA 2'!$A$101:$A$133,$A34)</f>
        <v>638.72549089999995</v>
      </c>
      <c r="D34" s="29">
        <f>SUMIFS('DATA 2'!D$101:D$133,'DATA 2'!$A$101:$A$133,$A34)</f>
        <v>639.9047716</v>
      </c>
      <c r="E34" s="29">
        <f>SUMIFS('DATA 2'!E$101:E$133,'DATA 2'!$A$101:$A$133,$A34)</f>
        <v>633.16434890000005</v>
      </c>
      <c r="F34" s="29">
        <f>SUMIFS('DATA 2'!F$101:F$133,'DATA 2'!$A$101:$A$133,$A34)</f>
        <v>621.73800700000004</v>
      </c>
      <c r="G34" s="29">
        <f>SUMIFS('DATA 2'!G$101:G$133,'DATA 2'!$A$101:$A$133,$A34)</f>
        <v>606.08117249999998</v>
      </c>
      <c r="H34" s="29">
        <f>SUMIFS('DATA 2'!H$101:H$133,'DATA 2'!$A$101:$A$133,$A34)</f>
        <v>674.3290131</v>
      </c>
      <c r="I34" s="29">
        <f>SUMIFS('DATA 2'!I$101:I$133,'DATA 2'!$A$101:$A$133,$A34)</f>
        <v>765.24428620000003</v>
      </c>
      <c r="J34" s="29">
        <f>SUMIFS('DATA 2'!J$101:J$133,'DATA 2'!$A$101:$A$133,$A34)</f>
        <v>863.58545030000005</v>
      </c>
      <c r="K34" s="29">
        <f>SUMIFS('DATA 2'!K$101:K$133,'DATA 2'!$A$101:$A$133,$A34)</f>
        <v>967.57099649999998</v>
      </c>
      <c r="L34" s="29">
        <f>SUMIFS('DATA 2'!L$101:L$133,'DATA 2'!$A$101:$A$133,$A34)</f>
        <v>1078.157107</v>
      </c>
      <c r="M34" s="29">
        <f>SUMIFS('DATA 2'!M$101:M$133,'DATA 2'!$A$101:$A$133,$A34)</f>
        <v>1196.2125900000001</v>
      </c>
      <c r="N34" s="29">
        <f>SUMIFS('DATA 2'!N$101:N$133,'DATA 2'!$A$101:$A$133,$A34)</f>
        <v>1319.590829</v>
      </c>
      <c r="O34" s="29">
        <f>SUMIFS('DATA 2'!O$101:O$133,'DATA 2'!$A$101:$A$133,$A34)</f>
        <v>1442.416109</v>
      </c>
      <c r="P34" s="29">
        <f>SUMIFS('DATA 2'!P$101:P$133,'DATA 2'!$A$101:$A$133,$A34)</f>
        <v>1499.0078579999999</v>
      </c>
      <c r="Q34" s="29">
        <f>SUMIFS('DATA 2'!Q$101:Q$133,'DATA 2'!$A$101:$A$133,$A34)</f>
        <v>1529.81476</v>
      </c>
      <c r="R34" s="29">
        <f>SUMIFS('DATA 2'!R$101:R$133,'DATA 2'!$A$101:$A$133,$A34)</f>
        <v>1549.5092159999999</v>
      </c>
      <c r="S34" s="29">
        <f>SUMIFS('DATA 2'!S$101:S$133,'DATA 2'!$A$101:$A$133,$A34)</f>
        <v>1562.524015</v>
      </c>
      <c r="T34" s="29">
        <f>SUMIFS('DATA 2'!T$101:T$133,'DATA 2'!$A$101:$A$133,$A34)</f>
        <v>1570.13993</v>
      </c>
      <c r="U34" s="29">
        <f>SUMIFS('DATA 2'!U$101:U$133,'DATA 2'!$A$101:$A$133,$A34)</f>
        <v>1595.4763150000001</v>
      </c>
      <c r="V34" s="29">
        <f>SUMIFS('DATA 2'!V$101:V$133,'DATA 2'!$A$101:$A$133,$A34)</f>
        <v>1623.9603750000001</v>
      </c>
      <c r="W34" s="29">
        <f>SUMIFS('DATA 2'!W$101:W$133,'DATA 2'!$A$101:$A$133,$A34)</f>
        <v>1650.4590470000001</v>
      </c>
      <c r="X34" s="29">
        <f>SUMIFS('DATA 2'!X$101:X$133,'DATA 2'!$A$101:$A$133,$A34)</f>
        <v>1673.1436470000001</v>
      </c>
      <c r="Y34" s="29">
        <f>SUMIFS('DATA 2'!Y$101:Y$133,'DATA 2'!$A$101:$A$133,$A34)</f>
        <v>1691.1234119999999</v>
      </c>
      <c r="Z34" s="29">
        <f>SUMIFS('DATA 2'!Z$101:Z$133,'DATA 2'!$A$101:$A$133,$A34)</f>
        <v>1703.8345179999999</v>
      </c>
      <c r="AA34" s="29">
        <f>SUMIFS('DATA 2'!AA$101:AA$133,'DATA 2'!$A$101:$A$133,$A34)</f>
        <v>1710.8484249999999</v>
      </c>
      <c r="AB34" s="29">
        <f>SUMIFS('DATA 2'!AB$101:AB$133,'DATA 2'!$A$101:$A$133,$A34)</f>
        <v>1711.8141900000001</v>
      </c>
      <c r="AC34" s="29">
        <f>SUMIFS('DATA 2'!AC$101:AC$133,'DATA 2'!$A$101:$A$133,$A34)</f>
        <v>1706.4544989999999</v>
      </c>
      <c r="AD34" s="29">
        <f>SUMIFS('DATA 2'!AD$101:AD$133,'DATA 2'!$A$101:$A$133,$A34)</f>
        <v>1694.566724</v>
      </c>
      <c r="AE34" s="29">
        <f>SUMIFS('DATA 2'!AE$101:AE$133,'DATA 2'!$A$101:$A$133,$A34)</f>
        <v>1717.1964700000001</v>
      </c>
      <c r="AF34" s="29">
        <f>SUMIFS('DATA 2'!AF$101:AF$133,'DATA 2'!$A$101:$A$133,$A34)</f>
        <v>1739.436242</v>
      </c>
      <c r="AG34" s="29">
        <f>SUMIFS('DATA 2'!AG$101:AG$133,'DATA 2'!$A$101:$A$133,$A34)</f>
        <v>1753.556934</v>
      </c>
      <c r="AH34" s="29">
        <f>SUMIFS('DATA 2'!AH$101:AH$133,'DATA 2'!$A$101:$A$133,$A34)</f>
        <v>1759.6602379999999</v>
      </c>
      <c r="AI34" s="29">
        <f>SUMIFS('DATA 2'!AI$101:AI$133,'DATA 2'!$A$101:$A$133,$A34)</f>
        <v>1759.2806290000001</v>
      </c>
      <c r="AJ34" s="29">
        <f>SUMIFS('DATA 2'!AJ$101:AJ$133,'DATA 2'!$A$101:$A$133,$A34)</f>
        <v>1753.807239</v>
      </c>
      <c r="AK34" s="29">
        <f>SUMIFS('DATA 2'!AK$101:AK$133,'DATA 2'!$A$101:$A$133,$A34)</f>
        <v>1744.2545729999999</v>
      </c>
      <c r="AL34" s="29">
        <f>SUMIFS('DATA 2'!AL$101:AL$133,'DATA 2'!$A$101:$A$133,$A34)</f>
        <v>1731.3482899999999</v>
      </c>
      <c r="AM34" s="29">
        <f>SUMIFS('DATA 2'!AM$101:AM$133,'DATA 2'!$A$101:$A$133,$A34)</f>
        <v>1715.6149680000001</v>
      </c>
      <c r="AN34" s="29">
        <f>SUMIFS('DATA 2'!AN$101:AN$133,'DATA 2'!$A$101:$A$133,$A34)</f>
        <v>1697.4807089999999</v>
      </c>
    </row>
    <row r="35" spans="1:40" x14ac:dyDescent="0.25">
      <c r="A35" s="31" t="s">
        <v>117</v>
      </c>
      <c r="C35" s="29">
        <f>SUMIFS('DATA 2'!C$101:C$133,'DATA 2'!$A$101:$A$133,$A35)</f>
        <v>4.3678165160000004</v>
      </c>
      <c r="D35" s="29">
        <f>SUMIFS('DATA 2'!D$101:D$133,'DATA 2'!$A$101:$A$133,$A35)</f>
        <v>8.7702087720000002</v>
      </c>
      <c r="E35" s="29">
        <f>SUMIFS('DATA 2'!E$101:E$133,'DATA 2'!$A$101:$A$133,$A35)</f>
        <v>17.753974769999999</v>
      </c>
      <c r="F35" s="29">
        <f>SUMIFS('DATA 2'!F$101:F$133,'DATA 2'!$A$101:$A$133,$A35)</f>
        <v>36.248785669999997</v>
      </c>
      <c r="G35" s="29">
        <f>SUMIFS('DATA 2'!G$101:G$133,'DATA 2'!$A$101:$A$133,$A35)</f>
        <v>74.509690989999996</v>
      </c>
      <c r="H35" s="29">
        <f>SUMIFS('DATA 2'!H$101:H$133,'DATA 2'!$A$101:$A$133,$A35)</f>
        <v>143.18495899999999</v>
      </c>
      <c r="I35" s="29">
        <f>SUMIFS('DATA 2'!I$101:I$133,'DATA 2'!$A$101:$A$133,$A35)</f>
        <v>267.24766349999999</v>
      </c>
      <c r="J35" s="29">
        <f>SUMIFS('DATA 2'!J$101:J$133,'DATA 2'!$A$101:$A$133,$A35)</f>
        <v>491.10039499999999</v>
      </c>
      <c r="K35" s="29">
        <f>SUMIFS('DATA 2'!K$101:K$133,'DATA 2'!$A$101:$A$133,$A35)</f>
        <v>894.18374640000002</v>
      </c>
      <c r="L35" s="29">
        <f>SUMIFS('DATA 2'!L$101:L$133,'DATA 2'!$A$101:$A$133,$A35)</f>
        <v>1615.9307839999999</v>
      </c>
      <c r="M35" s="29">
        <f>SUMIFS('DATA 2'!M$101:M$133,'DATA 2'!$A$101:$A$133,$A35)</f>
        <v>2899.124871</v>
      </c>
      <c r="N35" s="29">
        <f>SUMIFS('DATA 2'!N$101:N$133,'DATA 2'!$A$101:$A$133,$A35)</f>
        <v>5149.6108590000003</v>
      </c>
      <c r="O35" s="29">
        <f>SUMIFS('DATA 2'!O$101:O$133,'DATA 2'!$A$101:$A$133,$A35)</f>
        <v>9019.6228649999903</v>
      </c>
      <c r="P35" s="29">
        <f>SUMIFS('DATA 2'!P$101:P$133,'DATA 2'!$A$101:$A$133,$A35)</f>
        <v>9893.5334820000007</v>
      </c>
      <c r="Q35" s="29">
        <f>SUMIFS('DATA 2'!Q$101:Q$133,'DATA 2'!$A$101:$A$133,$A35)</f>
        <v>10734.66223</v>
      </c>
      <c r="R35" s="29">
        <f>SUMIFS('DATA 2'!R$101:R$133,'DATA 2'!$A$101:$A$133,$A35)</f>
        <v>11549.059939999999</v>
      </c>
      <c r="S35" s="29">
        <f>SUMIFS('DATA 2'!S$101:S$133,'DATA 2'!$A$101:$A$133,$A35)</f>
        <v>12338.72494</v>
      </c>
      <c r="T35" s="29">
        <f>SUMIFS('DATA 2'!T$101:T$133,'DATA 2'!$A$101:$A$133,$A35)</f>
        <v>13103.751399999999</v>
      </c>
      <c r="U35" s="29">
        <f>SUMIFS('DATA 2'!U$101:U$133,'DATA 2'!$A$101:$A$133,$A35)</f>
        <v>15182.77936</v>
      </c>
      <c r="V35" s="29">
        <f>SUMIFS('DATA 2'!V$101:V$133,'DATA 2'!$A$101:$A$133,$A35)</f>
        <v>17536.52591</v>
      </c>
      <c r="W35" s="29">
        <f>SUMIFS('DATA 2'!W$101:W$133,'DATA 2'!$A$101:$A$133,$A35)</f>
        <v>20192.487590000001</v>
      </c>
      <c r="X35" s="29">
        <f>SUMIFS('DATA 2'!X$101:X$133,'DATA 2'!$A$101:$A$133,$A35)</f>
        <v>23178.909210000002</v>
      </c>
      <c r="Y35" s="29">
        <f>SUMIFS('DATA 2'!Y$101:Y$133,'DATA 2'!$A$101:$A$133,$A35)</f>
        <v>26523.000370000002</v>
      </c>
      <c r="Z35" s="29">
        <f>SUMIFS('DATA 2'!Z$101:Z$133,'DATA 2'!$A$101:$A$133,$A35)</f>
        <v>30252.086930000001</v>
      </c>
      <c r="AA35" s="29">
        <f>SUMIFS('DATA 2'!AA$101:AA$133,'DATA 2'!$A$101:$A$133,$A35)</f>
        <v>34392.844510000003</v>
      </c>
      <c r="AB35" s="29">
        <f>SUMIFS('DATA 2'!AB$101:AB$133,'DATA 2'!$A$101:$A$133,$A35)</f>
        <v>38970.472260000002</v>
      </c>
      <c r="AC35" s="29">
        <f>SUMIFS('DATA 2'!AC$101:AC$133,'DATA 2'!$A$101:$A$133,$A35)</f>
        <v>44008.103020000002</v>
      </c>
      <c r="AD35" s="29">
        <f>SUMIFS('DATA 2'!AD$101:AD$133,'DATA 2'!$A$101:$A$133,$A35)</f>
        <v>49525.817569999999</v>
      </c>
      <c r="AE35" s="29">
        <f>SUMIFS('DATA 2'!AE$101:AE$133,'DATA 2'!$A$101:$A$133,$A35)</f>
        <v>52495.159310000003</v>
      </c>
      <c r="AF35" s="29">
        <f>SUMIFS('DATA 2'!AF$101:AF$133,'DATA 2'!$A$101:$A$133,$A35)</f>
        <v>54956.187669999999</v>
      </c>
      <c r="AG35" s="29">
        <f>SUMIFS('DATA 2'!AG$101:AG$133,'DATA 2'!$A$101:$A$133,$A35)</f>
        <v>57050.518660000002</v>
      </c>
      <c r="AH35" s="29">
        <f>SUMIFS('DATA 2'!AH$101:AH$133,'DATA 2'!$A$101:$A$133,$A35)</f>
        <v>58870.968200000003</v>
      </c>
      <c r="AI35" s="29">
        <f>SUMIFS('DATA 2'!AI$101:AI$133,'DATA 2'!$A$101:$A$133,$A35)</f>
        <v>60476.729919999998</v>
      </c>
      <c r="AJ35" s="29">
        <f>SUMIFS('DATA 2'!AJ$101:AJ$133,'DATA 2'!$A$101:$A$133,$A35)</f>
        <v>61905.627970000001</v>
      </c>
      <c r="AK35" s="29">
        <f>SUMIFS('DATA 2'!AK$101:AK$133,'DATA 2'!$A$101:$A$133,$A35)</f>
        <v>63182.864979999998</v>
      </c>
      <c r="AL35" s="29">
        <f>SUMIFS('DATA 2'!AL$101:AL$133,'DATA 2'!$A$101:$A$133,$A35)</f>
        <v>64327.036840000001</v>
      </c>
      <c r="AM35" s="29">
        <f>SUMIFS('DATA 2'!AM$101:AM$133,'DATA 2'!$A$101:$A$133,$A35)</f>
        <v>65352.270649999999</v>
      </c>
      <c r="AN35" s="29">
        <f>SUMIFS('DATA 2'!AN$101:AN$133,'DATA 2'!$A$101:$A$133,$A35)</f>
        <v>66271.382899999997</v>
      </c>
    </row>
    <row r="36" spans="1:40" x14ac:dyDescent="0.25">
      <c r="A36" s="31" t="s">
        <v>425</v>
      </c>
      <c r="C36" s="29">
        <f>SUMIFS('DATA 2'!C$101:C$133,'DATA 2'!$A$101:$A$133,$A36)</f>
        <v>288.43088970000002</v>
      </c>
      <c r="D36" s="29">
        <f>SUMIFS('DATA 2'!D$101:D$133,'DATA 2'!$A$101:$A$133,$A36)</f>
        <v>353.540278</v>
      </c>
      <c r="E36" s="29">
        <f>SUMIFS('DATA 2'!E$101:E$133,'DATA 2'!$A$101:$A$133,$A36)</f>
        <v>459.01523279999998</v>
      </c>
      <c r="F36" s="29">
        <f>SUMIFS('DATA 2'!F$101:F$133,'DATA 2'!$A$101:$A$133,$A36)</f>
        <v>608.55446029999996</v>
      </c>
      <c r="G36" s="29">
        <f>SUMIFS('DATA 2'!G$101:G$133,'DATA 2'!$A$101:$A$133,$A36)</f>
        <v>814.22664220000001</v>
      </c>
      <c r="H36" s="29">
        <f>SUMIFS('DATA 2'!H$101:H$133,'DATA 2'!$A$101:$A$133,$A36)</f>
        <v>1008.544339</v>
      </c>
      <c r="I36" s="29">
        <f>SUMIFS('DATA 2'!I$101:I$133,'DATA 2'!$A$101:$A$133,$A36)</f>
        <v>1187.616403</v>
      </c>
      <c r="J36" s="29">
        <f>SUMIFS('DATA 2'!J$101:J$133,'DATA 2'!$A$101:$A$133,$A36)</f>
        <v>1357.5365959999999</v>
      </c>
      <c r="K36" s="29">
        <f>SUMIFS('DATA 2'!K$101:K$133,'DATA 2'!$A$101:$A$133,$A36)</f>
        <v>1524.499431</v>
      </c>
      <c r="L36" s="29">
        <f>SUMIFS('DATA 2'!L$101:L$133,'DATA 2'!$A$101:$A$133,$A36)</f>
        <v>1691.627123</v>
      </c>
      <c r="M36" s="29">
        <f>SUMIFS('DATA 2'!M$101:M$133,'DATA 2'!$A$101:$A$133,$A36)</f>
        <v>1859.2184500000001</v>
      </c>
      <c r="N36" s="29">
        <f>SUMIFS('DATA 2'!N$101:N$133,'DATA 2'!$A$101:$A$133,$A36)</f>
        <v>2021.972115</v>
      </c>
      <c r="O36" s="29">
        <f>SUMIFS('DATA 2'!O$101:O$133,'DATA 2'!$A$101:$A$133,$A36)</f>
        <v>2169.006797</v>
      </c>
      <c r="P36" s="29">
        <f>SUMIFS('DATA 2'!P$101:P$133,'DATA 2'!$A$101:$A$133,$A36)</f>
        <v>2257.7782990000001</v>
      </c>
      <c r="Q36" s="29">
        <f>SUMIFS('DATA 2'!Q$101:Q$133,'DATA 2'!$A$101:$A$133,$A36)</f>
        <v>2319.6605850000001</v>
      </c>
      <c r="R36" s="29">
        <f>SUMIFS('DATA 2'!R$101:R$133,'DATA 2'!$A$101:$A$133,$A36)</f>
        <v>2365.3841779999998</v>
      </c>
      <c r="S36" s="29">
        <f>SUMIFS('DATA 2'!S$101:S$133,'DATA 2'!$A$101:$A$133,$A36)</f>
        <v>2398.116528</v>
      </c>
      <c r="T36" s="29">
        <f>SUMIFS('DATA 2'!T$101:T$133,'DATA 2'!$A$101:$A$133,$A36)</f>
        <v>2418.8401229999999</v>
      </c>
      <c r="U36" s="29">
        <f>SUMIFS('DATA 2'!U$101:U$133,'DATA 2'!$A$101:$A$133,$A36)</f>
        <v>2461.0845840000002</v>
      </c>
      <c r="V36" s="29">
        <f>SUMIFS('DATA 2'!V$101:V$133,'DATA 2'!$A$101:$A$133,$A36)</f>
        <v>2503.7446380000001</v>
      </c>
      <c r="W36" s="29">
        <f>SUMIFS('DATA 2'!W$101:W$133,'DATA 2'!$A$101:$A$133,$A36)</f>
        <v>2539.4499369999999</v>
      </c>
      <c r="X36" s="29">
        <f>SUMIFS('DATA 2'!X$101:X$133,'DATA 2'!$A$101:$A$133,$A36)</f>
        <v>2565.7158880000002</v>
      </c>
      <c r="Y36" s="29">
        <f>SUMIFS('DATA 2'!Y$101:Y$133,'DATA 2'!$A$101:$A$133,$A36)</f>
        <v>2581.4916790000002</v>
      </c>
      <c r="Z36" s="29">
        <f>SUMIFS('DATA 2'!Z$101:Z$133,'DATA 2'!$A$101:$A$133,$A36)</f>
        <v>2586.270974</v>
      </c>
      <c r="AA36" s="29">
        <f>SUMIFS('DATA 2'!AA$101:AA$133,'DATA 2'!$A$101:$A$133,$A36)</f>
        <v>2579.8061699999998</v>
      </c>
      <c r="AB36" s="29">
        <f>SUMIFS('DATA 2'!AB$101:AB$133,'DATA 2'!$A$101:$A$133,$A36)</f>
        <v>2562.0161330000001</v>
      </c>
      <c r="AC36" s="29">
        <f>SUMIFS('DATA 2'!AC$101:AC$133,'DATA 2'!$A$101:$A$133,$A36)</f>
        <v>2532.9712239999999</v>
      </c>
      <c r="AD36" s="29">
        <f>SUMIFS('DATA 2'!AD$101:AD$133,'DATA 2'!$A$101:$A$133,$A36)</f>
        <v>2492.8836919999999</v>
      </c>
      <c r="AE36" s="29">
        <f>SUMIFS('DATA 2'!AE$101:AE$133,'DATA 2'!$A$101:$A$133,$A36)</f>
        <v>1521.388224</v>
      </c>
      <c r="AF36" s="29">
        <f>SUMIFS('DATA 2'!AF$101:AF$133,'DATA 2'!$A$101:$A$133,$A36)</f>
        <v>772.13511549999998</v>
      </c>
      <c r="AG36" s="29">
        <f>SUMIFS('DATA 2'!AG$101:AG$133,'DATA 2'!$A$101:$A$133,$A36)</f>
        <v>360.62872390000001</v>
      </c>
      <c r="AH36" s="29">
        <f>SUMIFS('DATA 2'!AH$101:AH$133,'DATA 2'!$A$101:$A$133,$A36)</f>
        <v>160.1442753</v>
      </c>
      <c r="AI36" s="29">
        <f>SUMIFS('DATA 2'!AI$101:AI$133,'DATA 2'!$A$101:$A$133,$A36)</f>
        <v>68.42017912</v>
      </c>
      <c r="AJ36" s="29">
        <f>SUMIFS('DATA 2'!AJ$101:AJ$133,'DATA 2'!$A$101:$A$133,$A36)</f>
        <v>28.30296981</v>
      </c>
      <c r="AK36" s="29">
        <f>SUMIFS('DATA 2'!AK$101:AK$133,'DATA 2'!$A$101:$A$133,$A36)</f>
        <v>11.413134940000001</v>
      </c>
      <c r="AL36" s="29">
        <f>SUMIFS('DATA 2'!AL$101:AL$133,'DATA 2'!$A$101:$A$133,$A36)</f>
        <v>4.5368814830000002</v>
      </c>
      <c r="AM36" s="29">
        <f>SUMIFS('DATA 2'!AM$101:AM$133,'DATA 2'!$A$101:$A$133,$A36)</f>
        <v>1.8130673939999999</v>
      </c>
      <c r="AN36" s="29">
        <f>SUMIFS('DATA 2'!AN$101:AN$133,'DATA 2'!$A$101:$A$133,$A36)</f>
        <v>0.7513399503</v>
      </c>
    </row>
    <row r="37" spans="1:40" x14ac:dyDescent="0.25">
      <c r="A37" s="31" t="s">
        <v>426</v>
      </c>
      <c r="C37" s="29">
        <f>SUMIFS('DATA 2'!C$101:C$133,'DATA 2'!$A$101:$A$133,$A37)</f>
        <v>514.10128280000004</v>
      </c>
      <c r="D37" s="29">
        <f>SUMIFS('DATA 2'!D$101:D$133,'DATA 2'!$A$101:$A$133,$A37)</f>
        <v>547.68586289999996</v>
      </c>
      <c r="E37" s="29">
        <f>SUMIFS('DATA 2'!E$101:E$133,'DATA 2'!$A$101:$A$133,$A37)</f>
        <v>588.46520039999996</v>
      </c>
      <c r="F37" s="29">
        <f>SUMIFS('DATA 2'!F$101:F$133,'DATA 2'!$A$101:$A$133,$A37)</f>
        <v>632.69806359999995</v>
      </c>
      <c r="G37" s="29">
        <f>SUMIFS('DATA 2'!G$101:G$133,'DATA 2'!$A$101:$A$133,$A37)</f>
        <v>678.53037559999996</v>
      </c>
      <c r="H37" s="29">
        <f>SUMIFS('DATA 2'!H$101:H$133,'DATA 2'!$A$101:$A$133,$A37)</f>
        <v>739.10410330000002</v>
      </c>
      <c r="I37" s="29">
        <f>SUMIFS('DATA 2'!I$101:I$133,'DATA 2'!$A$101:$A$133,$A37)</f>
        <v>788.74879950000002</v>
      </c>
      <c r="J37" s="29">
        <f>SUMIFS('DATA 2'!J$101:J$133,'DATA 2'!$A$101:$A$133,$A37)</f>
        <v>824.72228319999999</v>
      </c>
      <c r="K37" s="29">
        <f>SUMIFS('DATA 2'!K$101:K$133,'DATA 2'!$A$101:$A$133,$A37)</f>
        <v>850.03063180000004</v>
      </c>
      <c r="L37" s="29">
        <f>SUMIFS('DATA 2'!L$101:L$133,'DATA 2'!$A$101:$A$133,$A37)</f>
        <v>867.11479180000003</v>
      </c>
      <c r="M37" s="29">
        <f>SUMIFS('DATA 2'!M$101:M$133,'DATA 2'!$A$101:$A$133,$A37)</f>
        <v>877.16606200000001</v>
      </c>
      <c r="N37" s="29">
        <f>SUMIFS('DATA 2'!N$101:N$133,'DATA 2'!$A$101:$A$133,$A37)</f>
        <v>878.9891341</v>
      </c>
      <c r="O37" s="29">
        <f>SUMIFS('DATA 2'!O$101:O$133,'DATA 2'!$A$101:$A$133,$A37)</f>
        <v>869.76727040000003</v>
      </c>
      <c r="P37" s="29">
        <f>SUMIFS('DATA 2'!P$101:P$133,'DATA 2'!$A$101:$A$133,$A37)</f>
        <v>861.46901290000005</v>
      </c>
      <c r="Q37" s="29">
        <f>SUMIFS('DATA 2'!Q$101:Q$133,'DATA 2'!$A$101:$A$133,$A37)</f>
        <v>852.39190350000001</v>
      </c>
      <c r="R37" s="29">
        <f>SUMIFS('DATA 2'!R$101:R$133,'DATA 2'!$A$101:$A$133,$A37)</f>
        <v>841.80080940000005</v>
      </c>
      <c r="S37" s="29">
        <f>SUMIFS('DATA 2'!S$101:S$133,'DATA 2'!$A$101:$A$133,$A37)</f>
        <v>829.47803580000004</v>
      </c>
      <c r="T37" s="29">
        <f>SUMIFS('DATA 2'!T$101:T$133,'DATA 2'!$A$101:$A$133,$A37)</f>
        <v>815.40477399999997</v>
      </c>
      <c r="U37" s="29">
        <f>SUMIFS('DATA 2'!U$101:U$133,'DATA 2'!$A$101:$A$133,$A37)</f>
        <v>762.83669729999997</v>
      </c>
      <c r="V37" s="29">
        <f>SUMIFS('DATA 2'!V$101:V$133,'DATA 2'!$A$101:$A$133,$A37)</f>
        <v>699.30579639999996</v>
      </c>
      <c r="W37" s="29">
        <f>SUMIFS('DATA 2'!W$101:W$133,'DATA 2'!$A$101:$A$133,$A37)</f>
        <v>634.3789984</v>
      </c>
      <c r="X37" s="29">
        <f>SUMIFS('DATA 2'!X$101:X$133,'DATA 2'!$A$101:$A$133,$A37)</f>
        <v>571.17682400000001</v>
      </c>
      <c r="Y37" s="29">
        <f>SUMIFS('DATA 2'!Y$101:Y$133,'DATA 2'!$A$101:$A$133,$A37)</f>
        <v>510.86437289999998</v>
      </c>
      <c r="Z37" s="29">
        <f>SUMIFS('DATA 2'!Z$101:Z$133,'DATA 2'!$A$101:$A$133,$A37)</f>
        <v>453.99423580000001</v>
      </c>
      <c r="AA37" s="29">
        <f>SUMIFS('DATA 2'!AA$101:AA$133,'DATA 2'!$A$101:$A$133,$A37)</f>
        <v>400.88013810000001</v>
      </c>
      <c r="AB37" s="29">
        <f>SUMIFS('DATA 2'!AB$101:AB$133,'DATA 2'!$A$101:$A$133,$A37)</f>
        <v>351.70370489999999</v>
      </c>
      <c r="AC37" s="29">
        <f>SUMIFS('DATA 2'!AC$101:AC$133,'DATA 2'!$A$101:$A$133,$A37)</f>
        <v>306.55168570000001</v>
      </c>
      <c r="AD37" s="29">
        <f>SUMIFS('DATA 2'!AD$101:AD$133,'DATA 2'!$A$101:$A$133,$A37)</f>
        <v>265.43189180000002</v>
      </c>
      <c r="AE37" s="29">
        <f>SUMIFS('DATA 2'!AE$101:AE$133,'DATA 2'!$A$101:$A$133,$A37)</f>
        <v>217.28094129999999</v>
      </c>
      <c r="AF37" s="29">
        <f>SUMIFS('DATA 2'!AF$101:AF$133,'DATA 2'!$A$101:$A$133,$A37)</f>
        <v>172.55369920000001</v>
      </c>
      <c r="AG37" s="29">
        <f>SUMIFS('DATA 2'!AG$101:AG$133,'DATA 2'!$A$101:$A$133,$A37)</f>
        <v>134.44379079999999</v>
      </c>
      <c r="AH37" s="29">
        <f>SUMIFS('DATA 2'!AH$101:AH$133,'DATA 2'!$A$101:$A$133,$A37)</f>
        <v>103.2804058</v>
      </c>
      <c r="AI37" s="29">
        <f>SUMIFS('DATA 2'!AI$101:AI$133,'DATA 2'!$A$101:$A$133,$A37)</f>
        <v>78.417061829999994</v>
      </c>
      <c r="AJ37" s="29">
        <f>SUMIFS('DATA 2'!AJ$101:AJ$133,'DATA 2'!$A$101:$A$133,$A37)</f>
        <v>58.923829609999999</v>
      </c>
      <c r="AK37" s="29">
        <f>SUMIFS('DATA 2'!AK$101:AK$133,'DATA 2'!$A$101:$A$133,$A37)</f>
        <v>43.853459100000002</v>
      </c>
      <c r="AL37" s="29">
        <f>SUMIFS('DATA 2'!AL$101:AL$133,'DATA 2'!$A$101:$A$133,$A37)</f>
        <v>32.34336407</v>
      </c>
      <c r="AM37" s="29">
        <f>SUMIFS('DATA 2'!AM$101:AM$133,'DATA 2'!$A$101:$A$133,$A37)</f>
        <v>23.649280699999998</v>
      </c>
      <c r="AN37" s="29">
        <f>SUMIFS('DATA 2'!AN$101:AN$133,'DATA 2'!$A$101:$A$133,$A37)</f>
        <v>17.150237780000001</v>
      </c>
    </row>
    <row r="38" spans="1:40" x14ac:dyDescent="0.25">
      <c r="A38" s="31" t="s">
        <v>427</v>
      </c>
      <c r="C38" s="29">
        <f>SUMIFS('DATA 2'!C$101:C$133,'DATA 2'!$A$101:$A$133,$A38)</f>
        <v>0.22515454670000001</v>
      </c>
      <c r="D38" s="29">
        <f>SUMIFS('DATA 2'!D$101:D$133,'DATA 2'!$A$101:$A$133,$A38)</f>
        <v>0.81000310890000005</v>
      </c>
      <c r="E38" s="29">
        <f>SUMIFS('DATA 2'!E$101:E$133,'DATA 2'!$A$101:$A$133,$A38)</f>
        <v>4.6102095939999996</v>
      </c>
      <c r="F38" s="29">
        <f>SUMIFS('DATA 2'!F$101:F$133,'DATA 2'!$A$101:$A$133,$A38)</f>
        <v>31.34827125</v>
      </c>
      <c r="G38" s="29">
        <f>SUMIFS('DATA 2'!G$101:G$133,'DATA 2'!$A$101:$A$133,$A38)</f>
        <v>225.70690740000001</v>
      </c>
      <c r="H38" s="29">
        <f>SUMIFS('DATA 2'!H$101:H$133,'DATA 2'!$A$101:$A$133,$A38)</f>
        <v>529.53879219999999</v>
      </c>
      <c r="I38" s="29">
        <f>SUMIFS('DATA 2'!I$101:I$133,'DATA 2'!$A$101:$A$133,$A38)</f>
        <v>824.78359509999996</v>
      </c>
      <c r="J38" s="29">
        <f>SUMIFS('DATA 2'!J$101:J$133,'DATA 2'!$A$101:$A$133,$A38)</f>
        <v>1102.9359790000001</v>
      </c>
      <c r="K38" s="29">
        <f>SUMIFS('DATA 2'!K$101:K$133,'DATA 2'!$A$101:$A$133,$A38)</f>
        <v>1381.6637000000001</v>
      </c>
      <c r="L38" s="29">
        <f>SUMIFS('DATA 2'!L$101:L$133,'DATA 2'!$A$101:$A$133,$A38)</f>
        <v>1672.6071260000001</v>
      </c>
      <c r="M38" s="29">
        <f>SUMIFS('DATA 2'!M$101:M$133,'DATA 2'!$A$101:$A$133,$A38)</f>
        <v>1980.1573209999999</v>
      </c>
      <c r="N38" s="29">
        <f>SUMIFS('DATA 2'!N$101:N$133,'DATA 2'!$A$101:$A$133,$A38)</f>
        <v>2300.0490110000001</v>
      </c>
      <c r="O38" s="29">
        <f>SUMIFS('DATA 2'!O$101:O$133,'DATA 2'!$A$101:$A$133,$A38)</f>
        <v>2619.0758369999999</v>
      </c>
      <c r="P38" s="29">
        <f>SUMIFS('DATA 2'!P$101:P$133,'DATA 2'!$A$101:$A$133,$A38)</f>
        <v>2772.9073060000001</v>
      </c>
      <c r="Q38" s="29">
        <f>SUMIFS('DATA 2'!Q$101:Q$133,'DATA 2'!$A$101:$A$133,$A38)</f>
        <v>2848.4523709999999</v>
      </c>
      <c r="R38" s="29">
        <f>SUMIFS('DATA 2'!R$101:R$133,'DATA 2'!$A$101:$A$133,$A38)</f>
        <v>2881.5910309999999</v>
      </c>
      <c r="S38" s="29">
        <f>SUMIFS('DATA 2'!S$101:S$133,'DATA 2'!$A$101:$A$133,$A38)</f>
        <v>2885.5629210000002</v>
      </c>
      <c r="T38" s="29">
        <f>SUMIFS('DATA 2'!T$101:T$133,'DATA 2'!$A$101:$A$133,$A38)</f>
        <v>2866.2333910000002</v>
      </c>
      <c r="U38" s="29">
        <f>SUMIFS('DATA 2'!U$101:U$133,'DATA 2'!$A$101:$A$133,$A38)</f>
        <v>2722.5060840000001</v>
      </c>
      <c r="V38" s="29">
        <f>SUMIFS('DATA 2'!V$101:V$133,'DATA 2'!$A$101:$A$133,$A38)</f>
        <v>2533.3442580000001</v>
      </c>
      <c r="W38" s="29">
        <f>SUMIFS('DATA 2'!W$101:W$133,'DATA 2'!$A$101:$A$133,$A38)</f>
        <v>2329.0809869999998</v>
      </c>
      <c r="X38" s="29">
        <f>SUMIFS('DATA 2'!X$101:X$133,'DATA 2'!$A$101:$A$133,$A38)</f>
        <v>2121.7890269999998</v>
      </c>
      <c r="Y38" s="29">
        <f>SUMIFS('DATA 2'!Y$101:Y$133,'DATA 2'!$A$101:$A$133,$A38)</f>
        <v>1917.4534189999999</v>
      </c>
      <c r="Z38" s="29">
        <f>SUMIFS('DATA 2'!Z$101:Z$133,'DATA 2'!$A$101:$A$133,$A38)</f>
        <v>1719.786826</v>
      </c>
      <c r="AA38" s="29">
        <f>SUMIFS('DATA 2'!AA$101:AA$133,'DATA 2'!$A$101:$A$133,$A38)</f>
        <v>1531.3620679999999</v>
      </c>
      <c r="AB38" s="29">
        <f>SUMIFS('DATA 2'!AB$101:AB$133,'DATA 2'!$A$101:$A$133,$A38)</f>
        <v>1353.987212</v>
      </c>
      <c r="AC38" s="29">
        <f>SUMIFS('DATA 2'!AC$101:AC$133,'DATA 2'!$A$101:$A$133,$A38)</f>
        <v>1188.8777520000001</v>
      </c>
      <c r="AD38" s="29">
        <f>SUMIFS('DATA 2'!AD$101:AD$133,'DATA 2'!$A$101:$A$133,$A38)</f>
        <v>1036.7583139999999</v>
      </c>
      <c r="AE38" s="29">
        <f>SUMIFS('DATA 2'!AE$101:AE$133,'DATA 2'!$A$101:$A$133,$A38)</f>
        <v>950.29344140000001</v>
      </c>
      <c r="AF38" s="29">
        <f>SUMIFS('DATA 2'!AF$101:AF$133,'DATA 2'!$A$101:$A$133,$A38)</f>
        <v>878.85416959999998</v>
      </c>
      <c r="AG38" s="29">
        <f>SUMIFS('DATA 2'!AG$101:AG$133,'DATA 2'!$A$101:$A$133,$A38)</f>
        <v>811.03561290000005</v>
      </c>
      <c r="AH38" s="29">
        <f>SUMIFS('DATA 2'!AH$101:AH$133,'DATA 2'!$A$101:$A$133,$A38)</f>
        <v>745.50685859999999</v>
      </c>
      <c r="AI38" s="29">
        <f>SUMIFS('DATA 2'!AI$101:AI$133,'DATA 2'!$A$101:$A$133,$A38)</f>
        <v>682.83455319999996</v>
      </c>
      <c r="AJ38" s="29">
        <f>SUMIFS('DATA 2'!AJ$101:AJ$133,'DATA 2'!$A$101:$A$133,$A38)</f>
        <v>623.61866199999997</v>
      </c>
      <c r="AK38" s="29">
        <f>SUMIFS('DATA 2'!AK$101:AK$133,'DATA 2'!$A$101:$A$133,$A38)</f>
        <v>568.19755399999997</v>
      </c>
      <c r="AL38" s="29">
        <f>SUMIFS('DATA 2'!AL$101:AL$133,'DATA 2'!$A$101:$A$133,$A38)</f>
        <v>516.69035889999998</v>
      </c>
      <c r="AM38" s="29">
        <f>SUMIFS('DATA 2'!AM$101:AM$133,'DATA 2'!$A$101:$A$133,$A38)</f>
        <v>469.06918869999998</v>
      </c>
      <c r="AN38" s="29">
        <f>SUMIFS('DATA 2'!AN$101:AN$133,'DATA 2'!$A$101:$A$133,$A38)</f>
        <v>425.2233157</v>
      </c>
    </row>
    <row r="39" spans="1:40" x14ac:dyDescent="0.25">
      <c r="A39" s="31" t="s">
        <v>428</v>
      </c>
      <c r="C39" s="29">
        <f>SUMIFS('DATA 2'!C$101:C$133,'DATA 2'!$A$101:$A$133,$A39)</f>
        <v>2605.7253879999998</v>
      </c>
      <c r="D39" s="29">
        <f>SUMIFS('DATA 2'!D$101:D$133,'DATA 2'!$A$101:$A$133,$A39)</f>
        <v>2581.6219860000001</v>
      </c>
      <c r="E39" s="29">
        <f>SUMIFS('DATA 2'!E$101:E$133,'DATA 2'!$A$101:$A$133,$A39)</f>
        <v>2516.6599460000002</v>
      </c>
      <c r="F39" s="29">
        <f>SUMIFS('DATA 2'!F$101:F$133,'DATA 2'!$A$101:$A$133,$A39)</f>
        <v>2430.9935089999999</v>
      </c>
      <c r="G39" s="29">
        <f>SUMIFS('DATA 2'!G$101:G$133,'DATA 2'!$A$101:$A$133,$A39)</f>
        <v>2328.6878609999999</v>
      </c>
      <c r="H39" s="29">
        <f>SUMIFS('DATA 2'!H$101:H$133,'DATA 2'!$A$101:$A$133,$A39)</f>
        <v>2394.5019600000001</v>
      </c>
      <c r="I39" s="29">
        <f>SUMIFS('DATA 2'!I$101:I$133,'DATA 2'!$A$101:$A$133,$A39)</f>
        <v>2452.3730660000001</v>
      </c>
      <c r="J39" s="29">
        <f>SUMIFS('DATA 2'!J$101:J$133,'DATA 2'!$A$101:$A$133,$A39)</f>
        <v>2470.390073</v>
      </c>
      <c r="K39" s="29">
        <f>SUMIFS('DATA 2'!K$101:K$133,'DATA 2'!$A$101:$A$133,$A39)</f>
        <v>2453.5443690000002</v>
      </c>
      <c r="L39" s="29">
        <f>SUMIFS('DATA 2'!L$101:L$133,'DATA 2'!$A$101:$A$133,$A39)</f>
        <v>2410.1353690000001</v>
      </c>
      <c r="M39" s="29">
        <f>SUMIFS('DATA 2'!M$101:M$133,'DATA 2'!$A$101:$A$133,$A39)</f>
        <v>2345.7821410000001</v>
      </c>
      <c r="N39" s="29">
        <f>SUMIFS('DATA 2'!N$101:N$133,'DATA 2'!$A$101:$A$133,$A39)</f>
        <v>2259.8365090000002</v>
      </c>
      <c r="O39" s="29">
        <f>SUMIFS('DATA 2'!O$101:O$133,'DATA 2'!$A$101:$A$133,$A39)</f>
        <v>2148.110897</v>
      </c>
      <c r="P39" s="29">
        <f>SUMIFS('DATA 2'!P$101:P$133,'DATA 2'!$A$101:$A$133,$A39)</f>
        <v>2078.8479790000001</v>
      </c>
      <c r="Q39" s="29">
        <f>SUMIFS('DATA 2'!Q$101:Q$133,'DATA 2'!$A$101:$A$133,$A39)</f>
        <v>2021.626976</v>
      </c>
      <c r="R39" s="29">
        <f>SUMIFS('DATA 2'!R$101:R$133,'DATA 2'!$A$101:$A$133,$A39)</f>
        <v>1966.490853</v>
      </c>
      <c r="S39" s="29">
        <f>SUMIFS('DATA 2'!S$101:S$133,'DATA 2'!$A$101:$A$133,$A39)</f>
        <v>1910.583707</v>
      </c>
      <c r="T39" s="29">
        <f>SUMIFS('DATA 2'!T$101:T$133,'DATA 2'!$A$101:$A$133,$A39)</f>
        <v>1853.1970590000001</v>
      </c>
      <c r="U39" s="29">
        <f>SUMIFS('DATA 2'!U$101:U$133,'DATA 2'!$A$101:$A$133,$A39)</f>
        <v>1820.297544</v>
      </c>
      <c r="V39" s="29">
        <f>SUMIFS('DATA 2'!V$101:V$133,'DATA 2'!$A$101:$A$133,$A39)</f>
        <v>1793.3272689999999</v>
      </c>
      <c r="W39" s="29">
        <f>SUMIFS('DATA 2'!W$101:W$133,'DATA 2'!$A$101:$A$133,$A39)</f>
        <v>1766.306519</v>
      </c>
      <c r="X39" s="29">
        <f>SUMIFS('DATA 2'!X$101:X$133,'DATA 2'!$A$101:$A$133,$A39)</f>
        <v>1737.4387839999999</v>
      </c>
      <c r="Y39" s="29">
        <f>SUMIFS('DATA 2'!Y$101:Y$133,'DATA 2'!$A$101:$A$133,$A39)</f>
        <v>1706.074832</v>
      </c>
      <c r="Z39" s="29">
        <f>SUMIFS('DATA 2'!Z$101:Z$133,'DATA 2'!$A$101:$A$133,$A39)</f>
        <v>1671.9379960000001</v>
      </c>
      <c r="AA39" s="29">
        <f>SUMIFS('DATA 2'!AA$101:AA$133,'DATA 2'!$A$101:$A$133,$A39)</f>
        <v>1634.8853670000001</v>
      </c>
      <c r="AB39" s="29">
        <f>SUMIFS('DATA 2'!AB$101:AB$133,'DATA 2'!$A$101:$A$133,$A39)</f>
        <v>1594.8342150000001</v>
      </c>
      <c r="AC39" s="29">
        <f>SUMIFS('DATA 2'!AC$101:AC$133,'DATA 2'!$A$101:$A$133,$A39)</f>
        <v>1551.7498029999999</v>
      </c>
      <c r="AD39" s="29">
        <f>SUMIFS('DATA 2'!AD$101:AD$133,'DATA 2'!$A$101:$A$133,$A39)</f>
        <v>1505.6405279999999</v>
      </c>
      <c r="AE39" s="29">
        <f>SUMIFS('DATA 2'!AE$101:AE$133,'DATA 2'!$A$101:$A$133,$A39)</f>
        <v>1493.5903350000001</v>
      </c>
      <c r="AF39" s="29">
        <f>SUMIFS('DATA 2'!AF$101:AF$133,'DATA 2'!$A$101:$A$133,$A39)</f>
        <v>1483.033776</v>
      </c>
      <c r="AG39" s="29">
        <f>SUMIFS('DATA 2'!AG$101:AG$133,'DATA 2'!$A$101:$A$133,$A39)</f>
        <v>1467.2223590000001</v>
      </c>
      <c r="AH39" s="29">
        <f>SUMIFS('DATA 2'!AH$101:AH$133,'DATA 2'!$A$101:$A$133,$A39)</f>
        <v>1446.4747480000001</v>
      </c>
      <c r="AI39" s="29">
        <f>SUMIFS('DATA 2'!AI$101:AI$133,'DATA 2'!$A$101:$A$133,$A39)</f>
        <v>1422.257531</v>
      </c>
      <c r="AJ39" s="29">
        <f>SUMIFS('DATA 2'!AJ$101:AJ$133,'DATA 2'!$A$101:$A$133,$A39)</f>
        <v>1395.810381</v>
      </c>
      <c r="AK39" s="29">
        <f>SUMIFS('DATA 2'!AK$101:AK$133,'DATA 2'!$A$101:$A$133,$A39)</f>
        <v>1367.985778</v>
      </c>
      <c r="AL39" s="29">
        <f>SUMIFS('DATA 2'!AL$101:AL$133,'DATA 2'!$A$101:$A$133,$A39)</f>
        <v>1339.348606</v>
      </c>
      <c r="AM39" s="29">
        <f>SUMIFS('DATA 2'!AM$101:AM$133,'DATA 2'!$A$101:$A$133,$A39)</f>
        <v>1310.270575</v>
      </c>
      <c r="AN39" s="29">
        <f>SUMIFS('DATA 2'!AN$101:AN$133,'DATA 2'!$A$101:$A$133,$A39)</f>
        <v>1281.021354</v>
      </c>
    </row>
    <row r="40" spans="1:40" x14ac:dyDescent="0.25">
      <c r="A40" s="31" t="s">
        <v>431</v>
      </c>
      <c r="C40" s="29">
        <f>SUMIFS('DATA 2'!C$101:C$133,'DATA 2'!$A$101:$A$133,$A40)</f>
        <v>2831.6670730000001</v>
      </c>
      <c r="D40" s="29">
        <f>SUMIFS('DATA 2'!D$101:D$133,'DATA 2'!$A$101:$A$133,$A40)</f>
        <v>2819.5018289999998</v>
      </c>
      <c r="E40" s="29">
        <f>SUMIFS('DATA 2'!E$101:E$133,'DATA 2'!$A$101:$A$133,$A40)</f>
        <v>2753.1972689999998</v>
      </c>
      <c r="F40" s="29">
        <f>SUMIFS('DATA 2'!F$101:F$133,'DATA 2'!$A$101:$A$133,$A40)</f>
        <v>2657.1520479999999</v>
      </c>
      <c r="G40" s="29">
        <f>SUMIFS('DATA 2'!G$101:G$133,'DATA 2'!$A$101:$A$133,$A40)</f>
        <v>2543.8739850000002</v>
      </c>
      <c r="H40" s="29">
        <f>SUMIFS('DATA 2'!H$101:H$133,'DATA 2'!$A$101:$A$133,$A40)</f>
        <v>2620.5340259999998</v>
      </c>
      <c r="I40" s="29">
        <f>SUMIFS('DATA 2'!I$101:I$133,'DATA 2'!$A$101:$A$133,$A40)</f>
        <v>2706.9250780000002</v>
      </c>
      <c r="J40" s="29">
        <f>SUMIFS('DATA 2'!J$101:J$133,'DATA 2'!$A$101:$A$133,$A40)</f>
        <v>2775.6300190000002</v>
      </c>
      <c r="K40" s="29">
        <f>SUMIFS('DATA 2'!K$101:K$133,'DATA 2'!$A$101:$A$133,$A40)</f>
        <v>2814.3680340000001</v>
      </c>
      <c r="L40" s="29">
        <f>SUMIFS('DATA 2'!L$101:L$133,'DATA 2'!$A$101:$A$133,$A40)</f>
        <v>2829.7295749999998</v>
      </c>
      <c r="M40" s="29">
        <f>SUMIFS('DATA 2'!M$101:M$133,'DATA 2'!$A$101:$A$133,$A40)</f>
        <v>2825.2421629999999</v>
      </c>
      <c r="N40" s="29">
        <f>SUMIFS('DATA 2'!N$101:N$133,'DATA 2'!$A$101:$A$133,$A40)</f>
        <v>2797.0503450000001</v>
      </c>
      <c r="O40" s="29">
        <f>SUMIFS('DATA 2'!O$101:O$133,'DATA 2'!$A$101:$A$133,$A40)</f>
        <v>2736.8055250000002</v>
      </c>
      <c r="P40" s="29">
        <f>SUMIFS('DATA 2'!P$101:P$133,'DATA 2'!$A$101:$A$133,$A40)</f>
        <v>2635.154978</v>
      </c>
      <c r="Q40" s="29">
        <f>SUMIFS('DATA 2'!Q$101:Q$133,'DATA 2'!$A$101:$A$133,$A40)</f>
        <v>2518.2316519999999</v>
      </c>
      <c r="R40" s="29">
        <f>SUMIFS('DATA 2'!R$101:R$133,'DATA 2'!$A$101:$A$133,$A40)</f>
        <v>2395.0470599999999</v>
      </c>
      <c r="S40" s="29">
        <f>SUMIFS('DATA 2'!S$101:S$133,'DATA 2'!$A$101:$A$133,$A40)</f>
        <v>2269.136512</v>
      </c>
      <c r="T40" s="29">
        <f>SUMIFS('DATA 2'!T$101:T$133,'DATA 2'!$A$101:$A$133,$A40)</f>
        <v>2142.3982879999999</v>
      </c>
      <c r="U40" s="29">
        <f>SUMIFS('DATA 2'!U$101:U$133,'DATA 2'!$A$101:$A$133,$A40)</f>
        <v>2068.3295779999999</v>
      </c>
      <c r="V40" s="29">
        <f>SUMIFS('DATA 2'!V$101:V$133,'DATA 2'!$A$101:$A$133,$A40)</f>
        <v>2008.7865979999999</v>
      </c>
      <c r="W40" s="29">
        <f>SUMIFS('DATA 2'!W$101:W$133,'DATA 2'!$A$101:$A$133,$A40)</f>
        <v>1952.046454</v>
      </c>
      <c r="X40" s="29">
        <f>SUMIFS('DATA 2'!X$101:X$133,'DATA 2'!$A$101:$A$133,$A40)</f>
        <v>1894.875937</v>
      </c>
      <c r="Y40" s="29">
        <f>SUMIFS('DATA 2'!Y$101:Y$133,'DATA 2'!$A$101:$A$133,$A40)</f>
        <v>1836.375622</v>
      </c>
      <c r="Z40" s="29">
        <f>SUMIFS('DATA 2'!Z$101:Z$133,'DATA 2'!$A$101:$A$133,$A40)</f>
        <v>1776.3446730000001</v>
      </c>
      <c r="AA40" s="29">
        <f>SUMIFS('DATA 2'!AA$101:AA$133,'DATA 2'!$A$101:$A$133,$A40)</f>
        <v>1714.7931510000001</v>
      </c>
      <c r="AB40" s="29">
        <f>SUMIFS('DATA 2'!AB$101:AB$133,'DATA 2'!$A$101:$A$133,$A40)</f>
        <v>1651.797129</v>
      </c>
      <c r="AC40" s="29">
        <f>SUMIFS('DATA 2'!AC$101:AC$133,'DATA 2'!$A$101:$A$133,$A40)</f>
        <v>1587.4664439999999</v>
      </c>
      <c r="AD40" s="29">
        <f>SUMIFS('DATA 2'!AD$101:AD$133,'DATA 2'!$A$101:$A$133,$A40)</f>
        <v>1521.932511</v>
      </c>
      <c r="AE40" s="29">
        <f>SUMIFS('DATA 2'!AE$101:AE$133,'DATA 2'!$A$101:$A$133,$A40)</f>
        <v>1193.277675</v>
      </c>
      <c r="AF40" s="29">
        <f>SUMIFS('DATA 2'!AF$101:AF$133,'DATA 2'!$A$101:$A$133,$A40)</f>
        <v>862.01130509999996</v>
      </c>
      <c r="AG40" s="29">
        <f>SUMIFS('DATA 2'!AG$101:AG$133,'DATA 2'!$A$101:$A$133,$A40)</f>
        <v>598.68375660000004</v>
      </c>
      <c r="AH40" s="29">
        <f>SUMIFS('DATA 2'!AH$101:AH$133,'DATA 2'!$A$101:$A$133,$A40)</f>
        <v>405.60434989999999</v>
      </c>
      <c r="AI40" s="29">
        <f>SUMIFS('DATA 2'!AI$101:AI$133,'DATA 2'!$A$101:$A$133,$A40)</f>
        <v>269.5464212</v>
      </c>
      <c r="AJ40" s="29">
        <f>SUMIFS('DATA 2'!AJ$101:AJ$133,'DATA 2'!$A$101:$A$133,$A40)</f>
        <v>176.1635732</v>
      </c>
      <c r="AK40" s="29">
        <f>SUMIFS('DATA 2'!AK$101:AK$133,'DATA 2'!$A$101:$A$133,$A40)</f>
        <v>113.419127</v>
      </c>
      <c r="AL40" s="29">
        <f>SUMIFS('DATA 2'!AL$101:AL$133,'DATA 2'!$A$101:$A$133,$A40)</f>
        <v>72.050915660000001</v>
      </c>
      <c r="AM40" s="29">
        <f>SUMIFS('DATA 2'!AM$101:AM$133,'DATA 2'!$A$101:$A$133,$A40)</f>
        <v>45.248461310000003</v>
      </c>
      <c r="AN40" s="29">
        <f>SUMIFS('DATA 2'!AN$101:AN$133,'DATA 2'!$A$101:$A$133,$A40)</f>
        <v>28.162103500000001</v>
      </c>
    </row>
    <row r="41" spans="1:40" x14ac:dyDescent="0.25">
      <c r="A41" s="31" t="s">
        <v>432</v>
      </c>
      <c r="C41" s="29">
        <f>SUMIFS('DATA 2'!C$101:C$133,'DATA 2'!$A$101:$A$133,$A41)</f>
        <v>11781.592780000001</v>
      </c>
      <c r="D41" s="29">
        <f>SUMIFS('DATA 2'!D$101:D$133,'DATA 2'!$A$101:$A$133,$A41)</f>
        <v>12060.706200000001</v>
      </c>
      <c r="E41" s="29">
        <f>SUMIFS('DATA 2'!E$101:E$133,'DATA 2'!$A$101:$A$133,$A41)</f>
        <v>12161.175730000001</v>
      </c>
      <c r="F41" s="29">
        <f>SUMIFS('DATA 2'!F$101:F$133,'DATA 2'!$A$101:$A$133,$A41)</f>
        <v>12138.05083</v>
      </c>
      <c r="G41" s="29">
        <f>SUMIFS('DATA 2'!G$101:G$133,'DATA 2'!$A$101:$A$133,$A41)</f>
        <v>12031.61672</v>
      </c>
      <c r="H41" s="29">
        <f>SUMIFS('DATA 2'!H$101:H$133,'DATA 2'!$A$101:$A$133,$A41)</f>
        <v>12908.7696</v>
      </c>
      <c r="I41" s="29">
        <f>SUMIFS('DATA 2'!I$101:I$133,'DATA 2'!$A$101:$A$133,$A41)</f>
        <v>13434.0715</v>
      </c>
      <c r="J41" s="29">
        <f>SUMIFS('DATA 2'!J$101:J$133,'DATA 2'!$A$101:$A$133,$A41)</f>
        <v>13795.90562</v>
      </c>
      <c r="K41" s="29">
        <f>SUMIFS('DATA 2'!K$101:K$133,'DATA 2'!$A$101:$A$133,$A41)</f>
        <v>14053.617260000001</v>
      </c>
      <c r="L41" s="29">
        <f>SUMIFS('DATA 2'!L$101:L$133,'DATA 2'!$A$101:$A$133,$A41)</f>
        <v>14233.77087</v>
      </c>
      <c r="M41" s="29">
        <f>SUMIFS('DATA 2'!M$101:M$133,'DATA 2'!$A$101:$A$133,$A41)</f>
        <v>14338.780930000001</v>
      </c>
      <c r="N41" s="29">
        <f>SUMIFS('DATA 2'!N$101:N$133,'DATA 2'!$A$101:$A$133,$A41)</f>
        <v>14326.00165</v>
      </c>
      <c r="O41" s="29">
        <f>SUMIFS('DATA 2'!O$101:O$133,'DATA 2'!$A$101:$A$133,$A41)</f>
        <v>14135.97205</v>
      </c>
      <c r="P41" s="29">
        <f>SUMIFS('DATA 2'!P$101:P$133,'DATA 2'!$A$101:$A$133,$A41)</f>
        <v>14576.56106</v>
      </c>
      <c r="Q41" s="29">
        <f>SUMIFS('DATA 2'!Q$101:Q$133,'DATA 2'!$A$101:$A$133,$A41)</f>
        <v>15017.40598</v>
      </c>
      <c r="R41" s="29">
        <f>SUMIFS('DATA 2'!R$101:R$133,'DATA 2'!$A$101:$A$133,$A41)</f>
        <v>15454.414640000001</v>
      </c>
      <c r="S41" s="29">
        <f>SUMIFS('DATA 2'!S$101:S$133,'DATA 2'!$A$101:$A$133,$A41)</f>
        <v>15886.432049999999</v>
      </c>
      <c r="T41" s="29">
        <f>SUMIFS('DATA 2'!T$101:T$133,'DATA 2'!$A$101:$A$133,$A41)</f>
        <v>16313.28378</v>
      </c>
      <c r="U41" s="29">
        <f>SUMIFS('DATA 2'!U$101:U$133,'DATA 2'!$A$101:$A$133,$A41)</f>
        <v>16454.84505</v>
      </c>
      <c r="V41" s="29">
        <f>SUMIFS('DATA 2'!V$101:V$133,'DATA 2'!$A$101:$A$133,$A41)</f>
        <v>16562.507430000001</v>
      </c>
      <c r="W41" s="29">
        <f>SUMIFS('DATA 2'!W$101:W$133,'DATA 2'!$A$101:$A$133,$A41)</f>
        <v>16636.656470000002</v>
      </c>
      <c r="X41" s="29">
        <f>SUMIFS('DATA 2'!X$101:X$133,'DATA 2'!$A$101:$A$133,$A41)</f>
        <v>16676.789830000002</v>
      </c>
      <c r="Y41" s="29">
        <f>SUMIFS('DATA 2'!Y$101:Y$133,'DATA 2'!$A$101:$A$133,$A41)</f>
        <v>16680.904119999999</v>
      </c>
      <c r="Z41" s="29">
        <f>SUMIFS('DATA 2'!Z$101:Z$133,'DATA 2'!$A$101:$A$133,$A41)</f>
        <v>16647.204409999998</v>
      </c>
      <c r="AA41" s="29">
        <f>SUMIFS('DATA 2'!AA$101:AA$133,'DATA 2'!$A$101:$A$133,$A41)</f>
        <v>16573.998769999998</v>
      </c>
      <c r="AB41" s="29">
        <f>SUMIFS('DATA 2'!AB$101:AB$133,'DATA 2'!$A$101:$A$133,$A41)</f>
        <v>16459.70952</v>
      </c>
      <c r="AC41" s="29">
        <f>SUMIFS('DATA 2'!AC$101:AC$133,'DATA 2'!$A$101:$A$133,$A41)</f>
        <v>16303.053610000001</v>
      </c>
      <c r="AD41" s="29">
        <f>SUMIFS('DATA 2'!AD$101:AD$133,'DATA 2'!$A$101:$A$133,$A41)</f>
        <v>16103.05027</v>
      </c>
      <c r="AE41" s="29">
        <f>SUMIFS('DATA 2'!AE$101:AE$133,'DATA 2'!$A$101:$A$133,$A41)</f>
        <v>16890.530920000001</v>
      </c>
      <c r="AF41" s="29">
        <f>SUMIFS('DATA 2'!AF$101:AF$133,'DATA 2'!$A$101:$A$133,$A41)</f>
        <v>17548.196339999999</v>
      </c>
      <c r="AG41" s="29">
        <f>SUMIFS('DATA 2'!AG$101:AG$133,'DATA 2'!$A$101:$A$133,$A41)</f>
        <v>18126.958139999999</v>
      </c>
      <c r="AH41" s="29">
        <f>SUMIFS('DATA 2'!AH$101:AH$133,'DATA 2'!$A$101:$A$133,$A41)</f>
        <v>18659.7523</v>
      </c>
      <c r="AI41" s="29">
        <f>SUMIFS('DATA 2'!AI$101:AI$133,'DATA 2'!$A$101:$A$133,$A41)</f>
        <v>19167.531569999999</v>
      </c>
      <c r="AJ41" s="29">
        <f>SUMIFS('DATA 2'!AJ$101:AJ$133,'DATA 2'!$A$101:$A$133,$A41)</f>
        <v>19663.615969999999</v>
      </c>
      <c r="AK41" s="29">
        <f>SUMIFS('DATA 2'!AK$101:AK$133,'DATA 2'!$A$101:$A$133,$A41)</f>
        <v>20156.691510000001</v>
      </c>
      <c r="AL41" s="29">
        <f>SUMIFS('DATA 2'!AL$101:AL$133,'DATA 2'!$A$101:$A$133,$A41)</f>
        <v>20652.84031</v>
      </c>
      <c r="AM41" s="29">
        <f>SUMIFS('DATA 2'!AM$101:AM$133,'DATA 2'!$A$101:$A$133,$A41)</f>
        <v>21156.4028</v>
      </c>
      <c r="AN41" s="29">
        <f>SUMIFS('DATA 2'!AN$101:AN$133,'DATA 2'!$A$101:$A$133,$A41)</f>
        <v>21671.026119999999</v>
      </c>
    </row>
    <row r="42" spans="1:40" x14ac:dyDescent="0.25">
      <c r="A42" s="31" t="s">
        <v>429</v>
      </c>
      <c r="C42" s="29">
        <f>SUMIFS('DATA 2'!C$101:C$133,'DATA 2'!$A$101:$A$133,$A42)</f>
        <v>474.12527679999999</v>
      </c>
      <c r="D42" s="29">
        <f>SUMIFS('DATA 2'!D$101:D$133,'DATA 2'!$A$101:$A$133,$A42)</f>
        <v>528.2663354</v>
      </c>
      <c r="E42" s="29">
        <f>SUMIFS('DATA 2'!E$101:E$133,'DATA 2'!$A$101:$A$133,$A42)</f>
        <v>603.19910990000005</v>
      </c>
      <c r="F42" s="29">
        <f>SUMIFS('DATA 2'!F$101:F$133,'DATA 2'!$A$101:$A$133,$A42)</f>
        <v>694.38354030000005</v>
      </c>
      <c r="G42" s="29">
        <f>SUMIFS('DATA 2'!G$101:G$133,'DATA 2'!$A$101:$A$133,$A42)</f>
        <v>801.59855049999999</v>
      </c>
      <c r="H42" s="29">
        <f>SUMIFS('DATA 2'!H$101:H$133,'DATA 2'!$A$101:$A$133,$A42)</f>
        <v>644.56475309999996</v>
      </c>
      <c r="I42" s="29">
        <f>SUMIFS('DATA 2'!I$101:I$133,'DATA 2'!$A$101:$A$133,$A42)</f>
        <v>443.22442039999999</v>
      </c>
      <c r="J42" s="29">
        <f>SUMIFS('DATA 2'!J$101:J$133,'DATA 2'!$A$101:$A$133,$A42)</f>
        <v>282.74360799999999</v>
      </c>
      <c r="K42" s="29">
        <f>SUMIFS('DATA 2'!K$101:K$133,'DATA 2'!$A$101:$A$133,$A42)</f>
        <v>171.8895852</v>
      </c>
      <c r="L42" s="29">
        <f>SUMIFS('DATA 2'!L$101:L$133,'DATA 2'!$A$101:$A$133,$A42)</f>
        <v>100.77586429999999</v>
      </c>
      <c r="M42" s="29">
        <f>SUMIFS('DATA 2'!M$101:M$133,'DATA 2'!$A$101:$A$133,$A42)</f>
        <v>57.25449717</v>
      </c>
      <c r="N42" s="29">
        <f>SUMIFS('DATA 2'!N$101:N$133,'DATA 2'!$A$101:$A$133,$A42)</f>
        <v>31.53925186</v>
      </c>
      <c r="O42" s="29">
        <f>SUMIFS('DATA 2'!O$101:O$133,'DATA 2'!$A$101:$A$133,$A42)</f>
        <v>16.821601940000001</v>
      </c>
      <c r="P42" s="29">
        <f>SUMIFS('DATA 2'!P$101:P$133,'DATA 2'!$A$101:$A$133,$A42)</f>
        <v>11.877799899999999</v>
      </c>
      <c r="Q42" s="29">
        <f>SUMIFS('DATA 2'!Q$101:Q$133,'DATA 2'!$A$101:$A$133,$A42)</f>
        <v>9.1684651699999904</v>
      </c>
      <c r="R42" s="29">
        <f>SUMIFS('DATA 2'!R$101:R$133,'DATA 2'!$A$101:$A$133,$A42)</f>
        <v>7.256064168</v>
      </c>
      <c r="S42" s="29">
        <f>SUMIFS('DATA 2'!S$101:S$133,'DATA 2'!$A$101:$A$133,$A42)</f>
        <v>5.7755465739999998</v>
      </c>
      <c r="T42" s="29">
        <f>SUMIFS('DATA 2'!T$101:T$133,'DATA 2'!$A$101:$A$133,$A42)</f>
        <v>4.5970169590000003</v>
      </c>
      <c r="U42" s="29">
        <f>SUMIFS('DATA 2'!U$101:U$133,'DATA 2'!$A$101:$A$133,$A42)</f>
        <v>4.1555033809999999</v>
      </c>
      <c r="V42" s="29">
        <f>SUMIFS('DATA 2'!V$101:V$133,'DATA 2'!$A$101:$A$133,$A42)</f>
        <v>3.929935312</v>
      </c>
      <c r="W42" s="29">
        <f>SUMIFS('DATA 2'!W$101:W$133,'DATA 2'!$A$101:$A$133,$A42)</f>
        <v>3.78310776</v>
      </c>
      <c r="X42" s="29">
        <f>SUMIFS('DATA 2'!X$101:X$133,'DATA 2'!$A$101:$A$133,$A42)</f>
        <v>3.676322587</v>
      </c>
      <c r="Y42" s="29">
        <f>SUMIFS('DATA 2'!Y$101:Y$133,'DATA 2'!$A$101:$A$133,$A42)</f>
        <v>3.5970577910000001</v>
      </c>
      <c r="Z42" s="29">
        <f>SUMIFS('DATA 2'!Z$101:Z$133,'DATA 2'!$A$101:$A$133,$A42)</f>
        <v>3.5404528810000002</v>
      </c>
      <c r="AA42" s="29">
        <f>SUMIFS('DATA 2'!AA$101:AA$133,'DATA 2'!$A$101:$A$133,$A42)</f>
        <v>3.5041106360000001</v>
      </c>
      <c r="AB42" s="29">
        <f>SUMIFS('DATA 2'!AB$101:AB$133,'DATA 2'!$A$101:$A$133,$A42)</f>
        <v>3.4865705920000001</v>
      </c>
      <c r="AC42" s="29">
        <f>SUMIFS('DATA 2'!AC$101:AC$133,'DATA 2'!$A$101:$A$133,$A42)</f>
        <v>3.4868536739999998</v>
      </c>
      <c r="AD42" s="29">
        <f>SUMIFS('DATA 2'!AD$101:AD$133,'DATA 2'!$A$101:$A$133,$A42)</f>
        <v>3.5042976729999999</v>
      </c>
      <c r="AE42" s="29">
        <f>SUMIFS('DATA 2'!AE$101:AE$133,'DATA 2'!$A$101:$A$133,$A42)</f>
        <v>3.525668483</v>
      </c>
      <c r="AF42" s="29">
        <f>SUMIFS('DATA 2'!AF$101:AF$133,'DATA 2'!$A$101:$A$133,$A42)</f>
        <v>3.5400704209999998</v>
      </c>
      <c r="AG42" s="29">
        <f>SUMIFS('DATA 2'!AG$101:AG$133,'DATA 2'!$A$101:$A$133,$A42)</f>
        <v>3.5525811749999998</v>
      </c>
      <c r="AH42" s="29">
        <f>SUMIFS('DATA 2'!AH$101:AH$133,'DATA 2'!$A$101:$A$133,$A42)</f>
        <v>3.5699911339999999</v>
      </c>
      <c r="AI42" s="29">
        <f>SUMIFS('DATA 2'!AI$101:AI$133,'DATA 2'!$A$101:$A$133,$A42)</f>
        <v>3.597523346</v>
      </c>
      <c r="AJ42" s="29">
        <f>SUMIFS('DATA 2'!AJ$101:AJ$133,'DATA 2'!$A$101:$A$133,$A42)</f>
        <v>3.6388206200000002</v>
      </c>
      <c r="AK42" s="29">
        <f>SUMIFS('DATA 2'!AK$101:AK$133,'DATA 2'!$A$101:$A$133,$A42)</f>
        <v>3.696548242</v>
      </c>
      <c r="AL42" s="29">
        <f>SUMIFS('DATA 2'!AL$101:AL$133,'DATA 2'!$A$101:$A$133,$A42)</f>
        <v>3.7729316179999999</v>
      </c>
      <c r="AM42" s="29">
        <f>SUMIFS('DATA 2'!AM$101:AM$133,'DATA 2'!$A$101:$A$133,$A42)</f>
        <v>3.8700951649999999</v>
      </c>
      <c r="AN42" s="29">
        <f>SUMIFS('DATA 2'!AN$101:AN$133,'DATA 2'!$A$101:$A$133,$A42)</f>
        <v>3.9903531229999998</v>
      </c>
    </row>
    <row r="43" spans="1:40" x14ac:dyDescent="0.25">
      <c r="A43" s="31" t="s">
        <v>430</v>
      </c>
      <c r="C43" s="29">
        <f>SUMIFS('DATA 2'!C$101:C$133,'DATA 2'!$A$101:$A$133,$A43)</f>
        <v>5981.2326210000001</v>
      </c>
      <c r="D43" s="29">
        <f>SUMIFS('DATA 2'!D$101:D$133,'DATA 2'!$A$101:$A$133,$A43)</f>
        <v>5835.8623740000003</v>
      </c>
      <c r="E43" s="29">
        <f>SUMIFS('DATA 2'!E$101:E$133,'DATA 2'!$A$101:$A$133,$A43)</f>
        <v>5544.7227229999999</v>
      </c>
      <c r="F43" s="29">
        <f>SUMIFS('DATA 2'!F$101:F$133,'DATA 2'!$A$101:$A$133,$A43)</f>
        <v>5197.1901479999997</v>
      </c>
      <c r="G43" s="29">
        <f>SUMIFS('DATA 2'!G$101:G$133,'DATA 2'!$A$101:$A$133,$A43)</f>
        <v>4825.640805</v>
      </c>
      <c r="H43" s="29">
        <f>SUMIFS('DATA 2'!H$101:H$133,'DATA 2'!$A$101:$A$133,$A43)</f>
        <v>2879.32402</v>
      </c>
      <c r="I43" s="29">
        <f>SUMIFS('DATA 2'!I$101:I$133,'DATA 2'!$A$101:$A$133,$A43)</f>
        <v>1418.9699210000001</v>
      </c>
      <c r="J43" s="29">
        <f>SUMIFS('DATA 2'!J$101:J$133,'DATA 2'!$A$101:$A$133,$A43)</f>
        <v>635.96355019999999</v>
      </c>
      <c r="K43" s="29">
        <f>SUMIFS('DATA 2'!K$101:K$133,'DATA 2'!$A$101:$A$133,$A43)</f>
        <v>268.0896578</v>
      </c>
      <c r="L43" s="29">
        <f>SUMIFS('DATA 2'!L$101:L$133,'DATA 2'!$A$101:$A$133,$A43)</f>
        <v>108.25740159999999</v>
      </c>
      <c r="M43" s="29">
        <f>SUMIFS('DATA 2'!M$101:M$133,'DATA 2'!$A$101:$A$133,$A43)</f>
        <v>42.570175450000001</v>
      </c>
      <c r="N43" s="29">
        <f>SUMIFS('DATA 2'!N$101:N$133,'DATA 2'!$A$101:$A$133,$A43)</f>
        <v>16.691293430000002</v>
      </c>
      <c r="O43" s="29">
        <f>SUMIFS('DATA 2'!O$101:O$133,'DATA 2'!$A$101:$A$133,$A43)</f>
        <v>6.7893983579999997</v>
      </c>
      <c r="P43" s="29">
        <f>SUMIFS('DATA 2'!P$101:P$133,'DATA 2'!$A$101:$A$133,$A43)</f>
        <v>4.2108460089999999</v>
      </c>
      <c r="Q43" s="29">
        <f>SUMIFS('DATA 2'!Q$101:Q$133,'DATA 2'!$A$101:$A$133,$A43)</f>
        <v>2.993952535</v>
      </c>
      <c r="R43" s="29">
        <f>SUMIFS('DATA 2'!R$101:R$133,'DATA 2'!$A$101:$A$133,$A43)</f>
        <v>2.2194131239999999</v>
      </c>
      <c r="S43" s="29">
        <f>SUMIFS('DATA 2'!S$101:S$133,'DATA 2'!$A$101:$A$133,$A43)</f>
        <v>1.667192408</v>
      </c>
      <c r="T43" s="29">
        <f>SUMIFS('DATA 2'!T$101:T$133,'DATA 2'!$A$101:$A$133,$A43)</f>
        <v>1.258330341</v>
      </c>
      <c r="U43" s="29">
        <f>SUMIFS('DATA 2'!U$101:U$133,'DATA 2'!$A$101:$A$133,$A43)</f>
        <v>0.96043432939999995</v>
      </c>
      <c r="V43" s="29">
        <f>SUMIFS('DATA 2'!V$101:V$133,'DATA 2'!$A$101:$A$133,$A43)</f>
        <v>0.73619349320000005</v>
      </c>
      <c r="W43" s="29">
        <f>SUMIFS('DATA 2'!W$101:W$133,'DATA 2'!$A$101:$A$133,$A43)</f>
        <v>0.56543718620000005</v>
      </c>
      <c r="X43" s="29">
        <f>SUMIFS('DATA 2'!X$101:X$133,'DATA 2'!$A$101:$A$133,$A43)</f>
        <v>0.43486521420000002</v>
      </c>
      <c r="Y43" s="29">
        <f>SUMIFS('DATA 2'!Y$101:Y$133,'DATA 2'!$A$101:$A$133,$A43)</f>
        <v>0.33481077300000001</v>
      </c>
      <c r="Z43" s="29">
        <f>SUMIFS('DATA 2'!Z$101:Z$133,'DATA 2'!$A$101:$A$133,$A43)</f>
        <v>0.25802964680000001</v>
      </c>
      <c r="AA43" s="29">
        <f>SUMIFS('DATA 2'!AA$101:AA$133,'DATA 2'!$A$101:$A$133,$A43)</f>
        <v>0.1990361739</v>
      </c>
      <c r="AB43" s="29">
        <f>SUMIFS('DATA 2'!AB$101:AB$133,'DATA 2'!$A$101:$A$133,$A43)</f>
        <v>0.15365899869999999</v>
      </c>
      <c r="AC43" s="29">
        <f>SUMIFS('DATA 2'!AC$101:AC$133,'DATA 2'!$A$101:$A$133,$A43)</f>
        <v>0.11871954279999999</v>
      </c>
      <c r="AD43" s="29">
        <f>SUMIFS('DATA 2'!AD$101:AD$133,'DATA 2'!$A$101:$A$133,$A43)</f>
        <v>9.1791497299999997E-2</v>
      </c>
      <c r="AE43" s="29">
        <f>SUMIFS('DATA 2'!AE$101:AE$133,'DATA 2'!$A$101:$A$133,$A43)</f>
        <v>7.2023577000000005E-2</v>
      </c>
      <c r="AF43" s="29">
        <f>SUMIFS('DATA 2'!AF$101:AF$133,'DATA 2'!$A$101:$A$133,$A43)</f>
        <v>5.6662607400000002E-2</v>
      </c>
      <c r="AG43" s="29">
        <f>SUMIFS('DATA 2'!AG$101:AG$133,'DATA 2'!$A$101:$A$133,$A43)</f>
        <v>4.45782531E-2</v>
      </c>
      <c r="AH43" s="29">
        <f>SUMIFS('DATA 2'!AH$101:AH$133,'DATA 2'!$A$101:$A$133,$A43)</f>
        <v>3.5074648100000001E-2</v>
      </c>
      <c r="AI43" s="29">
        <f>SUMIFS('DATA 2'!AI$101:AI$133,'DATA 2'!$A$101:$A$133,$A43)</f>
        <v>2.7615341200000001E-2</v>
      </c>
      <c r="AJ43" s="29">
        <f>SUMIFS('DATA 2'!AJ$101:AJ$133,'DATA 2'!$A$101:$A$133,$A43)</f>
        <v>2.1767448799999999E-2</v>
      </c>
      <c r="AK43" s="29">
        <f>SUMIFS('DATA 2'!AK$101:AK$133,'DATA 2'!$A$101:$A$133,$A43)</f>
        <v>1.7184234E-2</v>
      </c>
      <c r="AL43" s="29">
        <f>SUMIFS('DATA 2'!AL$101:AL$133,'DATA 2'!$A$101:$A$133,$A43)</f>
        <v>1.35900242E-2</v>
      </c>
      <c r="AM43" s="29">
        <f>SUMIFS('DATA 2'!AM$101:AM$133,'DATA 2'!$A$101:$A$133,$A43)</f>
        <v>1.0768507E-2</v>
      </c>
      <c r="AN43" s="29">
        <f>SUMIFS('DATA 2'!AN$101:AN$133,'DATA 2'!$A$101:$A$133,$A43)</f>
        <v>8.5507340200000007E-3</v>
      </c>
    </row>
    <row r="44" spans="1:40" x14ac:dyDescent="0.25">
      <c r="A44" s="31" t="s">
        <v>440</v>
      </c>
      <c r="C44" s="29">
        <f>SUM(C26:C31)</f>
        <v>3459303.5254912633</v>
      </c>
      <c r="D44" s="29">
        <f t="shared" ref="D44:AN44" si="6">SUM(D26:D31)</f>
        <v>3560725.275797321</v>
      </c>
      <c r="E44" s="29">
        <f t="shared" si="6"/>
        <v>3662026.4339730046</v>
      </c>
      <c r="F44" s="29">
        <f t="shared" si="6"/>
        <v>3764096.4497179999</v>
      </c>
      <c r="G44" s="29">
        <f t="shared" si="6"/>
        <v>3869431.78709871</v>
      </c>
      <c r="H44" s="29">
        <f t="shared" si="6"/>
        <v>3979959.8677115696</v>
      </c>
      <c r="I44" s="29">
        <f t="shared" si="6"/>
        <v>4095278.1292831996</v>
      </c>
      <c r="J44" s="29">
        <f t="shared" si="6"/>
        <v>4214062.60525499</v>
      </c>
      <c r="K44" s="29">
        <f t="shared" si="6"/>
        <v>4335624.3462858601</v>
      </c>
      <c r="L44" s="29">
        <f t="shared" si="6"/>
        <v>4460987.9916375298</v>
      </c>
      <c r="M44" s="29">
        <f t="shared" si="6"/>
        <v>4591498.2947755195</v>
      </c>
      <c r="N44" s="29">
        <f t="shared" si="6"/>
        <v>4726657.5027215397</v>
      </c>
      <c r="O44" s="29">
        <f t="shared" si="6"/>
        <v>4867118.6769184778</v>
      </c>
      <c r="P44" s="29">
        <f t="shared" si="6"/>
        <v>5009632.7354489099</v>
      </c>
      <c r="Q44" s="29">
        <f t="shared" si="6"/>
        <v>5156595.3054323047</v>
      </c>
      <c r="R44" s="29">
        <f t="shared" si="6"/>
        <v>5307564.9655047618</v>
      </c>
      <c r="S44" s="29">
        <f t="shared" si="6"/>
        <v>5462429.333483493</v>
      </c>
      <c r="T44" s="29">
        <f t="shared" si="6"/>
        <v>5621403.9843196804</v>
      </c>
      <c r="U44" s="29">
        <f t="shared" si="6"/>
        <v>5782496.5416359901</v>
      </c>
      <c r="V44" s="29">
        <f t="shared" si="6"/>
        <v>5946663.8381273039</v>
      </c>
      <c r="W44" s="29">
        <f t="shared" si="6"/>
        <v>6114365.7290155767</v>
      </c>
      <c r="X44" s="29">
        <f t="shared" si="6"/>
        <v>6285836.6722404212</v>
      </c>
      <c r="Y44" s="29">
        <f t="shared" si="6"/>
        <v>6461333.9702366134</v>
      </c>
      <c r="Z44" s="29">
        <f t="shared" si="6"/>
        <v>6640971.8051553583</v>
      </c>
      <c r="AA44" s="29">
        <f t="shared" si="6"/>
        <v>6824889.5887757698</v>
      </c>
      <c r="AB44" s="29">
        <f t="shared" si="6"/>
        <v>7013197.6816901015</v>
      </c>
      <c r="AC44" s="29">
        <f t="shared" si="6"/>
        <v>7205993.4394021053</v>
      </c>
      <c r="AD44" s="29">
        <f t="shared" si="6"/>
        <v>7403402.33684434</v>
      </c>
      <c r="AE44" s="29">
        <f t="shared" si="6"/>
        <v>7601534.56544716</v>
      </c>
      <c r="AF44" s="29">
        <f t="shared" si="6"/>
        <v>7802347.1040064888</v>
      </c>
      <c r="AG44" s="29">
        <f t="shared" si="6"/>
        <v>8006055.2182701584</v>
      </c>
      <c r="AH44" s="29">
        <f t="shared" si="6"/>
        <v>8212765.4344196431</v>
      </c>
      <c r="AI44" s="29">
        <f t="shared" si="6"/>
        <v>8422786.497373376</v>
      </c>
      <c r="AJ44" s="29">
        <f t="shared" si="6"/>
        <v>8636322.138921598</v>
      </c>
      <c r="AK44" s="29">
        <f t="shared" si="6"/>
        <v>8854216.5258357059</v>
      </c>
      <c r="AL44" s="29">
        <f t="shared" si="6"/>
        <v>9076967.9209315348</v>
      </c>
      <c r="AM44" s="29">
        <f t="shared" si="6"/>
        <v>9305066.0668107681</v>
      </c>
      <c r="AN44" s="29">
        <f t="shared" si="6"/>
        <v>9539736.2665873468</v>
      </c>
    </row>
    <row r="45" spans="1:40" x14ac:dyDescent="0.25">
      <c r="A45" s="32" t="s">
        <v>435</v>
      </c>
      <c r="C45" s="29">
        <f>SUM(C32:C38)</f>
        <v>12966.9558114627</v>
      </c>
      <c r="D45" s="29">
        <f t="shared" ref="D45:AN45" si="7">SUM(D32:D38)</f>
        <v>13545.049039680902</v>
      </c>
      <c r="E45" s="29">
        <f t="shared" si="7"/>
        <v>14187.173700464</v>
      </c>
      <c r="F45" s="29">
        <f t="shared" si="7"/>
        <v>14925.341521820003</v>
      </c>
      <c r="G45" s="29">
        <f t="shared" si="7"/>
        <v>15917.211254689999</v>
      </c>
      <c r="H45" s="29">
        <f t="shared" si="7"/>
        <v>17753.257513600001</v>
      </c>
      <c r="I45" s="29">
        <f t="shared" si="7"/>
        <v>19522.863411300001</v>
      </c>
      <c r="J45" s="29">
        <f t="shared" si="7"/>
        <v>21173.895757500006</v>
      </c>
      <c r="K45" s="29">
        <f t="shared" si="7"/>
        <v>22871.616381699998</v>
      </c>
      <c r="L45" s="29">
        <f t="shared" si="7"/>
        <v>24830.776629799995</v>
      </c>
      <c r="M45" s="29">
        <f t="shared" si="7"/>
        <v>27335.965720999997</v>
      </c>
      <c r="N45" s="29">
        <f t="shared" si="7"/>
        <v>30760.489225100002</v>
      </c>
      <c r="O45" s="29">
        <f t="shared" si="7"/>
        <v>35661.48592739999</v>
      </c>
      <c r="P45" s="29">
        <f t="shared" si="7"/>
        <v>37668.439723900003</v>
      </c>
      <c r="Q45" s="29">
        <f t="shared" si="7"/>
        <v>39728.538176499998</v>
      </c>
      <c r="R45" s="29">
        <f t="shared" si="7"/>
        <v>41826.884894400006</v>
      </c>
      <c r="S45" s="29">
        <f t="shared" si="7"/>
        <v>43966.206949799998</v>
      </c>
      <c r="T45" s="29">
        <f t="shared" si="7"/>
        <v>46153.813158000004</v>
      </c>
      <c r="U45" s="29">
        <f t="shared" si="7"/>
        <v>49261.616250299994</v>
      </c>
      <c r="V45" s="29">
        <f t="shared" si="7"/>
        <v>52609.216137399999</v>
      </c>
      <c r="W45" s="29">
        <f t="shared" si="7"/>
        <v>56250.776699400005</v>
      </c>
      <c r="X45" s="29">
        <f t="shared" si="7"/>
        <v>60220.870086000003</v>
      </c>
      <c r="Y45" s="29">
        <f t="shared" si="7"/>
        <v>64543.734202899999</v>
      </c>
      <c r="Z45" s="29">
        <f t="shared" si="7"/>
        <v>69240.6618438</v>
      </c>
      <c r="AA45" s="29">
        <f t="shared" si="7"/>
        <v>74330.388251099997</v>
      </c>
      <c r="AB45" s="29">
        <f t="shared" si="7"/>
        <v>79828.594919900002</v>
      </c>
      <c r="AC45" s="29">
        <f t="shared" si="7"/>
        <v>85747.781060699999</v>
      </c>
      <c r="AD45" s="29">
        <f t="shared" si="7"/>
        <v>92096.422431800005</v>
      </c>
      <c r="AE45" s="29">
        <f t="shared" si="7"/>
        <v>95268.640796700012</v>
      </c>
      <c r="AF45" s="29">
        <f t="shared" si="7"/>
        <v>97930.223366300008</v>
      </c>
      <c r="AG45" s="29">
        <f t="shared" si="7"/>
        <v>100343.24728159999</v>
      </c>
      <c r="AH45" s="29">
        <f t="shared" si="7"/>
        <v>102522.0270877</v>
      </c>
      <c r="AI45" s="29">
        <f t="shared" si="7"/>
        <v>104465.54324314999</v>
      </c>
      <c r="AJ45" s="29">
        <f t="shared" si="7"/>
        <v>106183.46783041999</v>
      </c>
      <c r="AK45" s="29">
        <f t="shared" si="7"/>
        <v>107691.62886104001</v>
      </c>
      <c r="AL45" s="29">
        <f t="shared" si="7"/>
        <v>109008.40839445298</v>
      </c>
      <c r="AM45" s="29">
        <f t="shared" si="7"/>
        <v>110151.112504794</v>
      </c>
      <c r="AN45" s="29">
        <f t="shared" si="7"/>
        <v>111137.6315424303</v>
      </c>
    </row>
    <row r="46" spans="1:40" x14ac:dyDescent="0.25">
      <c r="A46" s="32" t="s">
        <v>428</v>
      </c>
      <c r="C46" s="29">
        <f>C39</f>
        <v>2605.7253879999998</v>
      </c>
      <c r="D46" s="29">
        <f t="shared" ref="D46:AN46" si="8">D39</f>
        <v>2581.6219860000001</v>
      </c>
      <c r="E46" s="29">
        <f t="shared" si="8"/>
        <v>2516.6599460000002</v>
      </c>
      <c r="F46" s="29">
        <f t="shared" si="8"/>
        <v>2430.9935089999999</v>
      </c>
      <c r="G46" s="29">
        <f t="shared" si="8"/>
        <v>2328.6878609999999</v>
      </c>
      <c r="H46" s="29">
        <f t="shared" si="8"/>
        <v>2394.5019600000001</v>
      </c>
      <c r="I46" s="29">
        <f t="shared" si="8"/>
        <v>2452.3730660000001</v>
      </c>
      <c r="J46" s="29">
        <f t="shared" si="8"/>
        <v>2470.390073</v>
      </c>
      <c r="K46" s="29">
        <f t="shared" si="8"/>
        <v>2453.5443690000002</v>
      </c>
      <c r="L46" s="29">
        <f t="shared" si="8"/>
        <v>2410.1353690000001</v>
      </c>
      <c r="M46" s="29">
        <f t="shared" si="8"/>
        <v>2345.7821410000001</v>
      </c>
      <c r="N46" s="29">
        <f t="shared" si="8"/>
        <v>2259.8365090000002</v>
      </c>
      <c r="O46" s="29">
        <f t="shared" si="8"/>
        <v>2148.110897</v>
      </c>
      <c r="P46" s="29">
        <f t="shared" si="8"/>
        <v>2078.8479790000001</v>
      </c>
      <c r="Q46" s="29">
        <f t="shared" si="8"/>
        <v>2021.626976</v>
      </c>
      <c r="R46" s="29">
        <f t="shared" si="8"/>
        <v>1966.490853</v>
      </c>
      <c r="S46" s="29">
        <f t="shared" si="8"/>
        <v>1910.583707</v>
      </c>
      <c r="T46" s="29">
        <f t="shared" si="8"/>
        <v>1853.1970590000001</v>
      </c>
      <c r="U46" s="29">
        <f t="shared" si="8"/>
        <v>1820.297544</v>
      </c>
      <c r="V46" s="29">
        <f t="shared" si="8"/>
        <v>1793.3272689999999</v>
      </c>
      <c r="W46" s="29">
        <f t="shared" si="8"/>
        <v>1766.306519</v>
      </c>
      <c r="X46" s="29">
        <f t="shared" si="8"/>
        <v>1737.4387839999999</v>
      </c>
      <c r="Y46" s="29">
        <f t="shared" si="8"/>
        <v>1706.074832</v>
      </c>
      <c r="Z46" s="29">
        <f t="shared" si="8"/>
        <v>1671.9379960000001</v>
      </c>
      <c r="AA46" s="29">
        <f t="shared" si="8"/>
        <v>1634.8853670000001</v>
      </c>
      <c r="AB46" s="29">
        <f t="shared" si="8"/>
        <v>1594.8342150000001</v>
      </c>
      <c r="AC46" s="29">
        <f t="shared" si="8"/>
        <v>1551.7498029999999</v>
      </c>
      <c r="AD46" s="29">
        <f t="shared" si="8"/>
        <v>1505.6405279999999</v>
      </c>
      <c r="AE46" s="29">
        <f t="shared" si="8"/>
        <v>1493.5903350000001</v>
      </c>
      <c r="AF46" s="29">
        <f t="shared" si="8"/>
        <v>1483.033776</v>
      </c>
      <c r="AG46" s="29">
        <f t="shared" si="8"/>
        <v>1467.2223590000001</v>
      </c>
      <c r="AH46" s="29">
        <f t="shared" si="8"/>
        <v>1446.4747480000001</v>
      </c>
      <c r="AI46" s="29">
        <f t="shared" si="8"/>
        <v>1422.257531</v>
      </c>
      <c r="AJ46" s="29">
        <f t="shared" si="8"/>
        <v>1395.810381</v>
      </c>
      <c r="AK46" s="29">
        <f t="shared" si="8"/>
        <v>1367.985778</v>
      </c>
      <c r="AL46" s="29">
        <f t="shared" si="8"/>
        <v>1339.348606</v>
      </c>
      <c r="AM46" s="29">
        <f t="shared" si="8"/>
        <v>1310.270575</v>
      </c>
      <c r="AN46" s="29">
        <f t="shared" si="8"/>
        <v>1281.021354</v>
      </c>
    </row>
    <row r="47" spans="1:40" x14ac:dyDescent="0.25">
      <c r="A47" s="32" t="s">
        <v>223</v>
      </c>
      <c r="C47" s="29">
        <f>SUM(C40:C43)</f>
        <v>21068.6177508</v>
      </c>
      <c r="D47" s="29">
        <f t="shared" ref="D47:AN47" si="9">SUM(D40:D43)</f>
        <v>21244.336738400001</v>
      </c>
      <c r="E47" s="29">
        <f t="shared" si="9"/>
        <v>21062.294831900002</v>
      </c>
      <c r="F47" s="29">
        <f t="shared" si="9"/>
        <v>20686.776566299999</v>
      </c>
      <c r="G47" s="29">
        <f t="shared" si="9"/>
        <v>20202.730060500002</v>
      </c>
      <c r="H47" s="29">
        <f t="shared" si="9"/>
        <v>19053.1923991</v>
      </c>
      <c r="I47" s="29">
        <f t="shared" si="9"/>
        <v>18003.1909194</v>
      </c>
      <c r="J47" s="29">
        <f t="shared" si="9"/>
        <v>17490.2427972</v>
      </c>
      <c r="K47" s="29">
        <f t="shared" si="9"/>
        <v>17307.964537</v>
      </c>
      <c r="L47" s="29">
        <f t="shared" si="9"/>
        <v>17272.533710900003</v>
      </c>
      <c r="M47" s="29">
        <f t="shared" si="9"/>
        <v>17263.847765620001</v>
      </c>
      <c r="N47" s="29">
        <f t="shared" si="9"/>
        <v>17171.282540290002</v>
      </c>
      <c r="O47" s="29">
        <f t="shared" si="9"/>
        <v>16896.388575297999</v>
      </c>
      <c r="P47" s="29">
        <f t="shared" si="9"/>
        <v>17227.804683908998</v>
      </c>
      <c r="Q47" s="29">
        <f t="shared" si="9"/>
        <v>17547.800049704998</v>
      </c>
      <c r="R47" s="29">
        <f t="shared" si="9"/>
        <v>17858.937177291999</v>
      </c>
      <c r="S47" s="29">
        <f t="shared" si="9"/>
        <v>18163.011300982002</v>
      </c>
      <c r="T47" s="29">
        <f t="shared" si="9"/>
        <v>18461.537415299998</v>
      </c>
      <c r="U47" s="29">
        <f t="shared" si="9"/>
        <v>18528.290565710402</v>
      </c>
      <c r="V47" s="29">
        <f t="shared" si="9"/>
        <v>18575.960156805202</v>
      </c>
      <c r="W47" s="29">
        <f t="shared" si="9"/>
        <v>18593.0514689462</v>
      </c>
      <c r="X47" s="29">
        <f t="shared" si="9"/>
        <v>18575.776954801204</v>
      </c>
      <c r="Y47" s="29">
        <f t="shared" si="9"/>
        <v>18521.211610564002</v>
      </c>
      <c r="Z47" s="29">
        <f t="shared" si="9"/>
        <v>18427.347565527798</v>
      </c>
      <c r="AA47" s="29">
        <f t="shared" si="9"/>
        <v>18292.495067809901</v>
      </c>
      <c r="AB47" s="29">
        <f t="shared" si="9"/>
        <v>18115.146878590698</v>
      </c>
      <c r="AC47" s="29">
        <f t="shared" si="9"/>
        <v>17894.125627216799</v>
      </c>
      <c r="AD47" s="29">
        <f t="shared" si="9"/>
        <v>17628.578870170299</v>
      </c>
      <c r="AE47" s="29">
        <f t="shared" si="9"/>
        <v>18087.406287059999</v>
      </c>
      <c r="AF47" s="29">
        <f t="shared" si="9"/>
        <v>18413.8043781284</v>
      </c>
      <c r="AG47" s="29">
        <f t="shared" si="9"/>
        <v>18729.239056028098</v>
      </c>
      <c r="AH47" s="29">
        <f t="shared" si="9"/>
        <v>19068.961715682104</v>
      </c>
      <c r="AI47" s="29">
        <f t="shared" si="9"/>
        <v>19440.703129887203</v>
      </c>
      <c r="AJ47" s="29">
        <f t="shared" si="9"/>
        <v>19843.440131268799</v>
      </c>
      <c r="AK47" s="29">
        <f t="shared" si="9"/>
        <v>20273.824369475999</v>
      </c>
      <c r="AL47" s="29">
        <f t="shared" si="9"/>
        <v>20728.677747302198</v>
      </c>
      <c r="AM47" s="29">
        <f t="shared" si="9"/>
        <v>21205.532124981997</v>
      </c>
      <c r="AN47" s="29">
        <f t="shared" si="9"/>
        <v>21703.187127357018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12" sqref="H12"/>
    </sheetView>
  </sheetViews>
  <sheetFormatPr baseColWidth="10" defaultRowHeight="15" x14ac:dyDescent="0.25"/>
  <cols>
    <col min="1" max="1" width="40.28515625" bestFit="1" customWidth="1"/>
    <col min="2" max="2" width="66.42578125" style="9" hidden="1" customWidth="1"/>
    <col min="3" max="3" width="6.7109375" customWidth="1"/>
    <col min="4" max="4" width="9" customWidth="1"/>
    <col min="5" max="5" width="10" customWidth="1"/>
    <col min="6" max="6" width="8" customWidth="1"/>
    <col min="7" max="7" width="8.5703125" customWidth="1"/>
    <col min="8" max="8" width="9" customWidth="1"/>
  </cols>
  <sheetData>
    <row r="1" spans="1:8" x14ac:dyDescent="0.25">
      <c r="C1">
        <v>7</v>
      </c>
      <c r="D1">
        <v>9</v>
      </c>
      <c r="E1">
        <v>14</v>
      </c>
      <c r="F1">
        <v>19</v>
      </c>
      <c r="G1">
        <v>24</v>
      </c>
      <c r="H1">
        <v>39</v>
      </c>
    </row>
    <row r="2" spans="1:8" ht="18.75" x14ac:dyDescent="0.3">
      <c r="A2" s="11" t="s">
        <v>408</v>
      </c>
      <c r="B2" s="17"/>
      <c r="C2" s="4"/>
      <c r="D2" s="4"/>
      <c r="E2" s="4"/>
      <c r="F2" s="4"/>
      <c r="G2" s="4"/>
      <c r="H2" s="4"/>
    </row>
    <row r="3" spans="1:8" x14ac:dyDescent="0.25">
      <c r="A3" s="12"/>
      <c r="B3" s="21"/>
      <c r="C3" s="24">
        <v>2018</v>
      </c>
      <c r="D3" s="24">
        <v>2020</v>
      </c>
      <c r="E3" s="24">
        <v>2025</v>
      </c>
      <c r="F3" s="24">
        <v>2030</v>
      </c>
      <c r="G3" s="24">
        <v>2035</v>
      </c>
      <c r="H3" s="24">
        <v>2050</v>
      </c>
    </row>
    <row r="4" spans="1:8" ht="18.75" customHeight="1" x14ac:dyDescent="0.25">
      <c r="A4" s="22" t="s">
        <v>411</v>
      </c>
      <c r="B4" t="s">
        <v>0</v>
      </c>
      <c r="C4" s="25">
        <f>VLOOKUP($B4,DATA!$A$1:$AM$533,C$1,FALSE)</f>
        <v>0.51672064878027701</v>
      </c>
      <c r="D4" s="25">
        <f>VLOOKUP($B4,DATA!$A$1:$AM$533,D$1,FALSE)</f>
        <v>0.80093415050939099</v>
      </c>
      <c r="E4" s="25">
        <f>VLOOKUP($B4,DATA!$A$1:$AM$533,E$1,FALSE)</f>
        <v>1.3064304443952199</v>
      </c>
      <c r="F4" s="25">
        <f>VLOOKUP($B4,DATA!$A$1:$AM$533,F$1,FALSE)</f>
        <v>1.3757742598102101</v>
      </c>
      <c r="G4" s="25">
        <f>VLOOKUP($B4,DATA!$A$1:$AM$533,G$1,FALSE)</f>
        <v>1.11262412092347</v>
      </c>
      <c r="H4" s="25">
        <f>VLOOKUP($B4,DATA!$A$1:$AM$533,H$1,FALSE)</f>
        <v>-0.20110875629806199</v>
      </c>
    </row>
    <row r="5" spans="1:8" ht="18.75" customHeight="1" x14ac:dyDescent="0.25">
      <c r="A5" s="22" t="s">
        <v>412</v>
      </c>
      <c r="B5" t="s">
        <v>2</v>
      </c>
      <c r="C5" s="25">
        <f>VLOOKUP($B5,DATA!$A$1:$AM$533,C$1,FALSE)</f>
        <v>0.48769883410417703</v>
      </c>
      <c r="D5" s="25">
        <f>VLOOKUP($B5,DATA!$A$1:$AM$533,D$1,FALSE)</f>
        <v>0.872009220347291</v>
      </c>
      <c r="E5" s="25">
        <f>VLOOKUP($B5,DATA!$A$1:$AM$533,E$1,FALSE)</f>
        <v>1.8876440222617801</v>
      </c>
      <c r="F5" s="25">
        <f>VLOOKUP($B5,DATA!$A$1:$AM$533,F$1,FALSE)</f>
        <v>2.32619668289948</v>
      </c>
      <c r="G5" s="25">
        <f>VLOOKUP($B5,DATA!$A$1:$AM$533,G$1,FALSE)</f>
        <v>2.3867079391362198</v>
      </c>
      <c r="H5" s="25">
        <f>VLOOKUP($B5,DATA!$A$1:$AM$533,H$1,FALSE)</f>
        <v>1.7570640726245901</v>
      </c>
    </row>
    <row r="6" spans="1:8" ht="18.75" customHeight="1" x14ac:dyDescent="0.25">
      <c r="A6" s="22" t="s">
        <v>413</v>
      </c>
      <c r="B6" t="s">
        <v>3</v>
      </c>
      <c r="C6" s="25">
        <f>VLOOKUP($B6,DATA!$A$1:$AM$533,C$1,FALSE)</f>
        <v>0.124809903238531</v>
      </c>
      <c r="D6" s="25">
        <f>VLOOKUP($B6,DATA!$A$1:$AM$533,D$1,FALSE)</f>
        <v>0.27088245215474099</v>
      </c>
      <c r="E6" s="25">
        <f>VLOOKUP($B6,DATA!$A$1:$AM$533,E$1,FALSE)</f>
        <v>0.88377188409471896</v>
      </c>
      <c r="F6" s="25">
        <f>VLOOKUP($B6,DATA!$A$1:$AM$533,F$1,FALSE)</f>
        <v>1.5604950329273</v>
      </c>
      <c r="G6" s="25">
        <f>VLOOKUP($B6,DATA!$A$1:$AM$533,G$1,FALSE)</f>
        <v>2.0936966374944301</v>
      </c>
      <c r="H6" s="25">
        <f>VLOOKUP($B6,DATA!$A$1:$AM$533,H$1,FALSE)</f>
        <v>3.2069666935706498</v>
      </c>
    </row>
    <row r="7" spans="1:8" ht="18.75" customHeight="1" x14ac:dyDescent="0.25">
      <c r="A7" s="22" t="s">
        <v>414</v>
      </c>
      <c r="B7" t="s">
        <v>5</v>
      </c>
      <c r="C7" s="25">
        <f>VLOOKUP($B7,DATA!$A$1:$AM$533,C$1,FALSE)</f>
        <v>8.6431621657268004E-2</v>
      </c>
      <c r="D7" s="25">
        <f>VLOOKUP($B7,DATA!$A$1:$AM$533,D$1,FALSE)</f>
        <v>6.3947644618167404E-2</v>
      </c>
      <c r="E7" s="25">
        <f>VLOOKUP($B7,DATA!$A$1:$AM$533,E$1,FALSE)</f>
        <v>-0.388957516268639</v>
      </c>
      <c r="F7" s="25">
        <f>VLOOKUP($B7,DATA!$A$1:$AM$533,F$1,FALSE)</f>
        <v>-1.13364412158665</v>
      </c>
      <c r="G7" s="25">
        <f>VLOOKUP($B7,DATA!$A$1:$AM$533,G$1,FALSE)</f>
        <v>-2.09823476081784</v>
      </c>
      <c r="H7" s="25">
        <f>VLOOKUP($B7,DATA!$A$1:$AM$533,H$1,FALSE)</f>
        <v>-5.5178954363192299</v>
      </c>
    </row>
    <row r="8" spans="1:8" ht="18.75" customHeight="1" x14ac:dyDescent="0.25">
      <c r="A8" s="22" t="s">
        <v>415</v>
      </c>
      <c r="B8" t="s">
        <v>6</v>
      </c>
      <c r="C8" s="25">
        <f>VLOOKUP($B8,DATA!$A$1:$AM$533,C$1,FALSE)</f>
        <v>-0.43023606543845999</v>
      </c>
      <c r="D8" s="25">
        <f>VLOOKUP($B8,DATA!$A$1:$AM$533,D$1,FALSE)</f>
        <v>-0.43999857281961102</v>
      </c>
      <c r="E8" s="25">
        <f>VLOOKUP($B8,DATA!$A$1:$AM$533,E$1,FALSE)</f>
        <v>3.8414278139931E-2</v>
      </c>
      <c r="F8" s="25">
        <f>VLOOKUP($B8,DATA!$A$1:$AM$533,F$1,FALSE)</f>
        <v>0.441385015361417</v>
      </c>
      <c r="G8" s="25">
        <f>VLOOKUP($B8,DATA!$A$1:$AM$533,G$1,FALSE)</f>
        <v>0.86890534955161802</v>
      </c>
      <c r="H8" s="25">
        <f>VLOOKUP($B8,DATA!$A$1:$AM$533,H$1,FALSE)</f>
        <v>1.4982036296927901</v>
      </c>
    </row>
    <row r="9" spans="1:8" ht="18.75" customHeight="1" x14ac:dyDescent="0.25">
      <c r="A9" s="22" t="s">
        <v>416</v>
      </c>
      <c r="B9" t="s">
        <v>12</v>
      </c>
      <c r="C9" s="25">
        <f>VLOOKUP($B9,DATA!$A$1:$AM$533,C$1,FALSE)</f>
        <v>-0.39979406000000001</v>
      </c>
      <c r="D9" s="25">
        <f>VLOOKUP($B9,DATA!$A$1:$AM$533,D$1,FALSE)</f>
        <v>-0.59840236999999996</v>
      </c>
      <c r="E9" s="25">
        <f>VLOOKUP($B9,DATA!$A$1:$AM$533,E$1,FALSE)</f>
        <v>-1.0492614300000001</v>
      </c>
      <c r="F9" s="25">
        <f>VLOOKUP($B9,DATA!$A$1:$AM$533,F$1,FALSE)</f>
        <v>-1.2469814400000001</v>
      </c>
      <c r="G9" s="25">
        <f>VLOOKUP($B9,DATA!$A$1:$AM$533,G$1,FALSE)</f>
        <v>-1.12830729</v>
      </c>
      <c r="H9" s="25">
        <f>VLOOKUP($B9,DATA!$A$1:$AM$533,H$1,FALSE)</f>
        <v>-0.44289651600000002</v>
      </c>
    </row>
    <row r="10" spans="1:8" ht="18.75" customHeight="1" x14ac:dyDescent="0.25">
      <c r="A10" s="22" t="s">
        <v>417</v>
      </c>
      <c r="B10" t="s">
        <v>11</v>
      </c>
      <c r="C10" s="26">
        <f>VLOOKUP($B10,DATA!$A$1:$AM$533,C$1,FALSE)</f>
        <v>422663.61999999703</v>
      </c>
      <c r="D10" s="26">
        <f>VLOOKUP($B10,DATA!$A$1:$AM$533,D$1,FALSE)</f>
        <v>661401.75</v>
      </c>
      <c r="E10" s="26">
        <f>VLOOKUP($B10,DATA!$A$1:$AM$533,E$1,FALSE)</f>
        <v>1261220.97</v>
      </c>
      <c r="F10" s="26">
        <f>VLOOKUP($B10,DATA!$A$1:$AM$533,F$1,FALSE)</f>
        <v>1586778.95</v>
      </c>
      <c r="G10" s="26">
        <f>VLOOKUP($B10,DATA!$A$1:$AM$533,G$1,FALSE)</f>
        <v>1512579.04999999</v>
      </c>
      <c r="H10" s="26">
        <f>VLOOKUP($B10,DATA!$A$1:$AM$533,H$1,FALSE)</f>
        <v>640787.92000000097</v>
      </c>
    </row>
    <row r="11" spans="1:8" ht="18.75" customHeight="1" x14ac:dyDescent="0.25">
      <c r="A11" s="22" t="s">
        <v>418</v>
      </c>
      <c r="B11" t="s">
        <v>9</v>
      </c>
      <c r="C11" s="25">
        <f>VLOOKUP($B11,DATA!$A$1:$AM$533,C$1,FALSE)</f>
        <v>0.11679191802691501</v>
      </c>
      <c r="D11" s="25">
        <f>VLOOKUP($B11,DATA!$A$1:$AM$533,D$1,FALSE)</f>
        <v>-1.7148354699580901E-2</v>
      </c>
      <c r="E11" s="25">
        <f>VLOOKUP($B11,DATA!$A$1:$AM$533,E$1,FALSE)</f>
        <v>0.28634560996563202</v>
      </c>
      <c r="F11" s="25">
        <f>VLOOKUP($B11,DATA!$A$1:$AM$533,F$1,FALSE)</f>
        <v>0.88792976648754895</v>
      </c>
      <c r="G11" s="25">
        <f>VLOOKUP($B11,DATA!$A$1:$AM$533,G$1,FALSE)</f>
        <v>1.5914455108227501</v>
      </c>
      <c r="H11" s="25">
        <f>VLOOKUP($B11,DATA!$A$1:$AM$533,H$1,FALSE)</f>
        <v>2.47714996239745</v>
      </c>
    </row>
    <row r="12" spans="1:8" ht="18.75" customHeight="1" x14ac:dyDescent="0.25">
      <c r="A12" s="22" t="s">
        <v>419</v>
      </c>
      <c r="B12" t="s">
        <v>7</v>
      </c>
      <c r="C12" s="25">
        <f>VLOOKUP($B12,DATA!$A$1:$AM$533,C$1,FALSE)</f>
        <v>0.101711157247086</v>
      </c>
      <c r="D12" s="25">
        <f>VLOOKUP($B12,DATA!$A$1:$AM$533,D$1,FALSE)</f>
        <v>0.52855614444191601</v>
      </c>
      <c r="E12" s="25">
        <f>VLOOKUP($B12,DATA!$A$1:$AM$533,E$1,FALSE)</f>
        <v>2.16206334421291</v>
      </c>
      <c r="F12" s="25">
        <f>VLOOKUP($B12,DATA!$A$1:$AM$533,F$1,FALSE)</f>
        <v>4.3179769233027496</v>
      </c>
      <c r="G12" s="25">
        <f>VLOOKUP($B12,DATA!$A$1:$AM$533,G$1,FALSE)</f>
        <v>6.7260758471447302</v>
      </c>
      <c r="H12" s="25">
        <f>VLOOKUP($B12,DATA!$A$1:$AM$533,H$1,FALSE)</f>
        <v>15.1622372771083</v>
      </c>
    </row>
    <row r="13" spans="1:8" ht="18.75" hidden="1" customHeight="1" x14ac:dyDescent="0.25">
      <c r="A13" s="22" t="s">
        <v>420</v>
      </c>
      <c r="B13" t="s">
        <v>210</v>
      </c>
      <c r="C13" s="25">
        <f>VLOOKUP($B13,DATA!$A$1:$AM$533,C$1,FALSE)</f>
        <v>-0.59789380021791305</v>
      </c>
      <c r="D13" s="25">
        <f>VLOOKUP($B13,DATA!$A$1:$AM$533,D$1,FALSE)</f>
        <v>-1.2497309079891601</v>
      </c>
      <c r="E13" s="25">
        <f>VLOOKUP($B13,DATA!$A$1:$AM$533,E$1,FALSE)</f>
        <v>-3.3121692931004199</v>
      </c>
      <c r="F13" s="25">
        <f>VLOOKUP($B13,DATA!$A$1:$AM$533,F$1,FALSE)</f>
        <v>-5.1195456514523201</v>
      </c>
      <c r="G13" s="25">
        <f>VLOOKUP($B13,DATA!$A$1:$AM$533,G$1,FALSE)</f>
        <v>-6.4482451540428602</v>
      </c>
      <c r="H13" s="25">
        <f>VLOOKUP($B13,DATA!$A$1:$AM$533,H$1,FALSE)</f>
        <v>-6.2647274157226596</v>
      </c>
    </row>
    <row r="14" spans="1:8" ht="18.75" hidden="1" customHeight="1" x14ac:dyDescent="0.25">
      <c r="A14" s="23" t="s">
        <v>410</v>
      </c>
      <c r="B14" t="s">
        <v>211</v>
      </c>
      <c r="C14" s="25">
        <f>VLOOKUP($B14,DATA!$A$1:$AM$533,C$1,FALSE)</f>
        <v>-0.16955045999999999</v>
      </c>
      <c r="D14" s="25">
        <f>VLOOKUP($B14,DATA!$A$1:$AM$533,D$1,FALSE)</f>
        <v>-0.25712505000000002</v>
      </c>
      <c r="E14" s="25">
        <f>VLOOKUP($B14,DATA!$A$1:$AM$533,E$1,FALSE)</f>
        <v>-0.38490016999999999</v>
      </c>
      <c r="F14" s="25">
        <f>VLOOKUP($B14,DATA!$A$1:$AM$533,F$1,FALSE)</f>
        <v>-0.45563882</v>
      </c>
      <c r="G14" s="25">
        <f>VLOOKUP($B14,DATA!$A$1:$AM$533,G$1,FALSE)</f>
        <v>-0.430402639999999</v>
      </c>
      <c r="H14" s="25">
        <f>VLOOKUP($B14,DATA!$A$1:$AM$533,H$1,FALSE)</f>
        <v>-0.120706235999999</v>
      </c>
    </row>
    <row r="15" spans="1:8" ht="18.75" customHeight="1" x14ac:dyDescent="0.25">
      <c r="A15" s="23" t="s">
        <v>421</v>
      </c>
      <c r="B15" t="s">
        <v>14</v>
      </c>
      <c r="C15" s="25">
        <f>VLOOKUP($B15,DATA!$A$1:$AM$533,C$1,FALSE)</f>
        <v>-12.6975300374038</v>
      </c>
      <c r="D15" s="25">
        <f>VLOOKUP($B15,DATA!$A$1:$AM$533,D$1,FALSE)</f>
        <v>-16.9618220894593</v>
      </c>
      <c r="E15" s="25">
        <f>VLOOKUP($B15,DATA!$A$1:$AM$533,E$1,FALSE)</f>
        <v>-25.4530177788073</v>
      </c>
      <c r="F15" s="25">
        <f>VLOOKUP($B15,DATA!$A$1:$AM$533,F$1,FALSE)</f>
        <v>-31.282986881120699</v>
      </c>
      <c r="G15" s="25">
        <f>VLOOKUP($B15,DATA!$A$1:$AM$533,G$1,FALSE)</f>
        <v>-34.530212018153797</v>
      </c>
      <c r="H15" s="25">
        <f>VLOOKUP($B15,DATA!$A$1:$AM$533,H$1,FALSE)</f>
        <v>-42.912060426885802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opLeftCell="I16" workbookViewId="0">
      <selection activeCell="U49" sqref="U49"/>
    </sheetView>
  </sheetViews>
  <sheetFormatPr baseColWidth="10" defaultRowHeight="15" x14ac:dyDescent="0.25"/>
  <cols>
    <col min="1" max="1" width="28" customWidth="1"/>
    <col min="2" max="2" width="22" hidden="1" customWidth="1"/>
    <col min="3" max="9" width="10.85546875" customWidth="1"/>
    <col min="11" max="11" width="48.85546875" bestFit="1" customWidth="1"/>
    <col min="12" max="12" width="22" hidden="1" customWidth="1"/>
    <col min="13" max="13" width="9.85546875" bestFit="1" customWidth="1"/>
    <col min="21" max="21" width="27.42578125" customWidth="1"/>
  </cols>
  <sheetData>
    <row r="1" spans="1:28" ht="18.75" x14ac:dyDescent="0.3">
      <c r="A1" s="18" t="s">
        <v>212</v>
      </c>
      <c r="C1" s="4"/>
      <c r="D1" s="4"/>
      <c r="E1" s="4"/>
      <c r="F1" s="4"/>
      <c r="G1" s="4"/>
      <c r="H1" s="4"/>
      <c r="I1" s="4"/>
      <c r="J1" s="4"/>
      <c r="K1" s="11" t="s">
        <v>213</v>
      </c>
      <c r="L1" s="4"/>
      <c r="M1" s="4"/>
      <c r="N1" s="4"/>
      <c r="O1" s="4"/>
      <c r="P1" s="4"/>
      <c r="Q1" s="4"/>
      <c r="R1" s="4"/>
      <c r="S1" s="4"/>
      <c r="T1" s="4"/>
      <c r="U1" s="11" t="s">
        <v>443</v>
      </c>
      <c r="V1" s="4"/>
      <c r="W1" s="4"/>
      <c r="X1" s="4"/>
      <c r="Y1" s="4"/>
      <c r="Z1" s="4"/>
      <c r="AA1" s="4"/>
      <c r="AB1" s="4"/>
    </row>
    <row r="2" spans="1:28" x14ac:dyDescent="0.25">
      <c r="A2" s="40" t="s">
        <v>226</v>
      </c>
      <c r="B2" s="41"/>
      <c r="C2" s="41">
        <v>2</v>
      </c>
      <c r="D2" s="41">
        <v>7</v>
      </c>
      <c r="E2" s="41">
        <v>9</v>
      </c>
      <c r="F2" s="41">
        <v>14</v>
      </c>
      <c r="G2" s="41">
        <v>19</v>
      </c>
      <c r="H2" s="41">
        <v>24</v>
      </c>
      <c r="I2" s="41">
        <v>39</v>
      </c>
      <c r="J2" s="41"/>
      <c r="K2" s="40" t="s">
        <v>226</v>
      </c>
      <c r="L2" s="41"/>
      <c r="M2" s="41">
        <v>2</v>
      </c>
      <c r="N2" s="41">
        <v>7</v>
      </c>
      <c r="O2" s="41">
        <v>9</v>
      </c>
      <c r="P2" s="41">
        <v>14</v>
      </c>
      <c r="Q2" s="41">
        <v>19</v>
      </c>
      <c r="R2" s="41">
        <v>24</v>
      </c>
      <c r="S2" s="41">
        <v>39</v>
      </c>
      <c r="T2" s="41"/>
      <c r="U2" s="40" t="s">
        <v>227</v>
      </c>
      <c r="V2" s="41"/>
      <c r="W2" s="41"/>
      <c r="X2" s="41"/>
      <c r="Y2" s="41"/>
      <c r="Z2" s="41"/>
      <c r="AA2" s="41"/>
      <c r="AB2" s="41"/>
    </row>
    <row r="3" spans="1:28" ht="15.75" customHeight="1" x14ac:dyDescent="0.25">
      <c r="A3" s="45"/>
      <c r="B3" s="45"/>
      <c r="C3" s="46">
        <v>2013</v>
      </c>
      <c r="D3" s="46">
        <v>2018</v>
      </c>
      <c r="E3" s="46">
        <v>2020</v>
      </c>
      <c r="F3" s="46">
        <v>2025</v>
      </c>
      <c r="G3" s="46">
        <v>2030</v>
      </c>
      <c r="H3" s="46">
        <v>2035</v>
      </c>
      <c r="I3" s="46">
        <v>2050</v>
      </c>
      <c r="J3" s="41"/>
      <c r="K3" s="45"/>
      <c r="L3" s="45"/>
      <c r="M3" s="46">
        <v>2013</v>
      </c>
      <c r="N3" s="46">
        <v>2018</v>
      </c>
      <c r="O3" s="46">
        <v>2020</v>
      </c>
      <c r="P3" s="46">
        <v>2025</v>
      </c>
      <c r="Q3" s="46">
        <v>2030</v>
      </c>
      <c r="R3" s="46">
        <v>2035</v>
      </c>
      <c r="S3" s="46">
        <v>2050</v>
      </c>
      <c r="T3" s="41"/>
      <c r="U3" s="45"/>
      <c r="V3" s="46">
        <v>2018</v>
      </c>
      <c r="W3" s="46">
        <v>2020</v>
      </c>
      <c r="X3" s="46">
        <v>2025</v>
      </c>
      <c r="Y3" s="46">
        <v>2030</v>
      </c>
      <c r="Z3" s="46">
        <v>2035</v>
      </c>
      <c r="AA3" s="46">
        <v>2050</v>
      </c>
      <c r="AB3" s="49"/>
    </row>
    <row r="4" spans="1:28" ht="15.75" customHeight="1" x14ac:dyDescent="0.25">
      <c r="A4" s="36" t="s">
        <v>216</v>
      </c>
      <c r="B4" s="41" t="s">
        <v>69</v>
      </c>
      <c r="C4" s="83">
        <f>VLOOKUP($B4,DATA!$A$1:$AM$533,C$2,FALSE)</f>
        <v>158.69049799999999</v>
      </c>
      <c r="D4" s="83">
        <f>VLOOKUP($B4,DATA!$A$1:$AM$533,D$2,FALSE)</f>
        <v>161.18090409999999</v>
      </c>
      <c r="E4" s="83">
        <f>VLOOKUP($B4,DATA!$A$1:$AM$533,E$2,FALSE)</f>
        <v>162.0352216</v>
      </c>
      <c r="F4" s="83">
        <f>VLOOKUP($B4,DATA!$A$1:$AM$533,F$2,FALSE)</f>
        <v>164.4546824</v>
      </c>
      <c r="G4" s="83">
        <f>VLOOKUP($B4,DATA!$A$1:$AM$533,G$2,FALSE)</f>
        <v>166.86724280000001</v>
      </c>
      <c r="H4" s="83">
        <f>VLOOKUP($B4,DATA!$A$1:$AM$533,H$2,FALSE)</f>
        <v>169.27893409999999</v>
      </c>
      <c r="I4" s="83">
        <f>VLOOKUP($B4,DATA!$A$1:$AM$533,I$2,FALSE)</f>
        <v>178.86945979999999</v>
      </c>
      <c r="J4" s="41"/>
      <c r="K4" s="36" t="s">
        <v>216</v>
      </c>
      <c r="L4" s="41" t="s">
        <v>74</v>
      </c>
      <c r="M4" s="83">
        <f>VLOOKUP($L4,DATA!$A$1:$AM$533,M$2,FALSE)</f>
        <v>158.69049799999999</v>
      </c>
      <c r="N4" s="83">
        <f>VLOOKUP($L4,DATA!$A$1:$AM$533,N$2,FALSE)</f>
        <v>162.67072580000001</v>
      </c>
      <c r="O4" s="83">
        <f>VLOOKUP($L4,DATA!$A$1:$AM$533,O$2,FALSE)</f>
        <v>162.4704572</v>
      </c>
      <c r="P4" s="83">
        <f>VLOOKUP($L4,DATA!$A$1:$AM$533,P$2,FALSE)</f>
        <v>156.9381674</v>
      </c>
      <c r="Q4" s="83">
        <f>VLOOKUP($L4,DATA!$A$1:$AM$533,Q$2,FALSE)</f>
        <v>159.77204850000001</v>
      </c>
      <c r="R4" s="83">
        <f>VLOOKUP($L4,DATA!$A$1:$AM$533,R$2,FALSE)</f>
        <v>160.24010870000001</v>
      </c>
      <c r="S4" s="83">
        <f>VLOOKUP($L4,DATA!$A$1:$AM$533,S$2,FALSE)</f>
        <v>161.2842837</v>
      </c>
      <c r="T4" s="41"/>
      <c r="U4" s="36" t="s">
        <v>216</v>
      </c>
      <c r="V4" s="44">
        <f t="shared" ref="V4:AA11" si="0">N4/D4-1</f>
        <v>9.2431650530742093E-3</v>
      </c>
      <c r="W4" s="44">
        <f t="shared" si="0"/>
        <v>2.6860555112790951E-3</v>
      </c>
      <c r="X4" s="44">
        <f t="shared" si="0"/>
        <v>-4.5705691624624678E-2</v>
      </c>
      <c r="Y4" s="44">
        <f t="shared" si="0"/>
        <v>-4.2519994823094209E-2</v>
      </c>
      <c r="Z4" s="44">
        <f t="shared" si="0"/>
        <v>-5.3396043920387437E-2</v>
      </c>
      <c r="AA4" s="44">
        <f t="shared" si="0"/>
        <v>-9.8312904392189537E-2</v>
      </c>
      <c r="AB4" s="44"/>
    </row>
    <row r="5" spans="1:28" ht="15.75" customHeight="1" x14ac:dyDescent="0.25">
      <c r="A5" s="36" t="s">
        <v>215</v>
      </c>
      <c r="B5" s="41" t="s">
        <v>70</v>
      </c>
      <c r="C5" s="83">
        <f>VLOOKUP($B5,DATA!$A$1:$AM$533,C$2,FALSE)</f>
        <v>1536.846857</v>
      </c>
      <c r="D5" s="83">
        <f>VLOOKUP($B5,DATA!$A$1:$AM$533,D$2,FALSE)</f>
        <v>1811.1338760000001</v>
      </c>
      <c r="E5" s="83">
        <f>VLOOKUP($B5,DATA!$A$1:$AM$533,E$2,FALSE)</f>
        <v>1920.3282670000001</v>
      </c>
      <c r="F5" s="83">
        <f>VLOOKUP($B5,DATA!$A$1:$AM$533,F$2,FALSE)</f>
        <v>2192.066429</v>
      </c>
      <c r="G5" s="83">
        <f>VLOOKUP($B5,DATA!$A$1:$AM$533,G$2,FALSE)</f>
        <v>2461.3760029999999</v>
      </c>
      <c r="H5" s="83">
        <f>VLOOKUP($B5,DATA!$A$1:$AM$533,H$2,FALSE)</f>
        <v>2686.0871780000002</v>
      </c>
      <c r="I5" s="83">
        <f>VLOOKUP($B5,DATA!$A$1:$AM$533,I$2,FALSE)</f>
        <v>3374.4902200000001</v>
      </c>
      <c r="J5" s="41"/>
      <c r="K5" s="36" t="s">
        <v>215</v>
      </c>
      <c r="L5" s="41" t="s">
        <v>75</v>
      </c>
      <c r="M5" s="83">
        <f>VLOOKUP($L5,DATA!$A$1:$AM$533,M$2,FALSE)</f>
        <v>1536.846857</v>
      </c>
      <c r="N5" s="83">
        <f>VLOOKUP($L5,DATA!$A$1:$AM$533,N$2,FALSE)</f>
        <v>1618.5999320000001</v>
      </c>
      <c r="O5" s="83">
        <f>VLOOKUP($L5,DATA!$A$1:$AM$533,O$2,FALSE)</f>
        <v>1653.042134</v>
      </c>
      <c r="P5" s="83">
        <f>VLOOKUP($L5,DATA!$A$1:$AM$533,P$2,FALSE)</f>
        <v>1744.3161749999999</v>
      </c>
      <c r="Q5" s="83">
        <f>VLOOKUP($L5,DATA!$A$1:$AM$533,Q$2,FALSE)</f>
        <v>1842.8926200000001</v>
      </c>
      <c r="R5" s="83">
        <f>VLOOKUP($L5,DATA!$A$1:$AM$533,R$2,FALSE)</f>
        <v>1918.283729</v>
      </c>
      <c r="S5" s="83">
        <f>VLOOKUP($L5,DATA!$A$1:$AM$533,S$2,FALSE)</f>
        <v>2114.7491450000002</v>
      </c>
      <c r="T5" s="41"/>
      <c r="U5" s="36" t="s">
        <v>215</v>
      </c>
      <c r="V5" s="44">
        <f t="shared" si="0"/>
        <v>-0.10630574942655424</v>
      </c>
      <c r="W5" s="44">
        <f t="shared" si="0"/>
        <v>-0.1391877303444391</v>
      </c>
      <c r="X5" s="44">
        <f t="shared" si="0"/>
        <v>-0.2042594367015873</v>
      </c>
      <c r="Y5" s="44">
        <f t="shared" si="0"/>
        <v>-0.25127545821775032</v>
      </c>
      <c r="Z5" s="44">
        <f t="shared" si="0"/>
        <v>-0.28584457544363451</v>
      </c>
      <c r="AA5" s="44">
        <f t="shared" si="0"/>
        <v>-0.37331300222289576</v>
      </c>
      <c r="AB5" s="44"/>
    </row>
    <row r="6" spans="1:28" ht="15.75" customHeight="1" x14ac:dyDescent="0.25">
      <c r="A6" s="36" t="s">
        <v>217</v>
      </c>
      <c r="B6" s="41" t="s">
        <v>71</v>
      </c>
      <c r="C6" s="83">
        <f>VLOOKUP($B6,DATA!$A$1:$AM$533,C$2,FALSE)</f>
        <v>1250.920102</v>
      </c>
      <c r="D6" s="83">
        <f>VLOOKUP($B6,DATA!$A$1:$AM$533,D$2,FALSE)</f>
        <v>1342.37363</v>
      </c>
      <c r="E6" s="83">
        <f>VLOOKUP($B6,DATA!$A$1:$AM$533,E$2,FALSE)</f>
        <v>1378.6235979999999</v>
      </c>
      <c r="F6" s="83">
        <f>VLOOKUP($B6,DATA!$A$1:$AM$533,F$2,FALSE)</f>
        <v>1468.976553</v>
      </c>
      <c r="G6" s="83">
        <f>VLOOKUP($B6,DATA!$A$1:$AM$533,G$2,FALSE)</f>
        <v>1558.9552229999999</v>
      </c>
      <c r="H6" s="83">
        <f>VLOOKUP($B6,DATA!$A$1:$AM$533,H$2,FALSE)</f>
        <v>1647.727353</v>
      </c>
      <c r="I6" s="83">
        <f>VLOOKUP($B6,DATA!$A$1:$AM$533,I$2,FALSE)</f>
        <v>1914.5554870000001</v>
      </c>
      <c r="J6" s="41"/>
      <c r="K6" s="36" t="s">
        <v>217</v>
      </c>
      <c r="L6" s="41" t="s">
        <v>76</v>
      </c>
      <c r="M6" s="83">
        <f>VLOOKUP($L6,DATA!$A$1:$AM$533,M$2,FALSE)</f>
        <v>1250.920102</v>
      </c>
      <c r="N6" s="83">
        <f>VLOOKUP($L6,DATA!$A$1:$AM$533,N$2,FALSE)</f>
        <v>1291.051631</v>
      </c>
      <c r="O6" s="83">
        <f>VLOOKUP($L6,DATA!$A$1:$AM$533,O$2,FALSE)</f>
        <v>1306.898052</v>
      </c>
      <c r="P6" s="83">
        <f>VLOOKUP($L6,DATA!$A$1:$AM$533,P$2,FALSE)</f>
        <v>1344.7539879999999</v>
      </c>
      <c r="Q6" s="83">
        <f>VLOOKUP($L6,DATA!$A$1:$AM$533,Q$2,FALSE)</f>
        <v>1384.2293010000001</v>
      </c>
      <c r="R6" s="83">
        <f>VLOOKUP($L6,DATA!$A$1:$AM$533,R$2,FALSE)</f>
        <v>1408.764322</v>
      </c>
      <c r="S6" s="83">
        <f>VLOOKUP($L6,DATA!$A$1:$AM$533,S$2,FALSE)</f>
        <v>1478.2168979999999</v>
      </c>
      <c r="T6" s="41"/>
      <c r="U6" s="36" t="s">
        <v>217</v>
      </c>
      <c r="V6" s="44">
        <f t="shared" si="0"/>
        <v>-3.8232275912631009E-2</v>
      </c>
      <c r="W6" s="44">
        <f t="shared" si="0"/>
        <v>-5.20269246109335E-2</v>
      </c>
      <c r="X6" s="44">
        <f t="shared" si="0"/>
        <v>-8.4564021628737329E-2</v>
      </c>
      <c r="Y6" s="44">
        <f t="shared" si="0"/>
        <v>-0.11207885859849342</v>
      </c>
      <c r="Z6" s="44">
        <f t="shared" si="0"/>
        <v>-0.14502583243818978</v>
      </c>
      <c r="AA6" s="44">
        <f t="shared" si="0"/>
        <v>-0.22790595099634225</v>
      </c>
      <c r="AB6" s="44"/>
    </row>
    <row r="7" spans="1:28" ht="15.75" customHeight="1" x14ac:dyDescent="0.25">
      <c r="A7" s="36" t="s">
        <v>218</v>
      </c>
      <c r="B7" s="41" t="s">
        <v>72</v>
      </c>
      <c r="C7" s="83">
        <f>VLOOKUP($B7,DATA!$A$1:$AM$533,C$2,FALSE)</f>
        <v>180.4229244</v>
      </c>
      <c r="D7" s="83">
        <f>VLOOKUP($B7,DATA!$A$1:$AM$533,D$2,FALSE)</f>
        <v>195.94345490000001</v>
      </c>
      <c r="E7" s="83">
        <f>VLOOKUP($B7,DATA!$A$1:$AM$533,E$2,FALSE)</f>
        <v>201.65716610000001</v>
      </c>
      <c r="F7" s="83">
        <f>VLOOKUP($B7,DATA!$A$1:$AM$533,F$2,FALSE)</f>
        <v>219.22162499999999</v>
      </c>
      <c r="G7" s="83">
        <f>VLOOKUP($B7,DATA!$A$1:$AM$533,G$2,FALSE)</f>
        <v>240.76253850000001</v>
      </c>
      <c r="H7" s="83">
        <f>VLOOKUP($B7,DATA!$A$1:$AM$533,H$2,FALSE)</f>
        <v>254.9871057</v>
      </c>
      <c r="I7" s="83">
        <f>VLOOKUP($B7,DATA!$A$1:$AM$533,I$2,FALSE)</f>
        <v>280.01767580000001</v>
      </c>
      <c r="J7" s="41"/>
      <c r="K7" s="36" t="s">
        <v>218</v>
      </c>
      <c r="L7" s="41" t="s">
        <v>77</v>
      </c>
      <c r="M7" s="83">
        <f>VLOOKUP($L7,DATA!$A$1:$AM$533,M$2,FALSE)</f>
        <v>180.4229244</v>
      </c>
      <c r="N7" s="83">
        <f>VLOOKUP($L7,DATA!$A$1:$AM$533,N$2,FALSE)</f>
        <v>169.15666830000001</v>
      </c>
      <c r="O7" s="83">
        <f>VLOOKUP($L7,DATA!$A$1:$AM$533,O$2,FALSE)</f>
        <v>164.93758800000001</v>
      </c>
      <c r="P7" s="83">
        <f>VLOOKUP($L7,DATA!$A$1:$AM$533,P$2,FALSE)</f>
        <v>154.40220969999999</v>
      </c>
      <c r="Q7" s="83">
        <f>VLOOKUP($L7,DATA!$A$1:$AM$533,Q$2,FALSE)</f>
        <v>143.60758179999999</v>
      </c>
      <c r="R7" s="83">
        <f>VLOOKUP($L7,DATA!$A$1:$AM$533,R$2,FALSE)</f>
        <v>142.14157829999999</v>
      </c>
      <c r="S7" s="83">
        <f>VLOOKUP($L7,DATA!$A$1:$AM$533,S$2,FALSE)</f>
        <v>121.7370147</v>
      </c>
      <c r="T7" s="41"/>
      <c r="U7" s="36" t="s">
        <v>218</v>
      </c>
      <c r="V7" s="44">
        <f>N7/D7-1</f>
        <v>-0.13670671783178812</v>
      </c>
      <c r="W7" s="44">
        <f t="shared" si="0"/>
        <v>-0.1820891308260828</v>
      </c>
      <c r="X7" s="44">
        <f t="shared" si="0"/>
        <v>-0.29567984134776848</v>
      </c>
      <c r="Y7" s="44">
        <f t="shared" si="0"/>
        <v>-0.40353020575914889</v>
      </c>
      <c r="Z7" s="44">
        <f t="shared" si="0"/>
        <v>-0.44255385812632486</v>
      </c>
      <c r="AA7" s="44">
        <f t="shared" si="0"/>
        <v>-0.56525239218487933</v>
      </c>
      <c r="AB7" s="44"/>
    </row>
    <row r="8" spans="1:28" ht="15.75" customHeight="1" x14ac:dyDescent="0.25">
      <c r="A8" s="37" t="s">
        <v>219</v>
      </c>
      <c r="B8" s="41" t="s">
        <v>228</v>
      </c>
      <c r="C8" s="83">
        <f>VLOOKUP($B8,DATA!$A$1:$AM$533,C$2,FALSE)</f>
        <v>714.27044790000002</v>
      </c>
      <c r="D8" s="83">
        <f>VLOOKUP($B8,DATA!$A$1:$AM$533,D$2,FALSE)</f>
        <v>835.77869669999995</v>
      </c>
      <c r="E8" s="83">
        <f>VLOOKUP($B8,DATA!$A$1:$AM$533,E$2,FALSE)</f>
        <v>886.72082920000003</v>
      </c>
      <c r="F8" s="83">
        <f>VLOOKUP($B8,DATA!$A$1:$AM$533,F$2,FALSE)</f>
        <v>910.63555810000003</v>
      </c>
      <c r="G8" s="83">
        <f>VLOOKUP($B8,DATA!$A$1:$AM$533,G$2,FALSE)</f>
        <v>962.03248980000001</v>
      </c>
      <c r="H8" s="83">
        <f>VLOOKUP($B8,DATA!$A$1:$AM$533,H$2,FALSE)</f>
        <v>980.61340570000004</v>
      </c>
      <c r="I8" s="83">
        <f>VLOOKUP($B8,DATA!$A$1:$AM$533,I$2,FALSE)</f>
        <v>1172.974993</v>
      </c>
      <c r="J8" s="41"/>
      <c r="K8" s="37" t="s">
        <v>219</v>
      </c>
      <c r="L8" s="41" t="s">
        <v>230</v>
      </c>
      <c r="M8" s="83">
        <f>VLOOKUP($L8,DATA!$A$1:$AM$533,M$2,FALSE)</f>
        <v>714.27044790000002</v>
      </c>
      <c r="N8" s="83">
        <f>VLOOKUP($L8,DATA!$A$1:$AM$533,N$2,FALSE)</f>
        <v>763.37342409999997</v>
      </c>
      <c r="O8" s="83">
        <f>VLOOKUP($L8,DATA!$A$1:$AM$533,O$2,FALSE)</f>
        <v>783.76576729999999</v>
      </c>
      <c r="P8" s="83">
        <f>VLOOKUP($L8,DATA!$A$1:$AM$533,P$2,FALSE)</f>
        <v>747.21929439999997</v>
      </c>
      <c r="Q8" s="83">
        <f>VLOOKUP($L8,DATA!$A$1:$AM$533,Q$2,FALSE)</f>
        <v>744.69924500000002</v>
      </c>
      <c r="R8" s="83">
        <f>VLOOKUP($L8,DATA!$A$1:$AM$533,R$2,FALSE)</f>
        <v>741.17714530000001</v>
      </c>
      <c r="S8" s="83">
        <f>VLOOKUP($L8,DATA!$A$1:$AM$533,S$2,FALSE)</f>
        <v>842.3969141</v>
      </c>
      <c r="T8" s="41"/>
      <c r="U8" s="37" t="s">
        <v>219</v>
      </c>
      <c r="V8" s="44">
        <f t="shared" si="0"/>
        <v>-8.6632110732046574E-2</v>
      </c>
      <c r="W8" s="44">
        <f t="shared" si="0"/>
        <v>-0.11610763896556497</v>
      </c>
      <c r="X8" s="44">
        <f t="shared" si="0"/>
        <v>-0.17945297901716106</v>
      </c>
      <c r="Y8" s="44">
        <f t="shared" si="0"/>
        <v>-0.22591050417141534</v>
      </c>
      <c r="Z8" s="44">
        <f t="shared" si="0"/>
        <v>-0.24416988285927121</v>
      </c>
      <c r="AA8" s="44">
        <f t="shared" si="0"/>
        <v>-0.28182875242251648</v>
      </c>
      <c r="AB8" s="44"/>
    </row>
    <row r="9" spans="1:28" ht="15.75" customHeight="1" x14ac:dyDescent="0.25">
      <c r="A9" s="36" t="s">
        <v>221</v>
      </c>
      <c r="B9" s="41" t="s">
        <v>229</v>
      </c>
      <c r="C9" s="83">
        <f>VLOOKUP($B9,DATA!$A$1:$AM$533,C$2,FALSE)</f>
        <v>2168.3875360000002</v>
      </c>
      <c r="D9" s="83">
        <f>VLOOKUP($B9,DATA!$A$1:$AM$533,D$2,FALSE)</f>
        <v>3049.9796179999998</v>
      </c>
      <c r="E9" s="83">
        <f>VLOOKUP($B9,DATA!$A$1:$AM$533,E$2,FALSE)</f>
        <v>3425.70154</v>
      </c>
      <c r="F9" s="83">
        <f>VLOOKUP($B9,DATA!$A$1:$AM$533,F$2,FALSE)</f>
        <v>3649.9265019999998</v>
      </c>
      <c r="G9" s="83">
        <f>VLOOKUP($B9,DATA!$A$1:$AM$533,G$2,FALSE)</f>
        <v>4041.5496680000001</v>
      </c>
      <c r="H9" s="83">
        <f>VLOOKUP($B9,DATA!$A$1:$AM$533,H$2,FALSE)</f>
        <v>4025.0592200000001</v>
      </c>
      <c r="I9" s="83">
        <f>VLOOKUP($B9,DATA!$A$1:$AM$533,I$2,FALSE)</f>
        <v>4570.5443480000004</v>
      </c>
      <c r="J9" s="41"/>
      <c r="K9" s="36" t="s">
        <v>221</v>
      </c>
      <c r="L9" s="41" t="s">
        <v>231</v>
      </c>
      <c r="M9" s="83">
        <f>VLOOKUP($L9,DATA!$A$1:$AM$533,M$2,FALSE)</f>
        <v>2168.3875360000002</v>
      </c>
      <c r="N9" s="83">
        <f>VLOOKUP($L9,DATA!$A$1:$AM$533,N$2,FALSE)</f>
        <v>2561.9682600000001</v>
      </c>
      <c r="O9" s="83">
        <f>VLOOKUP($L9,DATA!$A$1:$AM$533,O$2,FALSE)</f>
        <v>2679.20039</v>
      </c>
      <c r="P9" s="83">
        <f>VLOOKUP($L9,DATA!$A$1:$AM$533,P$2,FALSE)</f>
        <v>2459.983741</v>
      </c>
      <c r="Q9" s="83">
        <f>VLOOKUP($L9,DATA!$A$1:$AM$533,Q$2,FALSE)</f>
        <v>2482.2828410000002</v>
      </c>
      <c r="R9" s="83">
        <f>VLOOKUP($L9,DATA!$A$1:$AM$533,R$2,FALSE)</f>
        <v>2334.6676240000002</v>
      </c>
      <c r="S9" s="83">
        <f>VLOOKUP($L9,DATA!$A$1:$AM$533,S$2,FALSE)</f>
        <v>2247.8590840000002</v>
      </c>
      <c r="T9" s="41"/>
      <c r="U9" s="36" t="s">
        <v>221</v>
      </c>
      <c r="V9" s="44">
        <f t="shared" si="0"/>
        <v>-0.16000479318612937</v>
      </c>
      <c r="W9" s="44">
        <f t="shared" si="0"/>
        <v>-0.21791190542536287</v>
      </c>
      <c r="X9" s="44">
        <f t="shared" si="0"/>
        <v>-0.32601828018946777</v>
      </c>
      <c r="Y9" s="44">
        <f t="shared" si="0"/>
        <v>-0.38580914626532803</v>
      </c>
      <c r="Z9" s="44">
        <f t="shared" si="0"/>
        <v>-0.41996688833810503</v>
      </c>
      <c r="AA9" s="44">
        <f t="shared" si="0"/>
        <v>-0.50818569674668435</v>
      </c>
      <c r="AB9" s="44"/>
    </row>
    <row r="10" spans="1:28" ht="15.75" customHeight="1" x14ac:dyDescent="0.25">
      <c r="A10" s="36" t="s">
        <v>220</v>
      </c>
      <c r="B10" s="41" t="s">
        <v>73</v>
      </c>
      <c r="C10" s="83">
        <f>VLOOKUP($B10,DATA!$A$1:$AM$533,C$2,FALSE)</f>
        <v>1498.677275</v>
      </c>
      <c r="D10" s="83">
        <f>VLOOKUP($B10,DATA!$A$1:$AM$533,D$2,FALSE)</f>
        <v>1993.617698</v>
      </c>
      <c r="E10" s="83">
        <f>VLOOKUP($B10,DATA!$A$1:$AM$533,E$2,FALSE)</f>
        <v>2191.0820669999998</v>
      </c>
      <c r="F10" s="83">
        <f>VLOOKUP($B10,DATA!$A$1:$AM$533,F$2,FALSE)</f>
        <v>2684.088217</v>
      </c>
      <c r="G10" s="83">
        <f>VLOOKUP($B10,DATA!$A$1:$AM$533,G$2,FALSE)</f>
        <v>3176.7108979999998</v>
      </c>
      <c r="H10" s="83">
        <f>VLOOKUP($B10,DATA!$A$1:$AM$533,H$2,FALSE)</f>
        <v>3284.52063</v>
      </c>
      <c r="I10" s="83">
        <f>VLOOKUP($B10,DATA!$A$1:$AM$533,I$2,FALSE)</f>
        <v>3615.1010409999999</v>
      </c>
      <c r="J10" s="41"/>
      <c r="K10" s="36" t="s">
        <v>220</v>
      </c>
      <c r="L10" s="41" t="s">
        <v>235</v>
      </c>
      <c r="M10" s="83">
        <f>VLOOKUP($L10,DATA!$A$1:$AM$533,M$2,FALSE)</f>
        <v>1498.677275</v>
      </c>
      <c r="N10" s="83">
        <f>VLOOKUP($L10,DATA!$A$1:$AM$533,N$2,FALSE)</f>
        <v>1592.7565930000001</v>
      </c>
      <c r="O10" s="83">
        <f>VLOOKUP($L10,DATA!$A$1:$AM$533,O$2,FALSE)</f>
        <v>1624.1505159999999</v>
      </c>
      <c r="P10" s="83">
        <f>VLOOKUP($L10,DATA!$A$1:$AM$533,P$2,FALSE)</f>
        <v>1701.211595</v>
      </c>
      <c r="Q10" s="83">
        <f>VLOOKUP($L10,DATA!$A$1:$AM$533,Q$2,FALSE)</f>
        <v>1786.5196530000001</v>
      </c>
      <c r="R10" s="83">
        <f>VLOOKUP($L10,DATA!$A$1:$AM$533,R$2,FALSE)</f>
        <v>1705.666156</v>
      </c>
      <c r="S10" s="83">
        <f>VLOOKUP($L10,DATA!$A$1:$AM$533,S$2,FALSE)</f>
        <v>1456.706091</v>
      </c>
      <c r="T10" s="41"/>
      <c r="U10" s="36" t="s">
        <v>220</v>
      </c>
      <c r="V10" s="44">
        <f t="shared" si="0"/>
        <v>-0.2010722042657147</v>
      </c>
      <c r="W10" s="44">
        <f t="shared" si="0"/>
        <v>-0.25874500984631532</v>
      </c>
      <c r="X10" s="44">
        <f t="shared" si="0"/>
        <v>-0.366186407650401</v>
      </c>
      <c r="Y10" s="44">
        <f t="shared" si="0"/>
        <v>-0.43761969207687079</v>
      </c>
      <c r="Z10" s="44">
        <f t="shared" si="0"/>
        <v>-0.48069555708651468</v>
      </c>
      <c r="AA10" s="44">
        <f t="shared" si="0"/>
        <v>-0.59704968838241657</v>
      </c>
      <c r="AB10" s="44"/>
    </row>
    <row r="11" spans="1:28" x14ac:dyDescent="0.25">
      <c r="A11" s="36" t="s">
        <v>78</v>
      </c>
      <c r="B11" s="41"/>
      <c r="C11" s="39">
        <f t="shared" ref="C11:I11" si="1">SUM(C4:C8)</f>
        <v>3841.1508292999997</v>
      </c>
      <c r="D11" s="39">
        <f t="shared" si="1"/>
        <v>4346.4105617000005</v>
      </c>
      <c r="E11" s="39">
        <f t="shared" si="1"/>
        <v>4549.3650818999995</v>
      </c>
      <c r="F11" s="39">
        <f t="shared" si="1"/>
        <v>4955.3548474999998</v>
      </c>
      <c r="G11" s="39">
        <f t="shared" si="1"/>
        <v>5389.9934970999993</v>
      </c>
      <c r="H11" s="39">
        <f t="shared" si="1"/>
        <v>5738.6939764999997</v>
      </c>
      <c r="I11" s="39">
        <f t="shared" si="1"/>
        <v>6920.9078356</v>
      </c>
      <c r="J11" s="41"/>
      <c r="K11" s="36" t="s">
        <v>78</v>
      </c>
      <c r="L11" s="41"/>
      <c r="M11" s="39">
        <f t="shared" ref="M11:S11" si="2">SUM(M4:M8)</f>
        <v>3841.1508292999997</v>
      </c>
      <c r="N11" s="39">
        <f t="shared" si="2"/>
        <v>4004.8523812000003</v>
      </c>
      <c r="O11" s="39">
        <f t="shared" si="2"/>
        <v>4071.1139984999995</v>
      </c>
      <c r="P11" s="39">
        <f t="shared" si="2"/>
        <v>4147.6298345000005</v>
      </c>
      <c r="Q11" s="39">
        <f t="shared" si="2"/>
        <v>4275.2007962999996</v>
      </c>
      <c r="R11" s="39">
        <f t="shared" si="2"/>
        <v>4370.6068832999999</v>
      </c>
      <c r="S11" s="39">
        <f t="shared" si="2"/>
        <v>4718.3842555000001</v>
      </c>
      <c r="T11" s="41"/>
      <c r="U11" s="36" t="s">
        <v>78</v>
      </c>
      <c r="V11" s="52">
        <f t="shared" si="0"/>
        <v>-7.858396616043728E-2</v>
      </c>
      <c r="W11" s="52">
        <f t="shared" si="0"/>
        <v>-0.10512479759049431</v>
      </c>
      <c r="X11" s="52">
        <f t="shared" si="0"/>
        <v>-0.16300043848676149</v>
      </c>
      <c r="Y11" s="52">
        <f t="shared" si="0"/>
        <v>-0.20682635357534218</v>
      </c>
      <c r="Z11" s="52">
        <f t="shared" si="0"/>
        <v>-0.23839694167389447</v>
      </c>
      <c r="AA11" s="52">
        <f t="shared" si="0"/>
        <v>-0.3182420041443963</v>
      </c>
      <c r="AB11" s="52"/>
    </row>
    <row r="12" spans="1:28" x14ac:dyDescent="0.25">
      <c r="A12" s="40"/>
      <c r="B12" s="41"/>
      <c r="C12" s="41"/>
      <c r="D12" s="41"/>
      <c r="E12" s="41"/>
      <c r="F12" s="41"/>
      <c r="G12" s="41"/>
      <c r="H12" s="41"/>
      <c r="I12" s="41"/>
      <c r="J12" s="41"/>
      <c r="K12" s="40"/>
      <c r="L12" s="41"/>
      <c r="M12" s="41"/>
      <c r="N12" s="41"/>
      <c r="O12" s="41"/>
      <c r="P12" s="41"/>
      <c r="Q12" s="41"/>
      <c r="R12" s="41"/>
      <c r="S12" s="41"/>
      <c r="T12" s="41"/>
      <c r="U12" s="40"/>
      <c r="V12" s="41"/>
      <c r="W12" s="41"/>
      <c r="X12" s="41"/>
      <c r="Y12" s="41"/>
      <c r="Z12" s="41"/>
      <c r="AA12" s="41"/>
      <c r="AB12" s="41"/>
    </row>
    <row r="13" spans="1:28" x14ac:dyDescent="0.25">
      <c r="A13" s="40" t="s">
        <v>224</v>
      </c>
      <c r="B13" s="41"/>
      <c r="C13" s="41"/>
      <c r="D13" s="41"/>
      <c r="E13" s="41"/>
      <c r="F13" s="41"/>
      <c r="G13" s="41"/>
      <c r="H13" s="41"/>
      <c r="I13" s="41"/>
      <c r="J13" s="41"/>
      <c r="K13" s="40" t="s">
        <v>224</v>
      </c>
      <c r="L13" s="41"/>
      <c r="M13" s="41">
        <v>2</v>
      </c>
      <c r="N13" s="41">
        <v>7</v>
      </c>
      <c r="O13" s="41">
        <v>9</v>
      </c>
      <c r="P13" s="41">
        <v>14</v>
      </c>
      <c r="Q13" s="41">
        <v>19</v>
      </c>
      <c r="R13" s="41">
        <v>29</v>
      </c>
      <c r="S13" s="41">
        <v>39</v>
      </c>
      <c r="T13" s="41"/>
      <c r="U13" s="40" t="s">
        <v>225</v>
      </c>
      <c r="V13" s="41"/>
      <c r="W13" s="41"/>
      <c r="X13" s="41"/>
      <c r="Y13" s="41"/>
      <c r="Z13" s="41"/>
      <c r="AA13" s="41"/>
      <c r="AB13" s="41"/>
    </row>
    <row r="14" spans="1:28" ht="15.75" customHeight="1" x14ac:dyDescent="0.25">
      <c r="A14" s="45"/>
      <c r="B14" s="45"/>
      <c r="C14" s="46">
        <v>2013</v>
      </c>
      <c r="D14" s="46">
        <v>2018</v>
      </c>
      <c r="E14" s="46">
        <v>2020</v>
      </c>
      <c r="F14" s="46">
        <v>2025</v>
      </c>
      <c r="G14" s="46">
        <v>2030</v>
      </c>
      <c r="H14" s="46">
        <v>2035</v>
      </c>
      <c r="I14" s="46">
        <v>2050</v>
      </c>
      <c r="J14" s="41"/>
      <c r="K14" s="45"/>
      <c r="L14" s="45"/>
      <c r="M14" s="46">
        <v>2013</v>
      </c>
      <c r="N14" s="46">
        <v>2018</v>
      </c>
      <c r="O14" s="46">
        <v>2020</v>
      </c>
      <c r="P14" s="46">
        <v>2025</v>
      </c>
      <c r="Q14" s="46">
        <v>2030</v>
      </c>
      <c r="R14" s="46">
        <v>2035</v>
      </c>
      <c r="S14" s="46">
        <v>2050</v>
      </c>
      <c r="T14" s="41"/>
      <c r="U14" s="45"/>
      <c r="V14" s="46">
        <v>2018</v>
      </c>
      <c r="W14" s="46">
        <v>2020</v>
      </c>
      <c r="X14" s="46">
        <v>2025</v>
      </c>
      <c r="Y14" s="46">
        <v>2030</v>
      </c>
      <c r="Z14" s="46">
        <v>2035</v>
      </c>
      <c r="AA14" s="46">
        <v>2050</v>
      </c>
      <c r="AB14" s="49"/>
    </row>
    <row r="15" spans="1:28" ht="15.75" customHeight="1" x14ac:dyDescent="0.25">
      <c r="A15" s="36" t="s">
        <v>216</v>
      </c>
      <c r="B15" s="41" t="s">
        <v>27</v>
      </c>
      <c r="C15" s="83">
        <f>VLOOKUP($B15,DATA!$A$1:$AM$533,C$2,FALSE)</f>
        <v>10285.555549999999</v>
      </c>
      <c r="D15" s="83">
        <f>VLOOKUP($B15,DATA!$A$1:$AM$533,D$2,FALSE)</f>
        <v>10192.850399999999</v>
      </c>
      <c r="E15" s="83">
        <f>VLOOKUP($B15,DATA!$A$1:$AM$533,E$2,FALSE)</f>
        <v>10146.76096</v>
      </c>
      <c r="F15" s="83">
        <f>VLOOKUP($B15,DATA!$A$1:$AM$533,F$2,FALSE)</f>
        <v>10020.64085</v>
      </c>
      <c r="G15" s="83">
        <f>VLOOKUP($B15,DATA!$A$1:$AM$533,G$2,FALSE)</f>
        <v>9873.8172930000001</v>
      </c>
      <c r="H15" s="83">
        <f>VLOOKUP($B15,DATA!$A$1:$AM$533,H$2,FALSE)</f>
        <v>9800.7078000000001</v>
      </c>
      <c r="I15" s="83">
        <f>VLOOKUP($B15,DATA!$A$1:$AM$533,I$2,FALSE)</f>
        <v>9836.1102570000003</v>
      </c>
      <c r="J15" s="41"/>
      <c r="K15" s="36" t="s">
        <v>216</v>
      </c>
      <c r="L15" s="41" t="s">
        <v>43</v>
      </c>
      <c r="M15" s="83">
        <f>VLOOKUP($L15,DATA!$A$1:$AM$533,M$2,FALSE)</f>
        <v>10285.555549999999</v>
      </c>
      <c r="N15" s="83">
        <f>VLOOKUP($L15,DATA!$A$1:$AM$533,N$2,FALSE)</f>
        <v>10484.4907</v>
      </c>
      <c r="O15" s="83">
        <f>VLOOKUP($L15,DATA!$A$1:$AM$533,O$2,FALSE)</f>
        <v>10521.500260000001</v>
      </c>
      <c r="P15" s="83">
        <f>VLOOKUP($L15,DATA!$A$1:$AM$533,P$2,FALSE)</f>
        <v>9904.2464469999995</v>
      </c>
      <c r="Q15" s="83">
        <f>VLOOKUP($L15,DATA!$A$1:$AM$533,Q$2,FALSE)</f>
        <v>9825.6287909999901</v>
      </c>
      <c r="R15" s="83">
        <f>VLOOKUP($L15,DATA!$A$1:$AM$533,R$2,FALSE)</f>
        <v>9783.3985410000005</v>
      </c>
      <c r="S15" s="83">
        <f>VLOOKUP($L15,DATA!$A$1:$AM$533,S$2,FALSE)</f>
        <v>10263.38228</v>
      </c>
      <c r="T15" s="41"/>
      <c r="U15" s="36" t="s">
        <v>216</v>
      </c>
      <c r="V15" s="44">
        <f t="shared" ref="V15:AA20" si="3">N15/D15-1</f>
        <v>2.8612241772919766E-2</v>
      </c>
      <c r="W15" s="44">
        <f t="shared" si="3"/>
        <v>3.6931913689233209E-2</v>
      </c>
      <c r="X15" s="44">
        <f t="shared" si="3"/>
        <v>-1.1615464992940083E-2</v>
      </c>
      <c r="Y15" s="44">
        <f t="shared" si="3"/>
        <v>-4.8804328224882898E-3</v>
      </c>
      <c r="Z15" s="44">
        <f t="shared" si="3"/>
        <v>-1.7661233610086757E-3</v>
      </c>
      <c r="AA15" s="44">
        <f t="shared" si="3"/>
        <v>4.3439125003293499E-2</v>
      </c>
      <c r="AB15" s="44"/>
    </row>
    <row r="16" spans="1:28" ht="15.75" customHeight="1" x14ac:dyDescent="0.25">
      <c r="A16" s="36" t="s">
        <v>215</v>
      </c>
      <c r="B16" s="41" t="s">
        <v>28</v>
      </c>
      <c r="C16" s="83">
        <f>VLOOKUP($B16,DATA!$A$1:$AM$533,C$2,FALSE)</f>
        <v>147495.55559999999</v>
      </c>
      <c r="D16" s="83">
        <f>VLOOKUP($B16,DATA!$A$1:$AM$533,D$2,FALSE)</f>
        <v>196567.75719999999</v>
      </c>
      <c r="E16" s="83">
        <f>VLOOKUP($B16,DATA!$A$1:$AM$533,E$2,FALSE)</f>
        <v>216202.78169999999</v>
      </c>
      <c r="F16" s="83">
        <f>VLOOKUP($B16,DATA!$A$1:$AM$533,F$2,FALSE)</f>
        <v>265263.76850000001</v>
      </c>
      <c r="G16" s="83">
        <f>VLOOKUP($B16,DATA!$A$1:$AM$533,G$2,FALSE)</f>
        <v>314261.03960000002</v>
      </c>
      <c r="H16" s="83">
        <f>VLOOKUP($B16,DATA!$A$1:$AM$533,H$2,FALSE)</f>
        <v>355348.09720000002</v>
      </c>
      <c r="I16" s="83">
        <f>VLOOKUP($B16,DATA!$A$1:$AM$533,I$2,FALSE)</f>
        <v>478414.28539999999</v>
      </c>
      <c r="J16" s="41"/>
      <c r="K16" s="36" t="s">
        <v>215</v>
      </c>
      <c r="L16" s="41" t="s">
        <v>44</v>
      </c>
      <c r="M16" s="83">
        <f>VLOOKUP($L16,DATA!$A$1:$AM$533,M$2,FALSE)</f>
        <v>147495.55559999999</v>
      </c>
      <c r="N16" s="83">
        <f>VLOOKUP($L16,DATA!$A$1:$AM$533,N$2,FALSE)</f>
        <v>161206.73000000001</v>
      </c>
      <c r="O16" s="83">
        <f>VLOOKUP($L16,DATA!$A$1:$AM$533,O$2,FALSE)</f>
        <v>166888.07569999999</v>
      </c>
      <c r="P16" s="83">
        <f>VLOOKUP($L16,DATA!$A$1:$AM$533,P$2,FALSE)</f>
        <v>181634.05309999999</v>
      </c>
      <c r="Q16" s="83">
        <f>VLOOKUP($L16,DATA!$A$1:$AM$533,Q$2,FALSE)</f>
        <v>197387.16899999999</v>
      </c>
      <c r="R16" s="83">
        <f>VLOOKUP($L16,DATA!$A$1:$AM$533,R$2,FALSE)</f>
        <v>207695.0325</v>
      </c>
      <c r="S16" s="83">
        <f>VLOOKUP($L16,DATA!$A$1:$AM$533,S$2,FALSE)</f>
        <v>234813.62409999999</v>
      </c>
      <c r="T16" s="41"/>
      <c r="U16" s="36" t="s">
        <v>215</v>
      </c>
      <c r="V16" s="44">
        <f t="shared" si="3"/>
        <v>-0.1798923063665091</v>
      </c>
      <c r="W16" s="44">
        <f t="shared" si="3"/>
        <v>-0.22809468783074405</v>
      </c>
      <c r="X16" s="44">
        <f t="shared" si="3"/>
        <v>-0.31527002678467941</v>
      </c>
      <c r="Y16" s="44">
        <f t="shared" si="3"/>
        <v>-0.37190060450624185</v>
      </c>
      <c r="Z16" s="44">
        <f t="shared" si="3"/>
        <v>-0.41551668874392955</v>
      </c>
      <c r="AA16" s="44">
        <f t="shared" si="3"/>
        <v>-0.50918350211120189</v>
      </c>
      <c r="AB16" s="44"/>
    </row>
    <row r="17" spans="1:28" ht="15.75" customHeight="1" x14ac:dyDescent="0.25">
      <c r="A17" s="36" t="s">
        <v>217</v>
      </c>
      <c r="B17" s="41" t="s">
        <v>29</v>
      </c>
      <c r="C17" s="83">
        <f>VLOOKUP($B17,DATA!$A$1:$AM$533,C$2,FALSE)</f>
        <v>1235.5164030000001</v>
      </c>
      <c r="D17" s="83">
        <f>VLOOKUP($B17,DATA!$A$1:$AM$533,D$2,FALSE)</f>
        <v>1580.020839</v>
      </c>
      <c r="E17" s="83">
        <f>VLOOKUP($B17,DATA!$A$1:$AM$533,E$2,FALSE)</f>
        <v>1718.0527689999999</v>
      </c>
      <c r="F17" s="83">
        <f>VLOOKUP($B17,DATA!$A$1:$AM$533,F$2,FALSE)</f>
        <v>2064.9801219999999</v>
      </c>
      <c r="G17" s="83">
        <f>VLOOKUP($B17,DATA!$A$1:$AM$533,G$2,FALSE)</f>
        <v>2372.5933359999999</v>
      </c>
      <c r="H17" s="83">
        <f>VLOOKUP($B17,DATA!$A$1:$AM$533,H$2,FALSE)</f>
        <v>2812.9405849999998</v>
      </c>
      <c r="I17" s="83">
        <f>VLOOKUP($B17,DATA!$A$1:$AM$533,I$2,FALSE)</f>
        <v>4231.4218140000003</v>
      </c>
      <c r="J17" s="41"/>
      <c r="K17" s="36" t="s">
        <v>217</v>
      </c>
      <c r="L17" s="41" t="s">
        <v>45</v>
      </c>
      <c r="M17" s="83">
        <f>VLOOKUP($L17,DATA!$A$1:$AM$533,M$2,FALSE)</f>
        <v>1235.5164030000001</v>
      </c>
      <c r="N17" s="83">
        <f>VLOOKUP($L17,DATA!$A$1:$AM$533,N$2,FALSE)</f>
        <v>3981.4763130000001</v>
      </c>
      <c r="O17" s="83">
        <f>VLOOKUP($L17,DATA!$A$1:$AM$533,O$2,FALSE)</f>
        <v>5077.5606079999998</v>
      </c>
      <c r="P17" s="83">
        <f>VLOOKUP($L17,DATA!$A$1:$AM$533,P$2,FALSE)</f>
        <v>7705.1590269999997</v>
      </c>
      <c r="Q17" s="83">
        <f>VLOOKUP($L17,DATA!$A$1:$AM$533,Q$2,FALSE)</f>
        <v>10301.86692</v>
      </c>
      <c r="R17" s="83">
        <f>VLOOKUP($L17,DATA!$A$1:$AM$533,R$2,FALSE)</f>
        <v>13915.13798</v>
      </c>
      <c r="S17" s="83">
        <f>VLOOKUP($L17,DATA!$A$1:$AM$533,S$2,FALSE)</f>
        <v>24005.348279999998</v>
      </c>
      <c r="T17" s="41"/>
      <c r="U17" s="36" t="s">
        <v>217</v>
      </c>
      <c r="V17" s="44">
        <f t="shared" si="3"/>
        <v>1.5198884816733735</v>
      </c>
      <c r="W17" s="44">
        <f t="shared" si="3"/>
        <v>1.9554159800082371</v>
      </c>
      <c r="X17" s="44">
        <f t="shared" si="3"/>
        <v>2.7313477959958785</v>
      </c>
      <c r="Y17" s="44">
        <f t="shared" si="3"/>
        <v>3.3420280937685316</v>
      </c>
      <c r="Z17" s="44">
        <f t="shared" si="3"/>
        <v>3.9468296821491524</v>
      </c>
      <c r="AA17" s="44">
        <f t="shared" si="3"/>
        <v>4.6731163507680487</v>
      </c>
      <c r="AB17" s="44"/>
    </row>
    <row r="18" spans="1:28" ht="15.75" customHeight="1" x14ac:dyDescent="0.25">
      <c r="A18" s="36" t="s">
        <v>218</v>
      </c>
      <c r="B18" s="41" t="s">
        <v>30</v>
      </c>
      <c r="C18" s="83">
        <f>VLOOKUP($B18,DATA!$A$1:$AM$533,C$2,FALSE)</f>
        <v>23979.722229999999</v>
      </c>
      <c r="D18" s="83">
        <f>VLOOKUP($B18,DATA!$A$1:$AM$533,D$2,FALSE)</f>
        <v>29232.575400000002</v>
      </c>
      <c r="E18" s="83">
        <f>VLOOKUP($B18,DATA!$A$1:$AM$533,E$2,FALSE)</f>
        <v>31410.226849999999</v>
      </c>
      <c r="F18" s="83">
        <f>VLOOKUP($B18,DATA!$A$1:$AM$533,F$2,FALSE)</f>
        <v>37014.362050000003</v>
      </c>
      <c r="G18" s="83">
        <f>VLOOKUP($B18,DATA!$A$1:$AM$533,G$2,FALSE)</f>
        <v>42391.120719999999</v>
      </c>
      <c r="H18" s="83">
        <f>VLOOKUP($B18,DATA!$A$1:$AM$533,H$2,FALSE)</f>
        <v>44263.540710000001</v>
      </c>
      <c r="I18" s="83">
        <f>VLOOKUP($B18,DATA!$A$1:$AM$533,I$2,FALSE)</f>
        <v>51327.042809999999</v>
      </c>
      <c r="J18" s="41"/>
      <c r="K18" s="36" t="s">
        <v>218</v>
      </c>
      <c r="L18" s="41" t="s">
        <v>46</v>
      </c>
      <c r="M18" s="83">
        <f>VLOOKUP($L18,DATA!$A$1:$AM$533,M$2,FALSE)</f>
        <v>23979.722229999999</v>
      </c>
      <c r="N18" s="83">
        <f>VLOOKUP($L18,DATA!$A$1:$AM$533,N$2,FALSE)</f>
        <v>22776.814900000001</v>
      </c>
      <c r="O18" s="83">
        <f>VLOOKUP($L18,DATA!$A$1:$AM$533,O$2,FALSE)</f>
        <v>22294.34302</v>
      </c>
      <c r="P18" s="83">
        <f>VLOOKUP($L18,DATA!$A$1:$AM$533,P$2,FALSE)</f>
        <v>21086.43662</v>
      </c>
      <c r="Q18" s="83">
        <f>VLOOKUP($L18,DATA!$A$1:$AM$533,Q$2,FALSE)</f>
        <v>19878.623019999999</v>
      </c>
      <c r="R18" s="83">
        <f>VLOOKUP($L18,DATA!$A$1:$AM$533,R$2,FALSE)</f>
        <v>18748.181189999999</v>
      </c>
      <c r="S18" s="83">
        <f>VLOOKUP($L18,DATA!$A$1:$AM$533,S$2,FALSE)</f>
        <v>15355.36672</v>
      </c>
      <c r="T18" s="41"/>
      <c r="U18" s="36" t="s">
        <v>218</v>
      </c>
      <c r="V18" s="44">
        <f t="shared" si="3"/>
        <v>-0.22084131868860246</v>
      </c>
      <c r="W18" s="44">
        <f t="shared" si="3"/>
        <v>-0.29022024812278613</v>
      </c>
      <c r="X18" s="44">
        <f t="shared" si="3"/>
        <v>-0.43031743755259455</v>
      </c>
      <c r="Y18" s="44">
        <f t="shared" si="3"/>
        <v>-0.53106634874549741</v>
      </c>
      <c r="Z18" s="44">
        <f t="shared" si="3"/>
        <v>-0.57644190028014597</v>
      </c>
      <c r="AA18" s="44">
        <f t="shared" si="3"/>
        <v>-0.70083281873764358</v>
      </c>
      <c r="AB18" s="44"/>
    </row>
    <row r="19" spans="1:28" ht="15.75" customHeight="1" x14ac:dyDescent="0.25">
      <c r="A19" s="36" t="s">
        <v>220</v>
      </c>
      <c r="B19" s="41" t="s">
        <v>132</v>
      </c>
      <c r="C19" s="83">
        <f>VLOOKUP($B19,DATA!$A$1:$AM$533,C$2,FALSE)</f>
        <v>54215.277779999997</v>
      </c>
      <c r="D19" s="83">
        <f>VLOOKUP($B19,DATA!$A$1:$AM$533,D$2,FALSE)</f>
        <v>75752.113200000007</v>
      </c>
      <c r="E19" s="83">
        <f>VLOOKUP($B19,DATA!$A$1:$AM$533,E$2,FALSE)</f>
        <v>84340.918369999999</v>
      </c>
      <c r="F19" s="83">
        <f>VLOOKUP($B19,DATA!$A$1:$AM$533,F$2,FALSE)</f>
        <v>105781.3582</v>
      </c>
      <c r="G19" s="83">
        <f>VLOOKUP($B19,DATA!$A$1:$AM$533,G$2,FALSE)</f>
        <v>127163.2546</v>
      </c>
      <c r="H19" s="83">
        <f>VLOOKUP($B19,DATA!$A$1:$AM$533,H$2,FALSE)</f>
        <v>142238.3377</v>
      </c>
      <c r="I19" s="83">
        <f>VLOOKUP($B19,DATA!$A$1:$AM$533,I$2,FALSE)</f>
        <v>187671.34349999999</v>
      </c>
      <c r="J19" s="41"/>
      <c r="K19" s="36" t="s">
        <v>220</v>
      </c>
      <c r="L19" s="41" t="s">
        <v>133</v>
      </c>
      <c r="M19" s="83">
        <f>VLOOKUP($L19,DATA!$A$1:$AM$533,M$2,FALSE)</f>
        <v>54215.277779999997</v>
      </c>
      <c r="N19" s="83">
        <f>VLOOKUP($L19,DATA!$A$1:$AM$533,N$2,FALSE)</f>
        <v>66990.555250000005</v>
      </c>
      <c r="O19" s="83">
        <f>VLOOKUP($L19,DATA!$A$1:$AM$533,O$2,FALSE)</f>
        <v>71532.486550000001</v>
      </c>
      <c r="P19" s="83">
        <f>VLOOKUP($L19,DATA!$A$1:$AM$533,P$2,FALSE)</f>
        <v>82718.795910000001</v>
      </c>
      <c r="Q19" s="83">
        <f>VLOOKUP($L19,DATA!$A$1:$AM$533,Q$2,FALSE)</f>
        <v>94721.034899999999</v>
      </c>
      <c r="R19" s="83">
        <f>VLOOKUP($L19,DATA!$A$1:$AM$533,R$2,FALSE)</f>
        <v>100614.4944</v>
      </c>
      <c r="S19" s="83">
        <f>VLOOKUP($L19,DATA!$A$1:$AM$533,S$2,FALSE)</f>
        <v>118167.9357</v>
      </c>
      <c r="T19" s="41"/>
      <c r="U19" s="36" t="s">
        <v>220</v>
      </c>
      <c r="V19" s="44">
        <f t="shared" si="3"/>
        <v>-0.11566090475743984</v>
      </c>
      <c r="W19" s="44">
        <f t="shared" si="3"/>
        <v>-0.15186497927150799</v>
      </c>
      <c r="X19" s="44">
        <f t="shared" si="3"/>
        <v>-0.21802104531873934</v>
      </c>
      <c r="Y19" s="44">
        <f t="shared" si="3"/>
        <v>-0.25512259655549896</v>
      </c>
      <c r="Z19" s="44">
        <f t="shared" si="3"/>
        <v>-0.29263448921760005</v>
      </c>
      <c r="AA19" s="44">
        <f t="shared" si="3"/>
        <v>-0.37034640720201373</v>
      </c>
      <c r="AB19" s="44"/>
    </row>
    <row r="20" spans="1:28" x14ac:dyDescent="0.25">
      <c r="A20" s="36" t="s">
        <v>78</v>
      </c>
      <c r="B20" s="41"/>
      <c r="C20" s="39">
        <f t="shared" ref="C20:I20" si="4">SUM(C15:C19)</f>
        <v>237211.62756299996</v>
      </c>
      <c r="D20" s="39">
        <f t="shared" si="4"/>
        <v>313325.31703899999</v>
      </c>
      <c r="E20" s="39">
        <f t="shared" si="4"/>
        <v>343818.74064899998</v>
      </c>
      <c r="F20" s="39">
        <f t="shared" si="4"/>
        <v>420145.10972200002</v>
      </c>
      <c r="G20" s="39">
        <f t="shared" si="4"/>
        <v>496061.825549</v>
      </c>
      <c r="H20" s="39">
        <f t="shared" si="4"/>
        <v>554463.62399500003</v>
      </c>
      <c r="I20" s="39">
        <f t="shared" si="4"/>
        <v>731480.20378099999</v>
      </c>
      <c r="J20" s="84"/>
      <c r="K20" s="36" t="s">
        <v>78</v>
      </c>
      <c r="L20" s="41"/>
      <c r="M20" s="39">
        <f t="shared" ref="M20:S20" si="5">SUM(M15:M19)</f>
        <v>237211.62756299996</v>
      </c>
      <c r="N20" s="39">
        <f t="shared" si="5"/>
        <v>265440.067163</v>
      </c>
      <c r="O20" s="39">
        <f t="shared" si="5"/>
        <v>276313.96613800002</v>
      </c>
      <c r="P20" s="39">
        <f t="shared" si="5"/>
        <v>303048.69110399997</v>
      </c>
      <c r="Q20" s="39">
        <f t="shared" si="5"/>
        <v>332114.32263099996</v>
      </c>
      <c r="R20" s="39">
        <f t="shared" si="5"/>
        <v>350756.244611</v>
      </c>
      <c r="S20" s="39">
        <f t="shared" si="5"/>
        <v>402605.65707999992</v>
      </c>
      <c r="T20" s="41"/>
      <c r="U20" s="36" t="s">
        <v>78</v>
      </c>
      <c r="V20" s="52">
        <f t="shared" si="3"/>
        <v>-0.15282917553080988</v>
      </c>
      <c r="W20" s="52">
        <f t="shared" si="3"/>
        <v>-0.19633826353844597</v>
      </c>
      <c r="X20" s="52">
        <f t="shared" si="3"/>
        <v>-0.27870470441862327</v>
      </c>
      <c r="Y20" s="52">
        <f t="shared" si="3"/>
        <v>-0.33049812437503445</v>
      </c>
      <c r="Z20" s="52">
        <f t="shared" si="3"/>
        <v>-0.36739539000999821</v>
      </c>
      <c r="AA20" s="52">
        <f t="shared" si="3"/>
        <v>-0.44960143145509213</v>
      </c>
      <c r="AB20" s="52"/>
    </row>
    <row r="21" spans="1:28" x14ac:dyDescent="0.25">
      <c r="A21" s="36"/>
      <c r="B21" s="41"/>
      <c r="C21" s="39"/>
      <c r="D21" s="39"/>
      <c r="E21" s="39"/>
      <c r="F21" s="39"/>
      <c r="G21" s="39"/>
      <c r="H21" s="39"/>
      <c r="I21" s="39"/>
      <c r="J21" s="41"/>
      <c r="K21" s="36"/>
      <c r="L21" s="41"/>
      <c r="M21" s="39"/>
      <c r="N21" s="39"/>
      <c r="O21" s="39"/>
      <c r="P21" s="39"/>
      <c r="Q21" s="39"/>
      <c r="R21" s="39"/>
      <c r="S21" s="39"/>
      <c r="T21" s="41"/>
      <c r="U21" s="36"/>
      <c r="V21" s="41"/>
      <c r="W21" s="41"/>
      <c r="X21" s="41"/>
      <c r="Y21" s="41"/>
      <c r="Z21" s="41"/>
      <c r="AA21" s="41"/>
      <c r="AB21" s="41"/>
    </row>
    <row r="22" spans="1:28" x14ac:dyDescent="0.25">
      <c r="A22" s="40" t="s">
        <v>234</v>
      </c>
      <c r="B22" s="41"/>
      <c r="C22" s="41"/>
      <c r="D22" s="41"/>
      <c r="E22" s="41"/>
      <c r="F22" s="41"/>
      <c r="G22" s="41"/>
      <c r="H22" s="41"/>
      <c r="I22" s="41"/>
      <c r="J22" s="41"/>
      <c r="K22" s="40" t="s">
        <v>208</v>
      </c>
      <c r="L22" s="41"/>
      <c r="M22" s="41">
        <v>2</v>
      </c>
      <c r="N22" s="41">
        <v>7</v>
      </c>
      <c r="O22" s="41">
        <v>9</v>
      </c>
      <c r="P22" s="41">
        <v>14</v>
      </c>
      <c r="Q22" s="41">
        <v>19</v>
      </c>
      <c r="R22" s="41">
        <v>29</v>
      </c>
      <c r="S22" s="41">
        <v>39</v>
      </c>
      <c r="T22" s="41"/>
      <c r="U22" s="40" t="s">
        <v>208</v>
      </c>
      <c r="V22" s="41"/>
      <c r="W22" s="41"/>
      <c r="X22" s="41"/>
      <c r="Y22" s="41"/>
      <c r="Z22" s="41"/>
      <c r="AA22" s="41"/>
      <c r="AB22" s="41"/>
    </row>
    <row r="23" spans="1:28" ht="15.75" customHeight="1" x14ac:dyDescent="0.25">
      <c r="A23" s="45"/>
      <c r="B23" s="45"/>
      <c r="C23" s="46">
        <v>2013</v>
      </c>
      <c r="D23" s="46">
        <v>2018</v>
      </c>
      <c r="E23" s="46">
        <v>2020</v>
      </c>
      <c r="F23" s="46">
        <v>2025</v>
      </c>
      <c r="G23" s="46">
        <v>2030</v>
      </c>
      <c r="H23" s="46">
        <v>2035</v>
      </c>
      <c r="I23" s="46">
        <v>2050</v>
      </c>
      <c r="J23" s="41"/>
      <c r="K23" s="45"/>
      <c r="L23" s="45"/>
      <c r="M23" s="46">
        <v>2013</v>
      </c>
      <c r="N23" s="46">
        <v>2018</v>
      </c>
      <c r="O23" s="46">
        <v>2020</v>
      </c>
      <c r="P23" s="46">
        <v>2025</v>
      </c>
      <c r="Q23" s="46">
        <v>2030</v>
      </c>
      <c r="R23" s="46">
        <v>2035</v>
      </c>
      <c r="S23" s="46">
        <v>2050</v>
      </c>
      <c r="T23" s="41"/>
      <c r="U23" s="45"/>
      <c r="V23" s="46">
        <v>2018</v>
      </c>
      <c r="W23" s="46">
        <v>2020</v>
      </c>
      <c r="X23" s="46">
        <v>2025</v>
      </c>
      <c r="Y23" s="46">
        <v>2030</v>
      </c>
      <c r="Z23" s="46">
        <v>2035</v>
      </c>
      <c r="AA23" s="46">
        <v>2050</v>
      </c>
      <c r="AB23" s="49"/>
    </row>
    <row r="24" spans="1:28" ht="15.75" customHeight="1" x14ac:dyDescent="0.25">
      <c r="A24" s="36" t="s">
        <v>216</v>
      </c>
      <c r="B24" s="41" t="s">
        <v>80</v>
      </c>
      <c r="C24" s="83">
        <f>VLOOKUP($B24,DATA!$A$1:$AM$533,C$2,FALSE)/1000000</f>
        <v>8.8152357339999892</v>
      </c>
      <c r="D24" s="83">
        <f>VLOOKUP($B24,DATA!$A$1:$AM$533,D$2,FALSE)/1000000</f>
        <v>9.0196780470000011</v>
      </c>
      <c r="E24" s="83">
        <f>VLOOKUP($B24,DATA!$A$1:$AM$533,E$2,FALSE)/1000000</f>
        <v>9.0935266539999891</v>
      </c>
      <c r="F24" s="83">
        <f>VLOOKUP($B24,DATA!$A$1:$AM$533,F$2,FALSE)/1000000</f>
        <v>9.3015485160000004</v>
      </c>
      <c r="G24" s="83">
        <f>VLOOKUP($B24,DATA!$A$1:$AM$533,G$2,FALSE)/1000000</f>
        <v>9.5144550989999992</v>
      </c>
      <c r="H24" s="83">
        <f>VLOOKUP($B24,DATA!$A$1:$AM$533,H$2,FALSE)/1000000</f>
        <v>9.7080701610000002</v>
      </c>
      <c r="I24" s="83">
        <f>VLOOKUP($B24,DATA!$A$1:$AM$533,I$2,FALSE)/1000000</f>
        <v>10.39320423</v>
      </c>
      <c r="J24" s="41"/>
      <c r="K24" s="36" t="s">
        <v>216</v>
      </c>
      <c r="L24" s="41" t="s">
        <v>86</v>
      </c>
      <c r="M24" s="83">
        <f>VLOOKUP($L24,DATA!$A$1:$AM$533,M$22,FALSE)/1000000</f>
        <v>8.8152357339999892</v>
      </c>
      <c r="N24" s="83">
        <f>VLOOKUP($L24,DATA!$A$1:$AM$533,N$22,FALSE)/1000000</f>
        <v>9.0515288939999987</v>
      </c>
      <c r="O24" s="83">
        <f>VLOOKUP($L24,DATA!$A$1:$AM$533,O$22,FALSE)/1000000</f>
        <v>9.0272426970000001</v>
      </c>
      <c r="P24" s="83">
        <f>VLOOKUP($L24,DATA!$A$1:$AM$533,P$22,FALSE)/1000000</f>
        <v>8.7871231349999999</v>
      </c>
      <c r="Q24" s="83">
        <f>VLOOKUP($L24,DATA!$A$1:$AM$533,Q$22,FALSE)/1000000</f>
        <v>9.0126910920000007</v>
      </c>
      <c r="R24" s="83">
        <f>VLOOKUP($L24,DATA!$A$1:$AM$533,R$22,FALSE)/1000000</f>
        <v>9.0954337819999989</v>
      </c>
      <c r="S24" s="83">
        <f>VLOOKUP($L24,DATA!$A$1:$AM$533,S$22,FALSE)/1000000</f>
        <v>9.0069407359999989</v>
      </c>
      <c r="T24" s="41"/>
      <c r="U24" s="36" t="s">
        <v>216</v>
      </c>
      <c r="V24" s="44">
        <f t="shared" ref="V24:AA31" si="6">N24/D24-1</f>
        <v>3.5312620732168565E-3</v>
      </c>
      <c r="W24" s="44">
        <f t="shared" si="6"/>
        <v>-7.2891364947869075E-3</v>
      </c>
      <c r="X24" s="44">
        <f t="shared" si="6"/>
        <v>-5.5305348363782092E-2</v>
      </c>
      <c r="Y24" s="44">
        <f t="shared" si="6"/>
        <v>-5.273701980607759E-2</v>
      </c>
      <c r="Z24" s="44">
        <f t="shared" si="6"/>
        <v>-6.3105887044485054E-2</v>
      </c>
      <c r="AA24" s="44">
        <f t="shared" si="6"/>
        <v>-0.13338172360729228</v>
      </c>
      <c r="AB24" s="44"/>
    </row>
    <row r="25" spans="1:28" ht="15.75" customHeight="1" x14ac:dyDescent="0.25">
      <c r="A25" s="36" t="s">
        <v>215</v>
      </c>
      <c r="B25" s="41" t="s">
        <v>81</v>
      </c>
      <c r="C25" s="83">
        <f>VLOOKUP($B25,DATA!$A$1:$AM$533,C$2,FALSE)/1000000</f>
        <v>66.019644850000006</v>
      </c>
      <c r="D25" s="83">
        <f>VLOOKUP($B25,DATA!$A$1:$AM$533,D$2,FALSE)/1000000</f>
        <v>71.295040950000001</v>
      </c>
      <c r="E25" s="83">
        <f>VLOOKUP($B25,DATA!$A$1:$AM$533,E$2,FALSE)/1000000</f>
        <v>73.34416118</v>
      </c>
      <c r="F25" s="83">
        <f>VLOOKUP($B25,DATA!$A$1:$AM$533,F$2,FALSE)/1000000</f>
        <v>78.381365549999998</v>
      </c>
      <c r="G25" s="83">
        <f>VLOOKUP($B25,DATA!$A$1:$AM$533,G$2,FALSE)/1000000</f>
        <v>83.272750239999993</v>
      </c>
      <c r="H25" s="83">
        <f>VLOOKUP($B25,DATA!$A$1:$AM$533,H$2,FALSE)/1000000</f>
        <v>88.320894280000005</v>
      </c>
      <c r="I25" s="83">
        <f>VLOOKUP($B25,DATA!$A$1:$AM$533,I$2,FALSE)/1000000</f>
        <v>104.4209874</v>
      </c>
      <c r="J25" s="41"/>
      <c r="K25" s="36" t="s">
        <v>215</v>
      </c>
      <c r="L25" s="41" t="s">
        <v>87</v>
      </c>
      <c r="M25" s="83">
        <f>VLOOKUP($L25,DATA!$A$1:$AM$533,M$22,FALSE)/1000000</f>
        <v>66.019644850000006</v>
      </c>
      <c r="N25" s="83">
        <f>VLOOKUP($L25,DATA!$A$1:$AM$533,N$22,FALSE)/1000000</f>
        <v>67.059863140000004</v>
      </c>
      <c r="O25" s="83">
        <f>VLOOKUP($L25,DATA!$A$1:$AM$533,O$22,FALSE)/1000000</f>
        <v>67.518468349999992</v>
      </c>
      <c r="P25" s="83">
        <f>VLOOKUP($L25,DATA!$A$1:$AM$533,P$22,FALSE)/1000000</f>
        <v>68.778508269999989</v>
      </c>
      <c r="Q25" s="83">
        <f>VLOOKUP($L25,DATA!$A$1:$AM$533,Q$22,FALSE)/1000000</f>
        <v>70.226063230000008</v>
      </c>
      <c r="R25" s="83">
        <f>VLOOKUP($L25,DATA!$A$1:$AM$533,R$22,FALSE)/1000000</f>
        <v>75.149127969999995</v>
      </c>
      <c r="S25" s="83">
        <f>VLOOKUP($L25,DATA!$A$1:$AM$533,S$22,FALSE)/1000000</f>
        <v>79.559514530000001</v>
      </c>
      <c r="T25" s="41"/>
      <c r="U25" s="36" t="s">
        <v>215</v>
      </c>
      <c r="V25" s="44">
        <f t="shared" si="6"/>
        <v>-5.9403539903570168E-2</v>
      </c>
      <c r="W25" s="44">
        <f t="shared" si="6"/>
        <v>-7.942953789740248E-2</v>
      </c>
      <c r="X25" s="44">
        <f t="shared" si="6"/>
        <v>-0.12251454427486697</v>
      </c>
      <c r="Y25" s="44">
        <f t="shared" si="6"/>
        <v>-0.15667414577275507</v>
      </c>
      <c r="Z25" s="44">
        <f t="shared" si="6"/>
        <v>-0.14913533674423762</v>
      </c>
      <c r="AA25" s="44">
        <f t="shared" si="6"/>
        <v>-0.23808885061356932</v>
      </c>
      <c r="AB25" s="44"/>
    </row>
    <row r="26" spans="1:28" ht="15.75" customHeight="1" x14ac:dyDescent="0.25">
      <c r="A26" s="36" t="s">
        <v>217</v>
      </c>
      <c r="B26" s="41" t="s">
        <v>82</v>
      </c>
      <c r="C26" s="83">
        <f>VLOOKUP($B26,DATA!$A$1:$AM$533,C$2,FALSE)/1000000</f>
        <v>91.040039519999993</v>
      </c>
      <c r="D26" s="83">
        <f>VLOOKUP($B26,DATA!$A$1:$AM$533,D$2,FALSE)/1000000</f>
        <v>97.59050895</v>
      </c>
      <c r="E26" s="83">
        <f>VLOOKUP($B26,DATA!$A$1:$AM$533,E$2,FALSE)/1000000</f>
        <v>100.18984690000001</v>
      </c>
      <c r="F26" s="83">
        <f>VLOOKUP($B26,DATA!$A$1:$AM$533,F$2,FALSE)/1000000</f>
        <v>106.67792849999999</v>
      </c>
      <c r="G26" s="83">
        <f>VLOOKUP($B26,DATA!$A$1:$AM$533,G$2,FALSE)/1000000</f>
        <v>113.14532159999999</v>
      </c>
      <c r="H26" s="83">
        <f>VLOOKUP($B26,DATA!$A$1:$AM$533,H$2,FALSE)/1000000</f>
        <v>119.4719874</v>
      </c>
      <c r="I26" s="83">
        <f>VLOOKUP($B26,DATA!$A$1:$AM$533,I$2,FALSE)/1000000</f>
        <v>138.4395724</v>
      </c>
      <c r="J26" s="41"/>
      <c r="K26" s="36" t="s">
        <v>217</v>
      </c>
      <c r="L26" s="41" t="s">
        <v>88</v>
      </c>
      <c r="M26" s="83">
        <f>VLOOKUP($L26,DATA!$A$1:$AM$533,M$22,FALSE)/1000000</f>
        <v>91.040039519999993</v>
      </c>
      <c r="N26" s="83">
        <f>VLOOKUP($L26,DATA!$A$1:$AM$533,N$22,FALSE)/1000000</f>
        <v>93.160654269999995</v>
      </c>
      <c r="O26" s="83">
        <f>VLOOKUP($L26,DATA!$A$1:$AM$533,O$22,FALSE)/1000000</f>
        <v>93.999925599999997</v>
      </c>
      <c r="P26" s="83">
        <f>VLOOKUP($L26,DATA!$A$1:$AM$533,P$22,FALSE)/1000000</f>
        <v>96.00022829000001</v>
      </c>
      <c r="Q26" s="83">
        <f>VLOOKUP($L26,DATA!$A$1:$AM$533,Q$22,FALSE)/1000000</f>
        <v>98.122096839999998</v>
      </c>
      <c r="R26" s="83">
        <f>VLOOKUP($L26,DATA!$A$1:$AM$533,R$22,FALSE)/1000000</f>
        <v>99.547786650000006</v>
      </c>
      <c r="S26" s="83">
        <f>VLOOKUP($L26,DATA!$A$1:$AM$533,S$22,FALSE)/1000000</f>
        <v>100.91405990000001</v>
      </c>
      <c r="T26" s="41"/>
      <c r="U26" s="36" t="s">
        <v>217</v>
      </c>
      <c r="V26" s="44">
        <f t="shared" si="6"/>
        <v>-4.5392269470278301E-2</v>
      </c>
      <c r="W26" s="44">
        <f t="shared" si="6"/>
        <v>-6.1781921936443274E-2</v>
      </c>
      <c r="X26" s="44">
        <f t="shared" si="6"/>
        <v>-0.10009287169463532</v>
      </c>
      <c r="Y26" s="44">
        <f t="shared" si="6"/>
        <v>-0.13277813477000178</v>
      </c>
      <c r="Z26" s="44">
        <f t="shared" si="6"/>
        <v>-0.16676880650936587</v>
      </c>
      <c r="AA26" s="44">
        <f t="shared" si="6"/>
        <v>-0.27106059235415547</v>
      </c>
      <c r="AB26" s="44"/>
    </row>
    <row r="27" spans="1:28" ht="15.75" customHeight="1" x14ac:dyDescent="0.25">
      <c r="A27" s="36" t="s">
        <v>218</v>
      </c>
      <c r="B27" s="41" t="s">
        <v>83</v>
      </c>
      <c r="C27" s="143">
        <f>VLOOKUP($B27,DATA!$A$1:$AM$533,C$2,FALSE)/1000000</f>
        <v>6.177550396</v>
      </c>
      <c r="D27" s="143">
        <f>VLOOKUP($B27,DATA!$A$1:$AM$533,D$2,FALSE)/1000000</f>
        <v>5.9214943980000001</v>
      </c>
      <c r="E27" s="143">
        <f>VLOOKUP($B27,DATA!$A$1:$AM$533,E$2,FALSE)/1000000</f>
        <v>5.7670155360000006</v>
      </c>
      <c r="F27" s="143">
        <f>VLOOKUP($B27,DATA!$A$1:$AM$533,F$2,FALSE)/1000000</f>
        <v>5.5572733449999996</v>
      </c>
      <c r="G27" s="143">
        <f>VLOOKUP($B27,DATA!$A$1:$AM$533,G$2,FALSE)/1000000</f>
        <v>5.6522898640000001</v>
      </c>
      <c r="H27" s="143">
        <f>VLOOKUP($B27,DATA!$A$1:$AM$533,H$2,FALSE)/1000000</f>
        <v>6.0908141990000004</v>
      </c>
      <c r="I27" s="143">
        <f>VLOOKUP($B27,DATA!$A$1:$AM$533,I$2,FALSE)/1000000</f>
        <v>6.0509740999999995</v>
      </c>
      <c r="J27" s="41"/>
      <c r="K27" s="36" t="s">
        <v>218</v>
      </c>
      <c r="L27" s="41" t="s">
        <v>89</v>
      </c>
      <c r="M27" s="143">
        <f>VLOOKUP($L27,DATA!$A$1:$AM$533,M$22,FALSE)/1000000</f>
        <v>6.177550396</v>
      </c>
      <c r="N27" s="143">
        <f>VLOOKUP($L27,DATA!$A$1:$AM$533,N$22,FALSE)/1000000</f>
        <v>5.6901480170000003</v>
      </c>
      <c r="O27" s="143">
        <f>VLOOKUP($L27,DATA!$A$1:$AM$533,O$22,FALSE)/1000000</f>
        <v>5.5118176820000002</v>
      </c>
      <c r="P27" s="143">
        <f>VLOOKUP($L27,DATA!$A$1:$AM$533,P$22,FALSE)/1000000</f>
        <v>5.067096587</v>
      </c>
      <c r="Q27" s="143">
        <f>VLOOKUP($L27,DATA!$A$1:$AM$533,Q$22,FALSE)/1000000</f>
        <v>4.6097312490000002</v>
      </c>
      <c r="R27" s="143">
        <f>VLOOKUP($L27,DATA!$A$1:$AM$533,R$22,FALSE)/1000000</f>
        <v>4.6840925860000002</v>
      </c>
      <c r="S27" s="143">
        <f>VLOOKUP($L27,DATA!$A$1:$AM$533,S$22,FALSE)/1000000</f>
        <v>4.2069379189999996</v>
      </c>
      <c r="T27" s="41"/>
      <c r="U27" s="36" t="s">
        <v>218</v>
      </c>
      <c r="V27" s="44">
        <f t="shared" si="6"/>
        <v>-3.9068918325437907E-2</v>
      </c>
      <c r="W27" s="44">
        <f t="shared" si="6"/>
        <v>-4.4251286026013692E-2</v>
      </c>
      <c r="X27" s="44">
        <f t="shared" si="6"/>
        <v>-8.8204543409947989E-2</v>
      </c>
      <c r="Y27" s="44">
        <f t="shared" si="6"/>
        <v>-0.18444889418006671</v>
      </c>
      <c r="Z27" s="44">
        <f t="shared" si="6"/>
        <v>-0.23095789282670254</v>
      </c>
      <c r="AA27" s="44">
        <f t="shared" si="6"/>
        <v>-0.3047503014432007</v>
      </c>
      <c r="AB27" s="44"/>
    </row>
    <row r="28" spans="1:28" ht="15.75" customHeight="1" x14ac:dyDescent="0.25">
      <c r="A28" s="37" t="s">
        <v>219</v>
      </c>
      <c r="B28" s="41" t="s">
        <v>128</v>
      </c>
      <c r="C28" s="83">
        <f>VLOOKUP($B28,DATA!$A$1:$AM$533,C$2,FALSE)/1000000</f>
        <v>41.882012060000001</v>
      </c>
      <c r="D28" s="83">
        <f>VLOOKUP($B28,DATA!$A$1:$AM$533,D$2,FALSE)/1000000</f>
        <v>48.99856269</v>
      </c>
      <c r="E28" s="83">
        <f>VLOOKUP($B28,DATA!$A$1:$AM$533,E$2,FALSE)/1000000</f>
        <v>51.988667020000001</v>
      </c>
      <c r="F28" s="83">
        <f>VLOOKUP($B28,DATA!$A$1:$AM$533,F$2,FALSE)/1000000</f>
        <v>53.376978819999998</v>
      </c>
      <c r="G28" s="83">
        <f>VLOOKUP($B28,DATA!$A$1:$AM$533,G$2,FALSE)/1000000</f>
        <v>56.401747180000001</v>
      </c>
      <c r="H28" s="83">
        <f>VLOOKUP($B28,DATA!$A$1:$AM$533,H$2,FALSE)/1000000</f>
        <v>57.506431259999999</v>
      </c>
      <c r="I28" s="83">
        <f>VLOOKUP($B28,DATA!$A$1:$AM$533,I$2,FALSE)/1000000</f>
        <v>68.755629139999996</v>
      </c>
      <c r="J28" s="41"/>
      <c r="K28" s="37" t="s">
        <v>219</v>
      </c>
      <c r="L28" s="41" t="s">
        <v>84</v>
      </c>
      <c r="M28" s="83">
        <f>VLOOKUP($L28,DATA!$A$1:$AM$533,M$22,FALSE)/1000000</f>
        <v>41.882012060000001</v>
      </c>
      <c r="N28" s="83">
        <f>VLOOKUP($L28,DATA!$A$1:$AM$533,N$22,FALSE)/1000000</f>
        <v>44.696162059999999</v>
      </c>
      <c r="O28" s="83">
        <f>VLOOKUP($L28,DATA!$A$1:$AM$533,O$22,FALSE)/1000000</f>
        <v>45.880513069999999</v>
      </c>
      <c r="P28" s="83">
        <f>VLOOKUP($L28,DATA!$A$1:$AM$533,P$22,FALSE)/1000000</f>
        <v>43.703689590000003</v>
      </c>
      <c r="Q28" s="83">
        <f>VLOOKUP($L28,DATA!$A$1:$AM$533,Q$22,FALSE)/1000000</f>
        <v>43.528767430000002</v>
      </c>
      <c r="R28" s="83">
        <f>VLOOKUP($L28,DATA!$A$1:$AM$533,R$22,FALSE)/1000000</f>
        <v>42.790964649999999</v>
      </c>
      <c r="S28" s="83">
        <f>VLOOKUP($L28,DATA!$A$1:$AM$533,S$22,FALSE)/1000000</f>
        <v>49.134544779999999</v>
      </c>
      <c r="T28" s="41"/>
      <c r="U28" s="37" t="s">
        <v>219</v>
      </c>
      <c r="V28" s="44">
        <f t="shared" si="6"/>
        <v>-8.7806670110306517E-2</v>
      </c>
      <c r="W28" s="44">
        <f t="shared" si="6"/>
        <v>-0.11749010505790036</v>
      </c>
      <c r="X28" s="44">
        <f t="shared" si="6"/>
        <v>-0.18122586635374494</v>
      </c>
      <c r="Y28" s="44">
        <f t="shared" si="6"/>
        <v>-0.22823725139076445</v>
      </c>
      <c r="Z28" s="44">
        <f t="shared" si="6"/>
        <v>-0.25589253736626327</v>
      </c>
      <c r="AA28" s="44">
        <f t="shared" si="6"/>
        <v>-0.28537422470598894</v>
      </c>
      <c r="AB28" s="44"/>
    </row>
    <row r="29" spans="1:28" ht="15.75" customHeight="1" x14ac:dyDescent="0.25">
      <c r="A29" s="36" t="s">
        <v>221</v>
      </c>
      <c r="B29" s="41" t="s">
        <v>126</v>
      </c>
      <c r="C29" s="83">
        <f>VLOOKUP($B29,DATA!$A$1:$AM$533,C$2,FALSE)/1000000</f>
        <v>125.96680590000001</v>
      </c>
      <c r="D29" s="83">
        <f>VLOOKUP($B29,DATA!$A$1:$AM$533,D$2,FALSE)/1000000</f>
        <v>148.08034499999999</v>
      </c>
      <c r="E29" s="83">
        <f>VLOOKUP($B29,DATA!$A$1:$AM$533,E$2,FALSE)/1000000</f>
        <v>152.3749813</v>
      </c>
      <c r="F29" s="83">
        <f>VLOOKUP($B29,DATA!$A$1:$AM$533,F$2,FALSE)/1000000</f>
        <v>155.80278469999999</v>
      </c>
      <c r="G29" s="83">
        <f>VLOOKUP($B29,DATA!$A$1:$AM$533,G$2,FALSE)/1000000</f>
        <v>162.8716484</v>
      </c>
      <c r="H29" s="83">
        <f>VLOOKUP($B29,DATA!$A$1:$AM$533,H$2,FALSE)/1000000</f>
        <v>159.5415246</v>
      </c>
      <c r="I29" s="83">
        <f>VLOOKUP($B29,DATA!$A$1:$AM$533,I$2,FALSE)/1000000</f>
        <v>155.51267580000001</v>
      </c>
      <c r="J29" s="44"/>
      <c r="K29" s="36" t="s">
        <v>221</v>
      </c>
      <c r="L29" s="41" t="s">
        <v>85</v>
      </c>
      <c r="M29" s="83">
        <f>VLOOKUP($L29,DATA!$A$1:$AM$533,M$22,FALSE)/1000000</f>
        <v>125.96680590000001</v>
      </c>
      <c r="N29" s="83">
        <f>VLOOKUP($L29,DATA!$A$1:$AM$533,N$22,FALSE)/1000000</f>
        <v>122.8958595</v>
      </c>
      <c r="O29" s="83">
        <f>VLOOKUP($L29,DATA!$A$1:$AM$533,O$22,FALSE)/1000000</f>
        <v>117.5309992</v>
      </c>
      <c r="P29" s="83">
        <f>VLOOKUP($L29,DATA!$A$1:$AM$533,P$22,FALSE)/1000000</f>
        <v>103.4743703</v>
      </c>
      <c r="Q29" s="83">
        <f>VLOOKUP($L29,DATA!$A$1:$AM$533,Q$22,FALSE)/1000000</f>
        <v>98.677162580000001</v>
      </c>
      <c r="R29" s="83">
        <f>VLOOKUP($L29,DATA!$A$1:$AM$533,R$22,FALSE)/1000000</f>
        <v>79.941693819999898</v>
      </c>
      <c r="S29" s="83">
        <f>VLOOKUP($L29,DATA!$A$1:$AM$533,S$22,FALSE)/1000000</f>
        <v>76.229993129999997</v>
      </c>
      <c r="T29" s="41"/>
      <c r="U29" s="36" t="s">
        <v>221</v>
      </c>
      <c r="V29" s="44">
        <f t="shared" si="6"/>
        <v>-0.17007311469999609</v>
      </c>
      <c r="W29" s="44">
        <f t="shared" si="6"/>
        <v>-0.22867259311683341</v>
      </c>
      <c r="X29" s="44">
        <f t="shared" si="6"/>
        <v>-0.33586315225853591</v>
      </c>
      <c r="Y29" s="44">
        <f t="shared" si="6"/>
        <v>-0.39414156147264734</v>
      </c>
      <c r="Z29" s="44">
        <f t="shared" si="6"/>
        <v>-0.49892860795690364</v>
      </c>
      <c r="AA29" s="44">
        <f t="shared" si="6"/>
        <v>-0.50981492191648092</v>
      </c>
      <c r="AB29" s="44"/>
    </row>
    <row r="30" spans="1:28" ht="15.75" customHeight="1" x14ac:dyDescent="0.25">
      <c r="A30" s="36" t="s">
        <v>220</v>
      </c>
      <c r="B30" s="41" t="s">
        <v>232</v>
      </c>
      <c r="C30" s="83">
        <f>VLOOKUP($B30,DATA!$A$1:$AM$533,C$2,FALSE)/1000000</f>
        <v>85.945794759999998</v>
      </c>
      <c r="D30" s="83">
        <f>VLOOKUP($B30,DATA!$A$1:$AM$533,D$2,FALSE)/1000000</f>
        <v>113.4994236</v>
      </c>
      <c r="E30" s="83">
        <f>VLOOKUP($B30,DATA!$A$1:$AM$533,E$2,FALSE)/1000000</f>
        <v>124.49367359999999</v>
      </c>
      <c r="F30" s="83">
        <f>VLOOKUP($B30,DATA!$A$1:$AM$533,F$2,FALSE)/1000000</f>
        <v>151.944075</v>
      </c>
      <c r="G30" s="83">
        <f>VLOOKUP($B30,DATA!$A$1:$AM$533,G$2,FALSE)/1000000</f>
        <v>179.38400559999999</v>
      </c>
      <c r="H30" s="83">
        <f>VLOOKUP($B30,DATA!$A$1:$AM$533,H$2,FALSE)/1000000</f>
        <v>182.90709990000002</v>
      </c>
      <c r="I30" s="83">
        <f>VLOOKUP($B30,DATA!$A$1:$AM$533,I$2,FALSE)/1000000</f>
        <v>193.89440290000002</v>
      </c>
      <c r="J30" s="41"/>
      <c r="K30" s="36" t="s">
        <v>220</v>
      </c>
      <c r="L30" s="41" t="s">
        <v>233</v>
      </c>
      <c r="M30" s="83">
        <f>VLOOKUP($L30,DATA!$A$1:$AM$533,M$22,FALSE)/1000000</f>
        <v>85.945794759999998</v>
      </c>
      <c r="N30" s="83">
        <f>VLOOKUP($L30,DATA!$A$1:$AM$533,N$22,FALSE)/1000000</f>
        <v>89.073607629999998</v>
      </c>
      <c r="O30" s="83">
        <f>VLOOKUP($L30,DATA!$A$1:$AM$533,O$22,FALSE)/1000000</f>
        <v>90.047563139999994</v>
      </c>
      <c r="P30" s="83">
        <f>VLOOKUP($L30,DATA!$A$1:$AM$533,P$22,FALSE)/1000000</f>
        <v>92.428829840000006</v>
      </c>
      <c r="Q30" s="83">
        <f>VLOOKUP($L30,DATA!$A$1:$AM$533,Q$22,FALSE)/1000000</f>
        <v>95.163712599999997</v>
      </c>
      <c r="R30" s="83">
        <f>VLOOKUP($L30,DATA!$A$1:$AM$533,R$22,FALSE)/1000000</f>
        <v>81.555541200000008</v>
      </c>
      <c r="S30" s="83">
        <f>VLOOKUP($L30,DATA!$A$1:$AM$533,S$22,FALSE)/1000000</f>
        <v>67.700215200000002</v>
      </c>
      <c r="T30" s="41"/>
      <c r="U30" s="36" t="s">
        <v>220</v>
      </c>
      <c r="V30" s="44">
        <f t="shared" si="6"/>
        <v>-0.21520651995628282</v>
      </c>
      <c r="W30" s="44">
        <f t="shared" si="6"/>
        <v>-0.27668964585843825</v>
      </c>
      <c r="X30" s="44">
        <f t="shared" si="6"/>
        <v>-0.39169177975515002</v>
      </c>
      <c r="Y30" s="44">
        <f t="shared" si="6"/>
        <v>-0.46949722589983245</v>
      </c>
      <c r="Z30" s="44">
        <f t="shared" si="6"/>
        <v>-0.55411495100743213</v>
      </c>
      <c r="AA30" s="44">
        <f t="shared" si="6"/>
        <v>-0.65083976542161448</v>
      </c>
      <c r="AB30" s="44"/>
    </row>
    <row r="31" spans="1:28" x14ac:dyDescent="0.25">
      <c r="A31" s="36" t="s">
        <v>78</v>
      </c>
      <c r="B31" s="41"/>
      <c r="C31" s="39">
        <f>SUM(C24:C30)</f>
        <v>425.84708322</v>
      </c>
      <c r="D31" s="39">
        <f>SUM(D24:D30)</f>
        <v>494.405053635</v>
      </c>
      <c r="E31" s="39">
        <f t="shared" ref="E31:I31" si="7">SUM(E24:E30)</f>
        <v>517.25187218999997</v>
      </c>
      <c r="F31" s="39">
        <f t="shared" si="7"/>
        <v>561.04195443100002</v>
      </c>
      <c r="G31" s="39">
        <f t="shared" si="7"/>
        <v>610.24221798300005</v>
      </c>
      <c r="H31" s="39">
        <f t="shared" si="7"/>
        <v>623.54682180000009</v>
      </c>
      <c r="I31" s="39">
        <f t="shared" si="7"/>
        <v>677.46744597000009</v>
      </c>
      <c r="J31" s="41"/>
      <c r="K31" s="36" t="s">
        <v>78</v>
      </c>
      <c r="L31" s="41"/>
      <c r="M31" s="39">
        <f>SUM(M24:M30)</f>
        <v>425.84708322</v>
      </c>
      <c r="N31" s="39">
        <f t="shared" ref="N31:S31" si="8">SUM(N24:N30)</f>
        <v>431.62782351099997</v>
      </c>
      <c r="O31" s="39">
        <f t="shared" si="8"/>
        <v>429.51652973900002</v>
      </c>
      <c r="P31" s="39">
        <f t="shared" si="8"/>
        <v>418.23984601199999</v>
      </c>
      <c r="Q31" s="39">
        <f t="shared" si="8"/>
        <v>419.34022502100004</v>
      </c>
      <c r="R31" s="39">
        <f t="shared" si="8"/>
        <v>392.76464065799991</v>
      </c>
      <c r="S31" s="39">
        <f t="shared" si="8"/>
        <v>386.75220619500004</v>
      </c>
      <c r="T31" s="41"/>
      <c r="U31" s="36" t="s">
        <v>78</v>
      </c>
      <c r="V31" s="52">
        <f t="shared" si="6"/>
        <v>-0.12697530023701176</v>
      </c>
      <c r="W31" s="52">
        <f t="shared" si="6"/>
        <v>-0.1696182211570082</v>
      </c>
      <c r="X31" s="52">
        <f t="shared" si="6"/>
        <v>-0.25453017780787479</v>
      </c>
      <c r="Y31" s="52">
        <f t="shared" si="6"/>
        <v>-0.3128298687576514</v>
      </c>
      <c r="Z31" s="52">
        <f t="shared" si="6"/>
        <v>-0.37011203180508323</v>
      </c>
      <c r="AA31" s="52">
        <f t="shared" si="6"/>
        <v>-0.42912060425095855</v>
      </c>
      <c r="AB31" s="52"/>
    </row>
    <row r="32" spans="1:28" x14ac:dyDescent="0.25">
      <c r="A32" s="36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</row>
    <row r="33" spans="10:20" x14ac:dyDescent="0.25">
      <c r="J33" s="4"/>
      <c r="T33" s="4"/>
    </row>
    <row r="34" spans="10:20" x14ac:dyDescent="0.25">
      <c r="J34" s="1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topLeftCell="K1" workbookViewId="0">
      <selection activeCell="AF4" sqref="AF4"/>
    </sheetView>
  </sheetViews>
  <sheetFormatPr baseColWidth="10" defaultColWidth="11.42578125" defaultRowHeight="12.75" x14ac:dyDescent="0.2"/>
  <cols>
    <col min="1" max="1" width="17.7109375" style="42" customWidth="1"/>
    <col min="2" max="9" width="11.42578125" style="42"/>
    <col min="10" max="10" width="18.85546875" style="42" customWidth="1"/>
    <col min="11" max="18" width="11.42578125" style="42"/>
    <col min="19" max="19" width="18.7109375" style="42" customWidth="1"/>
    <col min="20" max="26" width="11.42578125" style="42"/>
    <col min="27" max="27" width="18.28515625" style="42" customWidth="1"/>
    <col min="28" max="16384" width="11.42578125" style="42"/>
  </cols>
  <sheetData>
    <row r="1" spans="1:36" s="34" customFormat="1" ht="18.75" x14ac:dyDescent="0.3">
      <c r="A1" s="11" t="s">
        <v>212</v>
      </c>
      <c r="J1" s="11" t="s">
        <v>213</v>
      </c>
      <c r="S1" s="11" t="s">
        <v>214</v>
      </c>
      <c r="AA1" s="11" t="s">
        <v>443</v>
      </c>
    </row>
    <row r="2" spans="1:36" x14ac:dyDescent="0.2">
      <c r="A2" s="40" t="s">
        <v>409</v>
      </c>
      <c r="B2" s="41"/>
      <c r="C2" s="41"/>
      <c r="D2" s="41"/>
      <c r="E2" s="41"/>
      <c r="F2" s="41"/>
      <c r="G2" s="41"/>
      <c r="H2" s="41"/>
      <c r="I2" s="41"/>
      <c r="J2" s="40" t="s">
        <v>409</v>
      </c>
      <c r="K2" s="41"/>
      <c r="L2" s="41"/>
      <c r="M2" s="41"/>
      <c r="N2" s="41"/>
      <c r="O2" s="41"/>
      <c r="P2" s="41"/>
      <c r="Q2" s="41"/>
      <c r="R2" s="41"/>
      <c r="S2" s="40" t="s">
        <v>409</v>
      </c>
      <c r="T2" s="41"/>
      <c r="U2" s="41"/>
      <c r="V2" s="41"/>
      <c r="W2" s="41"/>
      <c r="X2" s="41"/>
      <c r="Y2" s="41"/>
      <c r="Z2" s="41"/>
      <c r="AA2" s="40" t="s">
        <v>409</v>
      </c>
      <c r="AB2" s="41"/>
      <c r="AC2" s="41"/>
      <c r="AD2" s="41"/>
      <c r="AE2" s="41"/>
      <c r="AF2" s="41"/>
      <c r="AG2" s="41"/>
      <c r="AH2" s="41"/>
      <c r="AI2" s="41"/>
      <c r="AJ2" s="41"/>
    </row>
    <row r="3" spans="1:36" ht="13.5" customHeight="1" x14ac:dyDescent="0.2">
      <c r="A3" s="45"/>
      <c r="B3" s="46">
        <v>2013</v>
      </c>
      <c r="C3" s="46">
        <v>2018</v>
      </c>
      <c r="D3" s="46">
        <v>2020</v>
      </c>
      <c r="E3" s="46">
        <v>2025</v>
      </c>
      <c r="F3" s="46">
        <v>2030</v>
      </c>
      <c r="G3" s="46">
        <v>2035</v>
      </c>
      <c r="H3" s="46">
        <v>2050</v>
      </c>
      <c r="I3" s="41"/>
      <c r="J3" s="45"/>
      <c r="K3" s="46">
        <v>2013</v>
      </c>
      <c r="L3" s="46">
        <v>2018</v>
      </c>
      <c r="M3" s="46">
        <v>2020</v>
      </c>
      <c r="N3" s="46">
        <v>2025</v>
      </c>
      <c r="O3" s="46">
        <v>2030</v>
      </c>
      <c r="P3" s="46">
        <v>2035</v>
      </c>
      <c r="Q3" s="46">
        <v>2050</v>
      </c>
      <c r="R3" s="41"/>
      <c r="S3" s="45"/>
      <c r="T3" s="46">
        <v>2018</v>
      </c>
      <c r="U3" s="46">
        <v>2020</v>
      </c>
      <c r="V3" s="46">
        <v>2025</v>
      </c>
      <c r="W3" s="46">
        <v>2030</v>
      </c>
      <c r="X3" s="46">
        <v>2035</v>
      </c>
      <c r="Y3" s="46">
        <v>2050</v>
      </c>
      <c r="Z3" s="41"/>
      <c r="AA3" s="45"/>
      <c r="AB3" s="46">
        <v>2018</v>
      </c>
      <c r="AC3" s="46">
        <v>2020</v>
      </c>
      <c r="AD3" s="46">
        <v>2025</v>
      </c>
      <c r="AE3" s="46">
        <v>2030</v>
      </c>
      <c r="AF3" s="46">
        <v>2035</v>
      </c>
      <c r="AG3" s="46">
        <v>2050</v>
      </c>
      <c r="AH3" s="49"/>
      <c r="AI3" s="49"/>
    </row>
    <row r="4" spans="1:36" ht="13.5" customHeight="1" x14ac:dyDescent="0.2">
      <c r="A4" s="36" t="s">
        <v>216</v>
      </c>
      <c r="B4" s="39">
        <f>SUMIFS('DATA 2'!$C$134:$C$152,'DATA 2'!$A$134:$A$152,$A4)</f>
        <v>354446.67499999999</v>
      </c>
      <c r="C4" s="39">
        <f>SUMIFS('DATA 2'!$H$134:$H$152,'DATA 2'!$A$134:$A$152,$A4)</f>
        <v>407847.30111799994</v>
      </c>
      <c r="D4" s="39">
        <f>SUMIFS('DATA 2'!$J$134:$J$152,'DATA 2'!$A$134:$A$152,$A4)</f>
        <v>429239.77887500002</v>
      </c>
      <c r="E4" s="39">
        <f>SUMIFS('DATA 2'!$O$134:$O$152,'DATA 2'!$A$134:$A$152,$A4)</f>
        <v>484227.69030100002</v>
      </c>
      <c r="F4" s="39">
        <f>SUMIFS('DATA 2'!$T$134:$T$152,'DATA 2'!$A$134:$A$152,$A4)</f>
        <v>549141.64014699997</v>
      </c>
      <c r="G4" s="39">
        <f>SUMIFS('DATA 2'!$Y$134:$Y$152,'DATA 2'!$A$134:$A$152,$A4)</f>
        <v>632801.33803400001</v>
      </c>
      <c r="H4" s="39">
        <f>SUMIFS('DATA 2'!$AN$134:$AN$152,'DATA 2'!$A$134:$A$152,$A4)</f>
        <v>966591.28764499992</v>
      </c>
      <c r="I4" s="41"/>
      <c r="J4" s="36" t="s">
        <v>216</v>
      </c>
      <c r="K4" s="39">
        <f>SUMIFS('DATA 2'!$C$153:$C$171,'DATA 2'!$A$153:$A$171,$A4)</f>
        <v>354446.67499999999</v>
      </c>
      <c r="L4" s="39">
        <f>SUMIFS('DATA 2'!$H$153:$H$171,'DATA 2'!$A$153:$A$171,$A4)</f>
        <v>412499.00121599995</v>
      </c>
      <c r="M4" s="39">
        <f>SUMIFS('DATA 2'!$J$153:$J$171,'DATA 2'!$A$153:$A$171,$A4)</f>
        <v>436119.06768899999</v>
      </c>
      <c r="N4" s="39">
        <f>SUMIFS('DATA 2'!$O$153:$O$171,'DATA 2'!$A$153:$A$171,$A4)</f>
        <v>495160.45140600001</v>
      </c>
      <c r="O4" s="39">
        <f>SUMIFS('DATA 2'!$T$153:$T$171,'DATA 2'!$A$153:$A$171,$A4)</f>
        <v>562467.892811</v>
      </c>
      <c r="P4" s="39">
        <f>SUMIFS('DATA 2'!$Y$153:$Y$171,'DATA 2'!$A$153:$A$171,$A4)</f>
        <v>646318.27720899996</v>
      </c>
      <c r="Q4" s="39">
        <f>SUMIFS('DATA 2'!$AN$153:$AN$171,'DATA 2'!$A$153:$A$171,$A4)</f>
        <v>976630.08475099993</v>
      </c>
      <c r="R4" s="41"/>
      <c r="S4" s="36" t="s">
        <v>216</v>
      </c>
      <c r="T4" s="39">
        <f>L4-C4</f>
        <v>4651.7000980000012</v>
      </c>
      <c r="U4" s="39">
        <f t="shared" ref="U4:Y4" si="0">M4-D4</f>
        <v>6879.2888139999704</v>
      </c>
      <c r="V4" s="39">
        <f t="shared" si="0"/>
        <v>10932.761104999983</v>
      </c>
      <c r="W4" s="39">
        <f t="shared" si="0"/>
        <v>13326.252664000029</v>
      </c>
      <c r="X4" s="39">
        <f t="shared" si="0"/>
        <v>13516.939174999949</v>
      </c>
      <c r="Y4" s="39">
        <f t="shared" si="0"/>
        <v>10038.797106000013</v>
      </c>
      <c r="Z4" s="41"/>
      <c r="AA4" s="36" t="s">
        <v>216</v>
      </c>
      <c r="AB4" s="44">
        <f t="shared" ref="AB4:AG10" si="1">L4/C4-1</f>
        <v>1.1405494373135872E-2</v>
      </c>
      <c r="AC4" s="44">
        <f t="shared" si="1"/>
        <v>1.6026680546779692E-2</v>
      </c>
      <c r="AD4" s="44">
        <f t="shared" si="1"/>
        <v>2.2577728048150503E-2</v>
      </c>
      <c r="AE4" s="44">
        <f t="shared" si="1"/>
        <v>2.4267423356263196E-2</v>
      </c>
      <c r="AF4" s="44">
        <f t="shared" si="1"/>
        <v>2.1360478182607334E-2</v>
      </c>
      <c r="AG4" s="44">
        <f t="shared" si="1"/>
        <v>1.0385772388305403E-2</v>
      </c>
      <c r="AH4" s="44"/>
      <c r="AI4" s="44"/>
    </row>
    <row r="5" spans="1:36" ht="13.5" customHeight="1" x14ac:dyDescent="0.2">
      <c r="A5" s="36" t="s">
        <v>215</v>
      </c>
      <c r="B5" s="39">
        <f>SUMIFS('DATA 2'!$C$134:$C$152,'DATA 2'!$A$134:$A$152,$A5)</f>
        <v>5232990.3926000008</v>
      </c>
      <c r="C5" s="39">
        <f>SUMIFS('DATA 2'!$H$134:$H$152,'DATA 2'!$A$134:$A$152,$A5)</f>
        <v>6017649.8664517999</v>
      </c>
      <c r="D5" s="39">
        <f>SUMIFS('DATA 2'!$J$134:$J$152,'DATA 2'!$A$134:$A$152,$A5)</f>
        <v>6320236.6439846996</v>
      </c>
      <c r="E5" s="39">
        <f>SUMIFS('DATA 2'!$O$134:$O$152,'DATA 2'!$A$134:$A$152,$A5)</f>
        <v>7108403.1558632003</v>
      </c>
      <c r="F5" s="39">
        <f>SUMIFS('DATA 2'!$T$134:$T$152,'DATA 2'!$A$134:$A$152,$A5)</f>
        <v>8083527.6926541999</v>
      </c>
      <c r="G5" s="39">
        <f>SUMIFS('DATA 2'!$Y$134:$Y$152,'DATA 2'!$A$134:$A$152,$A5)</f>
        <v>9359279.0853886008</v>
      </c>
      <c r="H5" s="39">
        <f>SUMIFS('DATA 2'!$AN$134:$AN$152,'DATA 2'!$A$134:$A$152,$A5)</f>
        <v>14532275.938205</v>
      </c>
      <c r="I5" s="41"/>
      <c r="J5" s="36" t="s">
        <v>215</v>
      </c>
      <c r="K5" s="39">
        <f>SUMIFS('DATA 2'!$C$153:$C$171,'DATA 2'!$A$153:$A$171,$A5)</f>
        <v>5232990.3926000008</v>
      </c>
      <c r="L5" s="39">
        <f>SUMIFS('DATA 2'!$H$153:$H$171,'DATA 2'!$A$153:$A$171,$A5)</f>
        <v>6105139.5752868</v>
      </c>
      <c r="M5" s="39">
        <f>SUMIFS('DATA 2'!$J$153:$J$171,'DATA 2'!$A$153:$A$171,$A5)</f>
        <v>6459611.6124795005</v>
      </c>
      <c r="N5" s="39">
        <f>SUMIFS('DATA 2'!$O$153:$O$171,'DATA 2'!$A$153:$A$171,$A5)</f>
        <v>7398662.9956074003</v>
      </c>
      <c r="O5" s="39">
        <f>SUMIFS('DATA 2'!$T$153:$T$171,'DATA 2'!$A$153:$A$171,$A5)</f>
        <v>8503980.9869569</v>
      </c>
      <c r="P5" s="39">
        <f>SUMIFS('DATA 2'!$Y$153:$Y$171,'DATA 2'!$A$153:$A$171,$A5)</f>
        <v>9865215.5708363</v>
      </c>
      <c r="Q5" s="39">
        <f>SUMIFS('DATA 2'!$AN$153:$AN$171,'DATA 2'!$A$153:$A$171,$A5)</f>
        <v>15253483.523267999</v>
      </c>
      <c r="R5" s="41"/>
      <c r="S5" s="36" t="s">
        <v>215</v>
      </c>
      <c r="T5" s="39">
        <f t="shared" ref="T5:T10" si="2">L5-C5</f>
        <v>87489.708835000172</v>
      </c>
      <c r="U5" s="39">
        <f t="shared" ref="U5:U10" si="3">M5-D5</f>
        <v>139374.96849480085</v>
      </c>
      <c r="V5" s="39">
        <f t="shared" ref="V5:V10" si="4">N5-E5</f>
        <v>290259.8397442</v>
      </c>
      <c r="W5" s="39">
        <f t="shared" ref="W5:W10" si="5">O5-F5</f>
        <v>420453.29430270009</v>
      </c>
      <c r="X5" s="39">
        <f t="shared" ref="X5:X10" si="6">P5-G5</f>
        <v>505936.4854476992</v>
      </c>
      <c r="Y5" s="39">
        <f t="shared" ref="Y5:Y10" si="7">Q5-H5</f>
        <v>721207.58506299928</v>
      </c>
      <c r="Z5" s="41"/>
      <c r="AA5" s="36" t="s">
        <v>215</v>
      </c>
      <c r="AB5" s="44">
        <f t="shared" si="1"/>
        <v>1.4538850012320026E-2</v>
      </c>
      <c r="AC5" s="44">
        <f t="shared" si="1"/>
        <v>2.2052175629760917E-2</v>
      </c>
      <c r="AD5" s="44">
        <f t="shared" si="1"/>
        <v>4.0833339553171699E-2</v>
      </c>
      <c r="AE5" s="44">
        <f t="shared" si="1"/>
        <v>5.2013589894023715E-2</v>
      </c>
      <c r="AF5" s="44">
        <f t="shared" si="1"/>
        <v>5.4057206845936623E-2</v>
      </c>
      <c r="AG5" s="44">
        <f t="shared" si="1"/>
        <v>4.9627985879827863E-2</v>
      </c>
      <c r="AH5" s="44"/>
      <c r="AI5" s="44"/>
    </row>
    <row r="6" spans="1:36" ht="13.5" customHeight="1" x14ac:dyDescent="0.2">
      <c r="A6" s="36" t="s">
        <v>217</v>
      </c>
      <c r="B6" s="39">
        <f>SUMIFS('DATA 2'!$C$134:$C$152,'DATA 2'!$A$134:$A$152,$A6)</f>
        <v>725910.16899999988</v>
      </c>
      <c r="C6" s="39">
        <f>SUMIFS('DATA 2'!$H$134:$H$152,'DATA 2'!$A$134:$A$152,$A6)</f>
        <v>846980.53564660007</v>
      </c>
      <c r="D6" s="39">
        <f>SUMIFS('DATA 2'!$J$134:$J$152,'DATA 2'!$A$134:$A$152,$A6)</f>
        <v>892580.72453960008</v>
      </c>
      <c r="E6" s="39">
        <f>SUMIFS('DATA 2'!$O$134:$O$152,'DATA 2'!$A$134:$A$152,$A6)</f>
        <v>995751.1762164</v>
      </c>
      <c r="F6" s="39">
        <f>SUMIFS('DATA 2'!$T$134:$T$152,'DATA 2'!$A$134:$A$152,$A6)</f>
        <v>1123797.1116011001</v>
      </c>
      <c r="G6" s="39">
        <f>SUMIFS('DATA 2'!$Y$134:$Y$152,'DATA 2'!$A$134:$A$152,$A6)</f>
        <v>1305021.7124367999</v>
      </c>
      <c r="H6" s="39">
        <f>SUMIFS('DATA 2'!$AN$134:$AN$152,'DATA 2'!$A$134:$A$152,$A6)</f>
        <v>2085082.8915873999</v>
      </c>
      <c r="I6" s="41"/>
      <c r="J6" s="36" t="s">
        <v>217</v>
      </c>
      <c r="K6" s="39">
        <f>SUMIFS('DATA 2'!$C$153:$C$171,'DATA 2'!$A$153:$A$171,$A6)</f>
        <v>725910.16899999988</v>
      </c>
      <c r="L6" s="39">
        <f>SUMIFS('DATA 2'!$H$153:$H$171,'DATA 2'!$A$153:$A$171,$A6)</f>
        <v>856157.87464150006</v>
      </c>
      <c r="M6" s="39">
        <f>SUMIFS('DATA 2'!$J$153:$J$171,'DATA 2'!$A$153:$A$171,$A6)</f>
        <v>904192.99902079999</v>
      </c>
      <c r="N6" s="39">
        <f>SUMIFS('DATA 2'!$O$153:$O$171,'DATA 2'!$A$153:$A$171,$A6)</f>
        <v>1016840.0066731001</v>
      </c>
      <c r="O6" s="39">
        <f>SUMIFS('DATA 2'!$T$153:$T$171,'DATA 2'!$A$153:$A$171,$A6)</f>
        <v>1157565.1230455001</v>
      </c>
      <c r="P6" s="39">
        <f>SUMIFS('DATA 2'!$Y$153:$Y$171,'DATA 2'!$A$153:$A$171,$A6)</f>
        <v>1339702.1216151</v>
      </c>
      <c r="Q6" s="39">
        <f>SUMIFS('DATA 2'!$AN$153:$AN$171,'DATA 2'!$A$153:$A$171,$A6)</f>
        <v>2088561.7649963999</v>
      </c>
      <c r="R6" s="41"/>
      <c r="S6" s="36" t="s">
        <v>217</v>
      </c>
      <c r="T6" s="39">
        <f t="shared" si="2"/>
        <v>9177.3389948999975</v>
      </c>
      <c r="U6" s="39">
        <f t="shared" si="3"/>
        <v>11612.274481199915</v>
      </c>
      <c r="V6" s="39">
        <f t="shared" si="4"/>
        <v>21088.83045670006</v>
      </c>
      <c r="W6" s="39">
        <f t="shared" si="5"/>
        <v>33768.011444400065</v>
      </c>
      <c r="X6" s="39">
        <f t="shared" si="6"/>
        <v>34680.409178300062</v>
      </c>
      <c r="Y6" s="39">
        <f t="shared" si="7"/>
        <v>3478.8734089999925</v>
      </c>
      <c r="Z6" s="41"/>
      <c r="AA6" s="36" t="s">
        <v>217</v>
      </c>
      <c r="AB6" s="44">
        <f t="shared" si="1"/>
        <v>1.0835359974233461E-2</v>
      </c>
      <c r="AC6" s="44">
        <f t="shared" si="1"/>
        <v>1.3009775095904841E-2</v>
      </c>
      <c r="AD6" s="44">
        <f t="shared" si="1"/>
        <v>2.1178815511754934E-2</v>
      </c>
      <c r="AE6" s="44">
        <f t="shared" si="1"/>
        <v>3.0048138668277824E-2</v>
      </c>
      <c r="AF6" s="44">
        <f t="shared" si="1"/>
        <v>2.6574584045458538E-2</v>
      </c>
      <c r="AG6" s="44">
        <f t="shared" si="1"/>
        <v>1.6684580853050246E-3</v>
      </c>
      <c r="AH6" s="44"/>
      <c r="AI6" s="44"/>
    </row>
    <row r="7" spans="1:36" ht="13.5" customHeight="1" x14ac:dyDescent="0.2">
      <c r="A7" s="36" t="s">
        <v>218</v>
      </c>
      <c r="B7" s="39">
        <f>SUMIFS('DATA 2'!$C$134:$C$152,'DATA 2'!$A$134:$A$152,$A7)</f>
        <v>4156742.6929990002</v>
      </c>
      <c r="C7" s="39">
        <f>SUMIFS('DATA 2'!$H$134:$H$152,'DATA 2'!$A$134:$A$152,$A7)</f>
        <v>4784501.4892760003</v>
      </c>
      <c r="D7" s="39">
        <f>SUMIFS('DATA 2'!$J$134:$J$152,'DATA 2'!$A$134:$A$152,$A7)</f>
        <v>5033090.0143010002</v>
      </c>
      <c r="E7" s="39">
        <f>SUMIFS('DATA 2'!$O$134:$O$152,'DATA 2'!$A$134:$A$152,$A7)</f>
        <v>5681677.8250369998</v>
      </c>
      <c r="F7" s="39">
        <f>SUMIFS('DATA 2'!$T$134:$T$152,'DATA 2'!$A$134:$A$152,$A7)</f>
        <v>6457086.494345</v>
      </c>
      <c r="G7" s="39">
        <f>SUMIFS('DATA 2'!$Y$134:$Y$152,'DATA 2'!$A$134:$A$152,$A7)</f>
        <v>7450185.5748030003</v>
      </c>
      <c r="H7" s="39">
        <f>SUMIFS('DATA 2'!$AN$134:$AN$152,'DATA 2'!$A$134:$A$152,$A7)</f>
        <v>11334095.00866</v>
      </c>
      <c r="I7" s="41"/>
      <c r="J7" s="36" t="s">
        <v>218</v>
      </c>
      <c r="K7" s="39">
        <f>SUMIFS('DATA 2'!$C$153:$C$171,'DATA 2'!$A$153:$A$171,$A7)</f>
        <v>4156742.6929990002</v>
      </c>
      <c r="L7" s="39">
        <f>SUMIFS('DATA 2'!$H$153:$H$171,'DATA 2'!$A$153:$A$171,$A7)</f>
        <v>4856480.1574550001</v>
      </c>
      <c r="M7" s="39">
        <f>SUMIFS('DATA 2'!$J$153:$J$171,'DATA 2'!$A$153:$A$171,$A7)</f>
        <v>5149004.4584889999</v>
      </c>
      <c r="N7" s="39">
        <f>SUMIFS('DATA 2'!$O$153:$O$171,'DATA 2'!$A$153:$A$171,$A7)</f>
        <v>5916286.2349840002</v>
      </c>
      <c r="O7" s="39">
        <f>SUMIFS('DATA 2'!$T$153:$T$171,'DATA 2'!$A$153:$A$171,$A7)</f>
        <v>6774024.898887</v>
      </c>
      <c r="P7" s="39">
        <f>SUMIFS('DATA 2'!$Y$153:$Y$171,'DATA 2'!$A$153:$A$171,$A7)</f>
        <v>7802915.0260119997</v>
      </c>
      <c r="Q7" s="39">
        <f>SUMIFS('DATA 2'!$AN$153:$AN$171,'DATA 2'!$A$153:$A$171,$A7)</f>
        <v>11719297.6877</v>
      </c>
      <c r="R7" s="41"/>
      <c r="S7" s="36" t="s">
        <v>218</v>
      </c>
      <c r="T7" s="39">
        <f t="shared" si="2"/>
        <v>71978.668178999797</v>
      </c>
      <c r="U7" s="39">
        <f t="shared" si="3"/>
        <v>115914.4441879997</v>
      </c>
      <c r="V7" s="39">
        <f t="shared" si="4"/>
        <v>234608.40994700044</v>
      </c>
      <c r="W7" s="39">
        <f t="shared" si="5"/>
        <v>316938.40454200003</v>
      </c>
      <c r="X7" s="39">
        <f t="shared" si="6"/>
        <v>352729.45120899938</v>
      </c>
      <c r="Y7" s="39">
        <f t="shared" si="7"/>
        <v>385202.67903999984</v>
      </c>
      <c r="Z7" s="41"/>
      <c r="AA7" s="36" t="s">
        <v>218</v>
      </c>
      <c r="AB7" s="44">
        <f t="shared" si="1"/>
        <v>1.5044131209977163E-2</v>
      </c>
      <c r="AC7" s="44">
        <f t="shared" si="1"/>
        <v>2.3030473100747351E-2</v>
      </c>
      <c r="AD7" s="44">
        <f t="shared" si="1"/>
        <v>4.1292100180895464E-2</v>
      </c>
      <c r="AE7" s="44">
        <f t="shared" si="1"/>
        <v>4.9083809674776546E-2</v>
      </c>
      <c r="AF7" s="44">
        <f t="shared" si="1"/>
        <v>4.7345055726122132E-2</v>
      </c>
      <c r="AG7" s="44">
        <f t="shared" si="1"/>
        <v>3.3986187582306204E-2</v>
      </c>
      <c r="AH7" s="44"/>
      <c r="AI7" s="44"/>
    </row>
    <row r="8" spans="1:36" ht="13.5" customHeight="1" x14ac:dyDescent="0.2">
      <c r="A8" s="37" t="s">
        <v>407</v>
      </c>
      <c r="B8" s="39">
        <f>SUMIFS('DATA 2'!$C$134:$C$152,'DATA 2'!$A$134:$A$152,$A8)</f>
        <v>372725.1164</v>
      </c>
      <c r="C8" s="39">
        <f>SUMIFS('DATA 2'!$H$134:$H$152,'DATA 2'!$A$134:$A$152,$A8)</f>
        <v>492129.00757000002</v>
      </c>
      <c r="D8" s="39">
        <f>SUMIFS('DATA 2'!$J$134:$J$152,'DATA 2'!$A$134:$A$152,$A8)</f>
        <v>539771.51431</v>
      </c>
      <c r="E8" s="39">
        <f>SUMIFS('DATA 2'!$O$134:$O$152,'DATA 2'!$A$134:$A$152,$A8)</f>
        <v>658723.76158000005</v>
      </c>
      <c r="F8" s="39">
        <f>SUMIFS('DATA 2'!$T$134:$T$152,'DATA 2'!$A$134:$A$152,$A8)</f>
        <v>777628.04691999999</v>
      </c>
      <c r="G8" s="39">
        <f>SUMIFS('DATA 2'!$Y$134:$Y$152,'DATA 2'!$A$134:$A$152,$A8)</f>
        <v>792926.30715000001</v>
      </c>
      <c r="H8" s="39">
        <f>SUMIFS('DATA 2'!$AN$134:$AN$152,'DATA 2'!$A$134:$A$152,$A8)</f>
        <v>840645.56532000005</v>
      </c>
      <c r="I8" s="41"/>
      <c r="J8" s="37" t="s">
        <v>407</v>
      </c>
      <c r="K8" s="39">
        <f>SUMIFS('DATA 2'!$C$153:$C$171,'DATA 2'!$A$153:$A$171,$A8)</f>
        <v>372725.1164</v>
      </c>
      <c r="L8" s="39">
        <f>SUMIFS('DATA 2'!$H$153:$H$171,'DATA 2'!$A$153:$A$171,$A8)</f>
        <v>386408.98324000003</v>
      </c>
      <c r="M8" s="39">
        <f>SUMIFS('DATA 2'!$J$153:$J$171,'DATA 2'!$A$153:$A$171,$A8)</f>
        <v>390682.59964999999</v>
      </c>
      <c r="N8" s="39">
        <f>SUMIFS('DATA 2'!$O$153:$O$171,'DATA 2'!$A$153:$A$171,$A8)</f>
        <v>401133.39782000001</v>
      </c>
      <c r="O8" s="39">
        <f>SUMIFS('DATA 2'!$T$153:$T$171,'DATA 2'!$A$153:$A$171,$A8)</f>
        <v>413107.9178</v>
      </c>
      <c r="P8" s="39">
        <f>SUMIFS('DATA 2'!$Y$153:$Y$171,'DATA 2'!$A$153:$A$171,$A8)</f>
        <v>383864.23515000002</v>
      </c>
      <c r="Q8" s="39">
        <f>SUMIFS('DATA 2'!$AN$153:$AN$171,'DATA 2'!$A$153:$A$171,$A8)</f>
        <v>294428.67826999997</v>
      </c>
      <c r="R8" s="41"/>
      <c r="S8" s="37" t="s">
        <v>407</v>
      </c>
      <c r="T8" s="39">
        <f t="shared" si="2"/>
        <v>-105720.02432999999</v>
      </c>
      <c r="U8" s="39">
        <f t="shared" si="3"/>
        <v>-149088.91466000001</v>
      </c>
      <c r="V8" s="39">
        <f t="shared" si="4"/>
        <v>-257590.36376000004</v>
      </c>
      <c r="W8" s="39">
        <f t="shared" si="5"/>
        <v>-364520.12912</v>
      </c>
      <c r="X8" s="39">
        <f t="shared" si="6"/>
        <v>-409062.07199999999</v>
      </c>
      <c r="Y8" s="39">
        <f t="shared" si="7"/>
        <v>-546216.88705000002</v>
      </c>
      <c r="Z8" s="41"/>
      <c r="AA8" s="37" t="s">
        <v>407</v>
      </c>
      <c r="AB8" s="44">
        <f t="shared" si="1"/>
        <v>-0.21482176970631517</v>
      </c>
      <c r="AC8" s="44">
        <f t="shared" si="1"/>
        <v>-0.27620745205604846</v>
      </c>
      <c r="AD8" s="44">
        <f t="shared" si="1"/>
        <v>-0.39104459074339382</v>
      </c>
      <c r="AE8" s="44">
        <f t="shared" si="1"/>
        <v>-0.46875897874797301</v>
      </c>
      <c r="AF8" s="44">
        <f t="shared" si="1"/>
        <v>-0.5158891416659942</v>
      </c>
      <c r="AG8" s="44">
        <f t="shared" si="1"/>
        <v>-0.64975883961521552</v>
      </c>
      <c r="AH8" s="44"/>
      <c r="AI8" s="44"/>
    </row>
    <row r="9" spans="1:36" ht="13.5" customHeight="1" x14ac:dyDescent="0.2">
      <c r="A9" s="36" t="s">
        <v>406</v>
      </c>
      <c r="B9" s="39">
        <f>SUMIFS('DATA 2'!$C$134:$C$152,'DATA 2'!$A$134:$A$152,$A9)</f>
        <v>37854.733</v>
      </c>
      <c r="C9" s="39">
        <f>SUMIFS('DATA 2'!$H$134:$H$152,'DATA 2'!$A$134:$A$152,$A9)</f>
        <v>52892.397879999997</v>
      </c>
      <c r="D9" s="39">
        <f>SUMIFS('DATA 2'!$J$134:$J$152,'DATA 2'!$A$134:$A$152,$A9)</f>
        <v>58889.359279999997</v>
      </c>
      <c r="E9" s="39">
        <f>SUMIFS('DATA 2'!$O$134:$O$152,'DATA 2'!$A$134:$A$152,$A9)</f>
        <v>73859.717470000003</v>
      </c>
      <c r="F9" s="39">
        <f>SUMIFS('DATA 2'!$T$134:$T$152,'DATA 2'!$A$134:$A$152,$A9)</f>
        <v>88789.198969999998</v>
      </c>
      <c r="G9" s="39">
        <f>SUMIFS('DATA 2'!$Y$134:$Y$152,'DATA 2'!$A$134:$A$152,$A9)</f>
        <v>99315.074170000007</v>
      </c>
      <c r="H9" s="39">
        <f>SUMIFS('DATA 2'!$AN$134:$AN$152,'DATA 2'!$A$134:$A$152,$A9)</f>
        <v>131037.76149999999</v>
      </c>
      <c r="I9" s="41"/>
      <c r="J9" s="36" t="s">
        <v>406</v>
      </c>
      <c r="K9" s="39">
        <f>SUMIFS('DATA 2'!$C$153:$C$171,'DATA 2'!$A$153:$A$171,$A9)</f>
        <v>37854.733</v>
      </c>
      <c r="L9" s="39">
        <f>SUMIFS('DATA 2'!$H$153:$H$171,'DATA 2'!$A$153:$A$171,$A9)</f>
        <v>46774.815049999997</v>
      </c>
      <c r="M9" s="39">
        <f>SUMIFS('DATA 2'!$J$153:$J$171,'DATA 2'!$A$153:$A$171,$A9)</f>
        <v>49946.127789999999</v>
      </c>
      <c r="N9" s="39">
        <f>SUMIFS('DATA 2'!$O$153:$O$171,'DATA 2'!$A$153:$A$171,$A9)</f>
        <v>57756.744489999997</v>
      </c>
      <c r="O9" s="39">
        <f>SUMIFS('DATA 2'!$T$153:$T$171,'DATA 2'!$A$153:$A$171,$A9)</f>
        <v>66137.067760000005</v>
      </c>
      <c r="P9" s="39">
        <f>SUMIFS('DATA 2'!$Y$153:$Y$171,'DATA 2'!$A$153:$A$171,$A9)</f>
        <v>70252.057879999906</v>
      </c>
      <c r="Q9" s="39">
        <f>SUMIFS('DATA 2'!$AN$153:$AN$171,'DATA 2'!$A$153:$A$171,$A9)</f>
        <v>82508.396919999999</v>
      </c>
      <c r="R9" s="41"/>
      <c r="S9" s="36" t="s">
        <v>406</v>
      </c>
      <c r="T9" s="39">
        <f t="shared" si="2"/>
        <v>-6117.5828299999994</v>
      </c>
      <c r="U9" s="39">
        <f t="shared" si="3"/>
        <v>-8943.2314899999983</v>
      </c>
      <c r="V9" s="39">
        <f t="shared" si="4"/>
        <v>-16102.972980000006</v>
      </c>
      <c r="W9" s="39">
        <f t="shared" si="5"/>
        <v>-22652.131209999992</v>
      </c>
      <c r="X9" s="39">
        <f t="shared" si="6"/>
        <v>-29063.016290000101</v>
      </c>
      <c r="Y9" s="39">
        <f t="shared" si="7"/>
        <v>-48529.364579999994</v>
      </c>
      <c r="Z9" s="41"/>
      <c r="AA9" s="36" t="s">
        <v>406</v>
      </c>
      <c r="AB9" s="44">
        <f t="shared" si="1"/>
        <v>-0.11566090922705585</v>
      </c>
      <c r="AC9" s="44">
        <f t="shared" si="1"/>
        <v>-0.15186498205011545</v>
      </c>
      <c r="AD9" s="44">
        <f t="shared" si="1"/>
        <v>-0.21802104762370145</v>
      </c>
      <c r="AE9" s="44">
        <f t="shared" si="1"/>
        <v>-0.25512259906358281</v>
      </c>
      <c r="AF9" s="44">
        <f t="shared" si="1"/>
        <v>-0.29263449212404791</v>
      </c>
      <c r="AG9" s="44">
        <f t="shared" si="1"/>
        <v>-0.37034641025976311</v>
      </c>
      <c r="AH9" s="44"/>
      <c r="AI9" s="44"/>
    </row>
    <row r="10" spans="1:36" ht="13.5" customHeight="1" x14ac:dyDescent="0.2">
      <c r="A10" s="40" t="s">
        <v>222</v>
      </c>
      <c r="B10" s="39">
        <f>SUM(B4:B9)</f>
        <v>10880669.778998999</v>
      </c>
      <c r="C10" s="39">
        <f t="shared" ref="C10:H10" si="8">SUM(C4:C9)</f>
        <v>12602000.597942399</v>
      </c>
      <c r="D10" s="39">
        <f t="shared" si="8"/>
        <v>13273808.035290301</v>
      </c>
      <c r="E10" s="39">
        <f t="shared" si="8"/>
        <v>15002643.3264676</v>
      </c>
      <c r="F10" s="39">
        <f t="shared" si="8"/>
        <v>17079970.184637301</v>
      </c>
      <c r="G10" s="39">
        <f t="shared" si="8"/>
        <v>19639529.091982402</v>
      </c>
      <c r="H10" s="39">
        <f t="shared" si="8"/>
        <v>29889728.452917401</v>
      </c>
      <c r="I10" s="41"/>
      <c r="J10" s="40" t="s">
        <v>222</v>
      </c>
      <c r="K10" s="39">
        <f>SUM(K4:K9)</f>
        <v>10880669.778998999</v>
      </c>
      <c r="L10" s="39">
        <f t="shared" ref="L10:Q10" si="9">SUM(L4:L9)</f>
        <v>12663460.406889303</v>
      </c>
      <c r="M10" s="39">
        <f>SUM(M4:M9)</f>
        <v>13389556.865118299</v>
      </c>
      <c r="N10" s="39">
        <f t="shared" si="9"/>
        <v>15285839.8309805</v>
      </c>
      <c r="O10" s="39">
        <f t="shared" si="9"/>
        <v>17477283.8872604</v>
      </c>
      <c r="P10" s="39">
        <f t="shared" si="9"/>
        <v>20108267.288702399</v>
      </c>
      <c r="Q10" s="39">
        <f t="shared" si="9"/>
        <v>30414910.1359054</v>
      </c>
      <c r="R10" s="41"/>
      <c r="S10" s="40" t="s">
        <v>222</v>
      </c>
      <c r="T10" s="39">
        <f t="shared" si="2"/>
        <v>61459.808946903795</v>
      </c>
      <c r="U10" s="39">
        <f t="shared" si="3"/>
        <v>115748.82982799783</v>
      </c>
      <c r="V10" s="39">
        <f t="shared" si="4"/>
        <v>283196.50451290049</v>
      </c>
      <c r="W10" s="39">
        <f t="shared" si="5"/>
        <v>397313.70262309909</v>
      </c>
      <c r="X10" s="39">
        <f t="shared" si="6"/>
        <v>468738.19671999663</v>
      </c>
      <c r="Y10" s="39">
        <f t="shared" si="7"/>
        <v>525181.68298799917</v>
      </c>
      <c r="Z10" s="41"/>
      <c r="AA10" s="40" t="s">
        <v>222</v>
      </c>
      <c r="AB10" s="53">
        <f t="shared" si="1"/>
        <v>4.8769882582722079E-3</v>
      </c>
      <c r="AC10" s="53">
        <f t="shared" si="1"/>
        <v>8.7200921936088083E-3</v>
      </c>
      <c r="AD10" s="53">
        <f t="shared" si="1"/>
        <v>1.8876440527869187E-2</v>
      </c>
      <c r="AE10" s="53">
        <f t="shared" si="1"/>
        <v>2.3261966989875926E-2</v>
      </c>
      <c r="AF10" s="53">
        <f t="shared" si="1"/>
        <v>2.3867079221942866E-2</v>
      </c>
      <c r="AG10" s="53">
        <f t="shared" si="1"/>
        <v>1.7570640824498218E-2</v>
      </c>
      <c r="AH10" s="52"/>
      <c r="AI10" s="52"/>
    </row>
    <row r="11" spans="1:36" x14ac:dyDescent="0.2">
      <c r="A11" s="51"/>
      <c r="B11" s="41"/>
      <c r="C11" s="39"/>
      <c r="D11" s="39"/>
      <c r="E11" s="39"/>
      <c r="F11" s="39"/>
      <c r="G11" s="39"/>
      <c r="H11" s="39"/>
      <c r="I11" s="39"/>
      <c r="J11" s="41"/>
      <c r="K11" s="51"/>
      <c r="L11" s="41"/>
      <c r="M11" s="39"/>
      <c r="N11" s="39"/>
      <c r="O11" s="39"/>
      <c r="P11" s="39"/>
      <c r="Q11" s="39"/>
      <c r="R11" s="39"/>
      <c r="S11" s="39"/>
      <c r="T11" s="41"/>
      <c r="U11" s="51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</row>
    <row r="12" spans="1:36" x14ac:dyDescent="0.2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opLeftCell="A31" workbookViewId="0">
      <selection activeCell="X5" sqref="X5"/>
    </sheetView>
  </sheetViews>
  <sheetFormatPr baseColWidth="10" defaultColWidth="11.42578125" defaultRowHeight="15" x14ac:dyDescent="0.25"/>
  <cols>
    <col min="1" max="1" width="26.42578125" style="33" customWidth="1"/>
    <col min="2" max="9" width="11.42578125" style="33"/>
    <col min="10" max="10" width="26.42578125" style="33" customWidth="1"/>
    <col min="11" max="18" width="11.42578125" style="33"/>
    <col min="19" max="19" width="29.140625" style="33" customWidth="1"/>
    <col min="20" max="26" width="11.42578125" style="33"/>
    <col min="27" max="27" width="26.85546875" style="33" customWidth="1"/>
    <col min="28" max="16384" width="11.42578125" style="33"/>
  </cols>
  <sheetData>
    <row r="1" spans="1:33" s="34" customFormat="1" ht="18.75" x14ac:dyDescent="0.3">
      <c r="A1" s="11" t="s">
        <v>212</v>
      </c>
      <c r="J1" s="11" t="s">
        <v>213</v>
      </c>
      <c r="S1" s="11" t="s">
        <v>214</v>
      </c>
      <c r="AA1" s="11" t="s">
        <v>443</v>
      </c>
    </row>
    <row r="2" spans="1:33" s="41" customFormat="1" ht="13.5" customHeight="1" x14ac:dyDescent="0.2">
      <c r="A2" s="40" t="s">
        <v>209</v>
      </c>
      <c r="J2" s="40" t="s">
        <v>209</v>
      </c>
      <c r="S2" s="40" t="s">
        <v>209</v>
      </c>
      <c r="AA2" s="40" t="s">
        <v>209</v>
      </c>
    </row>
    <row r="3" spans="1:33" s="42" customFormat="1" ht="13.5" customHeight="1" x14ac:dyDescent="0.2">
      <c r="A3" s="45"/>
      <c r="B3" s="46">
        <v>2013</v>
      </c>
      <c r="C3" s="46">
        <v>2018</v>
      </c>
      <c r="D3" s="46">
        <v>2020</v>
      </c>
      <c r="E3" s="46">
        <v>2025</v>
      </c>
      <c r="F3" s="46">
        <v>2030</v>
      </c>
      <c r="G3" s="46">
        <v>2035</v>
      </c>
      <c r="H3" s="46">
        <v>2050</v>
      </c>
      <c r="I3" s="41"/>
      <c r="J3" s="45"/>
      <c r="K3" s="46">
        <v>2013</v>
      </c>
      <c r="L3" s="46">
        <v>2018</v>
      </c>
      <c r="M3" s="46">
        <v>2020</v>
      </c>
      <c r="N3" s="46">
        <v>2025</v>
      </c>
      <c r="O3" s="46">
        <v>2030</v>
      </c>
      <c r="P3" s="46">
        <v>2035</v>
      </c>
      <c r="Q3" s="46">
        <v>2050</v>
      </c>
      <c r="R3" s="41"/>
      <c r="S3" s="45"/>
      <c r="T3" s="46">
        <v>2018</v>
      </c>
      <c r="U3" s="46">
        <v>2020</v>
      </c>
      <c r="V3" s="46">
        <v>2025</v>
      </c>
      <c r="W3" s="46">
        <v>2030</v>
      </c>
      <c r="X3" s="46">
        <v>2035</v>
      </c>
      <c r="Y3" s="46">
        <v>2050</v>
      </c>
      <c r="Z3" s="49"/>
      <c r="AA3" s="45"/>
      <c r="AB3" s="46">
        <v>2018</v>
      </c>
      <c r="AC3" s="46">
        <v>2020</v>
      </c>
      <c r="AD3" s="46">
        <v>2025</v>
      </c>
      <c r="AE3" s="46">
        <v>2030</v>
      </c>
      <c r="AF3" s="46">
        <v>2040</v>
      </c>
      <c r="AG3" s="46">
        <v>2050</v>
      </c>
    </row>
    <row r="4" spans="1:33" s="42" customFormat="1" ht="13.5" customHeight="1" x14ac:dyDescent="0.2">
      <c r="A4" s="36" t="s">
        <v>216</v>
      </c>
      <c r="B4" s="39">
        <f>SUMIFS('DATA 2'!$C$68:$C$100,'DATA 2'!$A$68:$A$100,$A4)</f>
        <v>48872.667990000002</v>
      </c>
      <c r="C4" s="39">
        <f>SUMIFS('DATA 2'!$H$68:$H$100,'DATA 2'!$A$68:$A$100,$A4)</f>
        <v>56171.340663049996</v>
      </c>
      <c r="D4" s="39">
        <f>SUMIFS('DATA 2'!$J$68:$J$100,'DATA 2'!$A$68:$A$100,$A4)</f>
        <v>59176.339049710004</v>
      </c>
      <c r="E4" s="39">
        <f>SUMIFS('DATA 2'!$O$68:$O$100,'DATA 2'!$A$68:$A$100,$A4)</f>
        <v>66908.867593840012</v>
      </c>
      <c r="F4" s="39">
        <f>SUMIFS('DATA 2'!$T$68:$T$100,'DATA 2'!$A$68:$A$100,$A4)</f>
        <v>75637.09873551999</v>
      </c>
      <c r="G4" s="39">
        <f>SUMIFS('DATA 2'!$Y$68:$Y$100,'DATA 2'!$A$68:$A$100,$A4)</f>
        <v>86256.127315660007</v>
      </c>
      <c r="H4" s="39">
        <f>SUMIFS('DATA 2'!$AN$68:$AN$100,'DATA 2'!$A$68:$A$100,$A4)</f>
        <v>128919.40534544</v>
      </c>
      <c r="I4" s="41"/>
      <c r="J4" s="36" t="s">
        <v>216</v>
      </c>
      <c r="K4" s="39">
        <f>SUMIFS('DATA 2'!$C$101:$C$133,'DATA 2'!$A$101:$A$133,$J4)</f>
        <v>48872.667990000002</v>
      </c>
      <c r="L4" s="39">
        <f>SUMIFS('DATA 2'!$H$101:$H$133,'DATA 2'!$A$101:$A$133,$J4)</f>
        <v>56678.731916069999</v>
      </c>
      <c r="M4" s="39">
        <f>SUMIFS('DATA 2'!$J$101:$J$133,'DATA 2'!$A$101:$A$133,$J4)</f>
        <v>60008.789040390002</v>
      </c>
      <c r="N4" s="39">
        <f>SUMIFS('DATA 2'!$O$101:$O$133,'DATA 2'!$A$101:$A$133,$J4)</f>
        <v>68518.200210879993</v>
      </c>
      <c r="O4" s="39">
        <f>SUMIFS('DATA 2'!$T$101:$T$133,'DATA 2'!$A$101:$A$133,$J4)</f>
        <v>77675.664281279998</v>
      </c>
      <c r="P4" s="39">
        <f>SUMIFS('DATA 2'!Y$101:$Y$133,'DATA 2'!$A$101:$A$133,$J4)</f>
        <v>88357.285375449996</v>
      </c>
      <c r="Q4" s="39">
        <f>SUMIFS('DATA 2'!$AN$101:$AN$133,'DATA 2'!$A$101:$A$133,$J4)</f>
        <v>129670.63695846</v>
      </c>
      <c r="R4" s="41"/>
      <c r="S4" s="36" t="s">
        <v>216</v>
      </c>
      <c r="T4" s="43">
        <f t="shared" ref="T4:Y4" si="0">L4-C4</f>
        <v>507.39125302000321</v>
      </c>
      <c r="U4" s="43">
        <f t="shared" si="0"/>
        <v>832.44999067999743</v>
      </c>
      <c r="V4" s="43">
        <f t="shared" si="0"/>
        <v>1609.3326170399814</v>
      </c>
      <c r="W4" s="43">
        <f t="shared" si="0"/>
        <v>2038.5655457600078</v>
      </c>
      <c r="X4" s="43">
        <f>P4-G4</f>
        <v>2101.1580597899883</v>
      </c>
      <c r="Y4" s="43">
        <f t="shared" si="0"/>
        <v>751.23161302000517</v>
      </c>
      <c r="Z4" s="43"/>
      <c r="AA4" s="36" t="s">
        <v>216</v>
      </c>
      <c r="AB4" s="44">
        <f t="shared" ref="AB4:AB25" si="1">L4/C4-1</f>
        <v>9.0329204720900336E-3</v>
      </c>
      <c r="AC4" s="44">
        <f t="shared" ref="AC4:AC25" si="2">M4/D4-1</f>
        <v>1.4067277632378028E-2</v>
      </c>
      <c r="AD4" s="44">
        <f t="shared" ref="AD4:AD25" si="3">N4/E4-1</f>
        <v>2.405260580419899E-2</v>
      </c>
      <c r="AE4" s="44">
        <f t="shared" ref="AE4:AE25" si="4">O4/F4-1</f>
        <v>2.6951926763984613E-2</v>
      </c>
      <c r="AF4" s="44">
        <f t="shared" ref="AF4:AF25" si="5">P4/G4-1</f>
        <v>2.4359522333997852E-2</v>
      </c>
      <c r="AG4" s="44">
        <f t="shared" ref="AG4:AG25" si="6">Q4/H4-1</f>
        <v>5.8271414687887102E-3</v>
      </c>
    </row>
    <row r="5" spans="1:33" s="42" customFormat="1" ht="13.5" customHeight="1" x14ac:dyDescent="0.2">
      <c r="A5" s="36" t="s">
        <v>215</v>
      </c>
      <c r="B5" s="39">
        <f>SUMIFS('DATA 2'!$C$68:$C$100,'DATA 2'!$A$68:$A$100,$A5)</f>
        <v>788945.764111</v>
      </c>
      <c r="C5" s="39">
        <f>SUMIFS('DATA 2'!$H$68:$H$100,'DATA 2'!$A$68:$A$100,$A5)</f>
        <v>905362.22066300001</v>
      </c>
      <c r="D5" s="39">
        <f>SUMIFS('DATA 2'!$J$68:$J$100,'DATA 2'!$A$68:$A$100,$A5)</f>
        <v>956954.89101200004</v>
      </c>
      <c r="E5" s="39">
        <f>SUMIFS('DATA 2'!$O$68:$O$100,'DATA 2'!$A$68:$A$100,$A5)</f>
        <v>1098818.4547999999</v>
      </c>
      <c r="F5" s="39">
        <f>SUMIFS('DATA 2'!$T$68:$T$100,'DATA 2'!$A$68:$A$100,$A5)</f>
        <v>1262137.5326500002</v>
      </c>
      <c r="G5" s="39">
        <f>SUMIFS('DATA 2'!$Y$68:$Y$100,'DATA 2'!$A$68:$A$100,$A5)</f>
        <v>1443930.0552299998</v>
      </c>
      <c r="H5" s="39">
        <f>SUMIFS('DATA 2'!$AN$68:$AN$100,'DATA 2'!$A$68:$A$100,$A5)</f>
        <v>2118003.6800600002</v>
      </c>
      <c r="I5" s="41"/>
      <c r="J5" s="36" t="s">
        <v>215</v>
      </c>
      <c r="K5" s="39">
        <f>SUMIFS('DATA 2'!$C$101:$C$133,'DATA 2'!$A$101:$A$133,$J5)</f>
        <v>788945.764111</v>
      </c>
      <c r="L5" s="39">
        <f>SUMIFS('DATA 2'!$H$101:$H$133,'DATA 2'!$A$101:$A$133,$J5)</f>
        <v>917281.04135199997</v>
      </c>
      <c r="M5" s="39">
        <f>SUMIFS('DATA 2'!$J$101:$J$133,'DATA 2'!$A$101:$A$133,$J5)</f>
        <v>974498.92406899994</v>
      </c>
      <c r="N5" s="39">
        <f>SUMIFS('DATA 2'!$O$101:$O$133,'DATA 2'!$A$101:$A$133,$J5)</f>
        <v>1133782.2393700001</v>
      </c>
      <c r="O5" s="39">
        <f>SUMIFS('DATA 2'!$T$101:$T$133,'DATA 2'!$A$101:$A$133,$J5)</f>
        <v>1315613.1484999999</v>
      </c>
      <c r="P5" s="39">
        <f>SUMIFS('DATA 2'!Y$101:$Y$133,'DATA 2'!$A$101:$A$133,$J5)</f>
        <v>1514981.3228699998</v>
      </c>
      <c r="Q5" s="39">
        <f>SUMIFS('DATA 2'!$AN$101:$AN$133,'DATA 2'!$A$101:$A$133,$J5)</f>
        <v>2256581.4070799998</v>
      </c>
      <c r="R5" s="41"/>
      <c r="S5" s="36" t="s">
        <v>215</v>
      </c>
      <c r="T5" s="43">
        <f t="shared" ref="T5:T25" si="7">L5-C5</f>
        <v>11918.820688999956</v>
      </c>
      <c r="U5" s="43">
        <f t="shared" ref="U5:U25" si="8">M5-D5</f>
        <v>17544.033056999906</v>
      </c>
      <c r="V5" s="43">
        <f t="shared" ref="V5:V25" si="9">N5-E5</f>
        <v>34963.784570000134</v>
      </c>
      <c r="W5" s="43">
        <f t="shared" ref="W5:W25" si="10">O5-F5</f>
        <v>53475.615849999711</v>
      </c>
      <c r="X5" s="43">
        <f t="shared" ref="X5:X25" si="11">P5-G5</f>
        <v>71051.267639999976</v>
      </c>
      <c r="Y5" s="43">
        <f t="shared" ref="Y5:Y25" si="12">Q5-H5</f>
        <v>138577.72701999964</v>
      </c>
      <c r="Z5" s="43"/>
      <c r="AA5" s="36" t="s">
        <v>215</v>
      </c>
      <c r="AB5" s="44">
        <f t="shared" si="1"/>
        <v>1.3164698522842855E-2</v>
      </c>
      <c r="AC5" s="44">
        <f t="shared" si="2"/>
        <v>1.8333187093538594E-2</v>
      </c>
      <c r="AD5" s="44">
        <f t="shared" si="3"/>
        <v>3.18194369754774E-2</v>
      </c>
      <c r="AE5" s="44">
        <f t="shared" si="4"/>
        <v>4.2369087731446875E-2</v>
      </c>
      <c r="AF5" s="44">
        <f t="shared" si="5"/>
        <v>4.9206862467228385E-2</v>
      </c>
      <c r="AG5" s="44">
        <f t="shared" si="6"/>
        <v>6.5428463757944977E-2</v>
      </c>
    </row>
    <row r="6" spans="1:33" s="42" customFormat="1" ht="13.5" customHeight="1" x14ac:dyDescent="0.2">
      <c r="A6" s="36" t="s">
        <v>217</v>
      </c>
      <c r="B6" s="39">
        <f>SUMIFS('DATA 2'!$C$68:$C$100,'DATA 2'!$A$68:$A$100,$A6)</f>
        <v>170296.54790999999</v>
      </c>
      <c r="C6" s="39">
        <f>SUMIFS('DATA 2'!$H$68:$H$100,'DATA 2'!$A$68:$A$100,$A6)</f>
        <v>197227.84926390002</v>
      </c>
      <c r="D6" s="39">
        <f>SUMIFS('DATA 2'!$J$68:$J$100,'DATA 2'!$A$68:$A$100,$A6)</f>
        <v>208956.24904539998</v>
      </c>
      <c r="E6" s="39">
        <f>SUMIFS('DATA 2'!$O$68:$O$100,'DATA 2'!$A$68:$A$100,$A6)</f>
        <v>240724.94618399988</v>
      </c>
      <c r="F6" s="39">
        <f>SUMIFS('DATA 2'!$T$68:$T$100,'DATA 2'!$A$68:$A$100,$A6)</f>
        <v>278520.67197349999</v>
      </c>
      <c r="G6" s="39">
        <f>SUMIFS('DATA 2'!$Y$68:$Y$100,'DATA 2'!$A$68:$A$100,$A6)</f>
        <v>323458.48671800003</v>
      </c>
      <c r="H6" s="39">
        <f>SUMIFS('DATA 2'!$AN$68:$AN$100,'DATA 2'!$A$68:$A$100,$A6)</f>
        <v>495904.64272999996</v>
      </c>
      <c r="I6" s="41"/>
      <c r="J6" s="36" t="s">
        <v>217</v>
      </c>
      <c r="K6" s="39">
        <f>SUMIFS('DATA 2'!$C$101:$C$133,'DATA 2'!$A$101:$A$133,$J6)</f>
        <v>170296.54790999999</v>
      </c>
      <c r="L6" s="39">
        <f>SUMIFS('DATA 2'!$H$101:$H$133,'DATA 2'!$A$101:$A$133,$J6)</f>
        <v>204087.09702079999</v>
      </c>
      <c r="M6" s="39">
        <f>SUMIFS('DATA 2'!$J$101:$J$133,'DATA 2'!$A$101:$A$133,$J6)</f>
        <v>219628.8528279</v>
      </c>
      <c r="N6" s="39">
        <f>SUMIFS('DATA 2'!$O$101:$O$133,'DATA 2'!$A$101:$A$133,$J6)</f>
        <v>267695.13938790001</v>
      </c>
      <c r="O6" s="39">
        <f>SUMIFS('DATA 2'!$T$101:$T$133,'DATA 2'!$A$101:$A$133,$J6)</f>
        <v>333881.17732610001</v>
      </c>
      <c r="P6" s="39">
        <f>SUMIFS('DATA 2'!Y$101:$Y$133,'DATA 2'!$A$101:$A$133,$J6)</f>
        <v>415889.32427570003</v>
      </c>
      <c r="Q6" s="39">
        <f>SUMIFS('DATA 2'!$AN$101:$AN$133,'DATA 2'!$A$101:$A$133,$J6)</f>
        <v>727296.97052510001</v>
      </c>
      <c r="R6" s="41"/>
      <c r="S6" s="36" t="s">
        <v>217</v>
      </c>
      <c r="T6" s="43">
        <f t="shared" si="7"/>
        <v>6859.2477568999748</v>
      </c>
      <c r="U6" s="43">
        <f t="shared" si="8"/>
        <v>10672.603782500024</v>
      </c>
      <c r="V6" s="43">
        <f t="shared" si="9"/>
        <v>26970.193203900126</v>
      </c>
      <c r="W6" s="43">
        <f t="shared" si="10"/>
        <v>55360.505352600012</v>
      </c>
      <c r="X6" s="43">
        <f t="shared" si="11"/>
        <v>92430.837557699997</v>
      </c>
      <c r="Y6" s="43">
        <f t="shared" si="12"/>
        <v>231392.32779510005</v>
      </c>
      <c r="Z6" s="43"/>
      <c r="AA6" s="36" t="s">
        <v>217</v>
      </c>
      <c r="AB6" s="44">
        <f t="shared" si="1"/>
        <v>3.4778292125073884E-2</v>
      </c>
      <c r="AC6" s="44">
        <f t="shared" si="2"/>
        <v>5.1075781802444098E-2</v>
      </c>
      <c r="AD6" s="44">
        <f t="shared" si="3"/>
        <v>0.11203738387497753</v>
      </c>
      <c r="AE6" s="44">
        <f t="shared" si="4"/>
        <v>0.19876623505298485</v>
      </c>
      <c r="AF6" s="44">
        <f t="shared" si="5"/>
        <v>0.28575796076818882</v>
      </c>
      <c r="AG6" s="44">
        <f t="shared" si="6"/>
        <v>0.46660649620310934</v>
      </c>
    </row>
    <row r="7" spans="1:33" s="42" customFormat="1" ht="13.5" customHeight="1" x14ac:dyDescent="0.2">
      <c r="A7" s="36" t="s">
        <v>218</v>
      </c>
      <c r="B7" s="39">
        <f>SUMIFS('DATA 2'!$C$68:$C$100,'DATA 2'!$A$68:$A$100,$A7)</f>
        <v>2039518.4880000001</v>
      </c>
      <c r="C7" s="39">
        <f>SUMIFS('DATA 2'!$H$68:$H$100,'DATA 2'!$A$68:$A$100,$A7)</f>
        <v>2340315.0192</v>
      </c>
      <c r="D7" s="39">
        <f>SUMIFS('DATA 2'!$J$68:$J$100,'DATA 2'!$A$68:$A$100,$A7)</f>
        <v>2468401.6124</v>
      </c>
      <c r="E7" s="39">
        <f>SUMIFS('DATA 2'!$O$68:$O$100,'DATA 2'!$A$68:$A$100,$A7)</f>
        <v>2808504.3236000002</v>
      </c>
      <c r="F7" s="39">
        <f>SUMIFS('DATA 2'!$T$68:$T$100,'DATA 2'!$A$68:$A$100,$A7)</f>
        <v>3201598.6250999998</v>
      </c>
      <c r="G7" s="39">
        <f>SUMIFS('DATA 2'!$Y$68:$Y$100,'DATA 2'!$A$68:$A$100,$A7)</f>
        <v>3655328.0822999999</v>
      </c>
      <c r="H7" s="39">
        <f>SUMIFS('DATA 2'!$AN$68:$AN$100,'DATA 2'!$A$68:$A$100,$A7)</f>
        <v>5402440.7892999994</v>
      </c>
      <c r="I7" s="41"/>
      <c r="J7" s="36" t="s">
        <v>218</v>
      </c>
      <c r="K7" s="39">
        <f>SUMIFS('DATA 2'!$C$101:$C$133,'DATA 2'!$A$101:$A$133,$J7)</f>
        <v>2039518.4880000001</v>
      </c>
      <c r="L7" s="39">
        <f>SUMIFS('DATA 2'!$H$101:$H$133,'DATA 2'!$A$101:$A$133,$J7)</f>
        <v>2355700.5943</v>
      </c>
      <c r="M7" s="39">
        <f>SUMIFS('DATA 2'!$J$101:$J$133,'DATA 2'!$A$101:$A$133,$J7)</f>
        <v>2495575.7459</v>
      </c>
      <c r="N7" s="39">
        <f>SUMIFS('DATA 2'!$O$101:$O$133,'DATA 2'!$A$101:$A$133,$J7)</f>
        <v>2879442.7138</v>
      </c>
      <c r="O7" s="39">
        <f>SUMIFS('DATA 2'!$T$101:$T$133,'DATA 2'!$A$101:$A$133,$J7)</f>
        <v>3323970.4967999998</v>
      </c>
      <c r="P7" s="39">
        <f>SUMIFS('DATA 2'!Y$101:$Y$133,'DATA 2'!$A$101:$A$133,$J7)</f>
        <v>3819036.01</v>
      </c>
      <c r="Q7" s="39">
        <f>SUMIFS('DATA 2'!$AN$101:$AN$133,'DATA 2'!$A$101:$A$133,$J7)</f>
        <v>5666730.9840999991</v>
      </c>
      <c r="R7" s="41"/>
      <c r="S7" s="36" t="s">
        <v>218</v>
      </c>
      <c r="T7" s="43">
        <f t="shared" si="7"/>
        <v>15385.575100000016</v>
      </c>
      <c r="U7" s="43">
        <f t="shared" si="8"/>
        <v>27174.133499999996</v>
      </c>
      <c r="V7" s="43">
        <f t="shared" si="9"/>
        <v>70938.390199999791</v>
      </c>
      <c r="W7" s="43">
        <f t="shared" si="10"/>
        <v>122371.87170000002</v>
      </c>
      <c r="X7" s="43">
        <f t="shared" si="11"/>
        <v>163707.92769999988</v>
      </c>
      <c r="Y7" s="43">
        <f t="shared" si="12"/>
        <v>264290.19479999971</v>
      </c>
      <c r="Z7" s="43"/>
      <c r="AA7" s="36" t="s">
        <v>218</v>
      </c>
      <c r="AB7" s="44">
        <f t="shared" si="1"/>
        <v>6.5741470587405981E-3</v>
      </c>
      <c r="AC7" s="44">
        <f t="shared" si="2"/>
        <v>1.1008797500168033E-2</v>
      </c>
      <c r="AD7" s="44">
        <f t="shared" si="3"/>
        <v>2.5258422998996721E-2</v>
      </c>
      <c r="AE7" s="44">
        <f t="shared" si="4"/>
        <v>3.822211527098518E-2</v>
      </c>
      <c r="AF7" s="44">
        <f t="shared" si="5"/>
        <v>4.4786110579981608E-2</v>
      </c>
      <c r="AG7" s="44">
        <f t="shared" si="6"/>
        <v>4.8920516690057703E-2</v>
      </c>
    </row>
    <row r="8" spans="1:33" s="42" customFormat="1" ht="13.5" customHeight="1" x14ac:dyDescent="0.2">
      <c r="A8" s="37" t="s">
        <v>219</v>
      </c>
      <c r="B8" s="39">
        <f>SUMIFS('DATA 2'!$C$68:$C$100,'DATA 2'!$A$68:$A$100,$A8)</f>
        <v>375028.75852999999</v>
      </c>
      <c r="C8" s="39">
        <f>SUMIFS('DATA 2'!$H$68:$H$100,'DATA 2'!$A$68:$A$100,$A8)</f>
        <v>429366.47675999999</v>
      </c>
      <c r="D8" s="39">
        <f>SUMIFS('DATA 2'!$J$68:$J$100,'DATA 2'!$A$68:$A$100,$A8)</f>
        <v>457041.08065999998</v>
      </c>
      <c r="E8" s="39">
        <f>SUMIFS('DATA 2'!$O$68:$O$100,'DATA 2'!$A$68:$A$100,$A8)</f>
        <v>529705.63296000008</v>
      </c>
      <c r="F8" s="39">
        <f>SUMIFS('DATA 2'!$T$68:$T$100,'DATA 2'!$A$68:$A$100,$A8)</f>
        <v>608822.85260999994</v>
      </c>
      <c r="G8" s="39">
        <f>SUMIFS('DATA 2'!$Y$68:$Y$100,'DATA 2'!$A$68:$A$100,$A8)</f>
        <v>673539.00358000002</v>
      </c>
      <c r="H8" s="39">
        <f>SUMIFS('DATA 2'!$AN$68:$AN$100,'DATA 2'!$A$68:$A$100,$A8)</f>
        <v>836024.1013199999</v>
      </c>
      <c r="I8" s="41"/>
      <c r="J8" s="37" t="s">
        <v>219</v>
      </c>
      <c r="K8" s="39">
        <f>SUMIFS('DATA 2'!$C$101:$C$133,'DATA 2'!$A$101:$A$133,$J8)</f>
        <v>375028.75852999999</v>
      </c>
      <c r="L8" s="39">
        <f>SUMIFS('DATA 2'!$H$101:$H$133,'DATA 2'!$A$101:$A$133,$J8)</f>
        <v>407011.45125000004</v>
      </c>
      <c r="M8" s="39">
        <f>SUMIFS('DATA 2'!$J$101:$J$133,'DATA 2'!$A$101:$A$133,$J8)</f>
        <v>423215.76478999999</v>
      </c>
      <c r="N8" s="39">
        <f>SUMIFS('DATA 2'!$O$101:$O$133,'DATA 2'!$A$101:$A$133,$J8)</f>
        <v>462974.39874999999</v>
      </c>
      <c r="O8" s="39">
        <f>SUMIFS('DATA 2'!$T$101:$T$133,'DATA 2'!$A$101:$A$133,$J8)</f>
        <v>503794.94978000002</v>
      </c>
      <c r="P8" s="39">
        <f>SUMIFS('DATA 2'!Y$101:$Y$133,'DATA 2'!$A$101:$A$133,$J8)</f>
        <v>538299.00706999993</v>
      </c>
      <c r="Q8" s="39">
        <f>SUMIFS('DATA 2'!$AN$101:$AN$133,'DATA 2'!$A$101:$A$133,$J8)</f>
        <v>625334.42790000001</v>
      </c>
      <c r="R8" s="41"/>
      <c r="S8" s="37" t="s">
        <v>219</v>
      </c>
      <c r="T8" s="43">
        <f t="shared" si="7"/>
        <v>-22355.025509999949</v>
      </c>
      <c r="U8" s="43">
        <f t="shared" si="8"/>
        <v>-33825.315869999991</v>
      </c>
      <c r="V8" s="43">
        <f t="shared" si="9"/>
        <v>-66731.234210000082</v>
      </c>
      <c r="W8" s="43">
        <f t="shared" si="10"/>
        <v>-105027.90282999992</v>
      </c>
      <c r="X8" s="43">
        <f t="shared" si="11"/>
        <v>-135239.99651000008</v>
      </c>
      <c r="Y8" s="43">
        <f t="shared" si="12"/>
        <v>-210689.67341999989</v>
      </c>
      <c r="Z8" s="43"/>
      <c r="AA8" s="37" t="s">
        <v>219</v>
      </c>
      <c r="AB8" s="44">
        <f t="shared" si="1"/>
        <v>-5.2065139502019298E-2</v>
      </c>
      <c r="AC8" s="44">
        <f t="shared" si="2"/>
        <v>-7.4009355616685091E-2</v>
      </c>
      <c r="AD8" s="44">
        <f t="shared" si="3"/>
        <v>-0.12597795843156379</v>
      </c>
      <c r="AE8" s="44">
        <f t="shared" si="4"/>
        <v>-0.17250979062259142</v>
      </c>
      <c r="AF8" s="44">
        <f t="shared" si="5"/>
        <v>-0.2007901484415473</v>
      </c>
      <c r="AG8" s="44">
        <f t="shared" si="6"/>
        <v>-0.25201387506334039</v>
      </c>
    </row>
    <row r="9" spans="1:33" s="42" customFormat="1" ht="13.5" customHeight="1" x14ac:dyDescent="0.2">
      <c r="A9" s="36" t="s">
        <v>221</v>
      </c>
      <c r="B9" s="39">
        <f>SUM(B10:B21)</f>
        <v>36641.298950262702</v>
      </c>
      <c r="C9" s="39">
        <f t="shared" ref="C9:G9" si="13">SUM(C10:C21)</f>
        <v>46555.768546699997</v>
      </c>
      <c r="D9" s="39">
        <f t="shared" si="13"/>
        <v>52148.114079800005</v>
      </c>
      <c r="E9" s="39">
        <f t="shared" si="13"/>
        <v>79819.042731367008</v>
      </c>
      <c r="F9" s="39">
        <f t="shared" si="13"/>
        <v>108313.33308937401</v>
      </c>
      <c r="G9" s="39">
        <f t="shared" si="13"/>
        <v>146315.7659708774</v>
      </c>
      <c r="H9" s="39">
        <f>SUM(H10:H21)</f>
        <v>262013.88690336191</v>
      </c>
      <c r="I9" s="41"/>
      <c r="J9" s="36" t="s">
        <v>221</v>
      </c>
      <c r="K9" s="39">
        <f>SUM(K10:K21)</f>
        <v>36641.298950262702</v>
      </c>
      <c r="L9" s="39">
        <f t="shared" ref="L9:Q9" si="14">SUM(L10:L21)</f>
        <v>39200.951872700003</v>
      </c>
      <c r="M9" s="39">
        <f t="shared" si="14"/>
        <v>41134.528627700005</v>
      </c>
      <c r="N9" s="39">
        <f t="shared" si="14"/>
        <v>54705.985399697995</v>
      </c>
      <c r="O9" s="39">
        <f t="shared" si="14"/>
        <v>66468.547632300004</v>
      </c>
      <c r="P9" s="39">
        <f>SUM(P10:P21)</f>
        <v>84771.020645463999</v>
      </c>
      <c r="Q9" s="39">
        <f t="shared" si="14"/>
        <v>134121.84002378731</v>
      </c>
      <c r="R9" s="39"/>
      <c r="S9" s="36" t="s">
        <v>221</v>
      </c>
      <c r="T9" s="43">
        <f t="shared" si="7"/>
        <v>-7354.8166739999942</v>
      </c>
      <c r="U9" s="43">
        <f t="shared" si="8"/>
        <v>-11013.5854521</v>
      </c>
      <c r="V9" s="43">
        <f t="shared" si="9"/>
        <v>-25113.057331669013</v>
      </c>
      <c r="W9" s="43">
        <f t="shared" si="10"/>
        <v>-41844.785457074002</v>
      </c>
      <c r="X9" s="43">
        <f t="shared" si="11"/>
        <v>-61544.745325413402</v>
      </c>
      <c r="Y9" s="43">
        <f t="shared" si="12"/>
        <v>-127892.0468795746</v>
      </c>
      <c r="Z9" s="43"/>
      <c r="AA9" s="36" t="s">
        <v>221</v>
      </c>
      <c r="AB9" s="44">
        <f t="shared" si="1"/>
        <v>-0.15797863301563575</v>
      </c>
      <c r="AC9" s="44">
        <f t="shared" si="2"/>
        <v>-0.21119815445763557</v>
      </c>
      <c r="AD9" s="44">
        <f t="shared" si="3"/>
        <v>-0.31462488739920924</v>
      </c>
      <c r="AE9" s="44">
        <f t="shared" si="4"/>
        <v>-0.3863308815595774</v>
      </c>
      <c r="AF9" s="44">
        <f t="shared" si="5"/>
        <v>-0.42062962194834996</v>
      </c>
      <c r="AG9" s="44">
        <f t="shared" si="6"/>
        <v>-0.4881117119061128</v>
      </c>
    </row>
    <row r="10" spans="1:33" s="42" customFormat="1" ht="13.5" customHeight="1" x14ac:dyDescent="0.2">
      <c r="A10" s="38" t="s">
        <v>422</v>
      </c>
      <c r="B10" s="39">
        <f>SUMIFS('DATA 2'!$C$68:$C$100,'DATA 2'!$A$68:$A$100,$A10)</f>
        <v>10768.83088</v>
      </c>
      <c r="C10" s="39">
        <f>SUMIFS('DATA 2'!$H$68:$H$100,'DATA 2'!$A$68:$A$100,$A10)</f>
        <v>14714.00303</v>
      </c>
      <c r="D10" s="39">
        <f>SUMIFS('DATA 2'!$J$68:$J$100,'DATA 2'!$A$68:$A$100,$A10)</f>
        <v>16938.25865</v>
      </c>
      <c r="E10" s="39">
        <f>SUMIFS('DATA 2'!$O$68:$O$100,'DATA 2'!$A$68:$A$100,$A10)</f>
        <v>19047.042150000001</v>
      </c>
      <c r="F10" s="39">
        <f>SUMIFS('DATA 2'!$T$68:$T$100,'DATA 2'!$A$68:$A$100,$A10)</f>
        <v>22740.808349999999</v>
      </c>
      <c r="G10" s="39">
        <f>SUMIFS('DATA 2'!$Y$68:$Y$100,'DATA 2'!$A$68:$A$100,$A10)</f>
        <v>25448.696660000001</v>
      </c>
      <c r="H10" s="39">
        <f>SUMIFS('DATA 2'!$AN$68:$AN$100,'DATA 2'!$A$68:$A$100,$A10)</f>
        <v>29580.153559999999</v>
      </c>
      <c r="I10" s="41"/>
      <c r="J10" s="38" t="s">
        <v>422</v>
      </c>
      <c r="K10" s="39">
        <f>SUMIFS('DATA 2'!$C$101:$C$133,'DATA 2'!$A$101:$A$133,$J10)</f>
        <v>10768.83088</v>
      </c>
      <c r="L10" s="39">
        <f>SUMIFS('DATA 2'!$H$101:$H$133,'DATA 2'!$A$101:$A$133,$J10)</f>
        <v>12372.894249999999</v>
      </c>
      <c r="M10" s="39">
        <f>SUMIFS('DATA 2'!$J$101:$J$133,'DATA 2'!$A$101:$A$133,$J10)</f>
        <v>13229.24892</v>
      </c>
      <c r="N10" s="39">
        <f>SUMIFS('DATA 2'!$O$101:$O$133,'DATA 2'!$A$101:$A$133,$J10)</f>
        <v>12454.293</v>
      </c>
      <c r="O10" s="39">
        <f>SUMIFS('DATA 2'!$T$101:$T$133,'DATA 2'!$A$101:$A$133,$J10)</f>
        <v>12697.15063</v>
      </c>
      <c r="P10" s="39">
        <f>SUMIFS('DATA 2'!Y$101:$Y$133,'DATA 2'!$A$101:$A$133,$J10)</f>
        <v>12606.47097</v>
      </c>
      <c r="Q10" s="39">
        <f>SUMIFS('DATA 2'!$AN$101:$AN$133,'DATA 2'!$A$101:$A$133,$J10)</f>
        <v>10912.97978</v>
      </c>
      <c r="R10" s="41"/>
      <c r="S10" s="38" t="s">
        <v>422</v>
      </c>
      <c r="T10" s="43">
        <f t="shared" si="7"/>
        <v>-2341.1087800000005</v>
      </c>
      <c r="U10" s="43">
        <f t="shared" si="8"/>
        <v>-3709.0097299999998</v>
      </c>
      <c r="V10" s="43">
        <f t="shared" si="9"/>
        <v>-6592.7491500000015</v>
      </c>
      <c r="W10" s="43">
        <f t="shared" si="10"/>
        <v>-10043.657719999999</v>
      </c>
      <c r="X10" s="43">
        <f t="shared" si="11"/>
        <v>-12842.225690000001</v>
      </c>
      <c r="Y10" s="43">
        <f t="shared" si="12"/>
        <v>-18667.173779999997</v>
      </c>
      <c r="Z10" s="43"/>
      <c r="AA10" s="38" t="s">
        <v>422</v>
      </c>
      <c r="AB10" s="44">
        <f t="shared" si="1"/>
        <v>-0.15910753689711588</v>
      </c>
      <c r="AC10" s="44">
        <f t="shared" si="2"/>
        <v>-0.21897231625991254</v>
      </c>
      <c r="AD10" s="44">
        <f t="shared" si="3"/>
        <v>-0.34612981365193241</v>
      </c>
      <c r="AE10" s="44">
        <f t="shared" si="4"/>
        <v>-0.44165790263124038</v>
      </c>
      <c r="AF10" s="44">
        <f t="shared" si="5"/>
        <v>-0.5046319605901578</v>
      </c>
      <c r="AG10" s="44">
        <f t="shared" si="6"/>
        <v>-0.63107088819318491</v>
      </c>
    </row>
    <row r="11" spans="1:33" s="42" customFormat="1" ht="13.5" customHeight="1" x14ac:dyDescent="0.2">
      <c r="A11" s="38" t="s">
        <v>423</v>
      </c>
      <c r="B11" s="39">
        <f>SUMIFS('DATA 2'!$C$68:$C$100,'DATA 2'!$A$68:$A$100,$A11)</f>
        <v>752.27429700000005</v>
      </c>
      <c r="C11" s="39">
        <f>SUMIFS('DATA 2'!$H$68:$H$100,'DATA 2'!$A$68:$A$100,$A11)</f>
        <v>2732.7354890000001</v>
      </c>
      <c r="D11" s="39">
        <f>SUMIFS('DATA 2'!$J$68:$J$100,'DATA 2'!$A$68:$A$100,$A11)</f>
        <v>4211.7280920000003</v>
      </c>
      <c r="E11" s="39">
        <f>SUMIFS('DATA 2'!$O$68:$O$100,'DATA 2'!$A$68:$A$100,$A11)</f>
        <v>10349.05919</v>
      </c>
      <c r="F11" s="39">
        <f>SUMIFS('DATA 2'!$T$68:$T$100,'DATA 2'!$A$68:$A$100,$A11)</f>
        <v>20419.216209999999</v>
      </c>
      <c r="G11" s="39">
        <f>SUMIFS('DATA 2'!$Y$68:$Y$100,'DATA 2'!$A$68:$A$100,$A11)</f>
        <v>31711.281869999999</v>
      </c>
      <c r="H11" s="39">
        <f>SUMIFS('DATA 2'!$AN$68:$AN$100,'DATA 2'!$A$68:$A$100,$A11)</f>
        <v>61107.399319999997</v>
      </c>
      <c r="I11" s="41"/>
      <c r="J11" s="38" t="s">
        <v>423</v>
      </c>
      <c r="K11" s="39">
        <f>SUMIFS('DATA 2'!$C$101:$C$133,'DATA 2'!$A$101:$A$133,$J11)</f>
        <v>752.27429700000005</v>
      </c>
      <c r="L11" s="39">
        <f>SUMIFS('DATA 2'!$H$101:$H$133,'DATA 2'!$A$101:$A$133,$J11)</f>
        <v>2285.662057</v>
      </c>
      <c r="M11" s="39">
        <f>SUMIFS('DATA 2'!$J$101:$J$133,'DATA 2'!$A$101:$A$133,$J11)</f>
        <v>3304.766134</v>
      </c>
      <c r="N11" s="39">
        <f>SUMIFS('DATA 2'!$O$101:$O$133,'DATA 2'!$A$101:$A$133,$J11)</f>
        <v>7087.3040490000003</v>
      </c>
      <c r="O11" s="39">
        <f>SUMIFS('DATA 2'!$T$101:$T$133,'DATA 2'!$A$101:$A$133,$J11)</f>
        <v>12682.29291</v>
      </c>
      <c r="P11" s="39">
        <f>SUMIFS('DATA 2'!Y$101:$Y$133,'DATA 2'!$A$101:$A$133,$J11)</f>
        <v>18713.329979999999</v>
      </c>
      <c r="Q11" s="39">
        <f>SUMIFS('DATA 2'!$AN$101:$AN$133,'DATA 2'!$A$101:$A$133,$J11)</f>
        <v>31812.663260000001</v>
      </c>
      <c r="R11" s="41"/>
      <c r="S11" s="38" t="s">
        <v>423</v>
      </c>
      <c r="T11" s="43">
        <f t="shared" si="7"/>
        <v>-447.07343200000014</v>
      </c>
      <c r="U11" s="43">
        <f t="shared" si="8"/>
        <v>-906.96195800000032</v>
      </c>
      <c r="V11" s="43">
        <f t="shared" si="9"/>
        <v>-3261.7551409999996</v>
      </c>
      <c r="W11" s="43">
        <f t="shared" si="10"/>
        <v>-7736.9232999999986</v>
      </c>
      <c r="X11" s="43">
        <f t="shared" si="11"/>
        <v>-12997.95189</v>
      </c>
      <c r="Y11" s="43">
        <f t="shared" si="12"/>
        <v>-29294.736059999996</v>
      </c>
      <c r="Z11" s="43"/>
      <c r="AA11" s="38" t="s">
        <v>423</v>
      </c>
      <c r="AB11" s="44">
        <f t="shared" si="1"/>
        <v>-0.16359923373469243</v>
      </c>
      <c r="AC11" s="44">
        <f t="shared" si="2"/>
        <v>-0.21534200171248863</v>
      </c>
      <c r="AD11" s="44">
        <f t="shared" si="3"/>
        <v>-0.31517407342222381</v>
      </c>
      <c r="AE11" s="44">
        <f t="shared" si="4"/>
        <v>-0.37890402944119661</v>
      </c>
      <c r="AF11" s="44">
        <f t="shared" si="5"/>
        <v>-0.40988415237469555</v>
      </c>
      <c r="AG11" s="44">
        <f t="shared" si="6"/>
        <v>-0.47939752609324426</v>
      </c>
    </row>
    <row r="12" spans="1:33" s="42" customFormat="1" ht="13.5" customHeight="1" x14ac:dyDescent="0.2">
      <c r="A12" s="38" t="s">
        <v>424</v>
      </c>
      <c r="B12" s="39">
        <f>SUMIFS('DATA 2'!$C$68:$C$100,'DATA 2'!$A$68:$A$100,$A12)</f>
        <v>638.72549089999995</v>
      </c>
      <c r="C12" s="39">
        <f>SUMIFS('DATA 2'!$H$68:$H$100,'DATA 2'!$A$68:$A$100,$A12)</f>
        <v>801.90404799999999</v>
      </c>
      <c r="D12" s="39">
        <f>SUMIFS('DATA 2'!$J$68:$J$100,'DATA 2'!$A$68:$A$100,$A12)</f>
        <v>1105.30225</v>
      </c>
      <c r="E12" s="39">
        <f>SUMIFS('DATA 2'!$O$68:$O$100,'DATA 2'!$A$68:$A$100,$A12)</f>
        <v>2192.9724639999999</v>
      </c>
      <c r="F12" s="39">
        <f>SUMIFS('DATA 2'!$T$68:$T$100,'DATA 2'!$A$68:$A$100,$A12)</f>
        <v>2742.6826409999999</v>
      </c>
      <c r="G12" s="39">
        <f>SUMIFS('DATA 2'!$Y$68:$Y$100,'DATA 2'!$A$68:$A$100,$A12)</f>
        <v>3225.4943389999999</v>
      </c>
      <c r="H12" s="39">
        <f>SUMIFS('DATA 2'!$AN$68:$AN$100,'DATA 2'!$A$68:$A$100,$A12)</f>
        <v>3832.7822190000002</v>
      </c>
      <c r="I12" s="41"/>
      <c r="J12" s="38" t="s">
        <v>424</v>
      </c>
      <c r="K12" s="39">
        <f>SUMIFS('DATA 2'!$C$101:$C$133,'DATA 2'!$A$101:$A$133,$J12)</f>
        <v>638.72549089999995</v>
      </c>
      <c r="L12" s="39">
        <f>SUMIFS('DATA 2'!$H$101:$H$133,'DATA 2'!$A$101:$A$133,$J12)</f>
        <v>674.3290131</v>
      </c>
      <c r="M12" s="39">
        <f>SUMIFS('DATA 2'!$J$101:$J$133,'DATA 2'!$A$101:$A$133,$J12)</f>
        <v>863.58545030000005</v>
      </c>
      <c r="N12" s="39">
        <f>SUMIFS('DATA 2'!$O$101:$O$133,'DATA 2'!$A$101:$A$133,$J12)</f>
        <v>1442.416109</v>
      </c>
      <c r="O12" s="39">
        <f>SUMIFS('DATA 2'!$T$101:$T$133,'DATA 2'!$A$101:$A$133,$J12)</f>
        <v>1570.13993</v>
      </c>
      <c r="P12" s="39">
        <f>SUMIFS('DATA 2'!Y$101:$Y$133,'DATA 2'!$A$101:$A$133,$J12)</f>
        <v>1691.1234119999999</v>
      </c>
      <c r="Q12" s="39">
        <f>SUMIFS('DATA 2'!$AN$101:$AN$133,'DATA 2'!$A$101:$A$133,$J12)</f>
        <v>1697.4807089999999</v>
      </c>
      <c r="R12" s="41"/>
      <c r="S12" s="38" t="s">
        <v>424</v>
      </c>
      <c r="T12" s="43">
        <f t="shared" si="7"/>
        <v>-127.57503489999999</v>
      </c>
      <c r="U12" s="43">
        <f t="shared" si="8"/>
        <v>-241.71679969999991</v>
      </c>
      <c r="V12" s="43">
        <f t="shared" si="9"/>
        <v>-750.55635499999994</v>
      </c>
      <c r="W12" s="43">
        <f t="shared" si="10"/>
        <v>-1172.5427109999998</v>
      </c>
      <c r="X12" s="43">
        <f t="shared" si="11"/>
        <v>-1534.3709269999999</v>
      </c>
      <c r="Y12" s="43">
        <f t="shared" si="12"/>
        <v>-2135.3015100000002</v>
      </c>
      <c r="Z12" s="43"/>
      <c r="AA12" s="38" t="s">
        <v>424</v>
      </c>
      <c r="AB12" s="44">
        <f t="shared" si="1"/>
        <v>-0.15909014952372458</v>
      </c>
      <c r="AC12" s="44">
        <f t="shared" si="2"/>
        <v>-0.21868841730847821</v>
      </c>
      <c r="AD12" s="44">
        <f t="shared" si="3"/>
        <v>-0.34225525733733064</v>
      </c>
      <c r="AE12" s="44">
        <f t="shared" si="4"/>
        <v>-0.42751672886677228</v>
      </c>
      <c r="AF12" s="44">
        <f t="shared" si="5"/>
        <v>-0.47570101377877505</v>
      </c>
      <c r="AG12" s="44">
        <f t="shared" si="6"/>
        <v>-0.55711527240311487</v>
      </c>
    </row>
    <row r="13" spans="1:33" s="42" customFormat="1" ht="13.5" customHeight="1" x14ac:dyDescent="0.2">
      <c r="A13" s="38" t="s">
        <v>117</v>
      </c>
      <c r="B13" s="39">
        <f>SUMIFS('DATA 2'!$C$68:$C$100,'DATA 2'!$A$68:$A$100,$A13)</f>
        <v>4.3678165160000004</v>
      </c>
      <c r="C13" s="39">
        <f>SUMIFS('DATA 2'!$H$68:$H$100,'DATA 2'!$A$68:$A$100,$A13)</f>
        <v>170.92479349999999</v>
      </c>
      <c r="D13" s="39">
        <f>SUMIFS('DATA 2'!$J$68:$J$100,'DATA 2'!$A$68:$A$100,$A13)</f>
        <v>622.14467260000004</v>
      </c>
      <c r="E13" s="39">
        <f>SUMIFS('DATA 2'!$O$68:$O$100,'DATA 2'!$A$68:$A$100,$A13)</f>
        <v>12855.01439</v>
      </c>
      <c r="F13" s="39">
        <f>SUMIFS('DATA 2'!$T$68:$T$100,'DATA 2'!$A$68:$A$100,$A13)</f>
        <v>20293.362529999999</v>
      </c>
      <c r="G13" s="39">
        <f>SUMIFS('DATA 2'!$Y$68:$Y$100,'DATA 2'!$A$68:$A$100,$A13)</f>
        <v>42968.035129999997</v>
      </c>
      <c r="H13" s="39">
        <f>SUMIFS('DATA 2'!$AN$68:$AN$100,'DATA 2'!$A$68:$A$100,$A13)</f>
        <v>121927.71400000001</v>
      </c>
      <c r="I13" s="41"/>
      <c r="J13" s="38" t="s">
        <v>117</v>
      </c>
      <c r="K13" s="39">
        <f>SUMIFS('DATA 2'!$C$101:$C$133,'DATA 2'!$A$101:$A$133,$J13)</f>
        <v>4.3678165160000004</v>
      </c>
      <c r="L13" s="39">
        <f>SUMIFS('DATA 2'!$H$101:$H$133,'DATA 2'!$A$101:$A$133,$J13)</f>
        <v>143.18495899999999</v>
      </c>
      <c r="M13" s="39">
        <f>SUMIFS('DATA 2'!$J$101:$J$133,'DATA 2'!$A$101:$A$133,$J13)</f>
        <v>491.10039499999999</v>
      </c>
      <c r="N13" s="39">
        <f>SUMIFS('DATA 2'!$O$101:$O$133,'DATA 2'!$A$101:$A$133,$J13)</f>
        <v>9019.6228649999903</v>
      </c>
      <c r="O13" s="39">
        <f>SUMIFS('DATA 2'!$T$101:$T$133,'DATA 2'!$A$101:$A$133,$J13)</f>
        <v>13103.751399999999</v>
      </c>
      <c r="P13" s="39">
        <f>SUMIFS('DATA 2'!Y$101:$Y$133,'DATA 2'!$A$101:$A$133,$J13)</f>
        <v>26523.000370000002</v>
      </c>
      <c r="Q13" s="39">
        <f>SUMIFS('DATA 2'!$AN$101:$AN$133,'DATA 2'!$A$101:$A$133,$J13)</f>
        <v>66271.382899999997</v>
      </c>
      <c r="R13" s="41"/>
      <c r="S13" s="38" t="s">
        <v>117</v>
      </c>
      <c r="T13" s="43">
        <f t="shared" si="7"/>
        <v>-27.739834500000001</v>
      </c>
      <c r="U13" s="43">
        <f t="shared" si="8"/>
        <v>-131.04427760000004</v>
      </c>
      <c r="V13" s="43">
        <f t="shared" si="9"/>
        <v>-3835.39152500001</v>
      </c>
      <c r="W13" s="43">
        <f t="shared" si="10"/>
        <v>-7189.6111299999993</v>
      </c>
      <c r="X13" s="43">
        <f t="shared" si="11"/>
        <v>-16445.034759999995</v>
      </c>
      <c r="Y13" s="43">
        <f t="shared" si="12"/>
        <v>-55656.33110000001</v>
      </c>
      <c r="Z13" s="43"/>
      <c r="AA13" s="38" t="s">
        <v>117</v>
      </c>
      <c r="AB13" s="44">
        <f t="shared" si="1"/>
        <v>-0.16229263134958827</v>
      </c>
      <c r="AC13" s="44">
        <f t="shared" si="2"/>
        <v>-0.21063312662045941</v>
      </c>
      <c r="AD13" s="44">
        <f t="shared" si="3"/>
        <v>-0.29835762206408623</v>
      </c>
      <c r="AE13" s="44">
        <f t="shared" si="4"/>
        <v>-0.35428387579295861</v>
      </c>
      <c r="AF13" s="44">
        <f t="shared" si="5"/>
        <v>-0.38272717638229126</v>
      </c>
      <c r="AG13" s="44">
        <f t="shared" si="6"/>
        <v>-0.45646989740166877</v>
      </c>
    </row>
    <row r="14" spans="1:33" s="42" customFormat="1" ht="13.5" customHeight="1" x14ac:dyDescent="0.2">
      <c r="A14" s="38" t="s">
        <v>425</v>
      </c>
      <c r="B14" s="39">
        <f>SUMIFS('DATA 2'!$C$68:$C$100,'DATA 2'!$A$68:$A$100,$A14)</f>
        <v>288.43088970000002</v>
      </c>
      <c r="C14" s="39">
        <f>SUMIFS('DATA 2'!$H$68:$H$100,'DATA 2'!$A$68:$A$100,$A14)</f>
        <v>1198.130328</v>
      </c>
      <c r="D14" s="39">
        <f>SUMIFS('DATA 2'!$J$68:$J$100,'DATA 2'!$A$68:$A$100,$A14)</f>
        <v>1730.980035</v>
      </c>
      <c r="E14" s="39">
        <f>SUMIFS('DATA 2'!$O$68:$O$100,'DATA 2'!$A$68:$A$100,$A14)</f>
        <v>3233.333216</v>
      </c>
      <c r="F14" s="39">
        <f>SUMIFS('DATA 2'!$T$68:$T$100,'DATA 2'!$A$68:$A$100,$A14)</f>
        <v>4052.8482210000002</v>
      </c>
      <c r="G14" s="39">
        <f>SUMIFS('DATA 2'!$Y$68:$Y$100,'DATA 2'!$A$68:$A$100,$A14)</f>
        <v>4629.9791830000004</v>
      </c>
      <c r="H14" s="39">
        <f>SUMIFS('DATA 2'!$AN$68:$AN$100,'DATA 2'!$A$68:$A$100,$A14)</f>
        <v>1.40315134</v>
      </c>
      <c r="I14" s="41"/>
      <c r="J14" s="38" t="s">
        <v>425</v>
      </c>
      <c r="K14" s="39">
        <f>SUMIFS('DATA 2'!$C$101:$C$133,'DATA 2'!$A$101:$A$133,$J14)</f>
        <v>288.43088970000002</v>
      </c>
      <c r="L14" s="39">
        <f>SUMIFS('DATA 2'!$H$101:$H$133,'DATA 2'!$A$101:$A$133,$J14)</f>
        <v>1008.544339</v>
      </c>
      <c r="M14" s="39">
        <f>SUMIFS('DATA 2'!$J$101:$J$133,'DATA 2'!$A$101:$A$133,$J14)</f>
        <v>1357.5365959999999</v>
      </c>
      <c r="N14" s="39">
        <f>SUMIFS('DATA 2'!$O$101:$O$133,'DATA 2'!$A$101:$A$133,$J14)</f>
        <v>2169.006797</v>
      </c>
      <c r="O14" s="39">
        <f>SUMIFS('DATA 2'!$T$101:$T$133,'DATA 2'!$A$101:$A$133,$J14)</f>
        <v>2418.8401229999999</v>
      </c>
      <c r="P14" s="39">
        <f>SUMIFS('DATA 2'!Y$101:$Y$133,'DATA 2'!$A$101:$A$133,$J14)</f>
        <v>2581.4916790000002</v>
      </c>
      <c r="Q14" s="39">
        <f>SUMIFS('DATA 2'!$AN$101:$AN$133,'DATA 2'!$A$101:$A$133,$J14)</f>
        <v>0.7513399503</v>
      </c>
      <c r="R14" s="41"/>
      <c r="S14" s="38" t="s">
        <v>425</v>
      </c>
      <c r="T14" s="43">
        <f t="shared" si="7"/>
        <v>-189.58598899999993</v>
      </c>
      <c r="U14" s="43">
        <f t="shared" si="8"/>
        <v>-373.44343900000013</v>
      </c>
      <c r="V14" s="43">
        <f t="shared" si="9"/>
        <v>-1064.326419</v>
      </c>
      <c r="W14" s="43">
        <f t="shared" si="10"/>
        <v>-1634.0080980000002</v>
      </c>
      <c r="X14" s="43">
        <f t="shared" si="11"/>
        <v>-2048.4875040000002</v>
      </c>
      <c r="Y14" s="43">
        <f t="shared" si="12"/>
        <v>-0.65181138969999997</v>
      </c>
      <c r="Z14" s="43"/>
      <c r="AA14" s="38" t="s">
        <v>425</v>
      </c>
      <c r="AB14" s="44">
        <f t="shared" si="1"/>
        <v>-0.15823486357821326</v>
      </c>
      <c r="AC14" s="44">
        <f t="shared" si="2"/>
        <v>-0.21574104348349699</v>
      </c>
      <c r="AD14" s="44">
        <f t="shared" si="3"/>
        <v>-0.32917313122360226</v>
      </c>
      <c r="AE14" s="44">
        <f t="shared" si="4"/>
        <v>-0.40317525081085448</v>
      </c>
      <c r="AF14" s="44">
        <f t="shared" si="5"/>
        <v>-0.44243989509099269</v>
      </c>
      <c r="AG14" s="44">
        <f t="shared" si="6"/>
        <v>-0.46453391813031375</v>
      </c>
    </row>
    <row r="15" spans="1:33" s="42" customFormat="1" ht="13.5" customHeight="1" x14ac:dyDescent="0.2">
      <c r="A15" s="38" t="s">
        <v>426</v>
      </c>
      <c r="B15" s="39">
        <f>SUMIFS('DATA 2'!$C$68:$C$100,'DATA 2'!$A$68:$A$100,$A15)</f>
        <v>514.10128280000004</v>
      </c>
      <c r="C15" s="39">
        <f>SUMIFS('DATA 2'!$H$68:$H$100,'DATA 2'!$A$68:$A$100,$A15)</f>
        <v>878.50007210000001</v>
      </c>
      <c r="D15" s="39">
        <f>SUMIFS('DATA 2'!$J$68:$J$100,'DATA 2'!$A$68:$A$100,$A15)</f>
        <v>1054.3721290000001</v>
      </c>
      <c r="E15" s="39">
        <f>SUMIFS('DATA 2'!$O$68:$O$100,'DATA 2'!$A$68:$A$100,$A15)</f>
        <v>1318.5347389999999</v>
      </c>
      <c r="F15" s="39">
        <f>SUMIFS('DATA 2'!$T$68:$T$100,'DATA 2'!$A$68:$A$100,$A15)</f>
        <v>1424.495351</v>
      </c>
      <c r="G15" s="39">
        <f>SUMIFS('DATA 2'!$Y$68:$Y$100,'DATA 2'!$A$68:$A$100,$A15)</f>
        <v>983.889815</v>
      </c>
      <c r="H15" s="39">
        <f>SUMIFS('DATA 2'!$AN$68:$AN$100,'DATA 2'!$A$68:$A$100,$A15)</f>
        <v>42.74759117</v>
      </c>
      <c r="I15" s="41"/>
      <c r="J15" s="38" t="s">
        <v>426</v>
      </c>
      <c r="K15" s="39">
        <f>SUMIFS('DATA 2'!$C$101:$C$133,'DATA 2'!$A$101:$A$133,$J15)</f>
        <v>514.10128280000004</v>
      </c>
      <c r="L15" s="39">
        <f>SUMIFS('DATA 2'!$H$101:$H$133,'DATA 2'!$A$101:$A$133,$J15)</f>
        <v>739.10410330000002</v>
      </c>
      <c r="M15" s="39">
        <f>SUMIFS('DATA 2'!$J$101:$J$133,'DATA 2'!$A$101:$A$133,$J15)</f>
        <v>824.72228319999999</v>
      </c>
      <c r="N15" s="39">
        <f>SUMIFS('DATA 2'!$O$101:$O$133,'DATA 2'!$A$101:$A$133,$J15)</f>
        <v>869.76727040000003</v>
      </c>
      <c r="O15" s="39">
        <f>SUMIFS('DATA 2'!$T$101:$T$133,'DATA 2'!$A$101:$A$133,$J15)</f>
        <v>815.40477399999997</v>
      </c>
      <c r="P15" s="39">
        <f>SUMIFS('DATA 2'!Y$101:$Y$133,'DATA 2'!$A$101:$A$133,$J15)</f>
        <v>510.86437289999998</v>
      </c>
      <c r="Q15" s="39">
        <f>SUMIFS('DATA 2'!$AN$101:$AN$133,'DATA 2'!$A$101:$A$133,$J15)</f>
        <v>17.150237780000001</v>
      </c>
      <c r="R15" s="41"/>
      <c r="S15" s="38" t="s">
        <v>426</v>
      </c>
      <c r="T15" s="43">
        <f t="shared" si="7"/>
        <v>-139.39596879999999</v>
      </c>
      <c r="U15" s="43">
        <f t="shared" si="8"/>
        <v>-229.64984580000009</v>
      </c>
      <c r="V15" s="43">
        <f t="shared" si="9"/>
        <v>-448.76746859999992</v>
      </c>
      <c r="W15" s="43">
        <f t="shared" si="10"/>
        <v>-609.09057700000005</v>
      </c>
      <c r="X15" s="43">
        <f t="shared" si="11"/>
        <v>-473.02544210000002</v>
      </c>
      <c r="Y15" s="43">
        <f t="shared" si="12"/>
        <v>-25.597353389999999</v>
      </c>
      <c r="Z15" s="43"/>
      <c r="AA15" s="38" t="s">
        <v>426</v>
      </c>
      <c r="AB15" s="44">
        <f t="shared" si="1"/>
        <v>-0.15867496569099027</v>
      </c>
      <c r="AC15" s="44">
        <f t="shared" si="2"/>
        <v>-0.21780720438599532</v>
      </c>
      <c r="AD15" s="44">
        <f t="shared" si="3"/>
        <v>-0.34035316273908189</v>
      </c>
      <c r="AE15" s="44">
        <f t="shared" si="4"/>
        <v>-0.42758340809776363</v>
      </c>
      <c r="AF15" s="44">
        <f t="shared" si="5"/>
        <v>-0.48077074778947682</v>
      </c>
      <c r="AG15" s="44">
        <f t="shared" si="6"/>
        <v>-0.59880224100122081</v>
      </c>
    </row>
    <row r="16" spans="1:33" s="42" customFormat="1" ht="13.5" customHeight="1" x14ac:dyDescent="0.2">
      <c r="A16" s="38" t="s">
        <v>427</v>
      </c>
      <c r="B16" s="84">
        <f>SUMIFS('DATA 2'!$C$68:$C$100,'DATA 2'!$A$68:$A$100,$A16)</f>
        <v>0.22515454670000001</v>
      </c>
      <c r="C16" s="39">
        <f>SUMIFS('DATA 2'!$H$68:$H$100,'DATA 2'!$A$68:$A$100,$A16)</f>
        <v>623.62666590000003</v>
      </c>
      <c r="D16" s="39">
        <f>SUMIFS('DATA 2'!$J$68:$J$100,'DATA 2'!$A$68:$A$100,$A16)</f>
        <v>1378.444346</v>
      </c>
      <c r="E16" s="39">
        <f>SUMIFS('DATA 2'!$O$68:$O$100,'DATA 2'!$A$68:$A$100,$A16)</f>
        <v>3723.941018</v>
      </c>
      <c r="F16" s="39">
        <f>SUMIFS('DATA 2'!$T$68:$T$100,'DATA 2'!$A$68:$A$100,$A16)</f>
        <v>4499.3190130000003</v>
      </c>
      <c r="G16" s="39">
        <f>SUMIFS('DATA 2'!$Y$68:$Y$100,'DATA 2'!$A$68:$A$100,$A16)</f>
        <v>3199.1523109999998</v>
      </c>
      <c r="H16" s="39">
        <f>SUMIFS('DATA 2'!$AN$68:$AN$100,'DATA 2'!$A$68:$A$100,$A16)</f>
        <v>849.39587979999999</v>
      </c>
      <c r="I16" s="41"/>
      <c r="J16" s="38" t="s">
        <v>427</v>
      </c>
      <c r="K16" s="39">
        <f>SUMIFS('DATA 2'!$C$101:$C$133,'DATA 2'!$A$101:$A$133,$J16)</f>
        <v>0.22515454670000001</v>
      </c>
      <c r="L16" s="39">
        <f>SUMIFS('DATA 2'!$H$101:$H$133,'DATA 2'!$A$101:$A$133,$J16)</f>
        <v>529.53879219999999</v>
      </c>
      <c r="M16" s="39">
        <f>SUMIFS('DATA 2'!$J$101:$J$133,'DATA 2'!$A$101:$A$133,$J16)</f>
        <v>1102.9359790000001</v>
      </c>
      <c r="N16" s="39">
        <f>SUMIFS('DATA 2'!$O$101:$O$133,'DATA 2'!$A$101:$A$133,$J16)</f>
        <v>2619.0758369999999</v>
      </c>
      <c r="O16" s="39">
        <f>SUMIFS('DATA 2'!$T$101:$T$133,'DATA 2'!$A$101:$A$133,$J16)</f>
        <v>2866.2333910000002</v>
      </c>
      <c r="P16" s="39">
        <f>SUMIFS('DATA 2'!Y$101:$Y$133,'DATA 2'!$A$101:$A$133,$J16)</f>
        <v>1917.4534189999999</v>
      </c>
      <c r="Q16" s="39">
        <f>SUMIFS('DATA 2'!$AN$101:$AN$133,'DATA 2'!$A$101:$A$133,$J16)</f>
        <v>425.2233157</v>
      </c>
      <c r="R16" s="41"/>
      <c r="S16" s="38" t="s">
        <v>427</v>
      </c>
      <c r="T16" s="43">
        <f t="shared" si="7"/>
        <v>-94.087873700000046</v>
      </c>
      <c r="U16" s="43">
        <f t="shared" si="8"/>
        <v>-275.50836699999991</v>
      </c>
      <c r="V16" s="43">
        <f t="shared" si="9"/>
        <v>-1104.8651810000001</v>
      </c>
      <c r="W16" s="43">
        <f t="shared" si="10"/>
        <v>-1633.0856220000001</v>
      </c>
      <c r="X16" s="43">
        <f t="shared" si="11"/>
        <v>-1281.6988919999999</v>
      </c>
      <c r="Y16" s="43">
        <f t="shared" si="12"/>
        <v>-424.17256409999999</v>
      </c>
      <c r="Z16" s="43"/>
      <c r="AA16" s="38" t="s">
        <v>427</v>
      </c>
      <c r="AB16" s="44">
        <f t="shared" si="1"/>
        <v>-0.15087211443117998</v>
      </c>
      <c r="AC16" s="44">
        <f t="shared" si="2"/>
        <v>-0.19986905369047081</v>
      </c>
      <c r="AD16" s="44">
        <f t="shared" si="3"/>
        <v>-0.2966924491176246</v>
      </c>
      <c r="AE16" s="44">
        <f t="shared" si="4"/>
        <v>-0.36296284332839768</v>
      </c>
      <c r="AF16" s="44">
        <f t="shared" si="5"/>
        <v>-0.40063703362699943</v>
      </c>
      <c r="AG16" s="44">
        <f t="shared" si="6"/>
        <v>-0.49938147121678567</v>
      </c>
    </row>
    <row r="17" spans="1:34" s="42" customFormat="1" ht="13.5" customHeight="1" x14ac:dyDescent="0.2">
      <c r="A17" s="38" t="s">
        <v>428</v>
      </c>
      <c r="B17" s="39">
        <f>SUMIFS('DATA 2'!$C$68:$C$100,'DATA 2'!$A$68:$A$100,$A17)</f>
        <v>2605.7253879999998</v>
      </c>
      <c r="C17" s="39">
        <f>SUMIFS('DATA 2'!$H$68:$H$100,'DATA 2'!$A$68:$A$100,$A17)</f>
        <v>2848.1754179999998</v>
      </c>
      <c r="D17" s="39">
        <f>SUMIFS('DATA 2'!$J$68:$J$100,'DATA 2'!$A$68:$A$100,$A17)</f>
        <v>3164.494408</v>
      </c>
      <c r="E17" s="39">
        <f>SUMIFS('DATA 2'!$O$68:$O$100,'DATA 2'!$A$68:$A$100,$A17)</f>
        <v>3293.1038920000001</v>
      </c>
      <c r="F17" s="39">
        <f>SUMIFS('DATA 2'!$T$68:$T$100,'DATA 2'!$A$68:$A$100,$A17)</f>
        <v>3343.0577210000001</v>
      </c>
      <c r="G17" s="39">
        <f>SUMIFS('DATA 2'!$Y$68:$Y$100,'DATA 2'!$A$68:$A$100,$A17)</f>
        <v>3501.1630270000001</v>
      </c>
      <c r="H17" s="39">
        <f>SUMIFS('DATA 2'!$AN$68:$AN$100,'DATA 2'!$A$68:$A$100,$A17)</f>
        <v>3726.2746069999998</v>
      </c>
      <c r="I17" s="41"/>
      <c r="J17" s="38" t="s">
        <v>428</v>
      </c>
      <c r="K17" s="39">
        <f>SUMIFS('DATA 2'!$C$101:$C$133,'DATA 2'!$A$101:$A$133,$J17)</f>
        <v>2605.7253879999998</v>
      </c>
      <c r="L17" s="39">
        <f>SUMIFS('DATA 2'!$H$101:$H$133,'DATA 2'!$A$101:$A$133,$J17)</f>
        <v>2394.5019600000001</v>
      </c>
      <c r="M17" s="39">
        <f>SUMIFS('DATA 2'!$J$101:$J$133,'DATA 2'!$A$101:$A$133,$J17)</f>
        <v>2470.390073</v>
      </c>
      <c r="N17" s="39">
        <f>SUMIFS('DATA 2'!$O$101:$O$133,'DATA 2'!$A$101:$A$133,$J17)</f>
        <v>2148.110897</v>
      </c>
      <c r="O17" s="39">
        <f>SUMIFS('DATA 2'!$T$101:$T$133,'DATA 2'!$A$101:$A$133,$J17)</f>
        <v>1853.1970590000001</v>
      </c>
      <c r="P17" s="39">
        <f>SUMIFS('DATA 2'!Y$101:$Y$133,'DATA 2'!$A$101:$A$133,$J17)</f>
        <v>1706.074832</v>
      </c>
      <c r="Q17" s="39">
        <f>SUMIFS('DATA 2'!$AN$101:$AN$133,'DATA 2'!$A$101:$A$133,$J17)</f>
        <v>1281.021354</v>
      </c>
      <c r="R17" s="41"/>
      <c r="S17" s="38" t="s">
        <v>428</v>
      </c>
      <c r="T17" s="43">
        <f t="shared" si="7"/>
        <v>-453.67345799999975</v>
      </c>
      <c r="U17" s="43">
        <f t="shared" si="8"/>
        <v>-694.10433499999999</v>
      </c>
      <c r="V17" s="43">
        <f t="shared" si="9"/>
        <v>-1144.9929950000001</v>
      </c>
      <c r="W17" s="43">
        <f t="shared" si="10"/>
        <v>-1489.860662</v>
      </c>
      <c r="X17" s="43">
        <f t="shared" si="11"/>
        <v>-1795.088195</v>
      </c>
      <c r="Y17" s="43">
        <f t="shared" si="12"/>
        <v>-2445.2532529999999</v>
      </c>
      <c r="Z17" s="43"/>
      <c r="AA17" s="38" t="s">
        <v>428</v>
      </c>
      <c r="AB17" s="44">
        <f t="shared" si="1"/>
        <v>-0.15928564481417051</v>
      </c>
      <c r="AC17" s="44">
        <f t="shared" si="2"/>
        <v>-0.21934130559538023</v>
      </c>
      <c r="AD17" s="44">
        <f t="shared" si="3"/>
        <v>-0.34769416105624651</v>
      </c>
      <c r="AE17" s="44">
        <f t="shared" si="4"/>
        <v>-0.44565807303929583</v>
      </c>
      <c r="AF17" s="44">
        <f t="shared" si="5"/>
        <v>-0.51271197060998785</v>
      </c>
      <c r="AG17" s="44">
        <f t="shared" si="6"/>
        <v>-0.65621928357251635</v>
      </c>
    </row>
    <row r="18" spans="1:34" s="42" customFormat="1" ht="13.5" customHeight="1" x14ac:dyDescent="0.2">
      <c r="A18" s="38" t="s">
        <v>431</v>
      </c>
      <c r="B18" s="39">
        <f>SUMIFS('DATA 2'!$C$68:$C$100,'DATA 2'!$A$68:$A$100,$A18)</f>
        <v>2831.6670730000001</v>
      </c>
      <c r="C18" s="39">
        <f>SUMIFS('DATA 2'!$H$68:$H$100,'DATA 2'!$A$68:$A$100,$A18)</f>
        <v>3076.2984150000002</v>
      </c>
      <c r="D18" s="39">
        <f>SUMIFS('DATA 2'!$J$68:$J$100,'DATA 2'!$A$68:$A$100,$A18)</f>
        <v>3413.8655469999999</v>
      </c>
      <c r="E18" s="39">
        <f>SUMIFS('DATA 2'!$O$68:$O$100,'DATA 2'!$A$68:$A$100,$A18)</f>
        <v>3691.4728190000001</v>
      </c>
      <c r="F18" s="39">
        <f>SUMIFS('DATA 2'!$T$68:$T$100,'DATA 2'!$A$68:$A$100,$A18)</f>
        <v>3111.2942950000001</v>
      </c>
      <c r="G18" s="39">
        <f>SUMIFS('DATA 2'!$Y$68:$Y$100,'DATA 2'!$A$68:$A$100,$A18)</f>
        <v>2731.2451019999999</v>
      </c>
      <c r="H18" s="39">
        <f>SUMIFS('DATA 2'!$AN$68:$AN$100,'DATA 2'!$A$68:$A$100,$A18)</f>
        <v>37.767695760000002</v>
      </c>
      <c r="I18" s="41"/>
      <c r="J18" s="38" t="s">
        <v>431</v>
      </c>
      <c r="K18" s="39">
        <f>SUMIFS('DATA 2'!$C$101:$C$133,'DATA 2'!$A$101:$A$133,$J18)</f>
        <v>2831.6670730000001</v>
      </c>
      <c r="L18" s="39">
        <f>SUMIFS('DATA 2'!$H$101:$H$133,'DATA 2'!$A$101:$A$133,$J18)</f>
        <v>2620.5340259999998</v>
      </c>
      <c r="M18" s="39">
        <f>SUMIFS('DATA 2'!$J$101:$J$133,'DATA 2'!$A$101:$A$133,$J18)</f>
        <v>2775.6300190000002</v>
      </c>
      <c r="N18" s="39">
        <f>SUMIFS('DATA 2'!$O$101:$O$133,'DATA 2'!$A$101:$A$133,$J18)</f>
        <v>2736.8055250000002</v>
      </c>
      <c r="O18" s="39">
        <f>SUMIFS('DATA 2'!$T$101:$T$133,'DATA 2'!$A$101:$A$133,$J18)</f>
        <v>2142.3982879999999</v>
      </c>
      <c r="P18" s="39">
        <f>SUMIFS('DATA 2'!Y$101:$Y$133,'DATA 2'!$A$101:$A$133,$J18)</f>
        <v>1836.375622</v>
      </c>
      <c r="Q18" s="39">
        <f>SUMIFS('DATA 2'!$AN$101:$AN$133,'DATA 2'!$A$101:$A$133,$J18)</f>
        <v>28.162103500000001</v>
      </c>
      <c r="R18" s="41"/>
      <c r="S18" s="38" t="s">
        <v>431</v>
      </c>
      <c r="T18" s="43">
        <f t="shared" si="7"/>
        <v>-455.76438900000039</v>
      </c>
      <c r="U18" s="43">
        <f t="shared" si="8"/>
        <v>-638.2355279999997</v>
      </c>
      <c r="V18" s="43">
        <f t="shared" si="9"/>
        <v>-954.66729399999986</v>
      </c>
      <c r="W18" s="43">
        <f t="shared" si="10"/>
        <v>-968.89600700000028</v>
      </c>
      <c r="X18" s="43">
        <f t="shared" si="11"/>
        <v>-894.86947999999984</v>
      </c>
      <c r="Y18" s="43">
        <f t="shared" si="12"/>
        <v>-9.6055922600000017</v>
      </c>
      <c r="Z18" s="43"/>
      <c r="AA18" s="38" t="s">
        <v>431</v>
      </c>
      <c r="AB18" s="44">
        <f t="shared" si="1"/>
        <v>-0.1481535038270988</v>
      </c>
      <c r="AC18" s="44">
        <f t="shared" si="2"/>
        <v>-0.18695391462058641</v>
      </c>
      <c r="AD18" s="44">
        <f t="shared" si="3"/>
        <v>-0.25861420110865507</v>
      </c>
      <c r="AE18" s="44">
        <f t="shared" si="4"/>
        <v>-0.31141252325665969</v>
      </c>
      <c r="AF18" s="44">
        <f t="shared" si="5"/>
        <v>-0.32764158710791524</v>
      </c>
      <c r="AG18" s="44">
        <f t="shared" si="6"/>
        <v>-0.25433355323131313</v>
      </c>
    </row>
    <row r="19" spans="1:34" s="42" customFormat="1" ht="13.5" customHeight="1" x14ac:dyDescent="0.2">
      <c r="A19" s="38" t="s">
        <v>432</v>
      </c>
      <c r="B19" s="39">
        <f>SUMIFS('DATA 2'!$C$68:$C$100,'DATA 2'!$A$68:$A$100,$A19)</f>
        <v>11781.592780000001</v>
      </c>
      <c r="C19" s="39">
        <f>SUMIFS('DATA 2'!$H$68:$H$100,'DATA 2'!$A$68:$A$100,$A19)</f>
        <v>15398.7227</v>
      </c>
      <c r="D19" s="39">
        <f>SUMIFS('DATA 2'!$J$68:$J$100,'DATA 2'!$A$68:$A$100,$A19)</f>
        <v>17400.18332</v>
      </c>
      <c r="E19" s="39">
        <f>SUMIFS('DATA 2'!$O$68:$O$100,'DATA 2'!$A$68:$A$100,$A19)</f>
        <v>20082.073540000001</v>
      </c>
      <c r="F19" s="39">
        <f>SUMIFS('DATA 2'!$T$68:$T$100,'DATA 2'!$A$68:$A$100,$A19)</f>
        <v>25677.140319999999</v>
      </c>
      <c r="G19" s="39">
        <f>SUMIFS('DATA 2'!$Y$68:$Y$100,'DATA 2'!$A$68:$A$100,$A19)</f>
        <v>27909.852729999999</v>
      </c>
      <c r="H19" s="39">
        <f>SUMIFS('DATA 2'!$AN$68:$AN$100,'DATA 2'!$A$68:$A$100,$A19)</f>
        <v>40898.003539999998</v>
      </c>
      <c r="I19" s="41"/>
      <c r="J19" s="38" t="s">
        <v>432</v>
      </c>
      <c r="K19" s="39">
        <f>SUMIFS('DATA 2'!$C$101:$C$133,'DATA 2'!$A$101:$A$133,$J19)</f>
        <v>11781.592780000001</v>
      </c>
      <c r="L19" s="39">
        <f>SUMIFS('DATA 2'!$H$101:$H$133,'DATA 2'!$A$101:$A$133,$J19)</f>
        <v>12908.7696</v>
      </c>
      <c r="M19" s="39">
        <f>SUMIFS('DATA 2'!$J$101:$J$133,'DATA 2'!$A$101:$A$133,$J19)</f>
        <v>13795.90562</v>
      </c>
      <c r="N19" s="39">
        <f>SUMIFS('DATA 2'!$O$101:$O$133,'DATA 2'!$A$101:$A$133,$J19)</f>
        <v>14135.97205</v>
      </c>
      <c r="O19" s="39">
        <f>SUMIFS('DATA 2'!$T$101:$T$133,'DATA 2'!$A$101:$A$133,$J19)</f>
        <v>16313.28378</v>
      </c>
      <c r="P19" s="39">
        <f>SUMIFS('DATA 2'!Y$101:$Y$133,'DATA 2'!$A$101:$A$133,$J19)</f>
        <v>16680.904119999999</v>
      </c>
      <c r="Q19" s="39">
        <f>SUMIFS('DATA 2'!$AN$101:$AN$133,'DATA 2'!$A$101:$A$133,$J19)</f>
        <v>21671.026119999999</v>
      </c>
      <c r="R19" s="41"/>
      <c r="S19" s="38" t="s">
        <v>432</v>
      </c>
      <c r="T19" s="43">
        <f t="shared" si="7"/>
        <v>-2489.9531000000006</v>
      </c>
      <c r="U19" s="43">
        <f t="shared" si="8"/>
        <v>-3604.2777000000006</v>
      </c>
      <c r="V19" s="43">
        <f t="shared" si="9"/>
        <v>-5946.1014900000009</v>
      </c>
      <c r="W19" s="43">
        <f t="shared" si="10"/>
        <v>-9363.8565399999989</v>
      </c>
      <c r="X19" s="43">
        <f t="shared" si="11"/>
        <v>-11228.948609999999</v>
      </c>
      <c r="Y19" s="43">
        <f t="shared" si="12"/>
        <v>-19226.977419999999</v>
      </c>
      <c r="Z19" s="43"/>
      <c r="AA19" s="38" t="s">
        <v>432</v>
      </c>
      <c r="AB19" s="44">
        <f t="shared" si="1"/>
        <v>-0.16169867777409874</v>
      </c>
      <c r="AC19" s="44">
        <f t="shared" si="2"/>
        <v>-0.20714021419861683</v>
      </c>
      <c r="AD19" s="44">
        <f t="shared" si="3"/>
        <v>-0.29609001670850377</v>
      </c>
      <c r="AE19" s="44">
        <f t="shared" si="4"/>
        <v>-0.36467676786836201</v>
      </c>
      <c r="AF19" s="44">
        <f t="shared" si="5"/>
        <v>-0.40232919602367245</v>
      </c>
      <c r="AG19" s="44">
        <f t="shared" si="6"/>
        <v>-0.4701201955052694</v>
      </c>
    </row>
    <row r="20" spans="1:34" s="42" customFormat="1" ht="13.5" customHeight="1" x14ac:dyDescent="0.2">
      <c r="A20" s="38" t="s">
        <v>429</v>
      </c>
      <c r="B20" s="39">
        <f>SUMIFS('DATA 2'!$C$68:$C$100,'DATA 2'!$A$68:$A$100,$A20)</f>
        <v>474.12527679999999</v>
      </c>
      <c r="C20" s="39">
        <f>SUMIFS('DATA 2'!$H$68:$H$100,'DATA 2'!$A$68:$A$100,$A20)</f>
        <v>756.99995220000005</v>
      </c>
      <c r="D20" s="39">
        <f>SUMIFS('DATA 2'!$J$68:$J$100,'DATA 2'!$A$68:$A$100,$A20)</f>
        <v>350.33041489999999</v>
      </c>
      <c r="E20" s="39">
        <f>SUMIFS('DATA 2'!$O$68:$O$100,'DATA 2'!$A$68:$A$100,$A20)</f>
        <v>23.735362989999999</v>
      </c>
      <c r="F20" s="39">
        <f>SUMIFS('DATA 2'!$T$68:$T$100,'DATA 2'!$A$68:$A$100,$A20)</f>
        <v>7.3846608490000003</v>
      </c>
      <c r="G20" s="39">
        <f>SUMIFS('DATA 2'!$Y$68:$Y$100,'DATA 2'!$A$68:$A$100,$A20)</f>
        <v>6.489342444</v>
      </c>
      <c r="H20" s="39">
        <f>SUMIFS('DATA 2'!$AN$68:$AN$100,'DATA 2'!$A$68:$A$100,$A20)</f>
        <v>10.230589719999999</v>
      </c>
      <c r="I20" s="41"/>
      <c r="J20" s="38" t="s">
        <v>429</v>
      </c>
      <c r="K20" s="39">
        <f>SUMIFS('DATA 2'!$C$101:$C$133,'DATA 2'!$A$101:$A$133,$J20)</f>
        <v>474.12527679999999</v>
      </c>
      <c r="L20" s="39">
        <f>SUMIFS('DATA 2'!$H$101:$H$133,'DATA 2'!$A$101:$A$133,$J20)</f>
        <v>644.56475309999996</v>
      </c>
      <c r="M20" s="39">
        <f>SUMIFS('DATA 2'!$J$101:$J$133,'DATA 2'!$A$101:$A$133,$J20)</f>
        <v>282.74360799999999</v>
      </c>
      <c r="N20" s="39">
        <f>SUMIFS('DATA 2'!$O$101:$O$133,'DATA 2'!$A$101:$A$133,$J20)</f>
        <v>16.821601940000001</v>
      </c>
      <c r="O20" s="39">
        <f>SUMIFS('DATA 2'!$T$101:$T$133,'DATA 2'!$A$101:$A$133,$J20)</f>
        <v>4.5970169590000003</v>
      </c>
      <c r="P20" s="39">
        <f>SUMIFS('DATA 2'!Y$101:$Y$133,'DATA 2'!$A$101:$A$133,$J20)</f>
        <v>3.5970577910000001</v>
      </c>
      <c r="Q20" s="39">
        <f>SUMIFS('DATA 2'!$AN$101:$AN$133,'DATA 2'!$A$101:$A$133,$J20)</f>
        <v>3.9903531229999998</v>
      </c>
      <c r="R20" s="41"/>
      <c r="S20" s="38" t="s">
        <v>429</v>
      </c>
      <c r="T20" s="43">
        <f t="shared" si="7"/>
        <v>-112.43519910000009</v>
      </c>
      <c r="U20" s="43">
        <f t="shared" si="8"/>
        <v>-67.586806899999999</v>
      </c>
      <c r="V20" s="43">
        <f t="shared" si="9"/>
        <v>-6.913761049999998</v>
      </c>
      <c r="W20" s="43">
        <f t="shared" si="10"/>
        <v>-2.78764389</v>
      </c>
      <c r="X20" s="43">
        <f t="shared" si="11"/>
        <v>-2.8922846529999999</v>
      </c>
      <c r="Y20" s="43">
        <f t="shared" si="12"/>
        <v>-6.2402365969999991</v>
      </c>
      <c r="Z20" s="43"/>
      <c r="AA20" s="38" t="s">
        <v>429</v>
      </c>
      <c r="AB20" s="44">
        <f t="shared" si="1"/>
        <v>-0.14852735297174047</v>
      </c>
      <c r="AC20" s="44">
        <f t="shared" si="2"/>
        <v>-0.19292303501336672</v>
      </c>
      <c r="AD20" s="44">
        <f t="shared" si="3"/>
        <v>-0.29128524610779494</v>
      </c>
      <c r="AE20" s="44">
        <f t="shared" si="4"/>
        <v>-0.37749111936230506</v>
      </c>
      <c r="AF20" s="44">
        <f t="shared" si="5"/>
        <v>-0.44569764624984243</v>
      </c>
      <c r="AG20" s="44">
        <f t="shared" si="6"/>
        <v>-0.60995864048783299</v>
      </c>
    </row>
    <row r="21" spans="1:34" s="42" customFormat="1" ht="13.5" customHeight="1" x14ac:dyDescent="0.2">
      <c r="A21" s="38" t="s">
        <v>430</v>
      </c>
      <c r="B21" s="39">
        <f>SUMIFS('DATA 2'!$C$68:$C$100,'DATA 2'!$A$68:$A$100,$A21)</f>
        <v>5981.2326210000001</v>
      </c>
      <c r="C21" s="39">
        <f>SUMIFS('DATA 2'!$H$68:$H$100,'DATA 2'!$A$68:$A$100,$A21)</f>
        <v>3355.7476350000002</v>
      </c>
      <c r="D21" s="39">
        <f>SUMIFS('DATA 2'!$J$68:$J$100,'DATA 2'!$A$68:$A$100,$A21)</f>
        <v>778.01021530000003</v>
      </c>
      <c r="E21" s="39">
        <f>SUMIFS('DATA 2'!$O$68:$O$100,'DATA 2'!$A$68:$A$100,$A21)</f>
        <v>8.7599503769999902</v>
      </c>
      <c r="F21" s="39">
        <f>SUMIFS('DATA 2'!$T$68:$T$100,'DATA 2'!$A$68:$A$100,$A21)</f>
        <v>1.7237765249999999</v>
      </c>
      <c r="G21" s="39">
        <f>SUMIFS('DATA 2'!$Y$68:$Y$100,'DATA 2'!$A$68:$A$100,$A21)</f>
        <v>0.48646143339999998</v>
      </c>
      <c r="H21" s="39">
        <f>SUMIFS('DATA 2'!$AN$68:$AN$100,'DATA 2'!$A$68:$A$100,$A21)</f>
        <v>1.4749571899999999E-2</v>
      </c>
      <c r="I21" s="41"/>
      <c r="J21" s="38" t="s">
        <v>430</v>
      </c>
      <c r="K21" s="39">
        <f>SUMIFS('DATA 2'!$C$101:$C$133,'DATA 2'!$A$101:$A$133,$J21)</f>
        <v>5981.2326210000001</v>
      </c>
      <c r="L21" s="39">
        <f>SUMIFS('DATA 2'!$H$101:$H$133,'DATA 2'!$A$101:$A$133,$J21)</f>
        <v>2879.32402</v>
      </c>
      <c r="M21" s="39">
        <f>SUMIFS('DATA 2'!$J$101:$J$133,'DATA 2'!$A$101:$A$133,$J21)</f>
        <v>635.96355019999999</v>
      </c>
      <c r="N21" s="39">
        <f>SUMIFS('DATA 2'!$O$101:$O$133,'DATA 2'!$A$101:$A$133,$J21)</f>
        <v>6.7893983579999997</v>
      </c>
      <c r="O21" s="39">
        <f>SUMIFS('DATA 2'!$T$101:$T$133,'DATA 2'!$A$101:$A$133,$J21)</f>
        <v>1.258330341</v>
      </c>
      <c r="P21" s="39">
        <f>SUMIFS('DATA 2'!Y$101:$Y$133,'DATA 2'!$A$101:$A$133,$J21)</f>
        <v>0.33481077300000001</v>
      </c>
      <c r="Q21" s="39">
        <f>SUMIFS('DATA 2'!$AN$101:$AN$133,'DATA 2'!$A$101:$A$133,$J21)</f>
        <v>8.5507340200000007E-3</v>
      </c>
      <c r="R21" s="41"/>
      <c r="S21" s="38" t="s">
        <v>430</v>
      </c>
      <c r="T21" s="43">
        <f t="shared" si="7"/>
        <v>-476.42361500000015</v>
      </c>
      <c r="U21" s="43">
        <f t="shared" si="8"/>
        <v>-142.04666510000004</v>
      </c>
      <c r="V21" s="43">
        <f t="shared" si="9"/>
        <v>-1.9705520189999906</v>
      </c>
      <c r="W21" s="43">
        <f t="shared" si="10"/>
        <v>-0.46544618399999993</v>
      </c>
      <c r="X21" s="43">
        <f t="shared" si="11"/>
        <v>-0.15165066039999997</v>
      </c>
      <c r="Y21" s="43">
        <f t="shared" si="12"/>
        <v>-6.1988378799999987E-3</v>
      </c>
      <c r="Z21" s="43"/>
      <c r="AA21" s="38" t="s">
        <v>430</v>
      </c>
      <c r="AB21" s="44">
        <f t="shared" si="1"/>
        <v>-0.14197242070022353</v>
      </c>
      <c r="AC21" s="44">
        <f t="shared" si="2"/>
        <v>-0.18257686378221527</v>
      </c>
      <c r="AD21" s="44">
        <f t="shared" si="3"/>
        <v>-0.22495013489732152</v>
      </c>
      <c r="AE21" s="44">
        <f t="shared" si="4"/>
        <v>-0.2700153861301714</v>
      </c>
      <c r="AF21" s="44">
        <f t="shared" si="5"/>
        <v>-0.31174241160306537</v>
      </c>
      <c r="AG21" s="44">
        <f t="shared" si="6"/>
        <v>-0.42027239312620313</v>
      </c>
    </row>
    <row r="22" spans="1:34" s="42" customFormat="1" ht="13.5" customHeight="1" x14ac:dyDescent="0.2">
      <c r="A22" s="40" t="s">
        <v>222</v>
      </c>
      <c r="B22" s="39">
        <f>SUM(B4:B8,B10:B21)</f>
        <v>3459303.5254912633</v>
      </c>
      <c r="C22" s="39">
        <f t="shared" ref="C22:H22" si="15">SUM(C4:C8,C10:C21)</f>
        <v>3974998.6750966501</v>
      </c>
      <c r="D22" s="39">
        <f t="shared" si="15"/>
        <v>4202678.2862469098</v>
      </c>
      <c r="E22" s="39">
        <f t="shared" si="15"/>
        <v>4824481.267869208</v>
      </c>
      <c r="F22" s="39">
        <f t="shared" si="15"/>
        <v>5535030.1141583929</v>
      </c>
      <c r="G22" s="39">
        <f t="shared" si="15"/>
        <v>6328827.5211145375</v>
      </c>
      <c r="H22" s="39">
        <f t="shared" si="15"/>
        <v>9243306.5056588016</v>
      </c>
      <c r="I22" s="41"/>
      <c r="J22" s="40" t="s">
        <v>222</v>
      </c>
      <c r="K22" s="39">
        <f t="shared" ref="K22:Q22" si="16">SUM(K4:K8,K10:K21)</f>
        <v>3459303.5254912633</v>
      </c>
      <c r="L22" s="39">
        <f t="shared" si="16"/>
        <v>3979959.8677115696</v>
      </c>
      <c r="M22" s="39">
        <f t="shared" si="16"/>
        <v>4214062.60525499</v>
      </c>
      <c r="N22" s="39">
        <f t="shared" si="16"/>
        <v>4867118.6769184787</v>
      </c>
      <c r="O22" s="39">
        <f t="shared" si="16"/>
        <v>5621403.9843196813</v>
      </c>
      <c r="P22" s="39">
        <f>SUM(P4:P8,P10:P21)</f>
        <v>6461333.9702366125</v>
      </c>
      <c r="Q22" s="39">
        <f t="shared" si="16"/>
        <v>9539736.2665873431</v>
      </c>
      <c r="R22" s="41"/>
      <c r="S22" s="40" t="s">
        <v>222</v>
      </c>
      <c r="T22" s="43">
        <f t="shared" si="7"/>
        <v>4961.192614919506</v>
      </c>
      <c r="U22" s="43">
        <f t="shared" si="8"/>
        <v>11384.319008080289</v>
      </c>
      <c r="V22" s="43">
        <f t="shared" si="9"/>
        <v>42637.409049270675</v>
      </c>
      <c r="W22" s="43">
        <f t="shared" si="10"/>
        <v>86373.870161288418</v>
      </c>
      <c r="X22" s="43">
        <f t="shared" si="11"/>
        <v>132506.44912207499</v>
      </c>
      <c r="Y22" s="43">
        <f t="shared" si="12"/>
        <v>296429.76092854142</v>
      </c>
      <c r="Z22" s="43"/>
      <c r="AA22" s="40" t="s">
        <v>222</v>
      </c>
      <c r="AB22" s="44">
        <f t="shared" si="1"/>
        <v>1.2480991870515989E-3</v>
      </c>
      <c r="AC22" s="44">
        <f t="shared" si="2"/>
        <v>2.7088247618989314E-3</v>
      </c>
      <c r="AD22" s="44">
        <f t="shared" si="3"/>
        <v>8.8377188513992788E-3</v>
      </c>
      <c r="AE22" s="44">
        <f t="shared" si="4"/>
        <v>1.5604950357966052E-2</v>
      </c>
      <c r="AF22" s="44">
        <f t="shared" si="5"/>
        <v>2.0936966393854339E-2</v>
      </c>
      <c r="AG22" s="44">
        <f t="shared" si="6"/>
        <v>3.206966692568991E-2</v>
      </c>
    </row>
    <row r="23" spans="1:34" s="42" customFormat="1" ht="13.5" customHeight="1" x14ac:dyDescent="0.2">
      <c r="A23" s="40" t="s">
        <v>433</v>
      </c>
      <c r="B23" s="39">
        <f>SUM(B10:B17)</f>
        <v>15572.681199462699</v>
      </c>
      <c r="C23" s="39">
        <f t="shared" ref="C23:G23" si="17">SUM(C10:C17)</f>
        <v>23967.999844499995</v>
      </c>
      <c r="D23" s="39">
        <f t="shared" si="17"/>
        <v>30205.7245826</v>
      </c>
      <c r="E23" s="39">
        <f t="shared" si="17"/>
        <v>56013.001058999995</v>
      </c>
      <c r="F23" s="39">
        <f t="shared" si="17"/>
        <v>79515.790036999999</v>
      </c>
      <c r="G23" s="39">
        <f t="shared" si="17"/>
        <v>115667.692335</v>
      </c>
      <c r="H23" s="39">
        <f>SUM(H10:H17)</f>
        <v>221067.87032830997</v>
      </c>
      <c r="I23" s="41"/>
      <c r="J23" s="40" t="s">
        <v>433</v>
      </c>
      <c r="K23" s="39">
        <f>SUM(K10:K17)</f>
        <v>15572.681199462699</v>
      </c>
      <c r="L23" s="39">
        <f t="shared" ref="L23:Q23" si="18">SUM(L10:L17)</f>
        <v>20147.759473600003</v>
      </c>
      <c r="M23" s="39">
        <f t="shared" si="18"/>
        <v>23644.285830500005</v>
      </c>
      <c r="N23" s="39">
        <f t="shared" si="18"/>
        <v>37809.596824399989</v>
      </c>
      <c r="O23" s="39">
        <f t="shared" si="18"/>
        <v>48007.010217000003</v>
      </c>
      <c r="P23" s="39">
        <f t="shared" si="18"/>
        <v>66249.809034899998</v>
      </c>
      <c r="Q23" s="39">
        <f t="shared" si="18"/>
        <v>112418.6528964303</v>
      </c>
      <c r="R23" s="41"/>
      <c r="S23" s="40" t="s">
        <v>433</v>
      </c>
      <c r="T23" s="43">
        <f t="shared" si="7"/>
        <v>-3820.2403708999918</v>
      </c>
      <c r="U23" s="43">
        <f t="shared" si="8"/>
        <v>-6561.4387520999953</v>
      </c>
      <c r="V23" s="43">
        <f t="shared" si="9"/>
        <v>-18203.404234600006</v>
      </c>
      <c r="W23" s="43">
        <f t="shared" si="10"/>
        <v>-31508.779819999996</v>
      </c>
      <c r="X23" s="43">
        <f t="shared" si="11"/>
        <v>-49417.883300100002</v>
      </c>
      <c r="Y23" s="43">
        <f t="shared" si="12"/>
        <v>-108649.21743187968</v>
      </c>
      <c r="Z23" s="43"/>
      <c r="AA23" s="40" t="s">
        <v>433</v>
      </c>
      <c r="AB23" s="44">
        <f t="shared" si="1"/>
        <v>-0.15938920208966179</v>
      </c>
      <c r="AC23" s="44">
        <f t="shared" si="2"/>
        <v>-0.21722500760268837</v>
      </c>
      <c r="AD23" s="44">
        <f t="shared" si="3"/>
        <v>-0.32498534073233953</v>
      </c>
      <c r="AE23" s="44">
        <f t="shared" si="4"/>
        <v>-0.39625814954914551</v>
      </c>
      <c r="AF23" s="44">
        <f t="shared" si="5"/>
        <v>-0.42724015930891535</v>
      </c>
      <c r="AG23" s="44">
        <f t="shared" si="6"/>
        <v>-0.49147448369825841</v>
      </c>
    </row>
    <row r="24" spans="1:34" s="42" customFormat="1" ht="13.5" customHeight="1" x14ac:dyDescent="0.2">
      <c r="A24" s="50" t="s">
        <v>436</v>
      </c>
      <c r="B24" s="39">
        <f>SUM(B10:B16)</f>
        <v>12966.9558114627</v>
      </c>
      <c r="C24" s="39">
        <f t="shared" ref="C24:G24" si="19">SUM(C10:C16)</f>
        <v>21119.824426499996</v>
      </c>
      <c r="D24" s="39">
        <f t="shared" si="19"/>
        <v>27041.230174600001</v>
      </c>
      <c r="E24" s="39">
        <f t="shared" si="19"/>
        <v>52719.897166999996</v>
      </c>
      <c r="F24" s="39">
        <f t="shared" si="19"/>
        <v>76172.732315999994</v>
      </c>
      <c r="G24" s="39">
        <f t="shared" si="19"/>
        <v>112166.529308</v>
      </c>
      <c r="H24" s="39">
        <f>SUM(H10:H16)</f>
        <v>217341.59572130998</v>
      </c>
      <c r="I24" s="41"/>
      <c r="J24" s="50" t="s">
        <v>436</v>
      </c>
      <c r="K24" s="39">
        <f>SUM(K10:K16)</f>
        <v>12966.9558114627</v>
      </c>
      <c r="L24" s="39">
        <f t="shared" ref="L24:Q24" si="20">SUM(L10:L16)</f>
        <v>17753.257513600001</v>
      </c>
      <c r="M24" s="39">
        <f t="shared" si="20"/>
        <v>21173.895757500006</v>
      </c>
      <c r="N24" s="39">
        <f t="shared" si="20"/>
        <v>35661.48592739999</v>
      </c>
      <c r="O24" s="39">
        <f t="shared" si="20"/>
        <v>46153.813158000004</v>
      </c>
      <c r="P24" s="39">
        <f t="shared" si="20"/>
        <v>64543.734202899999</v>
      </c>
      <c r="Q24" s="39">
        <f t="shared" si="20"/>
        <v>111137.6315424303</v>
      </c>
      <c r="R24" s="41"/>
      <c r="S24" s="50" t="s">
        <v>436</v>
      </c>
      <c r="T24" s="43">
        <f t="shared" si="7"/>
        <v>-3366.5669128999943</v>
      </c>
      <c r="U24" s="43">
        <f t="shared" si="8"/>
        <v>-5867.3344170999953</v>
      </c>
      <c r="V24" s="43">
        <f t="shared" si="9"/>
        <v>-17058.411239600006</v>
      </c>
      <c r="W24" s="43">
        <f t="shared" si="10"/>
        <v>-30018.91915799999</v>
      </c>
      <c r="X24" s="43">
        <f t="shared" si="11"/>
        <v>-47622.795105099998</v>
      </c>
      <c r="Y24" s="43">
        <f t="shared" si="12"/>
        <v>-106203.96417887967</v>
      </c>
      <c r="Z24" s="43"/>
      <c r="AA24" s="50" t="s">
        <v>436</v>
      </c>
      <c r="AB24" s="44">
        <f t="shared" si="1"/>
        <v>-0.15940316760757778</v>
      </c>
      <c r="AC24" s="44">
        <f t="shared" si="2"/>
        <v>-0.21697734826469617</v>
      </c>
      <c r="AD24" s="44">
        <f t="shared" si="3"/>
        <v>-0.32356685343228841</v>
      </c>
      <c r="AE24" s="44">
        <f t="shared" si="4"/>
        <v>-0.39409009294123154</v>
      </c>
      <c r="AF24" s="44">
        <f t="shared" si="5"/>
        <v>-0.42457224449132902</v>
      </c>
      <c r="AG24" s="44">
        <f t="shared" si="6"/>
        <v>-0.48864996976953068</v>
      </c>
    </row>
    <row r="25" spans="1:34" s="42" customFormat="1" ht="13.5" customHeight="1" x14ac:dyDescent="0.2">
      <c r="A25" s="40" t="s">
        <v>223</v>
      </c>
      <c r="B25" s="39">
        <f>SUM(B18:B21)</f>
        <v>21068.6177508</v>
      </c>
      <c r="C25" s="39">
        <f t="shared" ref="C25:H25" si="21">SUM(C18:C21)</f>
        <v>22587.768702199999</v>
      </c>
      <c r="D25" s="39">
        <f t="shared" si="21"/>
        <v>21942.389497200002</v>
      </c>
      <c r="E25" s="39">
        <f t="shared" si="21"/>
        <v>23806.041672366999</v>
      </c>
      <c r="F25" s="39">
        <f t="shared" si="21"/>
        <v>28797.543052373996</v>
      </c>
      <c r="G25" s="39">
        <f t="shared" si="21"/>
        <v>30648.073635877401</v>
      </c>
      <c r="H25" s="39">
        <f t="shared" si="21"/>
        <v>40946.016575051894</v>
      </c>
      <c r="I25" s="41"/>
      <c r="J25" s="40" t="s">
        <v>223</v>
      </c>
      <c r="K25" s="39">
        <f t="shared" ref="K25:Q25" si="22">SUM(K18:K21)</f>
        <v>21068.6177508</v>
      </c>
      <c r="L25" s="39">
        <f t="shared" si="22"/>
        <v>19053.1923991</v>
      </c>
      <c r="M25" s="39">
        <f t="shared" si="22"/>
        <v>17490.2427972</v>
      </c>
      <c r="N25" s="39">
        <f t="shared" si="22"/>
        <v>16896.388575297999</v>
      </c>
      <c r="O25" s="39">
        <f t="shared" si="22"/>
        <v>18461.537415299998</v>
      </c>
      <c r="P25" s="39">
        <f t="shared" si="22"/>
        <v>18521.211610564002</v>
      </c>
      <c r="Q25" s="39">
        <f t="shared" si="22"/>
        <v>21703.187127357018</v>
      </c>
      <c r="R25" s="41"/>
      <c r="S25" s="40" t="s">
        <v>223</v>
      </c>
      <c r="T25" s="43">
        <f t="shared" si="7"/>
        <v>-3534.5763030999988</v>
      </c>
      <c r="U25" s="43">
        <f t="shared" si="8"/>
        <v>-4452.1467000000011</v>
      </c>
      <c r="V25" s="43">
        <f t="shared" si="9"/>
        <v>-6909.6530970690001</v>
      </c>
      <c r="W25" s="43">
        <f t="shared" si="10"/>
        <v>-10336.005637073999</v>
      </c>
      <c r="X25" s="43">
        <f t="shared" si="11"/>
        <v>-12126.862025313399</v>
      </c>
      <c r="Y25" s="43">
        <f t="shared" si="12"/>
        <v>-19242.829447694876</v>
      </c>
      <c r="Z25" s="41"/>
      <c r="AA25" s="40" t="s">
        <v>223</v>
      </c>
      <c r="AB25" s="44">
        <f t="shared" si="1"/>
        <v>-0.15648187077264253</v>
      </c>
      <c r="AC25" s="44">
        <f t="shared" si="2"/>
        <v>-0.20290163478176004</v>
      </c>
      <c r="AD25" s="44">
        <f t="shared" si="3"/>
        <v>-0.29024787875967717</v>
      </c>
      <c r="AE25" s="44">
        <f t="shared" si="4"/>
        <v>-0.35891970430518805</v>
      </c>
      <c r="AF25" s="44">
        <f t="shared" si="5"/>
        <v>-0.39568105223805616</v>
      </c>
      <c r="AG25" s="44">
        <f t="shared" si="6"/>
        <v>-0.46995608015797541</v>
      </c>
    </row>
    <row r="26" spans="1:34" ht="15.75" customHeight="1" x14ac:dyDescent="0.25">
      <c r="A26" s="20"/>
      <c r="B26" s="35"/>
      <c r="C26" s="35"/>
      <c r="D26" s="35"/>
      <c r="E26" s="35"/>
      <c r="F26" s="35"/>
      <c r="G26" s="35"/>
      <c r="H26" s="35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</row>
    <row r="27" spans="1:34" x14ac:dyDescent="0.25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</row>
    <row r="28" spans="1:34" s="42" customFormat="1" ht="12.75" x14ac:dyDescent="0.2">
      <c r="A28" s="40" t="s">
        <v>441</v>
      </c>
      <c r="B28" s="41"/>
      <c r="C28" s="41"/>
      <c r="D28" s="41"/>
      <c r="E28" s="41"/>
      <c r="F28" s="41"/>
      <c r="G28" s="41"/>
      <c r="H28" s="41"/>
      <c r="I28" s="41"/>
      <c r="J28" s="40" t="s">
        <v>441</v>
      </c>
      <c r="L28" s="41"/>
      <c r="M28" s="41"/>
      <c r="N28" s="41"/>
      <c r="O28" s="41"/>
      <c r="P28" s="41"/>
      <c r="Q28" s="41"/>
      <c r="R28" s="41"/>
      <c r="S28" s="40" t="s">
        <v>441</v>
      </c>
      <c r="U28" s="41"/>
      <c r="V28" s="41"/>
      <c r="W28" s="41"/>
      <c r="X28" s="41"/>
      <c r="Y28" s="41"/>
      <c r="Z28" s="41"/>
      <c r="AA28" s="40" t="s">
        <v>441</v>
      </c>
      <c r="AC28" s="41"/>
      <c r="AD28" s="41"/>
      <c r="AE28" s="41"/>
      <c r="AF28" s="41"/>
      <c r="AG28" s="41"/>
      <c r="AH28" s="41"/>
    </row>
    <row r="29" spans="1:34" s="42" customFormat="1" ht="12.75" x14ac:dyDescent="0.2">
      <c r="A29" s="45"/>
      <c r="B29" s="46" t="s">
        <v>434</v>
      </c>
      <c r="C29" s="46" t="s">
        <v>442</v>
      </c>
      <c r="D29" s="46" t="s">
        <v>439</v>
      </c>
      <c r="E29" s="49"/>
      <c r="F29" s="49"/>
      <c r="G29" s="49"/>
      <c r="H29" s="49"/>
      <c r="J29" s="45"/>
      <c r="K29" s="46" t="s">
        <v>434</v>
      </c>
      <c r="L29" s="46" t="s">
        <v>442</v>
      </c>
      <c r="M29" s="46" t="s">
        <v>439</v>
      </c>
      <c r="N29" s="49"/>
      <c r="O29" s="49"/>
      <c r="P29" s="49"/>
      <c r="Q29" s="49"/>
      <c r="R29" s="41"/>
      <c r="S29" s="45"/>
      <c r="T29" s="46" t="s">
        <v>434</v>
      </c>
      <c r="U29" s="46" t="s">
        <v>442</v>
      </c>
      <c r="V29" s="46" t="s">
        <v>439</v>
      </c>
      <c r="W29" s="41"/>
      <c r="X29" s="41"/>
      <c r="Y29" s="41"/>
      <c r="Z29" s="41"/>
      <c r="AA29" s="45"/>
      <c r="AB29" s="46" t="s">
        <v>434</v>
      </c>
      <c r="AC29" s="46" t="s">
        <v>442</v>
      </c>
      <c r="AD29" s="46" t="s">
        <v>439</v>
      </c>
      <c r="AE29" s="41"/>
      <c r="AF29" s="41"/>
      <c r="AG29" s="41"/>
    </row>
    <row r="30" spans="1:34" s="42" customFormat="1" ht="12.75" x14ac:dyDescent="0.2">
      <c r="A30" s="36" t="s">
        <v>216</v>
      </c>
      <c r="B30" s="39">
        <f>AVERAGE(Inversion!H2:T2)</f>
        <v>65543.516520937701</v>
      </c>
      <c r="C30" s="39">
        <f>AVERAGE(Inversion!U2:AD2)</f>
        <v>87682.529400423999</v>
      </c>
      <c r="D30" s="39">
        <f>AVERAGE(Inversion!AE2:AN2)</f>
        <v>114537.507675792</v>
      </c>
      <c r="E30" s="39"/>
      <c r="F30" s="39"/>
      <c r="G30" s="39"/>
      <c r="H30" s="39"/>
      <c r="I30" s="41"/>
      <c r="J30" s="36" t="s">
        <v>216</v>
      </c>
      <c r="K30" s="39">
        <f>AVERAGE(Inversion!H26:T26)</f>
        <v>66929.953955372315</v>
      </c>
      <c r="L30" s="39">
        <f>AVERAGE(Inversion!U26:AD26)</f>
        <v>89731.221677284004</v>
      </c>
      <c r="M30" s="39">
        <f>AVERAGE(Inversion!AE26:AN26)</f>
        <v>115896.83936469199</v>
      </c>
      <c r="N30" s="39"/>
      <c r="O30" s="39"/>
      <c r="P30" s="39"/>
      <c r="Q30" s="41"/>
      <c r="R30" s="41"/>
      <c r="S30" s="36" t="s">
        <v>216</v>
      </c>
      <c r="T30" s="39">
        <f t="shared" ref="T30:T51" si="23">K30-B30</f>
        <v>1386.4374344346143</v>
      </c>
      <c r="U30" s="39">
        <f t="shared" ref="U30:U51" si="24">L30-C30</f>
        <v>2048.6922768600052</v>
      </c>
      <c r="V30" s="39">
        <f t="shared" ref="V30:V51" si="25">M30-D30</f>
        <v>1359.3316888999834</v>
      </c>
      <c r="W30" s="41"/>
      <c r="X30" s="41"/>
      <c r="Y30" s="41"/>
      <c r="Z30" s="41"/>
      <c r="AA30" s="36" t="s">
        <v>216</v>
      </c>
      <c r="AB30" s="44">
        <f t="shared" ref="AB30:AB51" si="26">K30/B30-1</f>
        <v>2.1152930267202219E-2</v>
      </c>
      <c r="AC30" s="44">
        <f t="shared" ref="AC30:AC51" si="27">L30/C30-1</f>
        <v>2.3364885694664883E-2</v>
      </c>
      <c r="AD30" s="44">
        <f t="shared" ref="AD30:AD51" si="28">M30/D30-1</f>
        <v>1.1868004782744856E-2</v>
      </c>
      <c r="AE30" s="41"/>
      <c r="AF30" s="41"/>
      <c r="AG30" s="41"/>
    </row>
    <row r="31" spans="1:34" s="42" customFormat="1" ht="12.75" x14ac:dyDescent="0.2">
      <c r="A31" s="36" t="s">
        <v>215</v>
      </c>
      <c r="B31" s="39">
        <f>AVERAGE(Inversion!H3:T3)</f>
        <v>1074669.1519225384</v>
      </c>
      <c r="C31" s="39">
        <f>AVERAGE(Inversion!U3:AD3)</f>
        <v>1466657.5696180002</v>
      </c>
      <c r="D31" s="39">
        <f>AVERAGE(Inversion!AE3:AN3)</f>
        <v>1897313.2297760001</v>
      </c>
      <c r="E31" s="39"/>
      <c r="F31" s="39"/>
      <c r="G31" s="39"/>
      <c r="H31" s="39"/>
      <c r="I31" s="41"/>
      <c r="J31" s="36" t="s">
        <v>215</v>
      </c>
      <c r="K31" s="39">
        <f>AVERAGE(Inversion!H27:T27)</f>
        <v>1106436.796648077</v>
      </c>
      <c r="L31" s="39">
        <f>AVERAGE(Inversion!U27:AD27)</f>
        <v>1539829.747407</v>
      </c>
      <c r="M31" s="39">
        <f>AVERAGE(Inversion!AE27:AN27)</f>
        <v>2012708.2810869995</v>
      </c>
      <c r="N31" s="39"/>
      <c r="O31" s="39"/>
      <c r="P31" s="39"/>
      <c r="Q31" s="41"/>
      <c r="R31" s="41"/>
      <c r="S31" s="36" t="s">
        <v>215</v>
      </c>
      <c r="T31" s="39">
        <f t="shared" si="23"/>
        <v>31767.644725538557</v>
      </c>
      <c r="U31" s="39">
        <f t="shared" si="24"/>
        <v>73172.177788999863</v>
      </c>
      <c r="V31" s="39">
        <f t="shared" si="25"/>
        <v>115395.05131099932</v>
      </c>
      <c r="W31" s="41"/>
      <c r="X31" s="41"/>
      <c r="Y31" s="41"/>
      <c r="Z31" s="41"/>
      <c r="AA31" s="36" t="s">
        <v>215</v>
      </c>
      <c r="AB31" s="44">
        <f t="shared" si="26"/>
        <v>2.9560395093417791E-2</v>
      </c>
      <c r="AC31" s="44">
        <f t="shared" si="27"/>
        <v>4.9890430666824193E-2</v>
      </c>
      <c r="AD31" s="44">
        <f t="shared" si="28"/>
        <v>6.0820242804412006E-2</v>
      </c>
      <c r="AE31" s="41"/>
      <c r="AF31" s="41"/>
      <c r="AG31" s="41"/>
    </row>
    <row r="32" spans="1:34" s="42" customFormat="1" ht="12.75" x14ac:dyDescent="0.2">
      <c r="A32" s="36" t="s">
        <v>217</v>
      </c>
      <c r="B32" s="39">
        <f>AVERAGE(Inversion!H4:T4)</f>
        <v>235515.89929002308</v>
      </c>
      <c r="C32" s="39">
        <f>AVERAGE(Inversion!U4:AD4)</f>
        <v>329526.66714889999</v>
      </c>
      <c r="D32" s="39">
        <f>AVERAGE(Inversion!AE4:AN4)</f>
        <v>439885.16044430004</v>
      </c>
      <c r="E32" s="39"/>
      <c r="F32" s="39"/>
      <c r="G32" s="39"/>
      <c r="H32" s="39"/>
      <c r="I32" s="41"/>
      <c r="J32" s="36" t="s">
        <v>217</v>
      </c>
      <c r="K32" s="39">
        <f>AVERAGE(Inversion!H28:T28)</f>
        <v>261615.49092253851</v>
      </c>
      <c r="L32" s="39">
        <f>AVERAGE(Inversion!U28:AD28)</f>
        <v>427719.50181242998</v>
      </c>
      <c r="M32" s="39">
        <f>AVERAGE(Inversion!AE28:AN28)</f>
        <v>631112.6997768099</v>
      </c>
      <c r="N32" s="39"/>
      <c r="O32" s="39"/>
      <c r="P32" s="39"/>
      <c r="Q32" s="41"/>
      <c r="R32" s="41"/>
      <c r="S32" s="36" t="s">
        <v>217</v>
      </c>
      <c r="T32" s="39">
        <f t="shared" si="23"/>
        <v>26099.591632515425</v>
      </c>
      <c r="U32" s="39">
        <f t="shared" si="24"/>
        <v>98192.834663529997</v>
      </c>
      <c r="V32" s="39">
        <f t="shared" si="25"/>
        <v>191227.53933250986</v>
      </c>
      <c r="W32" s="41"/>
      <c r="X32" s="41"/>
      <c r="Y32" s="41"/>
      <c r="Z32" s="41"/>
      <c r="AA32" s="36" t="s">
        <v>217</v>
      </c>
      <c r="AB32" s="44">
        <f t="shared" si="26"/>
        <v>0.11081880973299141</v>
      </c>
      <c r="AC32" s="44">
        <f t="shared" si="27"/>
        <v>0.29798145173835211</v>
      </c>
      <c r="AD32" s="44">
        <f t="shared" si="28"/>
        <v>0.43472150581156921</v>
      </c>
      <c r="AE32" s="41"/>
      <c r="AF32" s="41"/>
      <c r="AG32" s="41"/>
    </row>
    <row r="33" spans="1:33" s="42" customFormat="1" ht="12.75" x14ac:dyDescent="0.2">
      <c r="A33" s="36" t="s">
        <v>218</v>
      </c>
      <c r="B33" s="39">
        <f>AVERAGE(Inversion!H5:T5)</f>
        <v>2750564.7426384618</v>
      </c>
      <c r="C33" s="39">
        <f>AVERAGE(Inversion!U5:AD5)</f>
        <v>3713319.2557099997</v>
      </c>
      <c r="D33" s="39">
        <f>AVERAGE(Inversion!AE5:AN5)</f>
        <v>4819033.3533100011</v>
      </c>
      <c r="E33" s="39"/>
      <c r="F33" s="39"/>
      <c r="G33" s="39"/>
      <c r="H33" s="39"/>
      <c r="I33" s="41"/>
      <c r="J33" s="36" t="s">
        <v>218</v>
      </c>
      <c r="K33" s="39">
        <f>AVERAGE(Inversion!H29:T29)</f>
        <v>2814450.5836846153</v>
      </c>
      <c r="L33" s="39">
        <f>AVERAGE(Inversion!U29:AD29)</f>
        <v>3880837.26883</v>
      </c>
      <c r="M33" s="39">
        <f>AVERAGE(Inversion!AE29:AN29)</f>
        <v>5058992.2521500001</v>
      </c>
      <c r="N33" s="39"/>
      <c r="O33" s="39"/>
      <c r="P33" s="39"/>
      <c r="Q33" s="41"/>
      <c r="R33" s="41"/>
      <c r="S33" s="36" t="s">
        <v>218</v>
      </c>
      <c r="T33" s="39">
        <f t="shared" si="23"/>
        <v>63885.841046153568</v>
      </c>
      <c r="U33" s="39">
        <f t="shared" si="24"/>
        <v>167518.01312000025</v>
      </c>
      <c r="V33" s="39">
        <f t="shared" si="25"/>
        <v>239958.89883999899</v>
      </c>
      <c r="W33" s="41"/>
      <c r="X33" s="41"/>
      <c r="Y33" s="41"/>
      <c r="Z33" s="41"/>
      <c r="AA33" s="36" t="s">
        <v>218</v>
      </c>
      <c r="AB33" s="44">
        <f t="shared" si="26"/>
        <v>2.3226445120819728E-2</v>
      </c>
      <c r="AC33" s="44">
        <f t="shared" si="27"/>
        <v>4.5112741885149354E-2</v>
      </c>
      <c r="AD33" s="44">
        <f t="shared" si="28"/>
        <v>4.97939900488924E-2</v>
      </c>
      <c r="AE33" s="41"/>
      <c r="AF33" s="41"/>
      <c r="AG33" s="41"/>
    </row>
    <row r="34" spans="1:33" s="42" customFormat="1" ht="12.75" x14ac:dyDescent="0.2">
      <c r="A34" s="37" t="s">
        <v>219</v>
      </c>
      <c r="B34" s="39">
        <f>AVERAGE(Inversion!H6:T6)</f>
        <v>516451.89660384605</v>
      </c>
      <c r="C34" s="39">
        <f>AVERAGE(Inversion!U6:AD6)</f>
        <v>679190.66376899998</v>
      </c>
      <c r="D34" s="39">
        <f>AVERAGE(Inversion!AE6:AN6)</f>
        <v>791360.92641199997</v>
      </c>
      <c r="E34" s="39"/>
      <c r="F34" s="39"/>
      <c r="G34" s="39"/>
      <c r="H34" s="39"/>
      <c r="I34" s="41"/>
      <c r="J34" s="37" t="s">
        <v>219</v>
      </c>
      <c r="K34" s="39">
        <f>AVERAGE(Inversion!H30:T30)</f>
        <v>455265.35559538467</v>
      </c>
      <c r="L34" s="39">
        <f>AVERAGE(Inversion!U30:AD30)</f>
        <v>541390.96663499996</v>
      </c>
      <c r="M34" s="39">
        <f>AVERAGE(Inversion!AE30:AN30)</f>
        <v>601449.32924000011</v>
      </c>
      <c r="N34" s="39"/>
      <c r="O34" s="39"/>
      <c r="P34" s="39"/>
      <c r="Q34" s="41"/>
      <c r="R34" s="41"/>
      <c r="S34" s="37" t="s">
        <v>219</v>
      </c>
      <c r="T34" s="39">
        <f t="shared" si="23"/>
        <v>-61186.541008461383</v>
      </c>
      <c r="U34" s="39">
        <f t="shared" si="24"/>
        <v>-137799.69713400002</v>
      </c>
      <c r="V34" s="39">
        <f t="shared" si="25"/>
        <v>-189911.59717199986</v>
      </c>
      <c r="W34" s="41"/>
      <c r="X34" s="41"/>
      <c r="Y34" s="41"/>
      <c r="Z34" s="41"/>
      <c r="AA34" s="37" t="s">
        <v>219</v>
      </c>
      <c r="AB34" s="44">
        <f t="shared" si="26"/>
        <v>-0.11847481132477211</v>
      </c>
      <c r="AC34" s="44">
        <f t="shared" si="27"/>
        <v>-0.20288809090707283</v>
      </c>
      <c r="AD34" s="44">
        <f t="shared" si="28"/>
        <v>-0.2399810135092868</v>
      </c>
      <c r="AE34" s="41"/>
      <c r="AF34" s="41"/>
      <c r="AG34" s="41"/>
    </row>
    <row r="35" spans="1:33" s="42" customFormat="1" ht="12.75" x14ac:dyDescent="0.2">
      <c r="A35" s="36" t="s">
        <v>221</v>
      </c>
      <c r="B35" s="39">
        <f>AVERAGE(Inversion!H7:T7)</f>
        <v>74060.406222678983</v>
      </c>
      <c r="C35" s="39">
        <f>AVERAGE(Inversion!U7:AD7)</f>
        <v>153555.74208917402</v>
      </c>
      <c r="D35" s="39">
        <f>AVERAGE(Inversion!AE7:AN7)</f>
        <v>236902.18870975557</v>
      </c>
      <c r="E35" s="39"/>
      <c r="F35" s="39"/>
      <c r="G35" s="39"/>
      <c r="H35" s="39"/>
      <c r="I35" s="41"/>
      <c r="J35" s="36" t="s">
        <v>221</v>
      </c>
      <c r="K35" s="39">
        <f>AVERAGE(Inversion!H31:T31)</f>
        <v>51364.414484615081</v>
      </c>
      <c r="L35" s="39">
        <f>AVERAGE(Inversion!U31:AD31)</f>
        <v>88406.453950644252</v>
      </c>
      <c r="M35" s="39">
        <f>AVERAGE(Inversion!AE31:AN31)</f>
        <v>125620.3722418759</v>
      </c>
      <c r="N35" s="39"/>
      <c r="O35" s="39"/>
      <c r="P35" s="39"/>
      <c r="Q35" s="41"/>
      <c r="R35" s="41"/>
      <c r="S35" s="36" t="s">
        <v>221</v>
      </c>
      <c r="T35" s="39">
        <f t="shared" si="23"/>
        <v>-22695.991738063902</v>
      </c>
      <c r="U35" s="39">
        <f t="shared" si="24"/>
        <v>-65149.288138529766</v>
      </c>
      <c r="V35" s="39">
        <f t="shared" si="25"/>
        <v>-111281.81646787967</v>
      </c>
      <c r="W35" s="41"/>
      <c r="X35" s="41"/>
      <c r="Y35" s="41"/>
      <c r="Z35" s="41"/>
      <c r="AA35" s="36" t="s">
        <v>221</v>
      </c>
      <c r="AB35" s="44">
        <f t="shared" si="26"/>
        <v>-0.30645243383925524</v>
      </c>
      <c r="AC35" s="44">
        <f t="shared" si="27"/>
        <v>-0.42427125975332003</v>
      </c>
      <c r="AD35" s="44">
        <f t="shared" si="28"/>
        <v>-0.4697373927778199</v>
      </c>
      <c r="AE35" s="41"/>
      <c r="AF35" s="41"/>
      <c r="AG35" s="41"/>
    </row>
    <row r="36" spans="1:33" s="42" customFormat="1" ht="12.75" x14ac:dyDescent="0.2">
      <c r="A36" s="38" t="s">
        <v>422</v>
      </c>
      <c r="B36" s="39">
        <f>AVERAGE(Inversion!H8:T8)</f>
        <v>18946.602458461541</v>
      </c>
      <c r="C36" s="39">
        <f>AVERAGE(Inversion!U8:AD8)</f>
        <v>25355.405422</v>
      </c>
      <c r="D36" s="39">
        <f>AVERAGE(Inversion!AE8:AN8)</f>
        <v>28754.911582999997</v>
      </c>
      <c r="E36" s="39"/>
      <c r="F36" s="39"/>
      <c r="G36" s="39"/>
      <c r="H36" s="39"/>
      <c r="I36" s="41"/>
      <c r="J36" s="38" t="s">
        <v>422</v>
      </c>
      <c r="K36" s="39">
        <f>AVERAGE(Inversion!H32:T32)</f>
        <v>12800.926676153846</v>
      </c>
      <c r="L36" s="39">
        <f>AVERAGE(Inversion!U32:AD32)</f>
        <v>12433.165295000001</v>
      </c>
      <c r="M36" s="39">
        <f>AVERAGE(Inversion!AE32:AN32)</f>
        <v>11500.925834999998</v>
      </c>
      <c r="N36" s="39"/>
      <c r="O36" s="39"/>
      <c r="P36" s="39"/>
      <c r="Q36" s="41"/>
      <c r="R36" s="41"/>
      <c r="S36" s="38" t="s">
        <v>422</v>
      </c>
      <c r="T36" s="39">
        <f t="shared" si="23"/>
        <v>-6145.675782307695</v>
      </c>
      <c r="U36" s="39">
        <f t="shared" si="24"/>
        <v>-12922.240126999999</v>
      </c>
      <c r="V36" s="39">
        <f t="shared" si="25"/>
        <v>-17253.985747999999</v>
      </c>
      <c r="W36" s="41"/>
      <c r="X36" s="41"/>
      <c r="Y36" s="41"/>
      <c r="Z36" s="41"/>
      <c r="AA36" s="38" t="s">
        <v>422</v>
      </c>
      <c r="AB36" s="44">
        <f t="shared" si="26"/>
        <v>-0.32436822357894779</v>
      </c>
      <c r="AC36" s="44">
        <f t="shared" si="27"/>
        <v>-0.5096443899014852</v>
      </c>
      <c r="AD36" s="44">
        <f t="shared" si="28"/>
        <v>-0.60003612593963296</v>
      </c>
      <c r="AE36" s="41"/>
      <c r="AF36" s="41"/>
      <c r="AG36" s="41"/>
    </row>
    <row r="37" spans="1:33" s="42" customFormat="1" ht="12.75" x14ac:dyDescent="0.2">
      <c r="A37" s="38" t="s">
        <v>423</v>
      </c>
      <c r="B37" s="39">
        <f>AVERAGE(Inversion!H9:T9)</f>
        <v>9846.4101915384599</v>
      </c>
      <c r="C37" s="39">
        <f>AVERAGE(Inversion!U9:AD9)</f>
        <v>33258.471577000004</v>
      </c>
      <c r="D37" s="39">
        <f>AVERAGE(Inversion!AE9:AN9)</f>
        <v>55113.418099000002</v>
      </c>
      <c r="E37" s="39"/>
      <c r="F37" s="39"/>
      <c r="G37" s="39"/>
      <c r="H37" s="39"/>
      <c r="I37" s="41"/>
      <c r="J37" s="38" t="s">
        <v>423</v>
      </c>
      <c r="K37" s="39">
        <f>AVERAGE(Inversion!H33:T33)</f>
        <v>6660.215340384616</v>
      </c>
      <c r="L37" s="39">
        <f>AVERAGE(Inversion!U33:AD33)</f>
        <v>19445.619583999996</v>
      </c>
      <c r="M37" s="39">
        <f>AVERAGE(Inversion!AE33:AN33)</f>
        <v>29694.953547000001</v>
      </c>
      <c r="N37" s="39"/>
      <c r="O37" s="39"/>
      <c r="P37" s="39"/>
      <c r="Q37" s="41"/>
      <c r="R37" s="41"/>
      <c r="S37" s="38" t="s">
        <v>423</v>
      </c>
      <c r="T37" s="39">
        <f t="shared" si="23"/>
        <v>-3186.194851153844</v>
      </c>
      <c r="U37" s="39">
        <f t="shared" si="24"/>
        <v>-13812.851993000007</v>
      </c>
      <c r="V37" s="39">
        <f t="shared" si="25"/>
        <v>-25418.464552000001</v>
      </c>
      <c r="W37" s="41"/>
      <c r="X37" s="41"/>
      <c r="Y37" s="41"/>
      <c r="Z37" s="41"/>
      <c r="AA37" s="38" t="s">
        <v>423</v>
      </c>
      <c r="AB37" s="44">
        <f t="shared" si="26"/>
        <v>-0.32358948989266256</v>
      </c>
      <c r="AC37" s="44">
        <f t="shared" si="27"/>
        <v>-0.41531830351916488</v>
      </c>
      <c r="AD37" s="44">
        <f t="shared" si="28"/>
        <v>-0.46120283279002805</v>
      </c>
      <c r="AE37" s="41"/>
      <c r="AF37" s="41"/>
      <c r="AG37" s="41"/>
    </row>
    <row r="38" spans="1:33" s="42" customFormat="1" ht="12.75" x14ac:dyDescent="0.2">
      <c r="A38" s="38" t="s">
        <v>424</v>
      </c>
      <c r="B38" s="39">
        <f>AVERAGE(Inversion!H10:T10)</f>
        <v>1865.4412188538461</v>
      </c>
      <c r="C38" s="39">
        <f>AVERAGE(Inversion!U10:AD10)</f>
        <v>3218.1341356000003</v>
      </c>
      <c r="D38" s="39">
        <f>AVERAGE(Inversion!AE10:AN10)</f>
        <v>3762.3953967000002</v>
      </c>
      <c r="E38" s="39"/>
      <c r="F38" s="39"/>
      <c r="G38" s="39"/>
      <c r="H38" s="39"/>
      <c r="I38" s="41"/>
      <c r="J38" s="38" t="s">
        <v>424</v>
      </c>
      <c r="K38" s="39">
        <f>AVERAGE(Inversion!H34:T34)</f>
        <v>1232.1617046230767</v>
      </c>
      <c r="L38" s="39">
        <f>AVERAGE(Inversion!U34:AD34)</f>
        <v>1676.1681152000001</v>
      </c>
      <c r="M38" s="39">
        <f>AVERAGE(Inversion!AE34:AN34)</f>
        <v>1737.1636291999998</v>
      </c>
      <c r="N38" s="39"/>
      <c r="O38" s="39"/>
      <c r="P38" s="39"/>
      <c r="Q38" s="41"/>
      <c r="R38" s="41"/>
      <c r="S38" s="38" t="s">
        <v>424</v>
      </c>
      <c r="T38" s="39">
        <f t="shared" si="23"/>
        <v>-633.27951423076934</v>
      </c>
      <c r="U38" s="39">
        <f t="shared" si="24"/>
        <v>-1541.9660204000002</v>
      </c>
      <c r="V38" s="39">
        <f t="shared" si="25"/>
        <v>-2025.2317675000004</v>
      </c>
      <c r="W38" s="41"/>
      <c r="X38" s="41"/>
      <c r="Y38" s="41"/>
      <c r="Z38" s="41"/>
      <c r="AA38" s="38" t="s">
        <v>424</v>
      </c>
      <c r="AB38" s="44">
        <f t="shared" si="26"/>
        <v>-0.33947974764911937</v>
      </c>
      <c r="AC38" s="44">
        <f t="shared" si="27"/>
        <v>-0.47914908311070459</v>
      </c>
      <c r="AD38" s="44">
        <f t="shared" si="28"/>
        <v>-0.53828254448650792</v>
      </c>
      <c r="AE38" s="41"/>
      <c r="AF38" s="41"/>
      <c r="AG38" s="41"/>
    </row>
    <row r="39" spans="1:33" s="42" customFormat="1" ht="12.75" x14ac:dyDescent="0.2">
      <c r="A39" s="38" t="s">
        <v>117</v>
      </c>
      <c r="B39" s="39">
        <f>AVERAGE(Inversion!H11:T11)</f>
        <v>8856.8346224384622</v>
      </c>
      <c r="C39" s="39">
        <f>AVERAGE(Inversion!U11:AD11)</f>
        <v>49229.441998000009</v>
      </c>
      <c r="D39" s="39">
        <f>AVERAGE(Inversion!AE11:AN11)</f>
        <v>107366.73010700001</v>
      </c>
      <c r="E39" s="39"/>
      <c r="F39" s="39"/>
      <c r="G39" s="39"/>
      <c r="H39" s="39"/>
      <c r="I39" s="41"/>
      <c r="J39" s="38" t="s">
        <v>117</v>
      </c>
      <c r="K39" s="39">
        <f>AVERAGE(Inversion!H35:T35)</f>
        <v>6007.6721642230759</v>
      </c>
      <c r="L39" s="39">
        <f>AVERAGE(Inversion!U35:AD35)</f>
        <v>29976.302672999998</v>
      </c>
      <c r="M39" s="39">
        <f>AVERAGE(Inversion!AE35:AN35)</f>
        <v>60488.874709999989</v>
      </c>
      <c r="N39" s="39"/>
      <c r="O39" s="39"/>
      <c r="P39" s="39"/>
      <c r="Q39" s="41"/>
      <c r="R39" s="41"/>
      <c r="S39" s="38" t="s">
        <v>117</v>
      </c>
      <c r="T39" s="39">
        <f t="shared" si="23"/>
        <v>-2849.1624582153863</v>
      </c>
      <c r="U39" s="39">
        <f t="shared" si="24"/>
        <v>-19253.139325000011</v>
      </c>
      <c r="V39" s="39">
        <f t="shared" si="25"/>
        <v>-46877.855397000021</v>
      </c>
      <c r="W39" s="41"/>
      <c r="X39" s="41"/>
      <c r="Y39" s="41"/>
      <c r="Z39" s="41"/>
      <c r="AA39" s="38" t="s">
        <v>117</v>
      </c>
      <c r="AB39" s="44">
        <f t="shared" si="26"/>
        <v>-0.3216908274427005</v>
      </c>
      <c r="AC39" s="44">
        <f t="shared" si="27"/>
        <v>-0.3910899360951966</v>
      </c>
      <c r="AD39" s="44">
        <f t="shared" si="28"/>
        <v>-0.43661435297770812</v>
      </c>
      <c r="AE39" s="41"/>
      <c r="AF39" s="41"/>
      <c r="AG39" s="41"/>
    </row>
    <row r="40" spans="1:33" s="42" customFormat="1" ht="12.75" x14ac:dyDescent="0.2">
      <c r="A40" s="38" t="s">
        <v>425</v>
      </c>
      <c r="B40" s="39">
        <f>AVERAGE(Inversion!H12:T12)</f>
        <v>2797.592166769231</v>
      </c>
      <c r="C40" s="39">
        <f>AVERAGE(Inversion!U12:AD12)</f>
        <v>4579.0234407000007</v>
      </c>
      <c r="D40" s="39">
        <f>AVERAGE(Inversion!AE12:AN12)</f>
        <v>565.20123893269988</v>
      </c>
      <c r="E40" s="39"/>
      <c r="F40" s="39"/>
      <c r="G40" s="39"/>
      <c r="H40" s="39"/>
      <c r="I40" s="41"/>
      <c r="J40" s="38" t="s">
        <v>425</v>
      </c>
      <c r="K40" s="39">
        <f>AVERAGE(Inversion!H36:T36)</f>
        <v>1890.7539205384617</v>
      </c>
      <c r="L40" s="39">
        <f>AVERAGE(Inversion!U36:AD36)</f>
        <v>2540.5434919000004</v>
      </c>
      <c r="M40" s="39">
        <f>AVERAGE(Inversion!AE36:AN36)</f>
        <v>292.95339113972994</v>
      </c>
      <c r="N40" s="39"/>
      <c r="O40" s="39"/>
      <c r="P40" s="39"/>
      <c r="Q40" s="41"/>
      <c r="R40" s="41"/>
      <c r="S40" s="38" t="s">
        <v>425</v>
      </c>
      <c r="T40" s="39">
        <f t="shared" si="23"/>
        <v>-906.8382462307693</v>
      </c>
      <c r="U40" s="39">
        <f t="shared" si="24"/>
        <v>-2038.4799488000003</v>
      </c>
      <c r="V40" s="39">
        <f t="shared" si="25"/>
        <v>-272.24784779296994</v>
      </c>
      <c r="W40" s="41"/>
      <c r="X40" s="41"/>
      <c r="Y40" s="41"/>
      <c r="Z40" s="41"/>
      <c r="AA40" s="38" t="s">
        <v>425</v>
      </c>
      <c r="AB40" s="44">
        <f t="shared" si="26"/>
        <v>-0.32414955153310343</v>
      </c>
      <c r="AC40" s="44">
        <f t="shared" si="27"/>
        <v>-0.44517788021813998</v>
      </c>
      <c r="AD40" s="44">
        <f t="shared" si="28"/>
        <v>-0.48168303435970927</v>
      </c>
      <c r="AE40" s="41"/>
      <c r="AF40" s="41"/>
      <c r="AG40" s="41"/>
    </row>
    <row r="41" spans="1:33" s="42" customFormat="1" ht="12.75" x14ac:dyDescent="0.2">
      <c r="A41" s="38" t="s">
        <v>426</v>
      </c>
      <c r="B41" s="39">
        <f>AVERAGE(Inversion!H13:T13)</f>
        <v>1232.761013746154</v>
      </c>
      <c r="C41" s="39">
        <f>AVERAGE(Inversion!U13:AD13)</f>
        <v>947.40880246999984</v>
      </c>
      <c r="D41" s="39">
        <f>AVERAGE(Inversion!AE13:AN13)</f>
        <v>196.94490013200001</v>
      </c>
      <c r="E41" s="39"/>
      <c r="F41" s="39"/>
      <c r="G41" s="39"/>
      <c r="H41" s="39"/>
      <c r="I41" s="41"/>
      <c r="J41" s="38" t="s">
        <v>426</v>
      </c>
      <c r="K41" s="39">
        <f>AVERAGE(Inversion!H37:T37)</f>
        <v>838.16827782307701</v>
      </c>
      <c r="L41" s="39">
        <f>AVERAGE(Inversion!U37:AD37)</f>
        <v>495.71243453</v>
      </c>
      <c r="M41" s="39">
        <f>AVERAGE(Inversion!AE37:AN37)</f>
        <v>88.189607018999993</v>
      </c>
      <c r="N41" s="39"/>
      <c r="O41" s="39"/>
      <c r="P41" s="39"/>
      <c r="Q41" s="41"/>
      <c r="R41" s="41"/>
      <c r="S41" s="38" t="s">
        <v>426</v>
      </c>
      <c r="T41" s="39">
        <f t="shared" si="23"/>
        <v>-394.59273592307704</v>
      </c>
      <c r="U41" s="39">
        <f t="shared" si="24"/>
        <v>-451.69636793999985</v>
      </c>
      <c r="V41" s="39">
        <f t="shared" si="25"/>
        <v>-108.75529311300002</v>
      </c>
      <c r="W41" s="41"/>
      <c r="X41" s="41"/>
      <c r="Y41" s="41"/>
      <c r="Z41" s="41"/>
      <c r="AA41" s="38" t="s">
        <v>426</v>
      </c>
      <c r="AB41" s="44">
        <f t="shared" si="26"/>
        <v>-0.32008859099459663</v>
      </c>
      <c r="AC41" s="44">
        <f t="shared" si="27"/>
        <v>-0.47677028835110813</v>
      </c>
      <c r="AD41" s="44">
        <f t="shared" si="28"/>
        <v>-0.55221177618769546</v>
      </c>
      <c r="AE41" s="41"/>
      <c r="AF41" s="41"/>
      <c r="AG41" s="41"/>
    </row>
    <row r="42" spans="1:33" s="42" customFormat="1" ht="12.75" x14ac:dyDescent="0.2">
      <c r="A42" s="38" t="s">
        <v>427</v>
      </c>
      <c r="B42" s="39">
        <f>AVERAGE(Inversion!H14:T14)</f>
        <v>2935.0206014538462</v>
      </c>
      <c r="C42" s="39">
        <f>AVERAGE(Inversion!U14:AD14)</f>
        <v>3067.7436996999995</v>
      </c>
      <c r="D42" s="39">
        <f>AVERAGE(Inversion!AE14:AN14)</f>
        <v>1249.4259609200003</v>
      </c>
      <c r="E42" s="39"/>
      <c r="F42" s="39"/>
      <c r="G42" s="39"/>
      <c r="H42" s="39"/>
      <c r="I42" s="41"/>
      <c r="J42" s="38" t="s">
        <v>427</v>
      </c>
      <c r="K42" s="39">
        <f>AVERAGE(Inversion!H38:T38)</f>
        <v>2051.1967985615383</v>
      </c>
      <c r="L42" s="39">
        <f>AVERAGE(Inversion!U38:AD38)</f>
        <v>1845.4945946999997</v>
      </c>
      <c r="M42" s="39">
        <f>AVERAGE(Inversion!AE38:AN38)</f>
        <v>667.13237150000009</v>
      </c>
      <c r="N42" s="39"/>
      <c r="O42" s="39"/>
      <c r="P42" s="39"/>
      <c r="Q42" s="41"/>
      <c r="R42" s="41"/>
      <c r="S42" s="38" t="s">
        <v>427</v>
      </c>
      <c r="T42" s="39">
        <f t="shared" si="23"/>
        <v>-883.82380289230787</v>
      </c>
      <c r="U42" s="39">
        <f t="shared" si="24"/>
        <v>-1222.2491049999999</v>
      </c>
      <c r="V42" s="39">
        <f t="shared" si="25"/>
        <v>-582.29358942000022</v>
      </c>
      <c r="W42" s="41"/>
      <c r="X42" s="41"/>
      <c r="Y42" s="41"/>
      <c r="Z42" s="41"/>
      <c r="AA42" s="38" t="s">
        <v>427</v>
      </c>
      <c r="AB42" s="44">
        <f t="shared" si="26"/>
        <v>-0.30113035746819317</v>
      </c>
      <c r="AC42" s="44">
        <f t="shared" si="27"/>
        <v>-0.39841956325084327</v>
      </c>
      <c r="AD42" s="44">
        <f t="shared" si="28"/>
        <v>-0.46604889575948549</v>
      </c>
      <c r="AE42" s="41"/>
      <c r="AF42" s="41"/>
      <c r="AG42" s="41"/>
    </row>
    <row r="43" spans="1:33" s="42" customFormat="1" ht="12.75" x14ac:dyDescent="0.2">
      <c r="A43" s="38" t="s">
        <v>428</v>
      </c>
      <c r="B43" s="39">
        <f>AVERAGE(Inversion!H15:T15)</f>
        <v>3249.2101385384617</v>
      </c>
      <c r="C43" s="39">
        <f>AVERAGE(Inversion!U15:AD15)</f>
        <v>3478.5237431999994</v>
      </c>
      <c r="D43" s="39">
        <f>AVERAGE(Inversion!AE15:AN15)</f>
        <v>3682.2716582000003</v>
      </c>
      <c r="E43" s="39"/>
      <c r="F43" s="39"/>
      <c r="G43" s="39"/>
      <c r="H43" s="39"/>
      <c r="I43" s="41"/>
      <c r="J43" s="38" t="s">
        <v>428</v>
      </c>
      <c r="K43" s="39">
        <f>AVERAGE(Inversion!H39:T39)</f>
        <v>2212.7246890769229</v>
      </c>
      <c r="L43" s="39">
        <f>AVERAGE(Inversion!U39:AD39)</f>
        <v>1678.2492857000004</v>
      </c>
      <c r="M43" s="39">
        <f>AVERAGE(Inversion!AE39:AN39)</f>
        <v>1400.7015443000003</v>
      </c>
      <c r="N43" s="39"/>
      <c r="O43" s="39"/>
      <c r="P43" s="39"/>
      <c r="Q43" s="41"/>
      <c r="R43" s="41"/>
      <c r="S43" s="38" t="s">
        <v>428</v>
      </c>
      <c r="T43" s="39">
        <f t="shared" si="23"/>
        <v>-1036.4854494615388</v>
      </c>
      <c r="U43" s="39">
        <f t="shared" si="24"/>
        <v>-1800.274457499999</v>
      </c>
      <c r="V43" s="39">
        <f t="shared" si="25"/>
        <v>-2281.5701139000003</v>
      </c>
      <c r="W43" s="41"/>
      <c r="X43" s="41"/>
      <c r="Y43" s="41"/>
      <c r="Z43" s="41"/>
      <c r="AA43" s="38" t="s">
        <v>428</v>
      </c>
      <c r="AB43" s="44">
        <f t="shared" si="26"/>
        <v>-0.31899612683338596</v>
      </c>
      <c r="AC43" s="44">
        <f t="shared" si="27"/>
        <v>-0.51753979285588314</v>
      </c>
      <c r="AD43" s="44">
        <f t="shared" si="28"/>
        <v>-0.61960939487427624</v>
      </c>
      <c r="AE43" s="41"/>
      <c r="AF43" s="41"/>
      <c r="AG43" s="41"/>
    </row>
    <row r="44" spans="1:33" s="42" customFormat="1" ht="12.75" x14ac:dyDescent="0.2">
      <c r="A44" s="38" t="s">
        <v>431</v>
      </c>
      <c r="B44" s="39">
        <f>AVERAGE(Inversion!H16:T16)</f>
        <v>3450.1788617692309</v>
      </c>
      <c r="C44" s="39">
        <f>AVERAGE(Inversion!U16:AD16)</f>
        <v>2668.8892099</v>
      </c>
      <c r="D44" s="39">
        <f>AVERAGE(Inversion!AE16:AN16)</f>
        <v>547.45611933799989</v>
      </c>
      <c r="E44" s="39"/>
      <c r="F44" s="39"/>
      <c r="G44" s="39"/>
      <c r="H44" s="39"/>
      <c r="I44" s="41"/>
      <c r="J44" s="38" t="s">
        <v>431</v>
      </c>
      <c r="K44" s="39">
        <f>AVERAGE(Inversion!H40:T40)</f>
        <v>2620.4810196153844</v>
      </c>
      <c r="L44" s="39">
        <f>AVERAGE(Inversion!U40:AD40)</f>
        <v>1801.2748096999999</v>
      </c>
      <c r="M44" s="39">
        <f>AVERAGE(Inversion!AE40:AN40)</f>
        <v>376.41676884700007</v>
      </c>
      <c r="N44" s="39"/>
      <c r="O44" s="39"/>
      <c r="P44" s="39"/>
      <c r="Q44" s="41"/>
      <c r="R44" s="41"/>
      <c r="S44" s="38" t="s">
        <v>431</v>
      </c>
      <c r="T44" s="39">
        <f t="shared" si="23"/>
        <v>-829.69784215384652</v>
      </c>
      <c r="U44" s="39">
        <f t="shared" si="24"/>
        <v>-867.61440020000009</v>
      </c>
      <c r="V44" s="39">
        <f t="shared" si="25"/>
        <v>-171.03935049099982</v>
      </c>
      <c r="W44" s="41"/>
      <c r="X44" s="41"/>
      <c r="Y44" s="41"/>
      <c r="Z44" s="41"/>
      <c r="AA44" s="38" t="s">
        <v>431</v>
      </c>
      <c r="AB44" s="44">
        <f t="shared" si="26"/>
        <v>-0.24047966073514881</v>
      </c>
      <c r="AC44" s="44">
        <f t="shared" si="27"/>
        <v>-0.32508445722724799</v>
      </c>
      <c r="AD44" s="44">
        <f t="shared" si="28"/>
        <v>-0.31242568024963469</v>
      </c>
      <c r="AE44" s="41"/>
      <c r="AF44" s="41"/>
      <c r="AG44" s="41"/>
    </row>
    <row r="45" spans="1:33" s="42" customFormat="1" ht="12.75" x14ac:dyDescent="0.2">
      <c r="A45" s="38" t="s">
        <v>432</v>
      </c>
      <c r="B45" s="39">
        <f>AVERAGE(Inversion!H17:T17)</f>
        <v>20218.641843846159</v>
      </c>
      <c r="C45" s="39">
        <f>AVERAGE(Inversion!U17:AD17)</f>
        <v>27745.459575000004</v>
      </c>
      <c r="D45" s="39">
        <f>AVERAGE(Inversion!AE17:AN17)</f>
        <v>35654.840746000002</v>
      </c>
      <c r="E45" s="39"/>
      <c r="F45" s="39"/>
      <c r="G45" s="39"/>
      <c r="H45" s="39"/>
      <c r="I45" s="41"/>
      <c r="J45" s="38" t="s">
        <v>432</v>
      </c>
      <c r="K45" s="39">
        <f>AVERAGE(Inversion!H41:T41)</f>
        <v>14498.075922307695</v>
      </c>
      <c r="L45" s="39">
        <f>AVERAGE(Inversion!U41:AD41)</f>
        <v>16509.871948000004</v>
      </c>
      <c r="M45" s="39">
        <f>AVERAGE(Inversion!AE41:AN41)</f>
        <v>19369.354598000002</v>
      </c>
      <c r="N45" s="39"/>
      <c r="O45" s="39"/>
      <c r="P45" s="39"/>
      <c r="Q45" s="41"/>
      <c r="R45" s="41"/>
      <c r="S45" s="38" t="s">
        <v>432</v>
      </c>
      <c r="T45" s="39">
        <f t="shared" si="23"/>
        <v>-5720.565921538464</v>
      </c>
      <c r="U45" s="39">
        <f t="shared" si="24"/>
        <v>-11235.587627000001</v>
      </c>
      <c r="V45" s="39">
        <f t="shared" si="25"/>
        <v>-16285.486148</v>
      </c>
      <c r="W45" s="41"/>
      <c r="X45" s="41"/>
      <c r="Y45" s="41"/>
      <c r="Z45" s="41"/>
      <c r="AA45" s="38" t="s">
        <v>432</v>
      </c>
      <c r="AB45" s="44">
        <f t="shared" si="26"/>
        <v>-0.28293522214399391</v>
      </c>
      <c r="AC45" s="44">
        <f t="shared" si="27"/>
        <v>-0.40495229846990199</v>
      </c>
      <c r="AD45" s="44">
        <f t="shared" si="28"/>
        <v>-0.45675386026866538</v>
      </c>
      <c r="AE45" s="41"/>
      <c r="AF45" s="41"/>
      <c r="AG45" s="41"/>
    </row>
    <row r="46" spans="1:33" s="42" customFormat="1" ht="12.75" x14ac:dyDescent="0.2">
      <c r="A46" s="38" t="s">
        <v>429</v>
      </c>
      <c r="B46" s="39">
        <f>AVERAGE(Inversion!H18:T18)</f>
        <v>168.86018875738461</v>
      </c>
      <c r="C46" s="39">
        <f>AVERAGE(Inversion!U18:AD18)</f>
        <v>6.6898939205999994</v>
      </c>
      <c r="D46" s="39">
        <f>AVERAGE(Inversion!AE18:AN18)</f>
        <v>8.5434861118000001</v>
      </c>
      <c r="E46" s="39"/>
      <c r="F46" s="39"/>
      <c r="G46" s="39"/>
      <c r="H46" s="39"/>
      <c r="I46" s="41"/>
      <c r="J46" s="38" t="s">
        <v>429</v>
      </c>
      <c r="K46" s="39">
        <f>AVERAGE(Inversion!H42:T42)</f>
        <v>137.49911344161535</v>
      </c>
      <c r="L46" s="39">
        <f>AVERAGE(Inversion!U42:AD42)</f>
        <v>3.6664212287</v>
      </c>
      <c r="M46" s="39">
        <f>AVERAGE(Inversion!AE42:AN42)</f>
        <v>3.6754583326999999</v>
      </c>
      <c r="N46" s="39"/>
      <c r="O46" s="39"/>
      <c r="P46" s="39"/>
      <c r="Q46" s="41"/>
      <c r="R46" s="41"/>
      <c r="S46" s="38" t="s">
        <v>429</v>
      </c>
      <c r="T46" s="39">
        <f t="shared" si="23"/>
        <v>-31.361075315769256</v>
      </c>
      <c r="U46" s="39">
        <f t="shared" si="24"/>
        <v>-3.0234726918999995</v>
      </c>
      <c r="V46" s="39">
        <f t="shared" si="25"/>
        <v>-4.8680277791000002</v>
      </c>
      <c r="W46" s="41"/>
      <c r="X46" s="41"/>
      <c r="Y46" s="41"/>
      <c r="Z46" s="41"/>
      <c r="AA46" s="38" t="s">
        <v>429</v>
      </c>
      <c r="AB46" s="44">
        <f t="shared" si="26"/>
        <v>-0.18572213821712769</v>
      </c>
      <c r="AC46" s="44">
        <f t="shared" si="27"/>
        <v>-0.4519462831226525</v>
      </c>
      <c r="AD46" s="44">
        <f t="shared" si="28"/>
        <v>-0.5697940764925491</v>
      </c>
      <c r="AE46" s="41"/>
      <c r="AF46" s="41"/>
      <c r="AG46" s="41"/>
    </row>
    <row r="47" spans="1:33" s="42" customFormat="1" ht="12.75" x14ac:dyDescent="0.2">
      <c r="A47" s="38" t="s">
        <v>430</v>
      </c>
      <c r="B47" s="39">
        <f>AVERAGE(Inversion!H19:T19)</f>
        <v>492.85291650623071</v>
      </c>
      <c r="C47" s="39">
        <f>AVERAGE(Inversion!U19:AD19)</f>
        <v>0.55059168339999986</v>
      </c>
      <c r="D47" s="39">
        <f>AVERAGE(Inversion!AE19:AN19)</f>
        <v>4.9414421100000001E-2</v>
      </c>
      <c r="E47" s="39"/>
      <c r="F47" s="39"/>
      <c r="G47" s="39"/>
      <c r="H47" s="39"/>
      <c r="I47" s="41"/>
      <c r="J47" s="38" t="s">
        <v>430</v>
      </c>
      <c r="K47" s="39">
        <f>AVERAGE(Inversion!H43:T43)</f>
        <v>414.53885786576927</v>
      </c>
      <c r="L47" s="39">
        <f>AVERAGE(Inversion!U43:AD43)</f>
        <v>0.38529768554999999</v>
      </c>
      <c r="M47" s="39">
        <f>AVERAGE(Inversion!AE43:AN43)</f>
        <v>3.0781537482E-2</v>
      </c>
      <c r="N47" s="39"/>
      <c r="O47" s="39"/>
      <c r="P47" s="39"/>
      <c r="Q47" s="41"/>
      <c r="R47" s="41"/>
      <c r="S47" s="38" t="s">
        <v>430</v>
      </c>
      <c r="T47" s="39">
        <f t="shared" si="23"/>
        <v>-78.31405864046144</v>
      </c>
      <c r="U47" s="39">
        <f t="shared" si="24"/>
        <v>-0.16529399784999987</v>
      </c>
      <c r="V47" s="39">
        <f t="shared" si="25"/>
        <v>-1.8632883618000001E-2</v>
      </c>
      <c r="W47" s="41"/>
      <c r="X47" s="41"/>
      <c r="Y47" s="41"/>
      <c r="Z47" s="41"/>
      <c r="AA47" s="38" t="s">
        <v>430</v>
      </c>
      <c r="AB47" s="44">
        <f t="shared" si="26"/>
        <v>-0.15889945259047966</v>
      </c>
      <c r="AC47" s="44">
        <f t="shared" si="27"/>
        <v>-0.30021157753288341</v>
      </c>
      <c r="AD47" s="44">
        <f t="shared" si="28"/>
        <v>-0.37707380159918535</v>
      </c>
      <c r="AE47" s="41"/>
      <c r="AF47" s="41"/>
      <c r="AG47" s="41"/>
    </row>
    <row r="48" spans="1:33" s="42" customFormat="1" ht="12.75" x14ac:dyDescent="0.2">
      <c r="A48" s="40" t="s">
        <v>222</v>
      </c>
      <c r="B48" s="39">
        <f>AVERAGE(Inversion!H20:T20)</f>
        <v>4716805.6131984852</v>
      </c>
      <c r="C48" s="39">
        <f>AVERAGE(Inversion!U20:AD20)</f>
        <v>6429932.4277354982</v>
      </c>
      <c r="D48" s="39">
        <f>AVERAGE(Inversion!AE20:AN20)</f>
        <v>8299032.3663278492</v>
      </c>
      <c r="E48" s="39"/>
      <c r="F48" s="39"/>
      <c r="G48" s="39"/>
      <c r="H48" s="39"/>
      <c r="I48" s="41"/>
      <c r="J48" s="40" t="s">
        <v>222</v>
      </c>
      <c r="K48" s="39">
        <f>AVERAGE(Inversion!H44:T44)</f>
        <v>4756062.5952906031</v>
      </c>
      <c r="L48" s="39">
        <f>AVERAGE(Inversion!U44:AD44)</f>
        <v>6567915.1603123583</v>
      </c>
      <c r="M48" s="39">
        <f>AVERAGE(Inversion!AE44:AN44)</f>
        <v>8545779.7738603763</v>
      </c>
      <c r="N48" s="39"/>
      <c r="O48" s="39"/>
      <c r="P48" s="39"/>
      <c r="Q48" s="41"/>
      <c r="R48" s="41"/>
      <c r="S48" s="40" t="s">
        <v>222</v>
      </c>
      <c r="T48" s="39">
        <f t="shared" si="23"/>
        <v>39256.982092117891</v>
      </c>
      <c r="U48" s="39">
        <f t="shared" si="24"/>
        <v>137982.73257686011</v>
      </c>
      <c r="V48" s="39">
        <f t="shared" si="25"/>
        <v>246747.40753252711</v>
      </c>
      <c r="W48" s="41"/>
      <c r="X48" s="41"/>
      <c r="Y48" s="41"/>
      <c r="Z48" s="41"/>
      <c r="AA48" s="40" t="s">
        <v>222</v>
      </c>
      <c r="AB48" s="44">
        <f t="shared" si="26"/>
        <v>8.3227898945570367E-3</v>
      </c>
      <c r="AC48" s="44">
        <f t="shared" si="27"/>
        <v>2.1459437424516503E-2</v>
      </c>
      <c r="AD48" s="44">
        <f t="shared" si="28"/>
        <v>2.9732069552309559E-2</v>
      </c>
      <c r="AE48" s="41"/>
      <c r="AF48" s="41"/>
      <c r="AG48" s="41"/>
    </row>
    <row r="49" spans="1:33" s="42" customFormat="1" ht="12.75" x14ac:dyDescent="0.2">
      <c r="A49" s="40" t="s">
        <v>435</v>
      </c>
      <c r="B49" s="39">
        <f>AVERAGE(Inversion!H21:T21)</f>
        <v>46480.662273261543</v>
      </c>
      <c r="C49" s="39">
        <f>AVERAGE(Inversion!U21:AD21)</f>
        <v>119655.62907547</v>
      </c>
      <c r="D49" s="39">
        <f>AVERAGE(Inversion!AE21:AN21)</f>
        <v>197009.02728568472</v>
      </c>
      <c r="E49" s="39"/>
      <c r="F49" s="39"/>
      <c r="G49" s="39"/>
      <c r="H49" s="39"/>
      <c r="I49" s="41"/>
      <c r="J49" s="40" t="s">
        <v>435</v>
      </c>
      <c r="K49" s="39">
        <f>AVERAGE(Inversion!H45:T45)</f>
        <v>31481.094882307694</v>
      </c>
      <c r="L49" s="39">
        <f>AVERAGE(Inversion!U45:AD45)</f>
        <v>68413.006188330008</v>
      </c>
      <c r="M49" s="39">
        <f>AVERAGE(Inversion!AE45:AN45)</f>
        <v>104470.19309085872</v>
      </c>
      <c r="N49" s="39"/>
      <c r="O49" s="39"/>
      <c r="P49" s="39"/>
      <c r="Q49" s="41"/>
      <c r="R49" s="41"/>
      <c r="S49" s="40" t="s">
        <v>435</v>
      </c>
      <c r="T49" s="39">
        <f t="shared" si="23"/>
        <v>-14999.567390953849</v>
      </c>
      <c r="U49" s="39">
        <f t="shared" si="24"/>
        <v>-51242.622887139994</v>
      </c>
      <c r="V49" s="39">
        <f t="shared" si="25"/>
        <v>-92538.834194825991</v>
      </c>
      <c r="W49" s="41"/>
      <c r="X49" s="41"/>
      <c r="Y49" s="41"/>
      <c r="Z49" s="41"/>
      <c r="AA49" s="40" t="s">
        <v>435</v>
      </c>
      <c r="AB49" s="44">
        <f t="shared" si="26"/>
        <v>-0.32270554371129301</v>
      </c>
      <c r="AC49" s="44">
        <f t="shared" si="27"/>
        <v>-0.42825083352175519</v>
      </c>
      <c r="AD49" s="44">
        <f t="shared" si="28"/>
        <v>-0.46971875080949732</v>
      </c>
      <c r="AE49" s="41"/>
      <c r="AF49" s="41"/>
      <c r="AG49" s="41"/>
    </row>
    <row r="50" spans="1:33" s="42" customFormat="1" ht="12.75" x14ac:dyDescent="0.2">
      <c r="A50" s="40" t="s">
        <v>428</v>
      </c>
      <c r="B50" s="39">
        <f>AVERAGE(Inversion!H22:T22)</f>
        <v>3249.2101385384617</v>
      </c>
      <c r="C50" s="39">
        <f>AVERAGE(Inversion!U22:AD22)</f>
        <v>3478.5237431999994</v>
      </c>
      <c r="D50" s="39">
        <f>AVERAGE(Inversion!AE22:AN22)</f>
        <v>3682.2716582000003</v>
      </c>
      <c r="E50" s="39"/>
      <c r="F50" s="39"/>
      <c r="G50" s="39"/>
      <c r="H50" s="39"/>
      <c r="I50" s="41"/>
      <c r="J50" s="40" t="s">
        <v>428</v>
      </c>
      <c r="K50" s="39">
        <f>AVERAGE(Inversion!H46:T46)</f>
        <v>2212.7246890769229</v>
      </c>
      <c r="L50" s="39">
        <f>AVERAGE(Inversion!U46:AD46)</f>
        <v>1678.2492857000004</v>
      </c>
      <c r="M50" s="39">
        <f>AVERAGE(Inversion!AE46:AN46)</f>
        <v>1400.7015443000003</v>
      </c>
      <c r="N50" s="39"/>
      <c r="O50" s="39"/>
      <c r="P50" s="39"/>
      <c r="Q50" s="41"/>
      <c r="R50" s="41"/>
      <c r="S50" s="40" t="s">
        <v>428</v>
      </c>
      <c r="T50" s="39">
        <f t="shared" si="23"/>
        <v>-1036.4854494615388</v>
      </c>
      <c r="U50" s="39">
        <f t="shared" si="24"/>
        <v>-1800.274457499999</v>
      </c>
      <c r="V50" s="39">
        <f t="shared" si="25"/>
        <v>-2281.5701139000003</v>
      </c>
      <c r="W50" s="41"/>
      <c r="X50" s="41"/>
      <c r="Y50" s="41"/>
      <c r="Z50" s="41"/>
      <c r="AA50" s="40" t="s">
        <v>428</v>
      </c>
      <c r="AB50" s="44">
        <f t="shared" si="26"/>
        <v>-0.31899612683338596</v>
      </c>
      <c r="AC50" s="44">
        <f t="shared" si="27"/>
        <v>-0.51753979285588314</v>
      </c>
      <c r="AD50" s="44">
        <f t="shared" si="28"/>
        <v>-0.61960939487427624</v>
      </c>
      <c r="AE50" s="41"/>
      <c r="AF50" s="41"/>
      <c r="AG50" s="41"/>
    </row>
    <row r="51" spans="1:33" s="42" customFormat="1" ht="12.75" x14ac:dyDescent="0.2">
      <c r="A51" s="40" t="s">
        <v>223</v>
      </c>
      <c r="B51" s="39">
        <f>AVERAGE(Inversion!H23:T23)</f>
        <v>24330.533810878995</v>
      </c>
      <c r="C51" s="39">
        <f>AVERAGE(Inversion!U23:AD23)</f>
        <v>30421.589270504006</v>
      </c>
      <c r="D51" s="39">
        <f>AVERAGE(Inversion!AE23:AN23)</f>
        <v>36210.889765870896</v>
      </c>
      <c r="E51" s="41"/>
      <c r="F51" s="41"/>
      <c r="G51" s="41"/>
      <c r="H51" s="41"/>
      <c r="I51" s="41"/>
      <c r="J51" s="40" t="s">
        <v>223</v>
      </c>
      <c r="K51" s="39">
        <f>AVERAGE(Inversion!H47:T47)</f>
        <v>17670.594913230459</v>
      </c>
      <c r="L51" s="39">
        <f>AVERAGE(Inversion!U47:AD47)</f>
        <v>18315.198476614249</v>
      </c>
      <c r="M51" s="39">
        <f>AVERAGE(Inversion!AE47:AN47)</f>
        <v>19749.477606717181</v>
      </c>
      <c r="N51" s="41"/>
      <c r="O51" s="41"/>
      <c r="P51" s="41"/>
      <c r="Q51" s="41"/>
      <c r="R51" s="41"/>
      <c r="S51" s="40" t="s">
        <v>223</v>
      </c>
      <c r="T51" s="39">
        <f t="shared" si="23"/>
        <v>-6659.9388976485352</v>
      </c>
      <c r="U51" s="39">
        <f t="shared" si="24"/>
        <v>-12106.390793889757</v>
      </c>
      <c r="V51" s="39">
        <f t="shared" si="25"/>
        <v>-16461.412159153715</v>
      </c>
      <c r="W51" s="41"/>
      <c r="X51" s="41"/>
      <c r="Y51" s="41"/>
      <c r="Z51" s="41"/>
      <c r="AA51" s="40" t="s">
        <v>223</v>
      </c>
      <c r="AB51" s="44">
        <f t="shared" si="26"/>
        <v>-0.27372761113324418</v>
      </c>
      <c r="AC51" s="44">
        <f t="shared" si="27"/>
        <v>-0.3979539229933593</v>
      </c>
      <c r="AD51" s="44">
        <f t="shared" si="28"/>
        <v>-0.45459838920248652</v>
      </c>
      <c r="AE51" s="41"/>
      <c r="AF51" s="41"/>
      <c r="AG51" s="41"/>
    </row>
    <row r="52" spans="1:33" x14ac:dyDescent="0.25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</row>
    <row r="53" spans="1:33" x14ac:dyDescent="0.25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topLeftCell="S1" workbookViewId="0">
      <selection activeCell="AF22" sqref="AF22"/>
    </sheetView>
  </sheetViews>
  <sheetFormatPr baseColWidth="10" defaultColWidth="11.42578125" defaultRowHeight="15" x14ac:dyDescent="0.25"/>
  <cols>
    <col min="1" max="1" width="26.42578125" style="33" customWidth="1"/>
    <col min="2" max="9" width="11.42578125" style="33"/>
    <col min="10" max="10" width="23.7109375" style="33" customWidth="1"/>
    <col min="11" max="18" width="11.42578125" style="33"/>
    <col min="19" max="19" width="23.42578125" style="33" customWidth="1"/>
    <col min="20" max="25" width="11.42578125" style="33"/>
    <col min="26" max="26" width="11.42578125" style="47"/>
    <col min="27" max="27" width="25.85546875" style="33" customWidth="1"/>
    <col min="28" max="16384" width="11.42578125" style="33"/>
  </cols>
  <sheetData>
    <row r="1" spans="1:34" ht="18.75" x14ac:dyDescent="0.3">
      <c r="A1" s="11" t="s">
        <v>212</v>
      </c>
      <c r="B1" s="34"/>
      <c r="C1" s="34"/>
      <c r="D1" s="34"/>
      <c r="E1" s="34"/>
      <c r="F1" s="34"/>
      <c r="G1" s="34"/>
      <c r="H1" s="34"/>
      <c r="I1" s="34"/>
      <c r="J1" s="11" t="s">
        <v>213</v>
      </c>
      <c r="K1" s="34"/>
      <c r="L1" s="34"/>
      <c r="M1" s="34"/>
      <c r="N1" s="34"/>
      <c r="O1" s="34"/>
      <c r="P1" s="34"/>
      <c r="Q1" s="34"/>
      <c r="R1" s="34"/>
      <c r="S1" s="11" t="s">
        <v>214</v>
      </c>
      <c r="T1" s="34"/>
      <c r="U1" s="34"/>
      <c r="V1" s="34"/>
      <c r="W1" s="34"/>
      <c r="X1" s="34"/>
      <c r="Y1" s="34"/>
      <c r="Z1" s="34"/>
      <c r="AA1" s="11" t="s">
        <v>443</v>
      </c>
      <c r="AB1" s="34"/>
      <c r="AC1" s="34"/>
      <c r="AD1" s="34"/>
      <c r="AE1" s="34"/>
      <c r="AF1" s="34"/>
      <c r="AG1" s="34"/>
      <c r="AH1" s="34"/>
    </row>
    <row r="2" spans="1:34" s="42" customFormat="1" ht="12.75" x14ac:dyDescent="0.2">
      <c r="A2" s="40" t="s">
        <v>188</v>
      </c>
      <c r="B2" s="41"/>
      <c r="C2" s="41"/>
      <c r="D2" s="41"/>
      <c r="E2" s="41"/>
      <c r="F2" s="41"/>
      <c r="G2" s="41"/>
      <c r="H2" s="41"/>
      <c r="I2" s="41"/>
      <c r="J2" s="40" t="s">
        <v>188</v>
      </c>
      <c r="K2" s="41"/>
      <c r="L2" s="41"/>
      <c r="M2" s="41"/>
      <c r="N2" s="41"/>
      <c r="O2" s="41"/>
      <c r="P2" s="41"/>
      <c r="Q2" s="41"/>
      <c r="R2" s="41"/>
      <c r="S2" s="40" t="s">
        <v>188</v>
      </c>
      <c r="T2" s="41"/>
      <c r="U2" s="41"/>
      <c r="V2" s="41"/>
      <c r="W2" s="41"/>
      <c r="X2" s="41"/>
      <c r="Y2" s="41"/>
      <c r="Z2" s="41"/>
      <c r="AA2" s="40" t="s">
        <v>188</v>
      </c>
      <c r="AB2" s="41"/>
      <c r="AC2" s="41"/>
      <c r="AD2" s="41"/>
      <c r="AE2" s="41"/>
      <c r="AF2" s="41"/>
      <c r="AG2" s="41"/>
      <c r="AH2" s="41"/>
    </row>
    <row r="3" spans="1:34" s="42" customFormat="1" ht="15" customHeight="1" x14ac:dyDescent="0.2">
      <c r="A3" s="45"/>
      <c r="B3" s="46">
        <v>2013</v>
      </c>
      <c r="C3" s="46">
        <v>2018</v>
      </c>
      <c r="D3" s="46">
        <v>2020</v>
      </c>
      <c r="E3" s="46">
        <v>2025</v>
      </c>
      <c r="F3" s="46">
        <v>2030</v>
      </c>
      <c r="G3" s="46">
        <v>2035</v>
      </c>
      <c r="H3" s="46">
        <v>2050</v>
      </c>
      <c r="I3" s="41"/>
      <c r="J3" s="45"/>
      <c r="K3" s="46">
        <v>2013</v>
      </c>
      <c r="L3" s="46">
        <v>2018</v>
      </c>
      <c r="M3" s="46">
        <v>2020</v>
      </c>
      <c r="N3" s="46">
        <v>2025</v>
      </c>
      <c r="O3" s="46">
        <v>2030</v>
      </c>
      <c r="P3" s="46">
        <v>2035</v>
      </c>
      <c r="Q3" s="46">
        <v>2050</v>
      </c>
      <c r="R3" s="41"/>
      <c r="S3" s="45"/>
      <c r="T3" s="46">
        <v>2018</v>
      </c>
      <c r="U3" s="46">
        <v>2020</v>
      </c>
      <c r="V3" s="46">
        <v>2025</v>
      </c>
      <c r="W3" s="46">
        <v>2030</v>
      </c>
      <c r="X3" s="46">
        <v>2035</v>
      </c>
      <c r="Y3" s="46">
        <v>2050</v>
      </c>
      <c r="Z3" s="49"/>
      <c r="AA3" s="45"/>
      <c r="AB3" s="46">
        <v>2018</v>
      </c>
      <c r="AC3" s="46">
        <v>2020</v>
      </c>
      <c r="AD3" s="46">
        <v>2025</v>
      </c>
      <c r="AE3" s="46">
        <v>2030</v>
      </c>
      <c r="AF3" s="46">
        <v>2035</v>
      </c>
      <c r="AG3" s="46">
        <v>2050</v>
      </c>
      <c r="AH3" s="49"/>
    </row>
    <row r="4" spans="1:34" s="42" customFormat="1" ht="15" customHeight="1" x14ac:dyDescent="0.2">
      <c r="A4" s="36" t="s">
        <v>216</v>
      </c>
      <c r="B4" s="39">
        <f>SUMIFS('DATA 2'!C$2:C$34,'DATA 2'!$A$2:$A$34,$A4)</f>
        <v>7350210</v>
      </c>
      <c r="C4" s="39">
        <f>SUMIFS('DATA 2'!H$2:H$34,'DATA 2'!$A$2:$A$34,$A4)</f>
        <v>7729636.4088999992</v>
      </c>
      <c r="D4" s="39">
        <f>SUMIFS('DATA 2'!J$2:J$34,'DATA 2'!$A$2:$A$34,$A4)</f>
        <v>7865527.074</v>
      </c>
      <c r="E4" s="39">
        <f>SUMIFS('DATA 2'!O$2:O$34,'DATA 2'!$A$2:$A$34,$A4)</f>
        <v>8168533.0581999999</v>
      </c>
      <c r="F4" s="39">
        <f>SUMIFS('DATA 2'!T$2:T$34,'DATA 2'!$A$2:$A$34,$A4)</f>
        <v>8483187.7872000001</v>
      </c>
      <c r="G4" s="39">
        <f>SUMIFS('DATA 2'!Y$2:Y$34,'DATA 2'!$A$2:$A$34,$A4)</f>
        <v>8872492.7011000011</v>
      </c>
      <c r="H4" s="39">
        <f>SUMIFS('DATA 2'!AN$2:AN$34,'DATA 2'!$A$2:$A$34,$A4)</f>
        <v>10075493.0779</v>
      </c>
      <c r="I4" s="41"/>
      <c r="J4" s="36" t="s">
        <v>216</v>
      </c>
      <c r="K4" s="39">
        <f>SUMIFS('DATA 2'!$C$35:$C$67,'DATA 2'!$A$35:$A$67,$J4)</f>
        <v>7350210</v>
      </c>
      <c r="L4" s="39">
        <f>SUMIFS('DATA 2'!$H$35:$H$67,'DATA 2'!$A$35:$A$67,$J4)</f>
        <v>7787067.648</v>
      </c>
      <c r="M4" s="39">
        <f>SUMIFS('DATA 2'!$J$35:$J$67,'DATA 2'!$A$35:$A$67,$J4)</f>
        <v>7955772.0154999997</v>
      </c>
      <c r="N4" s="39">
        <f>SUMIFS('DATA 2'!$O$35:$O$67,'DATA 2'!$A$35:$A$67,$J4)</f>
        <v>8318918.0328000002</v>
      </c>
      <c r="O4" s="39">
        <f>SUMIFS('DATA 2'!$T$35:$T$67,'DATA 2'!$A$35:$A$67,$J4)</f>
        <v>8629897.906200001</v>
      </c>
      <c r="P4" s="39">
        <f>SUMIFS('DATA 2'!$Y$35:$Y$67,'DATA 2'!$A$35:$A$67,$J4)</f>
        <v>8970822.2446999997</v>
      </c>
      <c r="Q4" s="39">
        <f>SUMIFS('DATA 2'!$AN$35:$AN$67,'DATA 2'!$A$35:$A$67,$J4)</f>
        <v>9967381.6545000002</v>
      </c>
      <c r="R4" s="41"/>
      <c r="S4" s="36" t="s">
        <v>216</v>
      </c>
      <c r="T4" s="43">
        <f t="shared" ref="T4:T24" si="0">L4-C4</f>
        <v>57431.239100000821</v>
      </c>
      <c r="U4" s="43">
        <f t="shared" ref="U4:U24" si="1">M4-D4</f>
        <v>90244.941499999724</v>
      </c>
      <c r="V4" s="43">
        <f t="shared" ref="V4:V24" si="2">N4-E4</f>
        <v>150384.97460000031</v>
      </c>
      <c r="W4" s="43">
        <f t="shared" ref="W4:W24" si="3">O4-F4</f>
        <v>146710.11900000088</v>
      </c>
      <c r="X4" s="43">
        <f t="shared" ref="X4:X24" si="4">P4-G4</f>
        <v>98329.543599998578</v>
      </c>
      <c r="Y4" s="43">
        <f t="shared" ref="Y4:Y24" si="5">Q4-H4</f>
        <v>-108111.42339999974</v>
      </c>
      <c r="Z4" s="43"/>
      <c r="AA4" s="36" t="s">
        <v>216</v>
      </c>
      <c r="AB4" s="44">
        <f t="shared" ref="AB4:AB22" si="6">L4/C4-1</f>
        <v>7.4300052501659053E-3</v>
      </c>
      <c r="AC4" s="44">
        <f t="shared" ref="AC4:AC22" si="7">M4/D4-1</f>
        <v>1.1473476685155637E-2</v>
      </c>
      <c r="AD4" s="44">
        <f t="shared" ref="AD4:AD22" si="8">N4/E4-1</f>
        <v>1.8410279242126126E-2</v>
      </c>
      <c r="AE4" s="44">
        <f t="shared" ref="AE4:AE22" si="9">O4/F4-1</f>
        <v>1.729422036623629E-2</v>
      </c>
      <c r="AF4" s="44">
        <f t="shared" ref="AF4:AF22" si="10">P4/G4-1</f>
        <v>1.1082516144285792E-2</v>
      </c>
      <c r="AG4" s="44">
        <f t="shared" ref="AG4:AG22" si="11">Q4/H4-1</f>
        <v>-1.0730137231411141E-2</v>
      </c>
      <c r="AH4" s="43"/>
    </row>
    <row r="5" spans="1:34" s="42" customFormat="1" ht="15" customHeight="1" x14ac:dyDescent="0.2">
      <c r="A5" s="36" t="s">
        <v>215</v>
      </c>
      <c r="B5" s="39">
        <f>SUMIFS('DATA 2'!C$2:C$34,'DATA 2'!$A$2:$A$34,$A5)</f>
        <v>14196442.501019999</v>
      </c>
      <c r="C5" s="39">
        <f>SUMIFS('DATA 2'!H$2:H$34,'DATA 2'!$A$2:$A$34,$A5)</f>
        <v>14933105.208460001</v>
      </c>
      <c r="D5" s="39">
        <f>SUMIFS('DATA 2'!J$2:J$34,'DATA 2'!$A$2:$A$34,$A5)</f>
        <v>15226229.58478</v>
      </c>
      <c r="E5" s="39">
        <f>SUMIFS('DATA 2'!O$2:O$34,'DATA 2'!$A$2:$A$34,$A5)</f>
        <v>15965011.821400002</v>
      </c>
      <c r="F5" s="39">
        <f>SUMIFS('DATA 2'!T$2:T$34,'DATA 2'!$A$2:$A$34,$A5)</f>
        <v>16730782.586489998</v>
      </c>
      <c r="G5" s="39">
        <f>SUMIFS('DATA 2'!Y$2:Y$34,'DATA 2'!$A$2:$A$34,$A5)</f>
        <v>17494188.79972</v>
      </c>
      <c r="H5" s="39">
        <f>SUMIFS('DATA 2'!AN$2:AN$34,'DATA 2'!$A$2:$A$34,$A5)</f>
        <v>19565333.202200003</v>
      </c>
      <c r="I5" s="41"/>
      <c r="J5" s="36" t="s">
        <v>215</v>
      </c>
      <c r="K5" s="39">
        <f>SUMIFS('DATA 2'!$C$35:$C$67,'DATA 2'!$A$35:$A$67,$J5)</f>
        <v>14196442.501019999</v>
      </c>
      <c r="L5" s="39">
        <f>SUMIFS('DATA 2'!$H$35:$H$67,'DATA 2'!$A$35:$A$67,$J5)</f>
        <v>15073362.441009998</v>
      </c>
      <c r="M5" s="39">
        <f>SUMIFS('DATA 2'!$J$35:$J$67,'DATA 2'!$A$35:$A$67,$J5)</f>
        <v>15426348.879489999</v>
      </c>
      <c r="N5" s="39">
        <f>SUMIFS('DATA 2'!$O$35:$O$67,'DATA 2'!$A$35:$A$67,$J5)</f>
        <v>16298533.39278</v>
      </c>
      <c r="O5" s="39">
        <f>SUMIFS('DATA 2'!$T$35:$T$67,'DATA 2'!$A$35:$A$67,$J5)</f>
        <v>17126863.40495</v>
      </c>
      <c r="P5" s="39">
        <f>SUMIFS('DATA 2'!$Y$35:$Y$67,'DATA 2'!$A$35:$A$67,$J5)</f>
        <v>17886109.074170001</v>
      </c>
      <c r="Q5" s="39">
        <f>SUMIFS('DATA 2'!$AN$35:$AN$67,'DATA 2'!$A$35:$A$67,$J5)</f>
        <v>19822841.285179999</v>
      </c>
      <c r="R5" s="41"/>
      <c r="S5" s="36" t="s">
        <v>215</v>
      </c>
      <c r="T5" s="43">
        <f t="shared" si="0"/>
        <v>140257.23254999705</v>
      </c>
      <c r="U5" s="43">
        <f t="shared" si="1"/>
        <v>200119.29470999911</v>
      </c>
      <c r="V5" s="43">
        <f t="shared" si="2"/>
        <v>333521.5713799987</v>
      </c>
      <c r="W5" s="43">
        <f t="shared" si="3"/>
        <v>396080.81846000254</v>
      </c>
      <c r="X5" s="43">
        <f t="shared" si="4"/>
        <v>391920.27445000038</v>
      </c>
      <c r="Y5" s="43">
        <f t="shared" si="5"/>
        <v>257508.08297999576</v>
      </c>
      <c r="Z5" s="43"/>
      <c r="AA5" s="36" t="s">
        <v>215</v>
      </c>
      <c r="AB5" s="44">
        <f t="shared" si="6"/>
        <v>9.3923688738586364E-3</v>
      </c>
      <c r="AC5" s="44">
        <f t="shared" si="7"/>
        <v>1.3143063001626931E-2</v>
      </c>
      <c r="AD5" s="44">
        <f t="shared" si="8"/>
        <v>2.0890781360583421E-2</v>
      </c>
      <c r="AE5" s="44">
        <f t="shared" si="9"/>
        <v>2.3673777147748876E-2</v>
      </c>
      <c r="AF5" s="44">
        <f t="shared" si="10"/>
        <v>2.2402883548179986E-2</v>
      </c>
      <c r="AG5" s="44">
        <f t="shared" si="11"/>
        <v>1.3161446335656635E-2</v>
      </c>
      <c r="AH5" s="43"/>
    </row>
    <row r="6" spans="1:34" s="42" customFormat="1" ht="15" customHeight="1" x14ac:dyDescent="0.2">
      <c r="A6" s="36" t="s">
        <v>217</v>
      </c>
      <c r="B6" s="39">
        <f>SUMIFS('DATA 2'!C$2:C$34,'DATA 2'!$A$2:$A$34,$A6)</f>
        <v>2280098</v>
      </c>
      <c r="C6" s="39">
        <f>SUMIFS('DATA 2'!H$2:H$34,'DATA 2'!$A$2:$A$34,$A6)</f>
        <v>2404556.6452499996</v>
      </c>
      <c r="D6" s="39">
        <f>SUMIFS('DATA 2'!J$2:J$34,'DATA 2'!$A$2:$A$34,$A6)</f>
        <v>2450378.93989</v>
      </c>
      <c r="E6" s="39">
        <f>SUMIFS('DATA 2'!O$2:O$34,'DATA 2'!$A$2:$A$34,$A6)</f>
        <v>2550296.8588200002</v>
      </c>
      <c r="F6" s="39">
        <f>SUMIFS('DATA 2'!T$2:T$34,'DATA 2'!$A$2:$A$34,$A6)</f>
        <v>2662274.5292199999</v>
      </c>
      <c r="G6" s="39">
        <f>SUMIFS('DATA 2'!Y$2:Y$34,'DATA 2'!$A$2:$A$34,$A6)</f>
        <v>2793152.6153299995</v>
      </c>
      <c r="H6" s="39">
        <f>SUMIFS('DATA 2'!AN$2:AN$34,'DATA 2'!$A$2:$A$34,$A6)</f>
        <v>3195075.6209</v>
      </c>
      <c r="I6" s="41"/>
      <c r="J6" s="36" t="s">
        <v>217</v>
      </c>
      <c r="K6" s="39">
        <f>SUMIFS('DATA 2'!$C$35:$C$67,'DATA 2'!$A$35:$A$67,$J6)</f>
        <v>2280098</v>
      </c>
      <c r="L6" s="39">
        <f>SUMIFS('DATA 2'!$H$35:$H$67,'DATA 2'!$A$35:$A$67,$J6)</f>
        <v>2455531.5777799999</v>
      </c>
      <c r="M6" s="39">
        <f>SUMIFS('DATA 2'!$J$35:$J$67,'DATA 2'!$A$35:$A$67,$J6)</f>
        <v>2523806.8682199996</v>
      </c>
      <c r="N6" s="39">
        <f>SUMIFS('DATA 2'!$O$35:$O$67,'DATA 2'!$A$35:$A$67,$J6)</f>
        <v>2684448.6939400001</v>
      </c>
      <c r="O6" s="39">
        <f>SUMIFS('DATA 2'!$T$35:$T$67,'DATA 2'!$A$35:$A$67,$J6)</f>
        <v>2875411.7623399999</v>
      </c>
      <c r="P6" s="39">
        <f>SUMIFS('DATA 2'!$Y$35:$Y$67,'DATA 2'!$A$35:$A$67,$J6)</f>
        <v>3052951.6412200001</v>
      </c>
      <c r="Q6" s="39">
        <f>SUMIFS('DATA 2'!$AN$35:$AN$67,'DATA 2'!$A$35:$A$67,$J6)</f>
        <v>3486241.4536199998</v>
      </c>
      <c r="R6" s="41"/>
      <c r="S6" s="36" t="s">
        <v>217</v>
      </c>
      <c r="T6" s="43">
        <f t="shared" si="0"/>
        <v>50974.93253000034</v>
      </c>
      <c r="U6" s="43">
        <f t="shared" si="1"/>
        <v>73427.928329999559</v>
      </c>
      <c r="V6" s="43">
        <f t="shared" si="2"/>
        <v>134151.83511999995</v>
      </c>
      <c r="W6" s="43">
        <f t="shared" si="3"/>
        <v>213137.23311999999</v>
      </c>
      <c r="X6" s="43">
        <f t="shared" si="4"/>
        <v>259799.02589000063</v>
      </c>
      <c r="Y6" s="43">
        <f t="shared" si="5"/>
        <v>291165.83271999983</v>
      </c>
      <c r="Z6" s="43"/>
      <c r="AA6" s="36" t="s">
        <v>217</v>
      </c>
      <c r="AB6" s="44">
        <f t="shared" si="6"/>
        <v>2.1199306171762355E-2</v>
      </c>
      <c r="AC6" s="44">
        <f t="shared" si="7"/>
        <v>2.9965948178323654E-2</v>
      </c>
      <c r="AD6" s="44">
        <f t="shared" si="8"/>
        <v>5.2602439067454654E-2</v>
      </c>
      <c r="AE6" s="44">
        <f t="shared" si="9"/>
        <v>8.0058322603734355E-2</v>
      </c>
      <c r="AF6" s="44">
        <f t="shared" si="10"/>
        <v>9.3012828752755627E-2</v>
      </c>
      <c r="AG6" s="44">
        <f t="shared" si="11"/>
        <v>9.1129559130116444E-2</v>
      </c>
      <c r="AH6" s="43"/>
    </row>
    <row r="7" spans="1:34" s="42" customFormat="1" ht="15" customHeight="1" x14ac:dyDescent="0.2">
      <c r="A7" s="36" t="s">
        <v>218</v>
      </c>
      <c r="B7" s="39">
        <f>SUMIFS('DATA 2'!C$2:C$34,'DATA 2'!$A$2:$A$34,$A7)</f>
        <v>33422475.001000002</v>
      </c>
      <c r="C7" s="39">
        <f>SUMIFS('DATA 2'!H$2:H$34,'DATA 2'!$A$2:$A$34,$A7)</f>
        <v>35116975.226999998</v>
      </c>
      <c r="D7" s="39">
        <f>SUMIFS('DATA 2'!J$2:J$34,'DATA 2'!$A$2:$A$34,$A7)</f>
        <v>35759870.664999999</v>
      </c>
      <c r="E7" s="39">
        <f>SUMIFS('DATA 2'!O$2:O$34,'DATA 2'!$A$2:$A$34,$A7)</f>
        <v>37288254.129999995</v>
      </c>
      <c r="F7" s="39">
        <f>SUMIFS('DATA 2'!T$2:T$34,'DATA 2'!$A$2:$A$34,$A7)</f>
        <v>38926806.242000006</v>
      </c>
      <c r="G7" s="39">
        <f>SUMIFS('DATA 2'!Y$2:Y$34,'DATA 2'!$A$2:$A$34,$A7)</f>
        <v>40706330.544</v>
      </c>
      <c r="H7" s="39">
        <f>SUMIFS('DATA 2'!AN$2:AN$34,'DATA 2'!$A$2:$A$34,$A7)</f>
        <v>45829381.245999999</v>
      </c>
      <c r="I7" s="41"/>
      <c r="J7" s="36" t="s">
        <v>218</v>
      </c>
      <c r="K7" s="39">
        <f>SUMIFS('DATA 2'!$C$35:$C$67,'DATA 2'!$A$35:$A$67,$J7)</f>
        <v>33422475.001000002</v>
      </c>
      <c r="L7" s="39">
        <f>SUMIFS('DATA 2'!$H$35:$H$67,'DATA 2'!$A$35:$A$67,$J7)</f>
        <v>35316632.167999998</v>
      </c>
      <c r="M7" s="39">
        <f>SUMIFS('DATA 2'!$J$35:$J$67,'DATA 2'!$A$35:$A$67,$J7)</f>
        <v>36097448.402000003</v>
      </c>
      <c r="N7" s="39">
        <f>SUMIFS('DATA 2'!$O$35:$O$67,'DATA 2'!$A$35:$A$67,$J7)</f>
        <v>38026829.752999999</v>
      </c>
      <c r="O7" s="39">
        <f>SUMIFS('DATA 2'!$T$35:$T$67,'DATA 2'!$A$35:$A$67,$J7)</f>
        <v>39903422.652999997</v>
      </c>
      <c r="P7" s="39">
        <f>SUMIFS('DATA 2'!$Y$35:$Y$67,'DATA 2'!$A$35:$A$67,$J7)</f>
        <v>41654292.538999997</v>
      </c>
      <c r="Q7" s="39">
        <f>SUMIFS('DATA 2'!$AN$35:$AN$67,'DATA 2'!$A$35:$A$67,$J7)</f>
        <v>46308354.363000005</v>
      </c>
      <c r="R7" s="41"/>
      <c r="S7" s="36" t="s">
        <v>218</v>
      </c>
      <c r="T7" s="43">
        <f t="shared" si="0"/>
        <v>199656.94099999964</v>
      </c>
      <c r="U7" s="43">
        <f t="shared" si="1"/>
        <v>337577.73700000346</v>
      </c>
      <c r="V7" s="43">
        <f t="shared" si="2"/>
        <v>738575.6230000034</v>
      </c>
      <c r="W7" s="43">
        <f t="shared" si="3"/>
        <v>976616.410999991</v>
      </c>
      <c r="X7" s="43">
        <f t="shared" si="4"/>
        <v>947961.99499999732</v>
      </c>
      <c r="Y7" s="43">
        <f t="shared" si="5"/>
        <v>478973.11700000614</v>
      </c>
      <c r="Z7" s="43"/>
      <c r="AA7" s="36" t="s">
        <v>218</v>
      </c>
      <c r="AB7" s="44">
        <f t="shared" si="6"/>
        <v>5.685482297646427E-3</v>
      </c>
      <c r="AC7" s="44">
        <f t="shared" si="7"/>
        <v>9.4401274591411344E-3</v>
      </c>
      <c r="AD7" s="44">
        <f t="shared" si="8"/>
        <v>1.9807192378196836E-2</v>
      </c>
      <c r="AE7" s="44">
        <f t="shared" si="9"/>
        <v>2.5088531664492653E-2</v>
      </c>
      <c r="AF7" s="44">
        <f t="shared" si="10"/>
        <v>2.3287827282179929E-2</v>
      </c>
      <c r="AG7" s="44">
        <f t="shared" si="11"/>
        <v>1.0451223734158743E-2</v>
      </c>
      <c r="AH7" s="43"/>
    </row>
    <row r="8" spans="1:34" s="42" customFormat="1" ht="15" customHeight="1" x14ac:dyDescent="0.2">
      <c r="A8" s="37" t="s">
        <v>219</v>
      </c>
      <c r="B8" s="39">
        <f>SUMIFS('DATA 2'!C$2:C$34,'DATA 2'!$A$2:$A$34,$A8)</f>
        <v>118026.5</v>
      </c>
      <c r="C8" s="39">
        <f>SUMIFS('DATA 2'!D$2:D$34,'DATA 2'!$A$2:$A$34,$A8)</f>
        <v>119349.85054</v>
      </c>
      <c r="D8" s="39">
        <f>SUMIFS('DATA 2'!E$2:E$34,'DATA 2'!$A$2:$A$34,$A8)</f>
        <v>120523.18578000001</v>
      </c>
      <c r="E8" s="39">
        <f>SUMIFS('DATA 2'!F$2:F$34,'DATA 2'!$A$2:$A$34,$A8)</f>
        <v>121604.61569000001</v>
      </c>
      <c r="F8" s="39">
        <f>SUMIFS('DATA 2'!G$2:G$34,'DATA 2'!$A$2:$A$34,$A8)</f>
        <v>122846.83619</v>
      </c>
      <c r="G8" s="39">
        <f>SUMIFS('DATA 2'!Y$2:Y$34,'DATA 2'!$A$2:$A$34,$A8)</f>
        <v>138914.49979</v>
      </c>
      <c r="H8" s="39">
        <f>SUMIFS('DATA 2'!I$2:I$34,'DATA 2'!$A$2:$A$34,$A8)</f>
        <v>126284.58564</v>
      </c>
      <c r="I8" s="41"/>
      <c r="J8" s="37" t="s">
        <v>219</v>
      </c>
      <c r="K8" s="39">
        <f>SUMIFS('DATA 2'!$C$35:$C$67,'DATA 2'!$A$35:$A$67,$J8)</f>
        <v>118026.5</v>
      </c>
      <c r="L8" s="39">
        <f>SUMIFS('DATA 2'!$H$35:$H$67,'DATA 2'!$A$35:$A$67,$J8)</f>
        <v>116501.19954</v>
      </c>
      <c r="M8" s="39">
        <f>SUMIFS('DATA 2'!$J$35:$J$67,'DATA 2'!$A$35:$A$67,$J8)</f>
        <v>116489.20019</v>
      </c>
      <c r="N8" s="39">
        <f>SUMIFS('DATA 2'!$O$35:$O$67,'DATA 2'!$A$35:$A$67,$J8)</f>
        <v>115073.00229999999</v>
      </c>
      <c r="O8" s="39">
        <f>SUMIFS('DATA 2'!$T$35:$T$67,'DATA 2'!$A$35:$A$67,$J8)</f>
        <v>112954.51664</v>
      </c>
      <c r="P8" s="39">
        <f>SUMIFS('DATA 2'!$Y$35:$Y$67,'DATA 2'!$A$35:$A$67,$J8)</f>
        <v>109099.97498</v>
      </c>
      <c r="Q8" s="39">
        <f>SUMIFS('DATA 2'!$AN$35:$AN$67,'DATA 2'!$A$35:$A$67,$J8)</f>
        <v>96039.122040000002</v>
      </c>
      <c r="R8" s="41"/>
      <c r="S8" s="37" t="s">
        <v>219</v>
      </c>
      <c r="T8" s="43">
        <f t="shared" si="0"/>
        <v>-2848.650999999998</v>
      </c>
      <c r="U8" s="43">
        <f t="shared" si="1"/>
        <v>-4033.9855900000111</v>
      </c>
      <c r="V8" s="43">
        <f t="shared" si="2"/>
        <v>-6531.6133900000132</v>
      </c>
      <c r="W8" s="43">
        <f t="shared" si="3"/>
        <v>-9892.3195500000002</v>
      </c>
      <c r="X8" s="43">
        <f t="shared" si="4"/>
        <v>-29814.524810000003</v>
      </c>
      <c r="Y8" s="43">
        <f t="shared" si="5"/>
        <v>-30245.463600000003</v>
      </c>
      <c r="Z8" s="43"/>
      <c r="AA8" s="37" t="s">
        <v>219</v>
      </c>
      <c r="AB8" s="44">
        <f t="shared" si="6"/>
        <v>-2.386807345892128E-2</v>
      </c>
      <c r="AC8" s="44">
        <f t="shared" si="7"/>
        <v>-3.347061865227785E-2</v>
      </c>
      <c r="AD8" s="44">
        <f t="shared" si="8"/>
        <v>-5.3711887110031276E-2</v>
      </c>
      <c r="AE8" s="44">
        <f>O8/F8-1</f>
        <v>-8.0525635472615043E-2</v>
      </c>
      <c r="AF8" s="44">
        <f>P8/G8-1</f>
        <v>-0.21462500210612467</v>
      </c>
      <c r="AG8" s="44">
        <f t="shared" si="11"/>
        <v>-0.23950241786611137</v>
      </c>
      <c r="AH8" s="43"/>
    </row>
    <row r="9" spans="1:34" s="42" customFormat="1" ht="15" customHeight="1" x14ac:dyDescent="0.2">
      <c r="A9" s="36" t="s">
        <v>221</v>
      </c>
      <c r="B9" s="39">
        <f>SUM(B10:B21)</f>
        <v>98310.999916322806</v>
      </c>
      <c r="C9" s="39">
        <f>SUM(C10:C21)</f>
        <v>128916.31591220001</v>
      </c>
      <c r="D9" s="39">
        <f t="shared" ref="D9:H9" si="12">SUM(D10:D21)</f>
        <v>150580.57168099997</v>
      </c>
      <c r="E9" s="39">
        <f t="shared" si="12"/>
        <v>263989.09602025</v>
      </c>
      <c r="F9" s="39">
        <f t="shared" si="12"/>
        <v>341356.59664046002</v>
      </c>
      <c r="G9" s="39">
        <f>SUM(G10:G21)</f>
        <v>409957.35256819997</v>
      </c>
      <c r="H9" s="39">
        <f t="shared" si="12"/>
        <v>546897.27934420714</v>
      </c>
      <c r="I9" s="41"/>
      <c r="J9" s="36" t="s">
        <v>221</v>
      </c>
      <c r="K9" s="39">
        <f>SUM(K10:K21)</f>
        <v>98310.999916322806</v>
      </c>
      <c r="L9" s="39">
        <f t="shared" ref="L9:Q9" si="13">SUM(L10:L21)</f>
        <v>111239.84229449998</v>
      </c>
      <c r="M9" s="39">
        <f t="shared" si="13"/>
        <v>122232.72749390001</v>
      </c>
      <c r="N9" s="39">
        <f t="shared" si="13"/>
        <v>188450.37964032</v>
      </c>
      <c r="O9" s="39">
        <f t="shared" si="13"/>
        <v>222487.03459842803</v>
      </c>
      <c r="P9" s="39">
        <f>SUM(P10:P21)</f>
        <v>254340.08298574603</v>
      </c>
      <c r="Q9" s="39">
        <f t="shared" si="13"/>
        <v>301652.61187037599</v>
      </c>
      <c r="R9" s="41"/>
      <c r="S9" s="36" t="s">
        <v>221</v>
      </c>
      <c r="T9" s="43">
        <f t="shared" si="0"/>
        <v>-17676.47361770003</v>
      </c>
      <c r="U9" s="43">
        <f t="shared" si="1"/>
        <v>-28347.844187099967</v>
      </c>
      <c r="V9" s="43">
        <f t="shared" si="2"/>
        <v>-75538.716379930003</v>
      </c>
      <c r="W9" s="43">
        <f t="shared" si="3"/>
        <v>-118869.56204203199</v>
      </c>
      <c r="X9" s="43">
        <f t="shared" si="4"/>
        <v>-155617.26958245394</v>
      </c>
      <c r="Y9" s="43">
        <f t="shared" si="5"/>
        <v>-245244.66747383116</v>
      </c>
      <c r="Z9" s="43"/>
      <c r="AA9" s="36" t="s">
        <v>221</v>
      </c>
      <c r="AB9" s="44">
        <f t="shared" si="6"/>
        <v>-0.13711587623818544</v>
      </c>
      <c r="AC9" s="44">
        <f t="shared" si="7"/>
        <v>-0.18825698342515229</v>
      </c>
      <c r="AD9" s="44">
        <f t="shared" si="8"/>
        <v>-0.28614332000339737</v>
      </c>
      <c r="AE9" s="44">
        <f t="shared" si="9"/>
        <v>-0.34822693690971351</v>
      </c>
      <c r="AF9" s="44">
        <f t="shared" si="10"/>
        <v>-0.37959380069068438</v>
      </c>
      <c r="AG9" s="44">
        <f t="shared" si="11"/>
        <v>-0.4484291232311628</v>
      </c>
      <c r="AH9" s="43"/>
    </row>
    <row r="10" spans="1:34" s="42" customFormat="1" ht="15" customHeight="1" x14ac:dyDescent="0.2">
      <c r="A10" s="38" t="s">
        <v>422</v>
      </c>
      <c r="B10" s="39">
        <f>SUMIFS('DATA 2'!C$2:C$34,'DATA 2'!$A$2:$A$34,$A10)</f>
        <v>22745.332849999999</v>
      </c>
      <c r="C10" s="39">
        <f>SUMIFS('DATA 2'!H$2:H$34,'DATA 2'!$A$2:$A$34,$A10)</f>
        <v>30535.01727</v>
      </c>
      <c r="D10" s="39">
        <f>SUMIFS('DATA 2'!J$2:J$34,'DATA 2'!$A$2:$A$34,$A10)</f>
        <v>34670.309459999997</v>
      </c>
      <c r="E10" s="39">
        <f>SUMIFS('DATA 2'!O$2:O$34,'DATA 2'!$A$2:$A$34,$A10)</f>
        <v>35169.861190000003</v>
      </c>
      <c r="F10" s="39">
        <f>SUMIFS('DATA 2'!T$2:T$34,'DATA 2'!$A$2:$A$34,$A10)</f>
        <v>35291.132210000003</v>
      </c>
      <c r="G10" s="39">
        <f>SUMIFS('DATA 2'!Y$2:Y$34,'DATA 2'!$A$2:$A$34,$A10)</f>
        <v>33744.936049999997</v>
      </c>
      <c r="H10" s="39">
        <f>SUMIFS('DATA 2'!AN$2:AN$34,'DATA 2'!$A$2:$A$34,$A10)</f>
        <v>26301.840680000001</v>
      </c>
      <c r="I10" s="41"/>
      <c r="J10" s="38" t="s">
        <v>422</v>
      </c>
      <c r="K10" s="39">
        <f>SUMIFS('DATA 2'!$C$35:$C$67,'DATA 2'!$A$35:$A$67,$J10)</f>
        <v>22745.332849999999</v>
      </c>
      <c r="L10" s="39">
        <f>SUMIFS('DATA 2'!$H$35:$H$67,'DATA 2'!$A$35:$A$67,$J10)</f>
        <v>26345.056339999999</v>
      </c>
      <c r="M10" s="39">
        <f>SUMIFS('DATA 2'!$J$35:$J$67,'DATA 2'!$A$35:$A$67,$J10)</f>
        <v>28135.99</v>
      </c>
      <c r="N10" s="39">
        <f>SUMIFS('DATA 2'!$O$35:$O$67,'DATA 2'!$A$35:$A$67,$J10)</f>
        <v>25094.094430000001</v>
      </c>
      <c r="O10" s="39">
        <f>SUMIFS('DATA 2'!$T$35:$T$67,'DATA 2'!$A$35:$A$67,$J10)</f>
        <v>22950.979759999998</v>
      </c>
      <c r="P10" s="39">
        <f>SUMIFS('DATA 2'!$Y$35:$Y$67,'DATA 2'!$A$35:$A$67,$J10)</f>
        <v>20843.623940000001</v>
      </c>
      <c r="Q10" s="39">
        <f>SUMIFS('DATA 2'!$AN$35:$AN$67,'DATA 2'!$A$35:$A$67,$J10)</f>
        <v>14387.48582</v>
      </c>
      <c r="R10" s="41"/>
      <c r="S10" s="38" t="s">
        <v>422</v>
      </c>
      <c r="T10" s="43">
        <f t="shared" si="0"/>
        <v>-4189.9609300000011</v>
      </c>
      <c r="U10" s="43">
        <f t="shared" si="1"/>
        <v>-6534.3194599999952</v>
      </c>
      <c r="V10" s="43">
        <f t="shared" si="2"/>
        <v>-10075.766760000002</v>
      </c>
      <c r="W10" s="43">
        <f t="shared" si="3"/>
        <v>-12340.152450000005</v>
      </c>
      <c r="X10" s="43">
        <f t="shared" si="4"/>
        <v>-12901.312109999995</v>
      </c>
      <c r="Y10" s="43">
        <f t="shared" si="5"/>
        <v>-11914.354860000001</v>
      </c>
      <c r="Z10" s="43"/>
      <c r="AA10" s="38" t="s">
        <v>422</v>
      </c>
      <c r="AB10" s="44">
        <f t="shared" si="6"/>
        <v>-0.13721822696057706</v>
      </c>
      <c r="AC10" s="44">
        <f t="shared" si="7"/>
        <v>-0.18847017986784353</v>
      </c>
      <c r="AD10" s="44">
        <f t="shared" si="8"/>
        <v>-0.28648867010214096</v>
      </c>
      <c r="AE10" s="44">
        <f t="shared" si="9"/>
        <v>-0.34966723018603896</v>
      </c>
      <c r="AF10" s="44">
        <f t="shared" si="10"/>
        <v>-0.38231846375065204</v>
      </c>
      <c r="AG10" s="44">
        <f t="shared" si="11"/>
        <v>-0.45298559157723561</v>
      </c>
      <c r="AH10" s="43"/>
    </row>
    <row r="11" spans="1:34" s="42" customFormat="1" ht="15" customHeight="1" x14ac:dyDescent="0.2">
      <c r="A11" s="38" t="s">
        <v>423</v>
      </c>
      <c r="B11" s="39">
        <f>SUMIFS('DATA 2'!C$2:C$34,'DATA 2'!$A$2:$A$34,$A11)</f>
        <v>2038.237662</v>
      </c>
      <c r="C11" s="39">
        <f>SUMIFS('DATA 2'!H$2:H$34,'DATA 2'!$A$2:$A$34,$A11)</f>
        <v>6228.1269050000001</v>
      </c>
      <c r="D11" s="39">
        <f>SUMIFS('DATA 2'!J$2:J$34,'DATA 2'!$A$2:$A$34,$A11)</f>
        <v>9648.9222000000009</v>
      </c>
      <c r="E11" s="39">
        <f>SUMIFS('DATA 2'!O$2:O$34,'DATA 2'!$A$2:$A$34,$A11)</f>
        <v>20169.310700000002</v>
      </c>
      <c r="F11" s="39">
        <f>SUMIFS('DATA 2'!T$2:T$34,'DATA 2'!$A$2:$A$34,$A11)</f>
        <v>30987.333190000001</v>
      </c>
      <c r="G11" s="39">
        <f>SUMIFS('DATA 2'!Y$2:Y$34,'DATA 2'!$A$2:$A$34,$A11)</f>
        <v>38378.731019999999</v>
      </c>
      <c r="H11" s="39">
        <f>SUMIFS('DATA 2'!AN$2:AN$34,'DATA 2'!$A$2:$A$34,$A11)</f>
        <v>43678.004059999999</v>
      </c>
      <c r="I11" s="41"/>
      <c r="J11" s="38" t="s">
        <v>423</v>
      </c>
      <c r="K11" s="39">
        <f>SUMIFS('DATA 2'!$C$35:$C$67,'DATA 2'!$A$35:$A$67,$J11)</f>
        <v>2038.237662</v>
      </c>
      <c r="L11" s="39">
        <f>SUMIFS('DATA 2'!$H$35:$H$67,'DATA 2'!$A$35:$A$67,$J11)</f>
        <v>5374.1270960000002</v>
      </c>
      <c r="M11" s="39">
        <f>SUMIFS('DATA 2'!$J$35:$J$67,'DATA 2'!$A$35:$A$67,$J11)</f>
        <v>7831.5380699999996</v>
      </c>
      <c r="N11" s="39">
        <f>SUMIFS('DATA 2'!$O$35:$O$67,'DATA 2'!$A$35:$A$67,$J11)</f>
        <v>14401.377759999999</v>
      </c>
      <c r="O11" s="39">
        <f>SUMIFS('DATA 2'!$T$35:$T$67,'DATA 2'!$A$35:$A$67,$J11)</f>
        <v>20197.545559999999</v>
      </c>
      <c r="P11" s="39">
        <f>SUMIFS('DATA 2'!$Y$35:$Y$67,'DATA 2'!$A$35:$A$67,$J11)</f>
        <v>23800.343010000001</v>
      </c>
      <c r="Q11" s="39">
        <f>SUMIFS('DATA 2'!$AN$35:$AN$67,'DATA 2'!$A$35:$A$67,$J11)</f>
        <v>24052.37831</v>
      </c>
      <c r="R11" s="41"/>
      <c r="S11" s="38" t="s">
        <v>423</v>
      </c>
      <c r="T11" s="43">
        <f t="shared" si="0"/>
        <v>-853.99980899999991</v>
      </c>
      <c r="U11" s="43">
        <f t="shared" si="1"/>
        <v>-1817.3841300000013</v>
      </c>
      <c r="V11" s="43">
        <f t="shared" si="2"/>
        <v>-5767.9329400000024</v>
      </c>
      <c r="W11" s="43">
        <f t="shared" si="3"/>
        <v>-10789.787630000003</v>
      </c>
      <c r="X11" s="43">
        <f t="shared" si="4"/>
        <v>-14578.388009999999</v>
      </c>
      <c r="Y11" s="43">
        <f t="shared" si="5"/>
        <v>-19625.625749999999</v>
      </c>
      <c r="Z11" s="43"/>
      <c r="AA11" s="38" t="s">
        <v>423</v>
      </c>
      <c r="AB11" s="44">
        <f t="shared" si="6"/>
        <v>-0.1371198471107582</v>
      </c>
      <c r="AC11" s="44">
        <f t="shared" si="7"/>
        <v>-0.18835099841513914</v>
      </c>
      <c r="AD11" s="44">
        <f t="shared" si="8"/>
        <v>-0.28597570962105323</v>
      </c>
      <c r="AE11" s="44">
        <f t="shared" si="9"/>
        <v>-0.34819994233908458</v>
      </c>
      <c r="AF11" s="44">
        <f t="shared" si="10"/>
        <v>-0.37985591556956066</v>
      </c>
      <c r="AG11" s="44">
        <f t="shared" si="11"/>
        <v>-0.44932515055038891</v>
      </c>
      <c r="AH11" s="43"/>
    </row>
    <row r="12" spans="1:34" s="42" customFormat="1" ht="15" customHeight="1" x14ac:dyDescent="0.2">
      <c r="A12" s="38" t="s">
        <v>424</v>
      </c>
      <c r="B12" s="39">
        <f>SUMIFS('DATA 2'!C$2:C$34,'DATA 2'!$A$2:$A$34,$A12)</f>
        <v>3008.1718519999999</v>
      </c>
      <c r="C12" s="39">
        <f>SUMIFS('DATA 2'!H$2:H$34,'DATA 2'!$A$2:$A$34,$A12)</f>
        <v>3620.477355</v>
      </c>
      <c r="D12" s="39">
        <f>SUMIFS('DATA 2'!J$2:J$34,'DATA 2'!$A$2:$A$34,$A12)</f>
        <v>4744.0785169999999</v>
      </c>
      <c r="E12" s="39">
        <f>SUMIFS('DATA 2'!O$2:O$34,'DATA 2'!$A$2:$A$34,$A12)</f>
        <v>7877.164006</v>
      </c>
      <c r="F12" s="39">
        <f>SUMIFS('DATA 2'!T$2:T$34,'DATA 2'!$A$2:$A$34,$A12)</f>
        <v>7813.7443960000001</v>
      </c>
      <c r="G12" s="39">
        <f>SUMIFS('DATA 2'!Y$2:Y$34,'DATA 2'!$A$2:$A$34,$A12)</f>
        <v>7229.0794260000002</v>
      </c>
      <c r="H12" s="39">
        <f>SUMIFS('DATA 2'!AN$2:AN$34,'DATA 2'!$A$2:$A$34,$A12)</f>
        <v>5531.847495</v>
      </c>
      <c r="I12" s="41"/>
      <c r="J12" s="38" t="s">
        <v>424</v>
      </c>
      <c r="K12" s="39">
        <f>SUMIFS('DATA 2'!$C$35:$C$67,'DATA 2'!$A$35:$A$67,$J12)</f>
        <v>3008.1718519999999</v>
      </c>
      <c r="L12" s="39">
        <f>SUMIFS('DATA 2'!$H$35:$H$67,'DATA 2'!$A$35:$A$67,$J12)</f>
        <v>3124.2161649999998</v>
      </c>
      <c r="M12" s="39">
        <f>SUMIFS('DATA 2'!$J$35:$J$67,'DATA 2'!$A$35:$A$67,$J12)</f>
        <v>3850.8044639999998</v>
      </c>
      <c r="N12" s="39">
        <f>SUMIFS('DATA 2'!$O$35:$O$67,'DATA 2'!$A$35:$A$67,$J12)</f>
        <v>5625.1262310000002</v>
      </c>
      <c r="O12" s="39">
        <f>SUMIFS('DATA 2'!$T$35:$T$67,'DATA 2'!$A$35:$A$67,$J12)</f>
        <v>5094.1239429999996</v>
      </c>
      <c r="P12" s="39">
        <f>SUMIFS('DATA 2'!$Y$35:$Y$67,'DATA 2'!$A$35:$A$67,$J12)</f>
        <v>4484.2993880000004</v>
      </c>
      <c r="Q12" s="39">
        <f>SUMIFS('DATA 2'!$AN$35:$AN$67,'DATA 2'!$A$35:$A$67,$J12)</f>
        <v>3047.343617</v>
      </c>
      <c r="R12" s="41"/>
      <c r="S12" s="38" t="s">
        <v>424</v>
      </c>
      <c r="T12" s="43">
        <f t="shared" si="0"/>
        <v>-496.26119000000017</v>
      </c>
      <c r="U12" s="43">
        <f t="shared" si="1"/>
        <v>-893.27405300000009</v>
      </c>
      <c r="V12" s="43">
        <f t="shared" si="2"/>
        <v>-2252.0377749999998</v>
      </c>
      <c r="W12" s="43">
        <f t="shared" si="3"/>
        <v>-2719.6204530000005</v>
      </c>
      <c r="X12" s="43">
        <f t="shared" si="4"/>
        <v>-2744.7800379999999</v>
      </c>
      <c r="Y12" s="43">
        <f t="shared" si="5"/>
        <v>-2484.503878</v>
      </c>
      <c r="Z12" s="43"/>
      <c r="AA12" s="38" t="s">
        <v>424</v>
      </c>
      <c r="AB12" s="44">
        <f t="shared" si="6"/>
        <v>-0.13707065155776954</v>
      </c>
      <c r="AC12" s="44">
        <f t="shared" si="7"/>
        <v>-0.18829242597883422</v>
      </c>
      <c r="AD12" s="44">
        <f t="shared" si="8"/>
        <v>-0.28589448858556621</v>
      </c>
      <c r="AE12" s="44">
        <f t="shared" si="9"/>
        <v>-0.34805597869213956</v>
      </c>
      <c r="AF12" s="44">
        <f t="shared" si="10"/>
        <v>-0.3796859705439346</v>
      </c>
      <c r="AG12" s="44">
        <f t="shared" si="11"/>
        <v>-0.44912732685520285</v>
      </c>
      <c r="AH12" s="43"/>
    </row>
    <row r="13" spans="1:34" s="42" customFormat="1" ht="15" customHeight="1" x14ac:dyDescent="0.2">
      <c r="A13" s="38" t="s">
        <v>117</v>
      </c>
      <c r="B13" s="39">
        <f>SUMIFS('DATA 2'!C$2:C$34,'DATA 2'!$A$2:$A$34,$A13)</f>
        <v>74.41428406</v>
      </c>
      <c r="C13" s="39">
        <f>SUMIFS('DATA 2'!H$2:H$34,'DATA 2'!$A$2:$A$34,$A13)</f>
        <v>1666.879414</v>
      </c>
      <c r="D13" s="39">
        <f>SUMIFS('DATA 2'!J$2:J$34,'DATA 2'!$A$2:$A$34,$A13)</f>
        <v>6061.3227230000002</v>
      </c>
      <c r="E13" s="39">
        <f>SUMIFS('DATA 2'!O$2:O$34,'DATA 2'!$A$2:$A$34,$A13)</f>
        <v>100469.21189999999</v>
      </c>
      <c r="F13" s="39">
        <f>SUMIFS('DATA 2'!T$2:T$34,'DATA 2'!$A$2:$A$34,$A13)</f>
        <v>169207.26319999999</v>
      </c>
      <c r="G13" s="39">
        <f>SUMIFS('DATA 2'!Y$2:Y$34,'DATA 2'!$A$2:$A$34,$A13)</f>
        <v>243201.52739999999</v>
      </c>
      <c r="H13" s="39">
        <f>SUMIFS('DATA 2'!AN$2:AN$34,'DATA 2'!$A$2:$A$34,$A13)</f>
        <v>405370.45980000001</v>
      </c>
      <c r="I13" s="41"/>
      <c r="J13" s="38" t="s">
        <v>117</v>
      </c>
      <c r="K13" s="39">
        <f>SUMIFS('DATA 2'!$C$35:$C$67,'DATA 2'!$A$35:$A$67,$J13)</f>
        <v>74.41428406</v>
      </c>
      <c r="L13" s="39">
        <f>SUMIFS('DATA 2'!$H$35:$H$67,'DATA 2'!$A$35:$A$67,$J13)</f>
        <v>1437.3902390000001</v>
      </c>
      <c r="M13" s="39">
        <f>SUMIFS('DATA 2'!$J$35:$J$67,'DATA 2'!$A$35:$A$67,$J13)</f>
        <v>4913.703458</v>
      </c>
      <c r="N13" s="39">
        <f>SUMIFS('DATA 2'!$O$35:$O$67,'DATA 2'!$A$35:$A$67,$J13)</f>
        <v>71642.726370000004</v>
      </c>
      <c r="O13" s="39">
        <f>SUMIFS('DATA 2'!$T$35:$T$67,'DATA 2'!$A$35:$A$67,$J13)</f>
        <v>110252.4237</v>
      </c>
      <c r="P13" s="39">
        <f>SUMIFS('DATA 2'!$Y$35:$Y$67,'DATA 2'!$A$35:$A$67,$J13)</f>
        <v>150935.56150000001</v>
      </c>
      <c r="Q13" s="39">
        <f>SUMIFS('DATA 2'!$AN$35:$AN$67,'DATA 2'!$A$35:$A$67,$J13)</f>
        <v>223744.78039999999</v>
      </c>
      <c r="R13" s="41"/>
      <c r="S13" s="38" t="s">
        <v>117</v>
      </c>
      <c r="T13" s="43">
        <f t="shared" si="0"/>
        <v>-229.48917499999993</v>
      </c>
      <c r="U13" s="43">
        <f t="shared" si="1"/>
        <v>-1147.6192650000003</v>
      </c>
      <c r="V13" s="43">
        <f t="shared" si="2"/>
        <v>-28826.485529999991</v>
      </c>
      <c r="W13" s="43">
        <f t="shared" si="3"/>
        <v>-58954.839499999987</v>
      </c>
      <c r="X13" s="43">
        <f t="shared" si="4"/>
        <v>-92265.965899999981</v>
      </c>
      <c r="Y13" s="43">
        <f t="shared" si="5"/>
        <v>-181625.67940000002</v>
      </c>
      <c r="Z13" s="43"/>
      <c r="AA13" s="38" t="s">
        <v>117</v>
      </c>
      <c r="AB13" s="44">
        <f t="shared" si="6"/>
        <v>-0.13767593088770358</v>
      </c>
      <c r="AC13" s="44">
        <f t="shared" si="7"/>
        <v>-0.18933479001956122</v>
      </c>
      <c r="AD13" s="44">
        <f t="shared" si="8"/>
        <v>-0.28691859908975748</v>
      </c>
      <c r="AE13" s="44">
        <f t="shared" si="9"/>
        <v>-0.3484179011294356</v>
      </c>
      <c r="AF13" s="44">
        <f t="shared" si="10"/>
        <v>-0.37938070079735853</v>
      </c>
      <c r="AG13" s="44">
        <f t="shared" si="11"/>
        <v>-0.44804863060226374</v>
      </c>
      <c r="AH13" s="43"/>
    </row>
    <row r="14" spans="1:34" s="42" customFormat="1" ht="15" customHeight="1" x14ac:dyDescent="0.2">
      <c r="A14" s="38" t="s">
        <v>425</v>
      </c>
      <c r="B14" s="39">
        <f>SUMIFS('DATA 2'!C$2:C$34,'DATA 2'!$A$2:$A$34,$A14)</f>
        <v>439.5071974</v>
      </c>
      <c r="C14" s="39">
        <f>SUMIFS('DATA 2'!H$2:H$34,'DATA 2'!$A$2:$A$34,$A14)</f>
        <v>1535.6207019999999</v>
      </c>
      <c r="D14" s="39">
        <f>SUMIFS('DATA 2'!J$2:J$34,'DATA 2'!$A$2:$A$34,$A14)</f>
        <v>2105.1398749999998</v>
      </c>
      <c r="E14" s="39">
        <f>SUMIFS('DATA 2'!O$2:O$34,'DATA 2'!$A$2:$A$34,$A14)</f>
        <v>2925.6939860000002</v>
      </c>
      <c r="F14" s="39">
        <f>SUMIFS('DATA 2'!T$2:T$34,'DATA 2'!$A$2:$A$34,$A14)</f>
        <v>2748.627313</v>
      </c>
      <c r="G14" s="39">
        <f>SUMIFS('DATA 2'!Y$2:Y$34,'DATA 2'!$A$2:$A$34,$A14)</f>
        <v>2508.299332</v>
      </c>
      <c r="H14" s="39">
        <f>SUMIFS('DATA 2'!AN$2:AN$34,'DATA 2'!$A$2:$A$34,$A14)</f>
        <v>2.6927267270000002</v>
      </c>
      <c r="I14" s="41"/>
      <c r="J14" s="38" t="s">
        <v>425</v>
      </c>
      <c r="K14" s="39">
        <f>SUMIFS('DATA 2'!$C$35:$C$67,'DATA 2'!$A$35:$A$67,$J14)</f>
        <v>439.5071974</v>
      </c>
      <c r="L14" s="39">
        <f>SUMIFS('DATA 2'!$H$35:$H$67,'DATA 2'!$A$35:$A$67,$J14)</f>
        <v>1325.1141239999999</v>
      </c>
      <c r="M14" s="39">
        <f>SUMIFS('DATA 2'!$J$35:$J$67,'DATA 2'!$A$35:$A$67,$J14)</f>
        <v>1708.7184749999999</v>
      </c>
      <c r="N14" s="39">
        <f>SUMIFS('DATA 2'!$O$35:$O$67,'DATA 2'!$A$35:$A$67,$J14)</f>
        <v>2089.3341230000001</v>
      </c>
      <c r="O14" s="39">
        <f>SUMIFS('DATA 2'!$T$35:$T$67,'DATA 2'!$A$35:$A$67,$J14)</f>
        <v>1791.9812030000001</v>
      </c>
      <c r="P14" s="39">
        <f>SUMIFS('DATA 2'!$Y$35:$Y$67,'DATA 2'!$A$35:$A$67,$J14)</f>
        <v>1555.698572</v>
      </c>
      <c r="Q14" s="39">
        <f>SUMIFS('DATA 2'!$AN$35:$AN$67,'DATA 2'!$A$35:$A$67,$J14)</f>
        <v>1.7550990559999999</v>
      </c>
      <c r="R14" s="41"/>
      <c r="S14" s="38" t="s">
        <v>425</v>
      </c>
      <c r="T14" s="43">
        <f t="shared" si="0"/>
        <v>-210.50657799999999</v>
      </c>
      <c r="U14" s="43">
        <f t="shared" si="1"/>
        <v>-396.42139999999995</v>
      </c>
      <c r="V14" s="43">
        <f t="shared" si="2"/>
        <v>-836.35986300000013</v>
      </c>
      <c r="W14" s="43">
        <f t="shared" si="3"/>
        <v>-956.64610999999991</v>
      </c>
      <c r="X14" s="43">
        <f t="shared" si="4"/>
        <v>-952.60076000000004</v>
      </c>
      <c r="Y14" s="43">
        <f t="shared" si="5"/>
        <v>-0.93762767100000022</v>
      </c>
      <c r="Z14" s="43"/>
      <c r="AA14" s="38" t="s">
        <v>425</v>
      </c>
      <c r="AB14" s="44">
        <f t="shared" si="6"/>
        <v>-0.13708240435013364</v>
      </c>
      <c r="AC14" s="44">
        <f t="shared" si="7"/>
        <v>-0.18831119238573157</v>
      </c>
      <c r="AD14" s="44">
        <f t="shared" si="8"/>
        <v>-0.28586717100357739</v>
      </c>
      <c r="AE14" s="44">
        <f t="shared" si="9"/>
        <v>-0.34804504251100699</v>
      </c>
      <c r="AF14" s="44">
        <f t="shared" si="10"/>
        <v>-0.37977953741288162</v>
      </c>
      <c r="AG14" s="44">
        <f t="shared" si="11"/>
        <v>-0.34820751084705226</v>
      </c>
      <c r="AH14" s="43"/>
    </row>
    <row r="15" spans="1:34" s="42" customFormat="1" ht="15" customHeight="1" x14ac:dyDescent="0.2">
      <c r="A15" s="38" t="s">
        <v>426</v>
      </c>
      <c r="B15" s="39">
        <f>SUMIFS('DATA 2'!C$2:C$34,'DATA 2'!$A$2:$A$34,$A15)</f>
        <v>4581.1430389999996</v>
      </c>
      <c r="C15" s="39">
        <f>SUMIFS('DATA 2'!H$2:H$34,'DATA 2'!$A$2:$A$34,$A15)</f>
        <v>7434.169038</v>
      </c>
      <c r="D15" s="39">
        <f>SUMIFS('DATA 2'!J$2:J$34,'DATA 2'!$A$2:$A$34,$A15)</f>
        <v>8699.6340070000006</v>
      </c>
      <c r="E15" s="39">
        <f>SUMIFS('DATA 2'!O$2:O$34,'DATA 2'!$A$2:$A$34,$A15)</f>
        <v>9344.3749399999997</v>
      </c>
      <c r="F15" s="39">
        <f>SUMIFS('DATA 2'!T$2:T$34,'DATA 2'!$A$2:$A$34,$A15)</f>
        <v>8330.8127449999902</v>
      </c>
      <c r="G15" s="39">
        <f>SUMIFS('DATA 2'!Y$2:Y$34,'DATA 2'!$A$2:$A$34,$A15)</f>
        <v>5168.8468309999998</v>
      </c>
      <c r="H15" s="39">
        <f>SUMIFS('DATA 2'!AN$2:AN$34,'DATA 2'!$A$2:$A$34,$A15)</f>
        <v>344.14591799999999</v>
      </c>
      <c r="I15" s="41"/>
      <c r="J15" s="38" t="s">
        <v>426</v>
      </c>
      <c r="K15" s="39">
        <f>SUMIFS('DATA 2'!$C$35:$C$67,'DATA 2'!$A$35:$A$67,$J15)</f>
        <v>4581.1430389999996</v>
      </c>
      <c r="L15" s="39">
        <f>SUMIFS('DATA 2'!$H$35:$H$67,'DATA 2'!$A$35:$A$67,$J15)</f>
        <v>6413.7864669999999</v>
      </c>
      <c r="M15" s="39">
        <f>SUMIFS('DATA 2'!$J$35:$J$67,'DATA 2'!$A$35:$A$67,$J15)</f>
        <v>7059.245105</v>
      </c>
      <c r="N15" s="39">
        <f>SUMIFS('DATA 2'!$O$35:$O$67,'DATA 2'!$A$35:$A$67,$J15)</f>
        <v>6670.4540349999997</v>
      </c>
      <c r="O15" s="39">
        <f>SUMIFS('DATA 2'!$T$35:$T$67,'DATA 2'!$A$35:$A$67,$J15)</f>
        <v>5429.0696760000001</v>
      </c>
      <c r="P15" s="39">
        <f>SUMIFS('DATA 2'!$Y$35:$Y$67,'DATA 2'!$A$35:$A$67,$J15)</f>
        <v>3205.061013</v>
      </c>
      <c r="Q15" s="39">
        <f>SUMIFS('DATA 2'!$AN$35:$AN$67,'DATA 2'!$A$35:$A$67,$J15)</f>
        <v>190.6547348</v>
      </c>
      <c r="R15" s="41"/>
      <c r="S15" s="38" t="s">
        <v>426</v>
      </c>
      <c r="T15" s="43">
        <f t="shared" si="0"/>
        <v>-1020.3825710000001</v>
      </c>
      <c r="U15" s="43">
        <f t="shared" si="1"/>
        <v>-1640.3889020000006</v>
      </c>
      <c r="V15" s="43">
        <f t="shared" si="2"/>
        <v>-2673.9209049999999</v>
      </c>
      <c r="W15" s="43">
        <f t="shared" si="3"/>
        <v>-2901.7430689999901</v>
      </c>
      <c r="X15" s="43">
        <f t="shared" si="4"/>
        <v>-1963.7858179999998</v>
      </c>
      <c r="Y15" s="43">
        <f t="shared" si="5"/>
        <v>-153.49118319999999</v>
      </c>
      <c r="Z15" s="43"/>
      <c r="AA15" s="38" t="s">
        <v>426</v>
      </c>
      <c r="AB15" s="44">
        <f t="shared" si="6"/>
        <v>-0.13725576668815043</v>
      </c>
      <c r="AC15" s="44">
        <f t="shared" si="7"/>
        <v>-0.18855838081005383</v>
      </c>
      <c r="AD15" s="44">
        <f t="shared" si="8"/>
        <v>-0.28615299815869766</v>
      </c>
      <c r="AE15" s="44">
        <f t="shared" si="9"/>
        <v>-0.34831452318281508</v>
      </c>
      <c r="AF15" s="44">
        <f t="shared" si="10"/>
        <v>-0.37992726080065964</v>
      </c>
      <c r="AG15" s="44">
        <f t="shared" si="11"/>
        <v>-0.44600611302325543</v>
      </c>
      <c r="AH15" s="43"/>
    </row>
    <row r="16" spans="1:34" s="42" customFormat="1" ht="15" customHeight="1" x14ac:dyDescent="0.2">
      <c r="A16" s="38" t="s">
        <v>427</v>
      </c>
      <c r="B16" s="39">
        <f>SUMIFS('DATA 2'!C$2:C$34,'DATA 2'!$A$2:$A$34,$A16)</f>
        <v>0.34929036279999998</v>
      </c>
      <c r="C16" s="39">
        <f>SUMIFS('DATA 2'!H$2:H$34,'DATA 2'!$A$2:$A$34,$A16)</f>
        <v>348.5055519</v>
      </c>
      <c r="D16" s="39">
        <f>SUMIFS('DATA 2'!J$2:J$34,'DATA 2'!$A$2:$A$34,$A16)</f>
        <v>927.64167369999996</v>
      </c>
      <c r="E16" s="39">
        <f>SUMIFS('DATA 2'!O$2:O$34,'DATA 2'!$A$2:$A$34,$A16)</f>
        <v>1787.23822</v>
      </c>
      <c r="F16" s="39">
        <f>SUMIFS('DATA 2'!T$2:T$34,'DATA 2'!$A$2:$A$34,$A16)</f>
        <v>1574.1383290000001</v>
      </c>
      <c r="G16" s="39">
        <f>SUMIFS('DATA 2'!Y$2:Y$34,'DATA 2'!$A$2:$A$34,$A16)</f>
        <v>967.42970809999997</v>
      </c>
      <c r="H16" s="39">
        <f>SUMIFS('DATA 2'!AN$2:AN$34,'DATA 2'!$A$2:$A$34,$A16)</f>
        <v>325.19016249999999</v>
      </c>
      <c r="I16" s="41"/>
      <c r="J16" s="38" t="s">
        <v>427</v>
      </c>
      <c r="K16" s="39">
        <f>SUMIFS('DATA 2'!$C$35:$C$67,'DATA 2'!$A$35:$A$67,$J16)</f>
        <v>0.34929036279999998</v>
      </c>
      <c r="L16" s="39">
        <f>SUMIFS('DATA 2'!$H$35:$H$67,'DATA 2'!$A$35:$A$67,$J16)</f>
        <v>322.8310558</v>
      </c>
      <c r="M16" s="39">
        <f>SUMIFS('DATA 2'!$J$35:$J$67,'DATA 2'!$A$35:$A$67,$J16)</f>
        <v>808.93173609999997</v>
      </c>
      <c r="N16" s="39">
        <f>SUMIFS('DATA 2'!$O$35:$O$67,'DATA 2'!$A$35:$A$67,$J16)</f>
        <v>1368.4978570000001</v>
      </c>
      <c r="O16" s="39">
        <f>SUMIFS('DATA 2'!$T$35:$T$67,'DATA 2'!$A$35:$A$67,$J16)</f>
        <v>1098.033743</v>
      </c>
      <c r="P16" s="39">
        <f>SUMIFS('DATA 2'!$Y$35:$Y$67,'DATA 2'!$A$35:$A$67,$J16)</f>
        <v>640.74059120000004</v>
      </c>
      <c r="Q16" s="39">
        <f>SUMIFS('DATA 2'!$AN$35:$AN$67,'DATA 2'!$A$35:$A$67,$J16)</f>
        <v>190.66717439999999</v>
      </c>
      <c r="R16" s="41"/>
      <c r="S16" s="38" t="s">
        <v>427</v>
      </c>
      <c r="T16" s="43">
        <f t="shared" si="0"/>
        <v>-25.674496099999999</v>
      </c>
      <c r="U16" s="43">
        <f t="shared" si="1"/>
        <v>-118.70993759999999</v>
      </c>
      <c r="V16" s="43">
        <f t="shared" si="2"/>
        <v>-418.74036299999989</v>
      </c>
      <c r="W16" s="43">
        <f t="shared" si="3"/>
        <v>-476.10458600000015</v>
      </c>
      <c r="X16" s="43">
        <f t="shared" si="4"/>
        <v>-326.68911689999993</v>
      </c>
      <c r="Y16" s="43">
        <f t="shared" si="5"/>
        <v>-134.52298809999999</v>
      </c>
      <c r="Z16" s="43"/>
      <c r="AA16" s="38" t="s">
        <v>427</v>
      </c>
      <c r="AB16" s="44">
        <f t="shared" si="6"/>
        <v>-7.3670264246943784E-2</v>
      </c>
      <c r="AC16" s="44">
        <f t="shared" si="7"/>
        <v>-0.12796960395980539</v>
      </c>
      <c r="AD16" s="44">
        <f t="shared" si="8"/>
        <v>-0.23429465547127781</v>
      </c>
      <c r="AE16" s="44">
        <f t="shared" si="9"/>
        <v>-0.30245409645952415</v>
      </c>
      <c r="AF16" s="44">
        <f t="shared" si="10"/>
        <v>-0.33768770398999481</v>
      </c>
      <c r="AG16" s="44">
        <f t="shared" si="11"/>
        <v>-0.41367483894904111</v>
      </c>
      <c r="AH16" s="43"/>
    </row>
    <row r="17" spans="1:34" s="42" customFormat="1" ht="15" customHeight="1" x14ac:dyDescent="0.2">
      <c r="A17" s="38" t="s">
        <v>428</v>
      </c>
      <c r="B17" s="39">
        <f>SUMIFS('DATA 2'!C$2:C$34,'DATA 2'!$A$2:$A$34,$A17)</f>
        <v>3813.5502799999999</v>
      </c>
      <c r="C17" s="39">
        <f>SUMIFS('DATA 2'!H$2:H$34,'DATA 2'!$A$2:$A$34,$A17)</f>
        <v>4159.4399039999998</v>
      </c>
      <c r="D17" s="39">
        <f>SUMIFS('DATA 2'!J$2:J$34,'DATA 2'!$A$2:$A$34,$A17)</f>
        <v>4568.9974249999996</v>
      </c>
      <c r="E17" s="39">
        <f>SUMIFS('DATA 2'!O$2:O$34,'DATA 2'!$A$2:$A$34,$A17)</f>
        <v>4464.3269479999999</v>
      </c>
      <c r="F17" s="39">
        <f>SUMIFS('DATA 2'!T$2:T$34,'DATA 2'!$A$2:$A$34,$A17)</f>
        <v>4038.5457339999998</v>
      </c>
      <c r="G17" s="39">
        <f>SUMIFS('DATA 2'!Y$2:Y$34,'DATA 2'!$A$2:$A$34,$A17)</f>
        <v>3788.2513509999999</v>
      </c>
      <c r="H17" s="39">
        <f>SUMIFS('DATA 2'!AN$2:AN$34,'DATA 2'!$A$2:$A$34,$A17)</f>
        <v>2978.08619</v>
      </c>
      <c r="I17" s="41"/>
      <c r="J17" s="38" t="s">
        <v>428</v>
      </c>
      <c r="K17" s="39">
        <f>SUMIFS('DATA 2'!$C$35:$C$67,'DATA 2'!$A$35:$A$67,$J17)</f>
        <v>3813.5502799999999</v>
      </c>
      <c r="L17" s="39">
        <f>SUMIFS('DATA 2'!$H$35:$H$67,'DATA 2'!$A$35:$A$67,$J17)</f>
        <v>3589.2707949999999</v>
      </c>
      <c r="M17" s="39">
        <f>SUMIFS('DATA 2'!$J$35:$J$67,'DATA 2'!$A$35:$A$67,$J17)</f>
        <v>3708.7824919999998</v>
      </c>
      <c r="N17" s="39">
        <f>SUMIFS('DATA 2'!$O$35:$O$67,'DATA 2'!$A$35:$A$67,$J17)</f>
        <v>3186.4514789999998</v>
      </c>
      <c r="O17" s="39">
        <f>SUMIFS('DATA 2'!$T$35:$T$67,'DATA 2'!$A$35:$A$67,$J17)</f>
        <v>2627.4305890000001</v>
      </c>
      <c r="P17" s="39">
        <f>SUMIFS('DATA 2'!$Y$35:$Y$67,'DATA 2'!$A$35:$A$67,$J17)</f>
        <v>2340.7272320000002</v>
      </c>
      <c r="Q17" s="39">
        <f>SUMIFS('DATA 2'!$AN$35:$AN$67,'DATA 2'!$A$35:$A$67,$J17)</f>
        <v>1628.930169</v>
      </c>
      <c r="R17" s="41"/>
      <c r="S17" s="38" t="s">
        <v>428</v>
      </c>
      <c r="T17" s="43">
        <f t="shared" si="0"/>
        <v>-570.16910899999993</v>
      </c>
      <c r="U17" s="43">
        <f t="shared" si="1"/>
        <v>-860.21493299999975</v>
      </c>
      <c r="V17" s="43">
        <f t="shared" si="2"/>
        <v>-1277.8754690000001</v>
      </c>
      <c r="W17" s="43">
        <f t="shared" si="3"/>
        <v>-1411.1151449999998</v>
      </c>
      <c r="X17" s="43">
        <f t="shared" si="4"/>
        <v>-1447.5241189999997</v>
      </c>
      <c r="Y17" s="43">
        <f t="shared" si="5"/>
        <v>-1349.156021</v>
      </c>
      <c r="Z17" s="43"/>
      <c r="AA17" s="38" t="s">
        <v>428</v>
      </c>
      <c r="AB17" s="44">
        <f t="shared" si="6"/>
        <v>-0.13707833798769076</v>
      </c>
      <c r="AC17" s="44">
        <f t="shared" si="7"/>
        <v>-0.18827214221947164</v>
      </c>
      <c r="AD17" s="44">
        <f t="shared" si="8"/>
        <v>-0.2862414612291071</v>
      </c>
      <c r="AE17" s="44">
        <f t="shared" si="9"/>
        <v>-0.34941170360409735</v>
      </c>
      <c r="AF17" s="44">
        <f t="shared" si="10"/>
        <v>-0.38210878447067431</v>
      </c>
      <c r="AG17" s="44">
        <f t="shared" si="11"/>
        <v>-0.45302786250118576</v>
      </c>
      <c r="AH17" s="43"/>
    </row>
    <row r="18" spans="1:34" s="42" customFormat="1" ht="15" customHeight="1" x14ac:dyDescent="0.2">
      <c r="A18" s="38" t="s">
        <v>431</v>
      </c>
      <c r="B18" s="39">
        <f>SUMIFS('DATA 2'!C$2:C$34,'DATA 2'!$A$2:$A$34,$A18)</f>
        <v>13033.75303</v>
      </c>
      <c r="C18" s="39">
        <f>SUMIFS('DATA 2'!H$2:H$34,'DATA 2'!$A$2:$A$34,$A18)</f>
        <v>14098.16209</v>
      </c>
      <c r="D18" s="39">
        <f>SUMIFS('DATA 2'!J$2:J$34,'DATA 2'!$A$2:$A$34,$A18)</f>
        <v>15373.27253</v>
      </c>
      <c r="E18" s="39">
        <f>SUMIFS('DATA 2'!O$2:O$34,'DATA 2'!$A$2:$A$34,$A18)</f>
        <v>15188.34007</v>
      </c>
      <c r="F18" s="39">
        <f>SUMIFS('DATA 2'!T$2:T$34,'DATA 2'!$A$2:$A$34,$A18)</f>
        <v>11449.716469999999</v>
      </c>
      <c r="G18" s="39">
        <f>SUMIFS('DATA 2'!Y$2:Y$34,'DATA 2'!$A$2:$A$34,$A18)</f>
        <v>9176.2188270000006</v>
      </c>
      <c r="H18" s="39">
        <f>SUMIFS('DATA 2'!AN$2:AN$34,'DATA 2'!$A$2:$A$34,$A18)</f>
        <v>235.66008360000001</v>
      </c>
      <c r="I18" s="41"/>
      <c r="J18" s="38" t="s">
        <v>431</v>
      </c>
      <c r="K18" s="39">
        <f>SUMIFS('DATA 2'!$C$35:$C$67,'DATA 2'!$A$35:$A$67,$J18)</f>
        <v>13033.75303</v>
      </c>
      <c r="L18" s="39">
        <f>SUMIFS('DATA 2'!$H$35:$H$67,'DATA 2'!$A$35:$A$67,$J18)</f>
        <v>12159.13423</v>
      </c>
      <c r="M18" s="39">
        <f>SUMIFS('DATA 2'!$J$35:$J$67,'DATA 2'!$A$35:$A$67,$J18)</f>
        <v>12467.313560000001</v>
      </c>
      <c r="N18" s="39">
        <f>SUMIFS('DATA 2'!$O$35:$O$67,'DATA 2'!$A$35:$A$67,$J18)</f>
        <v>10836.05863</v>
      </c>
      <c r="O18" s="39">
        <f>SUMIFS('DATA 2'!$T$35:$T$67,'DATA 2'!$A$35:$A$67,$J18)</f>
        <v>7462.8759330000003</v>
      </c>
      <c r="P18" s="39">
        <f>SUMIFS('DATA 2'!$Y$35:$Y$67,'DATA 2'!$A$35:$A$67,$J18)</f>
        <v>5695.4941760000002</v>
      </c>
      <c r="Q18" s="39">
        <f>SUMIFS('DATA 2'!$AN$35:$AN$67,'DATA 2'!$A$35:$A$67,$J18)</f>
        <v>134.15229360000001</v>
      </c>
      <c r="R18" s="41"/>
      <c r="S18" s="38" t="s">
        <v>431</v>
      </c>
      <c r="T18" s="43">
        <f t="shared" si="0"/>
        <v>-1939.0278600000001</v>
      </c>
      <c r="U18" s="43">
        <f t="shared" si="1"/>
        <v>-2905.9589699999997</v>
      </c>
      <c r="V18" s="43">
        <f t="shared" si="2"/>
        <v>-4352.2814400000007</v>
      </c>
      <c r="W18" s="43">
        <f t="shared" si="3"/>
        <v>-3986.8405369999991</v>
      </c>
      <c r="X18" s="43">
        <f t="shared" si="4"/>
        <v>-3480.7246510000004</v>
      </c>
      <c r="Y18" s="43">
        <f t="shared" si="5"/>
        <v>-101.50779</v>
      </c>
      <c r="Z18" s="43"/>
      <c r="AA18" s="38" t="s">
        <v>431</v>
      </c>
      <c r="AB18" s="44">
        <f t="shared" si="6"/>
        <v>-0.13753763416973175</v>
      </c>
      <c r="AC18" s="44">
        <f t="shared" si="7"/>
        <v>-0.18902669970425612</v>
      </c>
      <c r="AD18" s="44">
        <f t="shared" si="8"/>
        <v>-0.28655412111798995</v>
      </c>
      <c r="AE18" s="44">
        <f t="shared" si="9"/>
        <v>-0.34820430247736944</v>
      </c>
      <c r="AF18" s="44">
        <f t="shared" si="10"/>
        <v>-0.37932014445409212</v>
      </c>
      <c r="AG18" s="44">
        <f t="shared" si="11"/>
        <v>-0.43073815662518078</v>
      </c>
      <c r="AH18" s="43"/>
    </row>
    <row r="19" spans="1:34" s="42" customFormat="1" ht="15" customHeight="1" x14ac:dyDescent="0.2">
      <c r="A19" s="38" t="s">
        <v>432</v>
      </c>
      <c r="B19" s="39">
        <f>SUMIFS('DATA 2'!C$2:C$34,'DATA 2'!$A$2:$A$34,$A19)</f>
        <v>42001.407169999999</v>
      </c>
      <c r="C19" s="39">
        <f>SUMIFS('DATA 2'!H$2:H$34,'DATA 2'!$A$2:$A$34,$A19)</f>
        <v>54661.49712</v>
      </c>
      <c r="D19" s="39">
        <f>SUMIFS('DATA 2'!J$2:J$34,'DATA 2'!$A$2:$A$34,$A19)</f>
        <v>62308.198490000002</v>
      </c>
      <c r="E19" s="39">
        <f>SUMIFS('DATA 2'!O$2:O$34,'DATA 2'!$A$2:$A$34,$A19)</f>
        <v>66540.572539999994</v>
      </c>
      <c r="F19" s="39">
        <f>SUMIFS('DATA 2'!T$2:T$34,'DATA 2'!$A$2:$A$34,$A19)</f>
        <v>69889.651249999995</v>
      </c>
      <c r="G19" s="39">
        <f>SUMIFS('DATA 2'!Y$2:Y$34,'DATA 2'!$A$2:$A$34,$A19)</f>
        <v>65760.938550000006</v>
      </c>
      <c r="H19" s="39">
        <f>SUMIFS('DATA 2'!AN$2:AN$34,'DATA 2'!$A$2:$A$34,$A19)</f>
        <v>62051.572260000001</v>
      </c>
      <c r="I19" s="41"/>
      <c r="J19" s="38" t="s">
        <v>432</v>
      </c>
      <c r="K19" s="39">
        <f>SUMIFS('DATA 2'!$C$35:$C$67,'DATA 2'!$A$35:$A$67,$J19)</f>
        <v>42001.407169999999</v>
      </c>
      <c r="L19" s="39">
        <f>SUMIFS('DATA 2'!$H$35:$H$67,'DATA 2'!$A$35:$A$67,$J19)</f>
        <v>47155.320390000001</v>
      </c>
      <c r="M19" s="39">
        <f>SUMIFS('DATA 2'!$J$35:$J$67,'DATA 2'!$A$35:$A$67,$J19)</f>
        <v>50551.571649999998</v>
      </c>
      <c r="N19" s="39">
        <f>SUMIFS('DATA 2'!$O$35:$O$67,'DATA 2'!$A$35:$A$67,$J19)</f>
        <v>47497.162120000001</v>
      </c>
      <c r="O19" s="39">
        <f>SUMIFS('DATA 2'!$T$35:$T$67,'DATA 2'!$A$35:$A$67,$J19)</f>
        <v>45564.672899999998</v>
      </c>
      <c r="P19" s="39">
        <f>SUMIFS('DATA 2'!$Y$35:$Y$67,'DATA 2'!$A$35:$A$67,$J19)</f>
        <v>40816.582269999999</v>
      </c>
      <c r="Q19" s="39">
        <f>SUMIFS('DATA 2'!$AN$35:$AN$67,'DATA 2'!$A$35:$A$67,$J19)</f>
        <v>34229.830730000001</v>
      </c>
      <c r="R19" s="41"/>
      <c r="S19" s="38" t="s">
        <v>432</v>
      </c>
      <c r="T19" s="43">
        <f t="shared" si="0"/>
        <v>-7506.1767299999992</v>
      </c>
      <c r="U19" s="43">
        <f t="shared" si="1"/>
        <v>-11756.626840000004</v>
      </c>
      <c r="V19" s="43">
        <f t="shared" si="2"/>
        <v>-19043.410419999993</v>
      </c>
      <c r="W19" s="43">
        <f t="shared" si="3"/>
        <v>-24324.978349999998</v>
      </c>
      <c r="X19" s="43">
        <f t="shared" si="4"/>
        <v>-24944.356280000007</v>
      </c>
      <c r="Y19" s="43">
        <f t="shared" si="5"/>
        <v>-27821.741529999999</v>
      </c>
      <c r="Z19" s="43"/>
      <c r="AA19" s="38" t="s">
        <v>432</v>
      </c>
      <c r="AB19" s="44">
        <f t="shared" si="6"/>
        <v>-0.137321096667394</v>
      </c>
      <c r="AC19" s="44">
        <f t="shared" si="7"/>
        <v>-0.18868507074372975</v>
      </c>
      <c r="AD19" s="44">
        <f t="shared" si="8"/>
        <v>-0.28619246413235022</v>
      </c>
      <c r="AE19" s="44">
        <f t="shared" si="9"/>
        <v>-0.34804835787472899</v>
      </c>
      <c r="AF19" s="44">
        <f t="shared" si="10"/>
        <v>-0.37931873890507306</v>
      </c>
      <c r="AG19" s="44">
        <f t="shared" si="11"/>
        <v>-0.44836481198937472</v>
      </c>
      <c r="AH19" s="43"/>
    </row>
    <row r="20" spans="1:34" s="42" customFormat="1" ht="15" customHeight="1" x14ac:dyDescent="0.2">
      <c r="A20" s="38" t="s">
        <v>429</v>
      </c>
      <c r="B20" s="39">
        <f>SUMIFS('DATA 2'!C$2:C$34,'DATA 2'!$A$2:$A$34,$A20)</f>
        <v>404.96020850000002</v>
      </c>
      <c r="C20" s="39">
        <f>SUMIFS('DATA 2'!H$2:H$34,'DATA 2'!$A$2:$A$34,$A20)</f>
        <v>639.75470529999996</v>
      </c>
      <c r="D20" s="39">
        <f>SUMIFS('DATA 2'!J$2:J$34,'DATA 2'!$A$2:$A$34,$A20)</f>
        <v>329.43450230000002</v>
      </c>
      <c r="E20" s="39">
        <f>SUMIFS('DATA 2'!O$2:O$34,'DATA 2'!$A$2:$A$34,$A20)</f>
        <v>28.095690260000001</v>
      </c>
      <c r="F20" s="39">
        <f>SUMIFS('DATA 2'!T$2:T$34,'DATA 2'!$A$2:$A$34,$A20)</f>
        <v>12.85011561</v>
      </c>
      <c r="G20" s="39">
        <f>SUMIFS('DATA 2'!Y$2:Y$34,'DATA 2'!$A$2:$A$34,$A20)</f>
        <v>19.4287913</v>
      </c>
      <c r="H20" s="39">
        <f>SUMIFS('DATA 2'!AN$2:AN$34,'DATA 2'!$A$2:$A$34,$A20)</f>
        <v>64.068612729999998</v>
      </c>
      <c r="I20" s="41"/>
      <c r="J20" s="38" t="s">
        <v>429</v>
      </c>
      <c r="K20" s="39">
        <f>SUMIFS('DATA 2'!$C$35:$C$67,'DATA 2'!$A$35:$A$67,$J20)</f>
        <v>404.96020850000002</v>
      </c>
      <c r="L20" s="39">
        <f>SUMIFS('DATA 2'!$H$35:$H$67,'DATA 2'!$A$35:$A$67,$J20)</f>
        <v>552.02353870000002</v>
      </c>
      <c r="M20" s="39">
        <f>SUMIFS('DATA 2'!$J$35:$J$67,'DATA 2'!$A$35:$A$67,$J20)</f>
        <v>267.40229590000001</v>
      </c>
      <c r="N20" s="39">
        <f>SUMIFS('DATA 2'!$O$35:$O$67,'DATA 2'!$A$35:$A$67,$J20)</f>
        <v>20.176980889999999</v>
      </c>
      <c r="O20" s="39">
        <f>SUMIFS('DATA 2'!$T$35:$T$67,'DATA 2'!$A$35:$A$67,$J20)</f>
        <v>8.4732549840000004</v>
      </c>
      <c r="P20" s="39">
        <f>SUMIFS('DATA 2'!$Y$35:$Y$67,'DATA 2'!$A$35:$A$67,$J20)</f>
        <v>12.13223022</v>
      </c>
      <c r="Q20" s="39">
        <f>SUMIFS('DATA 2'!$AN$35:$AN$67,'DATA 2'!$A$35:$A$67,$J20)</f>
        <v>35.174054939999998</v>
      </c>
      <c r="R20" s="41"/>
      <c r="S20" s="38" t="s">
        <v>429</v>
      </c>
      <c r="T20" s="43">
        <f t="shared" si="0"/>
        <v>-87.731166599999938</v>
      </c>
      <c r="U20" s="43">
        <f t="shared" si="1"/>
        <v>-62.032206400000007</v>
      </c>
      <c r="V20" s="43">
        <f t="shared" si="2"/>
        <v>-7.918709370000002</v>
      </c>
      <c r="W20" s="43">
        <f t="shared" si="3"/>
        <v>-4.3768606259999991</v>
      </c>
      <c r="X20" s="43">
        <f t="shared" si="4"/>
        <v>-7.29656108</v>
      </c>
      <c r="Y20" s="43">
        <f t="shared" si="5"/>
        <v>-28.89455779</v>
      </c>
      <c r="Z20" s="43"/>
      <c r="AA20" s="38" t="s">
        <v>429</v>
      </c>
      <c r="AB20" s="44">
        <f t="shared" si="6"/>
        <v>-0.13713250699556823</v>
      </c>
      <c r="AC20" s="44">
        <f t="shared" si="7"/>
        <v>-0.18829905783065271</v>
      </c>
      <c r="AD20" s="44">
        <f t="shared" si="8"/>
        <v>-0.28184783134778202</v>
      </c>
      <c r="AE20" s="44">
        <f t="shared" si="9"/>
        <v>-0.34060865745004754</v>
      </c>
      <c r="AF20" s="44">
        <f t="shared" si="10"/>
        <v>-0.37555404077041066</v>
      </c>
      <c r="AG20" s="44">
        <f t="shared" si="11"/>
        <v>-0.45099396660527635</v>
      </c>
      <c r="AH20" s="43"/>
    </row>
    <row r="21" spans="1:34" s="42" customFormat="1" ht="15" customHeight="1" x14ac:dyDescent="0.2">
      <c r="A21" s="38" t="s">
        <v>430</v>
      </c>
      <c r="B21" s="39">
        <f>SUMIFS('DATA 2'!C$2:C$34,'DATA 2'!$A$2:$A$34,$A21)</f>
        <v>6170.1730530000004</v>
      </c>
      <c r="C21" s="39">
        <f>SUMIFS('DATA 2'!H$2:H$34,'DATA 2'!$A$2:$A$34,$A21)</f>
        <v>3988.665857</v>
      </c>
      <c r="D21" s="39">
        <f>SUMIFS('DATA 2'!J$2:J$34,'DATA 2'!$A$2:$A$34,$A21)</f>
        <v>1143.6202780000001</v>
      </c>
      <c r="E21" s="39">
        <f>SUMIFS('DATA 2'!O$2:O$34,'DATA 2'!$A$2:$A$34,$A21)</f>
        <v>24.905829990000001</v>
      </c>
      <c r="F21" s="39">
        <f>SUMIFS('DATA 2'!T$2:T$34,'DATA 2'!$A$2:$A$34,$A21)</f>
        <v>12.781687850000001</v>
      </c>
      <c r="G21" s="39">
        <f>SUMIFS('DATA 2'!Y$2:Y$34,'DATA 2'!$A$2:$A$34,$A21)</f>
        <v>13.665281800000001</v>
      </c>
      <c r="H21" s="39">
        <f>SUMIFS('DATA 2'!AN$2:AN$34,'DATA 2'!$A$2:$A$34,$A21)</f>
        <v>13.71135565</v>
      </c>
      <c r="I21" s="41"/>
      <c r="J21" s="38" t="s">
        <v>430</v>
      </c>
      <c r="K21" s="39">
        <f>SUMIFS('DATA 2'!$C$35:$C$67,'DATA 2'!$A$35:$A$67,$J21)</f>
        <v>6170.1730530000004</v>
      </c>
      <c r="L21" s="39">
        <f>SUMIFS('DATA 2'!$H$35:$H$67,'DATA 2'!$A$35:$A$67,$J21)</f>
        <v>3441.5718539999998</v>
      </c>
      <c r="M21" s="39">
        <f>SUMIFS('DATA 2'!$J$35:$J$67,'DATA 2'!$A$35:$A$67,$J21)</f>
        <v>928.72618790000001</v>
      </c>
      <c r="N21" s="39">
        <f>SUMIFS('DATA 2'!$O$35:$O$67,'DATA 2'!$A$35:$A$67,$J21)</f>
        <v>18.919624429999999</v>
      </c>
      <c r="O21" s="39">
        <f>SUMIFS('DATA 2'!$T$35:$T$67,'DATA 2'!$A$35:$A$67,$J21)</f>
        <v>9.4243364439999997</v>
      </c>
      <c r="P21" s="39">
        <f>SUMIFS('DATA 2'!$Y$35:$Y$67,'DATA 2'!$A$35:$A$67,$J21)</f>
        <v>9.8190633260000002</v>
      </c>
      <c r="Q21" s="39">
        <f>SUMIFS('DATA 2'!$AN$35:$AN$67,'DATA 2'!$A$35:$A$67,$J21)</f>
        <v>9.4594675800000001</v>
      </c>
      <c r="R21" s="41"/>
      <c r="S21" s="38" t="s">
        <v>430</v>
      </c>
      <c r="T21" s="43">
        <f t="shared" si="0"/>
        <v>-547.09400300000016</v>
      </c>
      <c r="U21" s="43">
        <f t="shared" si="1"/>
        <v>-214.89409010000008</v>
      </c>
      <c r="V21" s="43">
        <f t="shared" si="2"/>
        <v>-5.9862055600000019</v>
      </c>
      <c r="W21" s="43">
        <f t="shared" si="3"/>
        <v>-3.3573514060000011</v>
      </c>
      <c r="X21" s="43">
        <f t="shared" si="4"/>
        <v>-3.8462184740000005</v>
      </c>
      <c r="Y21" s="43">
        <f t="shared" si="5"/>
        <v>-4.2518880699999997</v>
      </c>
      <c r="Z21" s="43"/>
      <c r="AA21" s="38" t="s">
        <v>430</v>
      </c>
      <c r="AB21" s="44">
        <f t="shared" si="6"/>
        <v>-0.13716215461865899</v>
      </c>
      <c r="AC21" s="44">
        <f t="shared" si="7"/>
        <v>-0.18790685530324258</v>
      </c>
      <c r="AD21" s="44">
        <f t="shared" si="8"/>
        <v>-0.24035358638533777</v>
      </c>
      <c r="AE21" s="44">
        <f t="shared" si="9"/>
        <v>-0.26266886231304742</v>
      </c>
      <c r="AF21" s="44">
        <f t="shared" si="10"/>
        <v>-0.28145914078405621</v>
      </c>
      <c r="AG21" s="44">
        <f t="shared" si="11"/>
        <v>-0.31009975807899048</v>
      </c>
      <c r="AH21" s="43"/>
    </row>
    <row r="22" spans="1:34" s="42" customFormat="1" ht="15" customHeight="1" x14ac:dyDescent="0.2">
      <c r="A22" s="40" t="s">
        <v>222</v>
      </c>
      <c r="B22" s="39">
        <f>SUM(B4:B8,B10:B21)</f>
        <v>57465563.001936324</v>
      </c>
      <c r="C22" s="39">
        <f t="shared" ref="C22:G22" si="14">SUM(C4:C8,C10:C21)</f>
        <v>60432539.656062201</v>
      </c>
      <c r="D22" s="39">
        <f t="shared" si="14"/>
        <v>61573110.021131001</v>
      </c>
      <c r="E22" s="39">
        <f t="shared" si="14"/>
        <v>64357689.580130249</v>
      </c>
      <c r="F22" s="39">
        <f t="shared" si="14"/>
        <v>67267254.577740505</v>
      </c>
      <c r="G22" s="39">
        <f t="shared" si="14"/>
        <v>70415036.512508184</v>
      </c>
      <c r="H22" s="39">
        <f>SUM(H4:H8,H10:H21)</f>
        <v>79338465.011984229</v>
      </c>
      <c r="I22" s="41"/>
      <c r="J22" s="40" t="s">
        <v>222</v>
      </c>
      <c r="K22" s="39">
        <f>SUM(K4:K8,K10:K21)</f>
        <v>57465563.001936324</v>
      </c>
      <c r="L22" s="39">
        <f t="shared" ref="L22:Q22" si="15">SUM(L4:L8,L10:L21)</f>
        <v>60860334.876624502</v>
      </c>
      <c r="M22" s="39">
        <f t="shared" si="15"/>
        <v>62242098.092893898</v>
      </c>
      <c r="N22" s="39">
        <f t="shared" si="15"/>
        <v>65632253.25446032</v>
      </c>
      <c r="O22" s="39">
        <f t="shared" si="15"/>
        <v>68871037.277728438</v>
      </c>
      <c r="P22" s="39">
        <f t="shared" si="15"/>
        <v>71927615.557055727</v>
      </c>
      <c r="Q22" s="39">
        <f t="shared" si="15"/>
        <v>79982510.490210369</v>
      </c>
      <c r="R22" s="41"/>
      <c r="S22" s="40" t="s">
        <v>222</v>
      </c>
      <c r="T22" s="43">
        <f t="shared" si="0"/>
        <v>427795.22056230158</v>
      </c>
      <c r="U22" s="43">
        <f t="shared" si="1"/>
        <v>668988.07176289707</v>
      </c>
      <c r="V22" s="43">
        <f t="shared" si="2"/>
        <v>1274563.6743300706</v>
      </c>
      <c r="W22" s="43">
        <f t="shared" si="3"/>
        <v>1603782.699987933</v>
      </c>
      <c r="X22" s="43">
        <f t="shared" si="4"/>
        <v>1512579.0445475429</v>
      </c>
      <c r="Y22" s="43">
        <f t="shared" si="5"/>
        <v>644045.47822614014</v>
      </c>
      <c r="Z22" s="43"/>
      <c r="AA22" s="40" t="s">
        <v>222</v>
      </c>
      <c r="AB22" s="44">
        <f t="shared" si="6"/>
        <v>7.0788886748265334E-3</v>
      </c>
      <c r="AC22" s="44">
        <f t="shared" si="7"/>
        <v>1.0864938794439727E-2</v>
      </c>
      <c r="AD22" s="44">
        <f t="shared" si="8"/>
        <v>1.9804372758645217E-2</v>
      </c>
      <c r="AE22" s="44">
        <f t="shared" si="9"/>
        <v>2.3841952671554978E-2</v>
      </c>
      <c r="AF22" s="44">
        <f t="shared" si="10"/>
        <v>2.1480909752547683E-2</v>
      </c>
      <c r="AG22" s="44">
        <f t="shared" si="11"/>
        <v>8.1176952204564667E-3</v>
      </c>
      <c r="AH22" s="43"/>
    </row>
    <row r="23" spans="1:34" s="42" customFormat="1" ht="15" customHeight="1" x14ac:dyDescent="0.2">
      <c r="A23" s="40" t="s">
        <v>433</v>
      </c>
      <c r="B23" s="39">
        <f>SUM(B10:B17)</f>
        <v>36700.706454822801</v>
      </c>
      <c r="C23" s="39">
        <f t="shared" ref="C23:H23" si="16">SUM(C10:C17)</f>
        <v>55528.236139900007</v>
      </c>
      <c r="D23" s="39">
        <f t="shared" si="16"/>
        <v>71426.045880699996</v>
      </c>
      <c r="E23" s="39">
        <f t="shared" si="16"/>
        <v>182207.18189000001</v>
      </c>
      <c r="F23" s="39">
        <f t="shared" si="16"/>
        <v>259991.597117</v>
      </c>
      <c r="G23" s="39">
        <f t="shared" si="16"/>
        <v>334987.10111809999</v>
      </c>
      <c r="H23" s="39">
        <f t="shared" si="16"/>
        <v>484532.26703222707</v>
      </c>
      <c r="I23" s="41"/>
      <c r="J23" s="40" t="s">
        <v>433</v>
      </c>
      <c r="K23" s="39">
        <f>SUM(K10:K17)</f>
        <v>36700.706454822801</v>
      </c>
      <c r="L23" s="39">
        <f t="shared" ref="L23:Q23" si="17">SUM(L10:L17)</f>
        <v>47931.792281799993</v>
      </c>
      <c r="M23" s="39">
        <f t="shared" si="17"/>
        <v>58017.713800100006</v>
      </c>
      <c r="N23" s="39">
        <f t="shared" si="17"/>
        <v>130078.06228499999</v>
      </c>
      <c r="O23" s="39">
        <f t="shared" si="17"/>
        <v>169441.588174</v>
      </c>
      <c r="P23" s="39">
        <f t="shared" si="17"/>
        <v>207806.05524620003</v>
      </c>
      <c r="Q23" s="39">
        <f t="shared" si="17"/>
        <v>267243.99532425596</v>
      </c>
      <c r="R23" s="41"/>
      <c r="S23" s="40" t="s">
        <v>433</v>
      </c>
      <c r="T23" s="43">
        <f t="shared" si="0"/>
        <v>-7596.443858100014</v>
      </c>
      <c r="U23" s="43">
        <f t="shared" si="1"/>
        <v>-13408.33208059999</v>
      </c>
      <c r="V23" s="43">
        <f t="shared" si="2"/>
        <v>-52129.119605000014</v>
      </c>
      <c r="W23" s="43">
        <f t="shared" si="3"/>
        <v>-90550.008942999993</v>
      </c>
      <c r="X23" s="43">
        <f t="shared" si="4"/>
        <v>-127181.04587189996</v>
      </c>
      <c r="Y23" s="43">
        <f t="shared" si="5"/>
        <v>-217288.27170797111</v>
      </c>
      <c r="Z23" s="43"/>
      <c r="AA23" s="43"/>
      <c r="AB23" s="43"/>
      <c r="AC23" s="43"/>
      <c r="AD23" s="43"/>
      <c r="AE23" s="43"/>
      <c r="AF23" s="43"/>
      <c r="AG23" s="43"/>
      <c r="AH23" s="43"/>
    </row>
    <row r="24" spans="1:34" s="42" customFormat="1" ht="15" customHeight="1" x14ac:dyDescent="0.2">
      <c r="A24" s="40" t="s">
        <v>223</v>
      </c>
      <c r="B24" s="39">
        <f>SUM(B18:B21)</f>
        <v>61610.293461499998</v>
      </c>
      <c r="C24" s="39">
        <f t="shared" ref="C24:H24" si="18">SUM(C18:C21)</f>
        <v>73388.0797723</v>
      </c>
      <c r="D24" s="39">
        <f t="shared" si="18"/>
        <v>79154.525800300005</v>
      </c>
      <c r="E24" s="39">
        <f t="shared" si="18"/>
        <v>81781.914130250007</v>
      </c>
      <c r="F24" s="39">
        <f t="shared" si="18"/>
        <v>81364.999523459992</v>
      </c>
      <c r="G24" s="39">
        <f t="shared" si="18"/>
        <v>74970.251450100011</v>
      </c>
      <c r="H24" s="39">
        <f t="shared" si="18"/>
        <v>62365.012311979997</v>
      </c>
      <c r="I24" s="41"/>
      <c r="J24" s="40" t="s">
        <v>223</v>
      </c>
      <c r="K24" s="39">
        <f>SUM(K18:K21)</f>
        <v>61610.293461499998</v>
      </c>
      <c r="L24" s="39">
        <f t="shared" ref="L24:Q24" si="19">SUM(L18:L21)</f>
        <v>63308.050012700005</v>
      </c>
      <c r="M24" s="39">
        <f t="shared" si="19"/>
        <v>64215.0136938</v>
      </c>
      <c r="N24" s="39">
        <f t="shared" si="19"/>
        <v>58372.317355319996</v>
      </c>
      <c r="O24" s="39">
        <f t="shared" si="19"/>
        <v>53045.446424427995</v>
      </c>
      <c r="P24" s="39">
        <f t="shared" si="19"/>
        <v>46534.027739546</v>
      </c>
      <c r="Q24" s="39">
        <f t="shared" si="19"/>
        <v>34408.61654612</v>
      </c>
      <c r="R24" s="41"/>
      <c r="S24" s="40" t="s">
        <v>223</v>
      </c>
      <c r="T24" s="43">
        <f t="shared" si="0"/>
        <v>-10080.029759599995</v>
      </c>
      <c r="U24" s="43">
        <f t="shared" si="1"/>
        <v>-14939.512106500006</v>
      </c>
      <c r="V24" s="43">
        <f t="shared" si="2"/>
        <v>-23409.596774930011</v>
      </c>
      <c r="W24" s="43">
        <f t="shared" si="3"/>
        <v>-28319.553099031997</v>
      </c>
      <c r="X24" s="43">
        <f t="shared" si="4"/>
        <v>-28436.223710554012</v>
      </c>
      <c r="Y24" s="43">
        <f t="shared" si="5"/>
        <v>-27956.395765859997</v>
      </c>
      <c r="Z24" s="43"/>
      <c r="AA24" s="43"/>
      <c r="AB24" s="43"/>
      <c r="AC24" s="43"/>
      <c r="AD24" s="43"/>
      <c r="AE24" s="43"/>
      <c r="AF24" s="43"/>
      <c r="AG24" s="43"/>
      <c r="AH24" s="43"/>
    </row>
    <row r="25" spans="1:34" x14ac:dyDescent="0.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</row>
    <row r="26" spans="1:34" x14ac:dyDescent="0.25">
      <c r="R26" s="34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opLeftCell="C17" workbookViewId="0">
      <selection activeCell="H44" sqref="H44"/>
    </sheetView>
  </sheetViews>
  <sheetFormatPr baseColWidth="10" defaultRowHeight="15" x14ac:dyDescent="0.25"/>
  <cols>
    <col min="1" max="1" width="26.85546875" customWidth="1"/>
    <col min="2" max="4" width="14.85546875" customWidth="1"/>
    <col min="5" max="5" width="10.42578125" customWidth="1"/>
    <col min="8" max="8" width="13" customWidth="1"/>
  </cols>
  <sheetData>
    <row r="1" spans="1:11" ht="21" x14ac:dyDescent="0.35">
      <c r="A1" s="94" t="s">
        <v>456</v>
      </c>
    </row>
    <row r="2" spans="1:11" x14ac:dyDescent="0.25">
      <c r="B2" s="1" t="s">
        <v>453</v>
      </c>
      <c r="C2" s="1" t="s">
        <v>452</v>
      </c>
      <c r="D2" s="1" t="s">
        <v>453</v>
      </c>
      <c r="E2" s="1" t="s">
        <v>452</v>
      </c>
      <c r="F2" s="1" t="s">
        <v>453</v>
      </c>
      <c r="G2" s="1" t="s">
        <v>452</v>
      </c>
      <c r="H2" s="1" t="s">
        <v>453</v>
      </c>
      <c r="I2" s="1" t="s">
        <v>452</v>
      </c>
      <c r="J2" s="1" t="s">
        <v>453</v>
      </c>
      <c r="K2" s="1" t="s">
        <v>452</v>
      </c>
    </row>
    <row r="3" spans="1:11" x14ac:dyDescent="0.25">
      <c r="A3" s="92"/>
      <c r="B3" s="139">
        <v>2014</v>
      </c>
      <c r="C3" s="140"/>
      <c r="D3" s="137">
        <v>2025</v>
      </c>
      <c r="E3" s="138"/>
      <c r="F3" s="137">
        <v>2030</v>
      </c>
      <c r="G3" s="138"/>
      <c r="H3" s="137">
        <v>2040</v>
      </c>
      <c r="I3" s="138"/>
      <c r="J3" s="137">
        <v>2050</v>
      </c>
      <c r="K3" s="138"/>
    </row>
    <row r="4" spans="1:11" ht="12.75" customHeight="1" x14ac:dyDescent="0.25">
      <c r="A4" s="93" t="s">
        <v>114</v>
      </c>
      <c r="B4" s="96">
        <f>'[1]Main - Capital trajectory'!C96</f>
        <v>10189.077111289465</v>
      </c>
      <c r="C4" s="97">
        <f>'DATA 2'!D89</f>
        <v>11357.987789999999</v>
      </c>
      <c r="D4" s="100">
        <f>'[1]Main - Capital trajectory'!N96</f>
        <v>13774.074344116949</v>
      </c>
      <c r="E4" s="101">
        <f>'Inversiones por sectores'!E10</f>
        <v>19047.042150000001</v>
      </c>
      <c r="F4" s="100">
        <f>'[1]Main - Capital trajectory'!S96</f>
        <v>20896.520345735102</v>
      </c>
      <c r="G4" s="101">
        <f>'Inversiones por sectores'!F10</f>
        <v>22740.808349999999</v>
      </c>
      <c r="H4" s="100">
        <f>'[1]Main - Capital trajectory'!AC96</f>
        <v>21902.730995219823</v>
      </c>
      <c r="I4" s="101">
        <f>'Inversiones por sectores'!G10</f>
        <v>25448.696660000001</v>
      </c>
      <c r="J4" s="100">
        <f>'[1]Main - Capital trajectory'!AM96</f>
        <v>32210.921248774015</v>
      </c>
      <c r="K4" s="101">
        <f>'Inversiones por sectores'!H10</f>
        <v>29580.153559999999</v>
      </c>
    </row>
    <row r="5" spans="1:11" ht="12.75" customHeight="1" x14ac:dyDescent="0.25">
      <c r="A5" s="93" t="s">
        <v>151</v>
      </c>
      <c r="B5" s="96">
        <f>'[1]Main - Capital trajectory'!C97</f>
        <v>2040.3642928502904</v>
      </c>
      <c r="C5" s="97">
        <f>'DATA 2'!D90</f>
        <v>976.2778634</v>
      </c>
      <c r="D5" s="100">
        <f>'[1]Main - Capital trajectory'!N97</f>
        <v>20940.472167261898</v>
      </c>
      <c r="E5" s="101">
        <f>'Inversiones por sectores'!E11</f>
        <v>10349.05919</v>
      </c>
      <c r="F5" s="100">
        <f>'[1]Main - Capital trajectory'!S97</f>
        <v>48439.498974079273</v>
      </c>
      <c r="G5" s="101">
        <f>'Inversiones por sectores'!F11</f>
        <v>20419.216209999999</v>
      </c>
      <c r="H5" s="100">
        <f>'[1]Main - Capital trajectory'!AC97</f>
        <v>85199.912016860166</v>
      </c>
      <c r="I5" s="101">
        <f>'Inversiones por sectores'!G11</f>
        <v>31711.281869999999</v>
      </c>
      <c r="J5" s="100">
        <f>'[1]Main - Capital trajectory'!AM97</f>
        <v>90594.249095126725</v>
      </c>
      <c r="K5" s="101">
        <f>'Inversiones por sectores'!H11</f>
        <v>61107.399319999997</v>
      </c>
    </row>
    <row r="6" spans="1:11" ht="12.75" customHeight="1" x14ac:dyDescent="0.25">
      <c r="A6" s="93" t="s">
        <v>152</v>
      </c>
      <c r="B6" s="96">
        <f>'[1]Main - Capital trajectory'!C98</f>
        <v>814.7413307691088</v>
      </c>
      <c r="C6" s="97">
        <f>'DATA 2'!D91</f>
        <v>657.44167589999995</v>
      </c>
      <c r="D6" s="100">
        <f>'[1]Main - Capital trajectory'!N98</f>
        <v>4115.9383293566925</v>
      </c>
      <c r="E6" s="101">
        <f>'Inversiones por sectores'!E12</f>
        <v>2192.9724639999999</v>
      </c>
      <c r="F6" s="100">
        <f>'[1]Main - Capital trajectory'!S98</f>
        <v>2334.794906230848</v>
      </c>
      <c r="G6" s="101">
        <f>'Inversiones por sectores'!F12</f>
        <v>2742.6826409999999</v>
      </c>
      <c r="H6" s="100">
        <f>'[1]Main - Capital trajectory'!AC98</f>
        <v>3492.033459329753</v>
      </c>
      <c r="I6" s="101">
        <f>'Inversiones por sectores'!G12</f>
        <v>3225.4943389999999</v>
      </c>
      <c r="J6" s="100">
        <f>'[1]Main - Capital trajectory'!AM98</f>
        <v>4836.060048243603</v>
      </c>
      <c r="K6" s="101">
        <f>'Inversiones por sectores'!H12</f>
        <v>3832.7822190000002</v>
      </c>
    </row>
    <row r="7" spans="1:11" ht="12.75" customHeight="1" x14ac:dyDescent="0.25">
      <c r="A7" s="93" t="s">
        <v>153</v>
      </c>
      <c r="B7" s="96">
        <f>'[1]Main - Capital trajectory'!C99</f>
        <v>1405.179232978458</v>
      </c>
      <c r="C7" s="97">
        <f>'DATA 2'!D92</f>
        <v>9.1141582129999996</v>
      </c>
      <c r="D7" s="100">
        <f>'[1]Main - Capital trajectory'!N99</f>
        <v>19302.643761081323</v>
      </c>
      <c r="E7" s="101">
        <f>'Inversiones por sectores'!E13</f>
        <v>12855.01439</v>
      </c>
      <c r="F7" s="100">
        <f>'[1]Main - Capital trajectory'!S99</f>
        <v>17686.933719671288</v>
      </c>
      <c r="G7" s="101">
        <f>'Inversiones por sectores'!F13</f>
        <v>20293.362529999999</v>
      </c>
      <c r="H7" s="100">
        <f>'[1]Main - Capital trajectory'!AC99</f>
        <v>108832.30459387641</v>
      </c>
      <c r="I7" s="101">
        <f>'Inversiones por sectores'!G13</f>
        <v>42968.035129999997</v>
      </c>
      <c r="J7" s="100">
        <f>'[1]Main - Capital trajectory'!AM99</f>
        <v>96433.151328563312</v>
      </c>
      <c r="K7" s="101">
        <f>'Inversiones por sectores'!H13</f>
        <v>121927.71400000001</v>
      </c>
    </row>
    <row r="8" spans="1:11" ht="12.75" customHeight="1" x14ac:dyDescent="0.25">
      <c r="A8" s="93" t="s">
        <v>118</v>
      </c>
      <c r="B8" s="96">
        <f>'[1]Main - Capital trajectory'!C100</f>
        <v>648.7235100742073</v>
      </c>
      <c r="C8" s="97">
        <f>'DATA 2'!D93</f>
        <v>363.27121399999999</v>
      </c>
      <c r="D8" s="100">
        <f>'[1]Main - Capital trajectory'!N100</f>
        <v>6344.0447024477053</v>
      </c>
      <c r="E8" s="101">
        <f>'Inversiones por sectores'!E14</f>
        <v>3233.333216</v>
      </c>
      <c r="F8" s="100">
        <f>'[1]Main - Capital trajectory'!S100</f>
        <v>2694.110346778215</v>
      </c>
      <c r="G8" s="101">
        <f>'Inversiones por sectores'!F14</f>
        <v>4052.8482210000002</v>
      </c>
      <c r="H8" s="100">
        <f>'[1]Main - Capital trajectory'!AC100</f>
        <v>4731.9067431094345</v>
      </c>
      <c r="I8" s="101">
        <f>'Inversiones por sectores'!G14</f>
        <v>4629.9791830000004</v>
      </c>
      <c r="J8" s="100">
        <f>'[1]Main - Capital trajectory'!AM100</f>
        <v>-20042.719274630032</v>
      </c>
      <c r="K8" s="101">
        <f>'Inversiones por sectores'!H14</f>
        <v>1.40315134</v>
      </c>
    </row>
    <row r="9" spans="1:11" ht="12.75" customHeight="1" x14ac:dyDescent="0.25">
      <c r="A9" s="93" t="s">
        <v>119</v>
      </c>
      <c r="B9" s="96">
        <f>'[1]Main - Capital trajectory'!C101</f>
        <v>493.62032444974244</v>
      </c>
      <c r="C9" s="97">
        <f>'DATA 2'!D94</f>
        <v>562.69848109999998</v>
      </c>
      <c r="D9" s="100">
        <f>'[1]Main - Capital trajectory'!N101</f>
        <v>736.06374663342501</v>
      </c>
      <c r="E9" s="101">
        <f>'Inversiones por sectores'!E15</f>
        <v>1318.5347389999999</v>
      </c>
      <c r="F9" s="100">
        <f>'[1]Main - Capital trajectory'!S101</f>
        <v>-1091.7770366230416</v>
      </c>
      <c r="G9" s="101">
        <f>'Inversiones por sectores'!F15</f>
        <v>1424.495351</v>
      </c>
      <c r="H9" s="100">
        <f>'[1]Main - Capital trajectory'!AC101</f>
        <v>-1232.0571234255149</v>
      </c>
      <c r="I9" s="101">
        <f>'Inversiones por sectores'!G15</f>
        <v>983.889815</v>
      </c>
      <c r="J9" s="100">
        <f>'[1]Main - Capital trajectory'!AM101</f>
        <v>-1181.0827380392293</v>
      </c>
      <c r="K9" s="101">
        <f>'Inversiones por sectores'!H15</f>
        <v>42.74759117</v>
      </c>
    </row>
    <row r="10" spans="1:11" ht="12.75" customHeight="1" x14ac:dyDescent="0.25">
      <c r="A10" s="93" t="s">
        <v>154</v>
      </c>
      <c r="B10" s="96">
        <f>'[1]Main - Capital trajectory'!C102</f>
        <v>78.005630830326211</v>
      </c>
      <c r="C10" s="97">
        <f>'DATA 2'!D95</f>
        <v>0.83219732869999996</v>
      </c>
      <c r="D10" s="100">
        <f>'[1]Main - Capital trajectory'!N102</f>
        <v>1245.9900862514453</v>
      </c>
      <c r="E10" s="101">
        <f>'Inversiones por sectores'!E16</f>
        <v>3723.941018</v>
      </c>
      <c r="F10" s="100">
        <f>'[1]Main - Capital trajectory'!S102</f>
        <v>550.33131309882958</v>
      </c>
      <c r="G10" s="101">
        <f>'Inversiones por sectores'!F16</f>
        <v>4499.3190130000003</v>
      </c>
      <c r="H10" s="100">
        <f>'[1]Main - Capital trajectory'!AC102</f>
        <v>-816.76819902244688</v>
      </c>
      <c r="I10" s="101">
        <f>'Inversiones por sectores'!G16</f>
        <v>3199.1523109999998</v>
      </c>
      <c r="J10" s="100">
        <f>'[1]Main - Capital trajectory'!AM102</f>
        <v>29.277483244289609</v>
      </c>
      <c r="K10" s="101">
        <f>'Inversiones por sectores'!H16</f>
        <v>849.39587979999999</v>
      </c>
    </row>
    <row r="11" spans="1:11" ht="12.75" customHeight="1" x14ac:dyDescent="0.25">
      <c r="A11" s="93" t="s">
        <v>155</v>
      </c>
      <c r="B11" s="96">
        <f>'[1]Main - Capital trajectory'!C103</f>
        <v>2447.9623107119269</v>
      </c>
      <c r="C11" s="97">
        <f>'DATA 2'!D96</f>
        <v>2652.381652</v>
      </c>
      <c r="D11" s="100">
        <f>'[1]Main - Capital trajectory'!N103</f>
        <v>3099.1669724876429</v>
      </c>
      <c r="E11" s="101">
        <f>'Inversiones por sectores'!E17</f>
        <v>3293.1038920000001</v>
      </c>
      <c r="F11" s="100">
        <f>'[1]Main - Capital trajectory'!S103</f>
        <v>2679.2827331037151</v>
      </c>
      <c r="G11" s="101">
        <f>'Inversiones por sectores'!F17</f>
        <v>3343.0577210000001</v>
      </c>
      <c r="H11" s="100">
        <f>'[1]Main - Capital trajectory'!AC103</f>
        <v>4261.9556552387212</v>
      </c>
      <c r="I11" s="101">
        <f>'Inversiones por sectores'!G17</f>
        <v>3501.1630270000001</v>
      </c>
      <c r="J11" s="100">
        <f>'[1]Main - Capital trajectory'!AM103</f>
        <v>6267.7808537493611</v>
      </c>
      <c r="K11" s="101">
        <f>'Inversiones por sectores'!H17</f>
        <v>3726.2746069999998</v>
      </c>
    </row>
    <row r="12" spans="1:11" ht="12.75" customHeight="1" x14ac:dyDescent="0.25">
      <c r="A12" s="93" t="s">
        <v>147</v>
      </c>
      <c r="B12" s="96">
        <f>'[1]Main - Capital trajectory'!C104</f>
        <v>2668.0454066812522</v>
      </c>
      <c r="C12" s="97">
        <f>'DATA 2'!D97</f>
        <v>2898.4798270000001</v>
      </c>
      <c r="D12" s="100">
        <f>'[1]Main - Capital trajectory'!N104</f>
        <v>3406.7093550491418</v>
      </c>
      <c r="E12" s="101">
        <f>'Inversiones por sectores'!E18</f>
        <v>3691.4728190000001</v>
      </c>
      <c r="F12" s="100">
        <f>'[1]Main - Capital trajectory'!S104</f>
        <v>-4383.3931426428016</v>
      </c>
      <c r="G12" s="101">
        <f>'Inversiones por sectores'!F18</f>
        <v>3111.2942950000001</v>
      </c>
      <c r="H12" s="100">
        <f>'[1]Main - Capital trajectory'!AC104</f>
        <v>-1635.4486981422242</v>
      </c>
      <c r="I12" s="101">
        <f>'Inversiones por sectores'!G18</f>
        <v>2731.2451019999999</v>
      </c>
      <c r="J12" s="100">
        <f>'[1]Main - Capital trajectory'!AM104</f>
        <v>-21557.458477755496</v>
      </c>
      <c r="K12" s="101">
        <f>'Inversiones por sectores'!H18</f>
        <v>37.767695760000002</v>
      </c>
    </row>
    <row r="13" spans="1:11" ht="12.75" customHeight="1" x14ac:dyDescent="0.25">
      <c r="A13" s="93" t="s">
        <v>156</v>
      </c>
      <c r="B13" s="96">
        <f>'[1]Main - Capital trajectory'!C105</f>
        <v>11854.069208773803</v>
      </c>
      <c r="C13" s="97">
        <f>'DATA 2'!D98</f>
        <v>12543.505999999999</v>
      </c>
      <c r="D13" s="100">
        <f>'[1]Main - Capital trajectory'!N105</f>
        <v>26502.992342538993</v>
      </c>
      <c r="E13" s="101">
        <f>'Inversiones por sectores'!E19</f>
        <v>20082.073540000001</v>
      </c>
      <c r="F13" s="100">
        <f>'[1]Main - Capital trajectory'!S105</f>
        <v>80023.840536042029</v>
      </c>
      <c r="G13" s="101">
        <f>'Inversiones por sectores'!F19</f>
        <v>25677.140319999999</v>
      </c>
      <c r="H13" s="100">
        <f>'[1]Main - Capital trajectory'!AC105</f>
        <v>27058.101418748181</v>
      </c>
      <c r="I13" s="101">
        <f>'Inversiones por sectores'!G19</f>
        <v>27909.852729999999</v>
      </c>
      <c r="J13" s="100">
        <f>'[1]Main - Capital trajectory'!AM105</f>
        <v>122396.60438751582</v>
      </c>
      <c r="K13" s="101">
        <f>'Inversiones por sectores'!H19</f>
        <v>40898.003539999998</v>
      </c>
    </row>
    <row r="14" spans="1:11" ht="12.75" customHeight="1" x14ac:dyDescent="0.25">
      <c r="A14" s="93" t="s">
        <v>124</v>
      </c>
      <c r="B14" s="96">
        <f>'[1]Main - Capital trajectory'!C106</f>
        <v>734.58343324654834</v>
      </c>
      <c r="C14" s="97">
        <f>'DATA 2'!D99</f>
        <v>542.86191440000005</v>
      </c>
      <c r="D14" s="100">
        <f>'[1]Main - Capital trajectory'!N106</f>
        <v>5051.5453798655635</v>
      </c>
      <c r="E14" s="101">
        <f>'Inversiones por sectores'!E20</f>
        <v>23.735362989999999</v>
      </c>
      <c r="F14" s="100">
        <f>'[1]Main - Capital trajectory'!S106</f>
        <v>-18141.366354265283</v>
      </c>
      <c r="G14" s="101">
        <f>'Inversiones por sectores'!F20</f>
        <v>7.3846608490000003</v>
      </c>
      <c r="H14" s="100">
        <f>'[1]Main - Capital trajectory'!AC106</f>
        <v>832.22950773850903</v>
      </c>
      <c r="I14" s="101">
        <f>'Inversiones por sectores'!G20</f>
        <v>6.489342444</v>
      </c>
      <c r="J14" s="100">
        <f>'[1]Main - Capital trajectory'!AM106</f>
        <v>930.66042348853796</v>
      </c>
      <c r="K14" s="101">
        <f>'Inversiones por sectores'!H20</f>
        <v>10.230589719999999</v>
      </c>
    </row>
    <row r="15" spans="1:11" ht="12.75" customHeight="1" x14ac:dyDescent="0.25">
      <c r="A15" s="93" t="s">
        <v>150</v>
      </c>
      <c r="B15" s="96">
        <f>'[1]Main - Capital trajectory'!C107</f>
        <v>3741.0605829012488</v>
      </c>
      <c r="C15" s="97">
        <f>'DATA 2'!D100</f>
        <v>5997.8685539999997</v>
      </c>
      <c r="D15" s="100">
        <f>'[1]Main - Capital trajectory'!N107</f>
        <v>-23417.852851394906</v>
      </c>
      <c r="E15" s="101">
        <f>'Inversiones por sectores'!E21</f>
        <v>8.7599503769999902</v>
      </c>
      <c r="F15" s="100">
        <f>'[1]Main - Capital trajectory'!S107</f>
        <v>-97.75472099416217</v>
      </c>
      <c r="G15" s="101">
        <f>'Inversiones por sectores'!F21</f>
        <v>1.7237765249999999</v>
      </c>
      <c r="H15" s="100">
        <f>'[1]Main - Capital trajectory'!AC107</f>
        <v>-313.40160418146991</v>
      </c>
      <c r="I15" s="101">
        <f>'Inversiones por sectores'!G21</f>
        <v>0.48646143339999998</v>
      </c>
      <c r="J15" s="100">
        <f>'[1]Main - Capital trajectory'!AM107</f>
        <v>-191.41833283177886</v>
      </c>
      <c r="K15" s="101">
        <f>'Inversiones por sectores'!H21</f>
        <v>1.4749571899999999E-2</v>
      </c>
    </row>
    <row r="16" spans="1:11" ht="12.75" customHeight="1" x14ac:dyDescent="0.25">
      <c r="A16" s="93" t="s">
        <v>222</v>
      </c>
      <c r="B16" s="98">
        <f>SUM(B4:B15)</f>
        <v>37115.432375556382</v>
      </c>
      <c r="C16" s="99">
        <f>SUM(C4:C15)</f>
        <v>38562.721327341693</v>
      </c>
      <c r="D16" s="102">
        <f t="shared" ref="D16:E16" si="0">SUM(D4:D15)</f>
        <v>81101.788335695863</v>
      </c>
      <c r="E16" s="99">
        <f t="shared" si="0"/>
        <v>79819.042731367008</v>
      </c>
      <c r="F16" s="102">
        <f t="shared" ref="F16:K16" si="1">SUM(F4:F15)</f>
        <v>151591.02162021401</v>
      </c>
      <c r="G16" s="99">
        <f t="shared" si="1"/>
        <v>108313.33308937401</v>
      </c>
      <c r="H16" s="102">
        <f t="shared" si="1"/>
        <v>252313.49876534933</v>
      </c>
      <c r="I16" s="99">
        <f t="shared" si="1"/>
        <v>146315.7659708774</v>
      </c>
      <c r="J16" s="102">
        <f t="shared" si="1"/>
        <v>310726.02604544914</v>
      </c>
      <c r="K16" s="99">
        <f t="shared" si="1"/>
        <v>262013.88690336191</v>
      </c>
    </row>
    <row r="17" spans="1:20" ht="12.75" customHeight="1" x14ac:dyDescent="0.25"/>
    <row r="18" spans="1:20" ht="12.75" customHeight="1" x14ac:dyDescent="0.25"/>
    <row r="19" spans="1:20" ht="12.75" customHeight="1" x14ac:dyDescent="0.25"/>
    <row r="21" spans="1:20" x14ac:dyDescent="0.25">
      <c r="A21" s="1" t="s">
        <v>444</v>
      </c>
      <c r="B21" s="1"/>
      <c r="C21" s="1"/>
      <c r="H21">
        <v>17</v>
      </c>
    </row>
    <row r="22" spans="1:20" ht="30" x14ac:dyDescent="0.25">
      <c r="B22" s="87" t="s">
        <v>445</v>
      </c>
      <c r="C22" s="87" t="s">
        <v>446</v>
      </c>
      <c r="D22" s="87" t="s">
        <v>447</v>
      </c>
      <c r="E22" s="87" t="s">
        <v>454</v>
      </c>
      <c r="H22" s="90" t="s">
        <v>453</v>
      </c>
      <c r="I22" s="1" t="s">
        <v>452</v>
      </c>
      <c r="J22" s="1" t="s">
        <v>455</v>
      </c>
      <c r="L22" s="90" t="s">
        <v>451</v>
      </c>
      <c r="M22" s="1" t="s">
        <v>452</v>
      </c>
      <c r="N22" s="1" t="s">
        <v>455</v>
      </c>
      <c r="P22" s="90"/>
      <c r="Q22" s="90" t="s">
        <v>453</v>
      </c>
      <c r="R22" s="90" t="s">
        <v>452</v>
      </c>
    </row>
    <row r="23" spans="1:20" x14ac:dyDescent="0.25">
      <c r="A23">
        <v>2025</v>
      </c>
      <c r="B23" s="85">
        <v>4770.6934315115213</v>
      </c>
      <c r="C23" s="85">
        <v>6357.6342924237251</v>
      </c>
      <c r="D23" s="85">
        <v>1586.9408609122038</v>
      </c>
      <c r="E23" s="88">
        <f t="shared" ref="E23:E26" si="2">D23/B23</f>
        <v>0.33264364681874053</v>
      </c>
      <c r="G23">
        <v>2025</v>
      </c>
      <c r="H23" s="85">
        <f>B23*$H$21</f>
        <v>81101.788335695863</v>
      </c>
      <c r="I23" s="85">
        <f t="array" ref="I23:I26">TRANSPOSE('Inversiones por sectores'!E9:H9)</f>
        <v>79819.042731367008</v>
      </c>
      <c r="J23" s="91">
        <f>I23/DATA!S$19</f>
        <v>3.0674897116466679E-3</v>
      </c>
      <c r="L23" s="85">
        <f>C23*$H$21</f>
        <v>108079.78297120333</v>
      </c>
      <c r="M23" s="85">
        <f t="array" ref="M23:M26">TRANSPOSE('Inversiones por sectores'!N9:Q9)</f>
        <v>54705.985399697995</v>
      </c>
      <c r="N23" s="91">
        <f>I23/DATA!N$20</f>
        <v>3.4735085762389148E-3</v>
      </c>
      <c r="P23">
        <v>2025</v>
      </c>
      <c r="Q23" s="89">
        <f t="shared" ref="Q23:R26" si="3">L23/H23-1</f>
        <v>0.33264364681874059</v>
      </c>
      <c r="R23" s="88">
        <f t="shared" si="3"/>
        <v>-0.31462488739920924</v>
      </c>
      <c r="T23" s="85">
        <f>M23-I23</f>
        <v>-25113.057331669013</v>
      </c>
    </row>
    <row r="24" spans="1:20" x14ac:dyDescent="0.25">
      <c r="A24">
        <v>2030</v>
      </c>
      <c r="B24" s="85">
        <v>8917.1189188361168</v>
      </c>
      <c r="C24" s="85">
        <v>13465.50769919157</v>
      </c>
      <c r="D24" s="85">
        <v>4548.3887803554535</v>
      </c>
      <c r="E24" s="88">
        <f t="shared" si="2"/>
        <v>0.51007380542471448</v>
      </c>
      <c r="G24">
        <v>2030</v>
      </c>
      <c r="H24" s="85">
        <f>B24*$H$21</f>
        <v>151591.02162021399</v>
      </c>
      <c r="I24" s="85">
        <v>108313.33308937401</v>
      </c>
      <c r="J24" s="91">
        <f>I24/DATA!S$19</f>
        <v>4.1625409616099906E-3</v>
      </c>
      <c r="L24" s="85">
        <f>C24*$H$21</f>
        <v>228913.63088625669</v>
      </c>
      <c r="M24" s="85">
        <v>66468.547632300004</v>
      </c>
      <c r="N24" s="91">
        <f>I24/DATA!S$20</f>
        <v>4.1060509692799488E-3</v>
      </c>
      <c r="P24">
        <v>2030</v>
      </c>
      <c r="Q24" s="89">
        <f t="shared" si="3"/>
        <v>0.51007380542471448</v>
      </c>
      <c r="R24" s="88">
        <f t="shared" si="3"/>
        <v>-0.3863308815595774</v>
      </c>
      <c r="T24" s="85">
        <f>M24-I24</f>
        <v>-41844.785457074002</v>
      </c>
    </row>
    <row r="25" spans="1:20" x14ac:dyDescent="0.25">
      <c r="A25">
        <v>2040</v>
      </c>
      <c r="B25" s="85">
        <v>14841.970515608788</v>
      </c>
      <c r="C25" s="85">
        <v>21661.303845517337</v>
      </c>
      <c r="D25" s="85">
        <v>6819.3333299085498</v>
      </c>
      <c r="E25" s="88">
        <f t="shared" si="2"/>
        <v>0.45946279995212852</v>
      </c>
      <c r="G25">
        <v>2040</v>
      </c>
      <c r="H25" s="85">
        <f>B25*$H$21</f>
        <v>252313.49876534939</v>
      </c>
      <c r="I25" s="85">
        <v>146315.7659708774</v>
      </c>
      <c r="J25" s="91">
        <f>I25/DATA!AC$19</f>
        <v>4.2878989384760877E-3</v>
      </c>
      <c r="L25" s="85">
        <f>C25*$H$21</f>
        <v>368242.16537379473</v>
      </c>
      <c r="M25" s="85">
        <v>84771.020645463999</v>
      </c>
      <c r="N25" s="91">
        <f>I25/DATA!AC$20</f>
        <v>4.2570285631678651E-3</v>
      </c>
      <c r="P25">
        <v>2040</v>
      </c>
      <c r="Q25" s="89">
        <f t="shared" si="3"/>
        <v>0.45946279995212858</v>
      </c>
      <c r="R25" s="88">
        <f t="shared" si="3"/>
        <v>-0.42062962194834996</v>
      </c>
      <c r="T25" s="85">
        <f>M25-I25</f>
        <v>-61544.745325413402</v>
      </c>
    </row>
    <row r="26" spans="1:20" x14ac:dyDescent="0.25">
      <c r="A26">
        <v>2050</v>
      </c>
      <c r="B26" s="85">
        <v>18278.00153208524</v>
      </c>
      <c r="C26" s="85">
        <v>33383.207308873534</v>
      </c>
      <c r="D26" s="85">
        <v>15105.205776788294</v>
      </c>
      <c r="E26" s="88">
        <f t="shared" si="2"/>
        <v>0.82641451529985843</v>
      </c>
      <c r="G26">
        <v>2050</v>
      </c>
      <c r="H26" s="85">
        <f>B26*$H$21</f>
        <v>310726.02604544908</v>
      </c>
      <c r="I26" s="85">
        <v>262013.88690336191</v>
      </c>
      <c r="J26" s="91">
        <f>I26/DATA!AM$19</f>
        <v>5.9191608018455228E-3</v>
      </c>
      <c r="L26" s="85">
        <f>C26*$H$21</f>
        <v>567514.52425085008</v>
      </c>
      <c r="M26" s="85">
        <v>134121.84002378731</v>
      </c>
      <c r="N26" s="91">
        <f>M26/DATA!AM$19</f>
        <v>3.0299490898091455E-3</v>
      </c>
      <c r="P26">
        <v>2050</v>
      </c>
      <c r="Q26" s="89">
        <f t="shared" si="3"/>
        <v>0.82641451529985854</v>
      </c>
      <c r="R26" s="88">
        <f t="shared" si="3"/>
        <v>-0.4881117119061128</v>
      </c>
      <c r="T26" s="85">
        <f>M26-I26</f>
        <v>-127892.0468795746</v>
      </c>
    </row>
    <row r="28" spans="1:20" ht="29.25" customHeight="1" x14ac:dyDescent="0.25">
      <c r="B28" s="87" t="s">
        <v>448</v>
      </c>
      <c r="C28" s="87" t="s">
        <v>449</v>
      </c>
      <c r="D28" s="87" t="s">
        <v>450</v>
      </c>
      <c r="E28" s="87"/>
      <c r="F28" s="1"/>
    </row>
    <row r="29" spans="1:20" x14ac:dyDescent="0.25">
      <c r="A29">
        <v>2025</v>
      </c>
      <c r="B29" s="86">
        <v>404.58306298746828</v>
      </c>
      <c r="C29" s="85">
        <f t="shared" ref="C29:D32" si="4">B23/$B29</f>
        <v>11.791629131195961</v>
      </c>
      <c r="D29" s="85">
        <f t="shared" si="4"/>
        <v>15.714039647331083</v>
      </c>
      <c r="E29" s="85"/>
      <c r="F29" s="85"/>
    </row>
    <row r="30" spans="1:20" x14ac:dyDescent="0.25">
      <c r="A30">
        <v>2030</v>
      </c>
      <c r="B30" s="86">
        <v>468.88566690639658</v>
      </c>
      <c r="C30" s="85">
        <f t="shared" si="4"/>
        <v>19.017682877084482</v>
      </c>
      <c r="D30" s="85">
        <f t="shared" si="4"/>
        <v>28.718104752559398</v>
      </c>
      <c r="E30" s="85"/>
      <c r="F30" s="85"/>
    </row>
    <row r="31" spans="1:20" x14ac:dyDescent="0.25">
      <c r="A31">
        <v>2040</v>
      </c>
      <c r="B31" s="86">
        <v>556.92179576947342</v>
      </c>
      <c r="C31" s="85">
        <f t="shared" si="4"/>
        <v>26.650008364464018</v>
      </c>
      <c r="D31" s="85">
        <f t="shared" si="4"/>
        <v>38.894695826348297</v>
      </c>
      <c r="E31" s="85"/>
      <c r="F31" s="85"/>
    </row>
    <row r="32" spans="1:20" x14ac:dyDescent="0.25">
      <c r="A32">
        <v>2050</v>
      </c>
      <c r="B32" s="86">
        <v>623.04013401265797</v>
      </c>
      <c r="C32" s="85">
        <f t="shared" si="4"/>
        <v>29.33679635430018</v>
      </c>
      <c r="D32" s="85">
        <f t="shared" si="4"/>
        <v>53.581150693889818</v>
      </c>
      <c r="E32" s="85"/>
      <c r="F32" s="85"/>
    </row>
    <row r="33" spans="5:6" x14ac:dyDescent="0.25">
      <c r="E33" s="85"/>
      <c r="F33" s="85"/>
    </row>
  </sheetData>
  <mergeCells count="5">
    <mergeCell ref="D3:E3"/>
    <mergeCell ref="F3:G3"/>
    <mergeCell ref="H3:I3"/>
    <mergeCell ref="J3:K3"/>
    <mergeCell ref="B3:C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zoomScale="80" zoomScaleNormal="80" workbookViewId="0">
      <selection activeCell="A2" sqref="A2:G8"/>
    </sheetView>
  </sheetViews>
  <sheetFormatPr baseColWidth="10" defaultColWidth="11.42578125" defaultRowHeight="12.75" x14ac:dyDescent="0.2"/>
  <cols>
    <col min="1" max="1" width="30.5703125" style="42" customWidth="1"/>
    <col min="2" max="3" width="8.85546875" style="42" bestFit="1" customWidth="1"/>
    <col min="4" max="4" width="9.85546875" style="42" bestFit="1" customWidth="1"/>
    <col min="5" max="7" width="8.85546875" style="42" bestFit="1" customWidth="1"/>
    <col min="8" max="8" width="8" style="42" customWidth="1"/>
    <col min="9" max="9" width="11.42578125" style="42"/>
    <col min="10" max="10" width="30.7109375" style="42" customWidth="1"/>
    <col min="11" max="12" width="8.85546875" style="42" bestFit="1" customWidth="1"/>
    <col min="13" max="13" width="9.85546875" style="42" bestFit="1" customWidth="1"/>
    <col min="14" max="16" width="8.85546875" style="42" bestFit="1" customWidth="1"/>
    <col min="17" max="16384" width="11.42578125" style="42"/>
  </cols>
  <sheetData>
    <row r="1" spans="1:24" ht="21" x14ac:dyDescent="0.35">
      <c r="A1" s="94" t="s">
        <v>463</v>
      </c>
      <c r="J1" s="112" t="s">
        <v>79</v>
      </c>
      <c r="K1" s="112"/>
      <c r="L1" s="112"/>
      <c r="M1" s="112"/>
      <c r="N1" s="113"/>
      <c r="O1" s="113"/>
      <c r="P1" s="113"/>
    </row>
    <row r="2" spans="1:24" ht="15" x14ac:dyDescent="0.25">
      <c r="A2" s="111" t="s">
        <v>452</v>
      </c>
      <c r="B2" s="54">
        <v>2013</v>
      </c>
      <c r="C2" s="54">
        <v>2020</v>
      </c>
      <c r="D2" s="54">
        <v>2025</v>
      </c>
      <c r="E2" s="54">
        <v>2030</v>
      </c>
      <c r="F2" s="54">
        <v>2040</v>
      </c>
      <c r="G2" s="54">
        <v>2050</v>
      </c>
      <c r="J2" s="20" t="s">
        <v>474</v>
      </c>
      <c r="K2" s="54">
        <v>2014</v>
      </c>
      <c r="L2" s="54">
        <v>2020</v>
      </c>
      <c r="M2" s="54">
        <v>2025</v>
      </c>
      <c r="N2" s="54">
        <v>2030</v>
      </c>
      <c r="O2" s="54">
        <v>2040</v>
      </c>
      <c r="P2" s="54">
        <v>2050</v>
      </c>
      <c r="S2" s="54" t="s">
        <v>462</v>
      </c>
      <c r="T2" s="54"/>
    </row>
    <row r="3" spans="1:24" ht="15" x14ac:dyDescent="0.25">
      <c r="A3" s="129" t="s">
        <v>51</v>
      </c>
      <c r="B3" s="55">
        <f>VLOOKUP($S5,DATA!$A$1:$AM$533,S$3,FALSE)</f>
        <v>158.69049799999999</v>
      </c>
      <c r="C3" s="55">
        <f>VLOOKUP($S5,DATA!$A$1:$AM$533,T$3,FALSE)</f>
        <v>162.0352216</v>
      </c>
      <c r="D3" s="55">
        <f>VLOOKUP($S5,DATA!$A$1:$AM$533,U$3,FALSE)</f>
        <v>164.4546824</v>
      </c>
      <c r="E3" s="55">
        <f>VLOOKUP($S5,DATA!$A$1:$AM$533,V$3,FALSE)</f>
        <v>166.86724280000001</v>
      </c>
      <c r="F3" s="55">
        <f>VLOOKUP($S5,DATA!$A$1:$AM$533,W$3,FALSE)</f>
        <v>172.2021167</v>
      </c>
      <c r="G3" s="55">
        <f>VLOOKUP($S5,DATA!$A$1:$AM$533,X$3,FALSE)</f>
        <v>178.86945979999999</v>
      </c>
      <c r="J3" s="144" t="s">
        <v>51</v>
      </c>
      <c r="K3" s="85">
        <f>K18+K27+K36</f>
        <v>159.4835896387691</v>
      </c>
      <c r="L3" s="85">
        <f t="shared" ref="L3:P3" si="0">L18+L27+L36</f>
        <v>156.77090670295695</v>
      </c>
      <c r="M3" s="85">
        <f t="shared" si="0"/>
        <v>165.89317032631428</v>
      </c>
      <c r="N3" s="85">
        <f t="shared" si="0"/>
        <v>168.10134467458678</v>
      </c>
      <c r="O3" s="85">
        <f t="shared" si="0"/>
        <v>165.21163507777163</v>
      </c>
      <c r="P3" s="85">
        <f t="shared" si="0"/>
        <v>179.9794444129509</v>
      </c>
      <c r="S3" s="121">
        <v>2</v>
      </c>
      <c r="T3" s="122">
        <v>9</v>
      </c>
      <c r="U3" s="122">
        <v>14</v>
      </c>
      <c r="V3" s="122">
        <v>19</v>
      </c>
      <c r="W3" s="122">
        <v>29</v>
      </c>
      <c r="X3" s="123">
        <v>39</v>
      </c>
    </row>
    <row r="4" spans="1:24" ht="15" x14ac:dyDescent="0.25">
      <c r="A4" s="129" t="s">
        <v>52</v>
      </c>
      <c r="B4" s="55">
        <f>VLOOKUP($S6,DATA!$A$1:$AM$533,S$3,FALSE)</f>
        <v>1536.846857</v>
      </c>
      <c r="C4" s="55">
        <f>VLOOKUP($S6,DATA!$A$1:$AM$533,T$3,FALSE)</f>
        <v>1920.3282670000001</v>
      </c>
      <c r="D4" s="55">
        <f>VLOOKUP($S6,DATA!$A$1:$AM$533,U$3,FALSE)</f>
        <v>2192.066429</v>
      </c>
      <c r="E4" s="55">
        <f>VLOOKUP($S6,DATA!$A$1:$AM$533,V$3,FALSE)</f>
        <v>2461.3760029999999</v>
      </c>
      <c r="F4" s="55">
        <f>VLOOKUP($S6,DATA!$A$1:$AM$533,W$3,FALSE)</f>
        <v>2912.5280090000001</v>
      </c>
      <c r="G4" s="55">
        <f>VLOOKUP($S6,DATA!$A$1:$AM$533,X$3,FALSE)</f>
        <v>3374.4902200000001</v>
      </c>
      <c r="J4" s="144" t="s">
        <v>52</v>
      </c>
      <c r="K4" s="85">
        <f t="shared" ref="K4:P7" si="1">K19+K28+K37</f>
        <v>1513.6339243211369</v>
      </c>
      <c r="L4" s="85">
        <f t="shared" si="1"/>
        <v>1740.8097924265485</v>
      </c>
      <c r="M4" s="85">
        <f t="shared" si="1"/>
        <v>2208.8452311152105</v>
      </c>
      <c r="N4" s="85">
        <f t="shared" si="1"/>
        <v>2469.4330703754094</v>
      </c>
      <c r="O4" s="85">
        <f t="shared" si="1"/>
        <v>2748.2042575600985</v>
      </c>
      <c r="P4" s="85">
        <f t="shared" si="1"/>
        <v>3394.5397438839864</v>
      </c>
      <c r="S4" s="124">
        <v>20</v>
      </c>
      <c r="T4" s="64">
        <v>21</v>
      </c>
      <c r="U4" s="64">
        <v>22</v>
      </c>
      <c r="V4" s="64"/>
      <c r="W4" s="64"/>
      <c r="X4" s="125"/>
    </row>
    <row r="5" spans="1:24" ht="15" x14ac:dyDescent="0.25">
      <c r="A5" s="129" t="s">
        <v>53</v>
      </c>
      <c r="B5" s="55">
        <f>VLOOKUP($S7,DATA!$A$1:$AM$533,S$3,FALSE)</f>
        <v>1250.920102</v>
      </c>
      <c r="C5" s="55">
        <f>VLOOKUP($S7,DATA!$A$1:$AM$533,T$3,FALSE)</f>
        <v>1378.6235979999999</v>
      </c>
      <c r="D5" s="55">
        <f>VLOOKUP($S7,DATA!$A$1:$AM$533,U$3,FALSE)</f>
        <v>1468.976553</v>
      </c>
      <c r="E5" s="55">
        <f>VLOOKUP($S7,DATA!$A$1:$AM$533,V$3,FALSE)</f>
        <v>1558.9552229999999</v>
      </c>
      <c r="F5" s="55">
        <f>VLOOKUP($S7,DATA!$A$1:$AM$533,W$3,FALSE)</f>
        <v>1736.3122599999999</v>
      </c>
      <c r="G5" s="55">
        <f>VLOOKUP($S7,DATA!$A$1:$AM$533,X$3,FALSE)</f>
        <v>1914.5554870000001</v>
      </c>
      <c r="J5" s="144" t="s">
        <v>53</v>
      </c>
      <c r="K5" s="85">
        <f t="shared" si="1"/>
        <v>1239.6847650019495</v>
      </c>
      <c r="L5" s="85">
        <f t="shared" si="1"/>
        <v>1302.7412460939199</v>
      </c>
      <c r="M5" s="85">
        <f t="shared" si="1"/>
        <v>1456.0968607043221</v>
      </c>
      <c r="N5" s="85">
        <f t="shared" si="1"/>
        <v>1559.1267383251006</v>
      </c>
      <c r="O5" s="85">
        <f t="shared" si="1"/>
        <v>1660.2392630362101</v>
      </c>
      <c r="P5" s="85">
        <f t="shared" si="1"/>
        <v>1917.573917246491</v>
      </c>
      <c r="S5" s="124" t="s">
        <v>69</v>
      </c>
      <c r="T5" s="64"/>
      <c r="U5" s="64"/>
      <c r="V5" s="64"/>
      <c r="W5" s="64"/>
      <c r="X5" s="125"/>
    </row>
    <row r="6" spans="1:24" ht="15" x14ac:dyDescent="0.25">
      <c r="A6" s="129" t="s">
        <v>54</v>
      </c>
      <c r="B6" s="55">
        <f>VLOOKUP($S8,DATA!$A$1:$AM$533,S$3,FALSE)</f>
        <v>180.4229244</v>
      </c>
      <c r="C6" s="55">
        <f>VLOOKUP($S8,DATA!$A$1:$AM$533,T$3,FALSE)</f>
        <v>201.65716610000001</v>
      </c>
      <c r="D6" s="55">
        <f>VLOOKUP($S8,DATA!$A$1:$AM$533,U$3,FALSE)</f>
        <v>219.22162499999999</v>
      </c>
      <c r="E6" s="55">
        <f>VLOOKUP($S8,DATA!$A$1:$AM$533,V$3,FALSE)</f>
        <v>240.76253850000001</v>
      </c>
      <c r="F6" s="55">
        <f>VLOOKUP($S8,DATA!$A$1:$AM$533,W$3,FALSE)</f>
        <v>266.02202590000002</v>
      </c>
      <c r="G6" s="55">
        <f>VLOOKUP($S8,DATA!$A$1:$AM$533,X$3,FALSE)</f>
        <v>280.01767580000001</v>
      </c>
      <c r="J6" s="144" t="s">
        <v>54</v>
      </c>
      <c r="K6" s="85">
        <f t="shared" si="1"/>
        <v>181.29774040344574</v>
      </c>
      <c r="L6" s="85">
        <f t="shared" si="1"/>
        <v>201.5083478619369</v>
      </c>
      <c r="M6" s="85">
        <f t="shared" si="1"/>
        <v>233.94262410529063</v>
      </c>
      <c r="N6" s="85">
        <f t="shared" si="1"/>
        <v>246.10575132382539</v>
      </c>
      <c r="O6" s="85">
        <f t="shared" si="1"/>
        <v>259.5622757509646</v>
      </c>
      <c r="P6" s="85">
        <f t="shared" si="1"/>
        <v>284.51515620752696</v>
      </c>
      <c r="S6" s="124" t="s">
        <v>70</v>
      </c>
      <c r="T6" s="64"/>
      <c r="U6" s="64"/>
      <c r="V6" s="64"/>
      <c r="W6" s="64"/>
      <c r="X6" s="125"/>
    </row>
    <row r="7" spans="1:24" ht="15" x14ac:dyDescent="0.25">
      <c r="A7" s="129" t="s">
        <v>55</v>
      </c>
      <c r="B7" s="55">
        <f>VLOOKUP($S9,DATA!$A$1:$AM$533,S$3,FALSE)</f>
        <v>1498.677275</v>
      </c>
      <c r="C7" s="55">
        <f>VLOOKUP($S9,DATA!$A$1:$AM$533,T$3,FALSE)</f>
        <v>2191.0820669999998</v>
      </c>
      <c r="D7" s="55">
        <f>VLOOKUP($S9,DATA!$A$1:$AM$533,U$3,FALSE)</f>
        <v>2684.088217</v>
      </c>
      <c r="E7" s="55">
        <f>VLOOKUP($S9,DATA!$A$1:$AM$533,V$3,FALSE)</f>
        <v>3176.7108979999998</v>
      </c>
      <c r="F7" s="55">
        <f>VLOOKUP($S9,DATA!$A$1:$AM$533,W$3,FALSE)</f>
        <v>3393.4780820000001</v>
      </c>
      <c r="G7" s="55">
        <f>VLOOKUP($S9,DATA!$A$1:$AM$533,X$3,FALSE)</f>
        <v>3615.1010409999999</v>
      </c>
      <c r="J7" s="144" t="s">
        <v>458</v>
      </c>
      <c r="K7" s="85">
        <f t="shared" si="1"/>
        <v>1525.7005012186635</v>
      </c>
      <c r="L7" s="85">
        <f t="shared" si="1"/>
        <v>1940.0247810360327</v>
      </c>
      <c r="M7" s="85">
        <f t="shared" si="1"/>
        <v>2837.7886885222688</v>
      </c>
      <c r="N7" s="85">
        <f t="shared" si="1"/>
        <v>3182.6152838590024</v>
      </c>
      <c r="O7" s="85">
        <f t="shared" si="1"/>
        <v>3417.9074376804438</v>
      </c>
      <c r="P7" s="85">
        <f t="shared" si="1"/>
        <v>3624.6905206872789</v>
      </c>
      <c r="S7" s="124" t="s">
        <v>71</v>
      </c>
      <c r="T7" s="64"/>
      <c r="U7" s="64"/>
      <c r="V7" s="64"/>
      <c r="W7" s="64"/>
      <c r="X7" s="125"/>
    </row>
    <row r="8" spans="1:24" ht="15" x14ac:dyDescent="0.25">
      <c r="A8" s="129" t="s">
        <v>56</v>
      </c>
      <c r="B8" s="61">
        <f t="shared" ref="B8:G8" si="2">SUM(B3:B7)</f>
        <v>4625.5576564000003</v>
      </c>
      <c r="C8" s="61">
        <f t="shared" si="2"/>
        <v>5853.7263196999993</v>
      </c>
      <c r="D8" s="61">
        <f t="shared" si="2"/>
        <v>6728.8075064000004</v>
      </c>
      <c r="E8" s="61">
        <f t="shared" si="2"/>
        <v>7604.6719052999997</v>
      </c>
      <c r="F8" s="61">
        <f t="shared" si="2"/>
        <v>8480.5424935999999</v>
      </c>
      <c r="G8" s="61">
        <f t="shared" si="2"/>
        <v>9363.033883600001</v>
      </c>
      <c r="J8" s="144" t="s">
        <v>145</v>
      </c>
      <c r="K8" s="103">
        <f>SUM(K3:K7)</f>
        <v>4619.8005205839645</v>
      </c>
      <c r="L8" s="103">
        <f t="shared" ref="L8:P8" si="3">SUM(L3:L7)</f>
        <v>5341.8550741213949</v>
      </c>
      <c r="M8" s="103">
        <f t="shared" si="3"/>
        <v>6902.5665747734065</v>
      </c>
      <c r="N8" s="103">
        <f t="shared" si="3"/>
        <v>7625.3821885579246</v>
      </c>
      <c r="O8" s="103">
        <f t="shared" si="3"/>
        <v>8251.124869105488</v>
      </c>
      <c r="P8" s="103">
        <f t="shared" si="3"/>
        <v>9401.2987824382344</v>
      </c>
      <c r="S8" s="124" t="s">
        <v>72</v>
      </c>
      <c r="T8" s="64"/>
      <c r="U8" s="64"/>
      <c r="V8" s="64"/>
      <c r="W8" s="64"/>
      <c r="X8" s="125"/>
    </row>
    <row r="9" spans="1:24" x14ac:dyDescent="0.2">
      <c r="A9" s="3"/>
      <c r="B9" s="57"/>
      <c r="C9" s="57"/>
      <c r="D9" s="57"/>
      <c r="E9" s="57"/>
      <c r="F9" s="57"/>
      <c r="G9" s="57"/>
      <c r="J9" s="3"/>
      <c r="K9" s="109"/>
      <c r="L9" s="109"/>
      <c r="M9" s="109"/>
      <c r="N9" s="109"/>
      <c r="O9" s="109"/>
      <c r="P9" s="109"/>
      <c r="Q9" s="48"/>
      <c r="S9" s="124" t="s">
        <v>73</v>
      </c>
      <c r="T9" s="64"/>
      <c r="U9" s="64"/>
      <c r="V9" s="64"/>
      <c r="W9" s="64"/>
      <c r="X9" s="125"/>
    </row>
    <row r="10" spans="1:24" x14ac:dyDescent="0.2">
      <c r="J10" s="3"/>
      <c r="K10" s="110"/>
      <c r="L10" s="110"/>
      <c r="M10" s="110"/>
      <c r="N10" s="110"/>
      <c r="O10" s="110"/>
      <c r="P10" s="110"/>
      <c r="Q10" s="48"/>
      <c r="S10" s="124" t="s">
        <v>49</v>
      </c>
      <c r="T10" s="64"/>
      <c r="U10" s="64"/>
      <c r="V10" s="64"/>
      <c r="W10" s="64"/>
      <c r="X10" s="125"/>
    </row>
    <row r="11" spans="1:24" x14ac:dyDescent="0.2">
      <c r="J11" s="3"/>
      <c r="K11" s="107"/>
      <c r="L11" s="107"/>
      <c r="M11" s="107"/>
      <c r="N11" s="107"/>
      <c r="O11" s="107"/>
      <c r="P11" s="107"/>
      <c r="Q11" s="48"/>
      <c r="S11" s="124" t="s">
        <v>50</v>
      </c>
      <c r="T11" s="64"/>
      <c r="U11" s="64"/>
      <c r="V11" s="64"/>
      <c r="W11" s="64"/>
      <c r="X11" s="125"/>
    </row>
    <row r="12" spans="1:24" x14ac:dyDescent="0.2">
      <c r="A12" s="3" t="s">
        <v>129</v>
      </c>
      <c r="B12" s="54">
        <v>2013</v>
      </c>
      <c r="C12" s="54">
        <v>2020</v>
      </c>
      <c r="D12" s="54">
        <v>2025</v>
      </c>
      <c r="E12" s="54">
        <v>2030</v>
      </c>
      <c r="F12" s="54">
        <v>2040</v>
      </c>
      <c r="G12" s="54">
        <v>2050</v>
      </c>
      <c r="J12" s="3" t="s">
        <v>129</v>
      </c>
      <c r="K12" s="54">
        <v>2013</v>
      </c>
      <c r="L12" s="54">
        <v>2020</v>
      </c>
      <c r="M12" s="54">
        <v>2025</v>
      </c>
      <c r="N12" s="54">
        <v>2030</v>
      </c>
      <c r="O12" s="54">
        <v>2040</v>
      </c>
      <c r="P12" s="54">
        <v>2050</v>
      </c>
      <c r="Q12" s="48"/>
      <c r="S12" s="124" t="s">
        <v>63</v>
      </c>
      <c r="T12" s="64"/>
      <c r="U12" s="64"/>
      <c r="V12" s="64"/>
      <c r="W12" s="64"/>
      <c r="X12" s="125"/>
    </row>
    <row r="13" spans="1:24" ht="15" x14ac:dyDescent="0.25">
      <c r="A13" s="129" t="s">
        <v>464</v>
      </c>
      <c r="B13" s="59">
        <f>VLOOKUP($S10,DATA!$A$1:$AM$533,S$3,FALSE)</f>
        <v>237211.6275</v>
      </c>
      <c r="C13" s="59">
        <f>VLOOKUP($S10,DATA!$A$1:$AM$533,T$3,FALSE)</f>
        <v>343818.74060000002</v>
      </c>
      <c r="D13" s="59">
        <f>VLOOKUP($S10,DATA!$A$1:$AM$533,U$3,FALSE)</f>
        <v>420145.10979999998</v>
      </c>
      <c r="E13" s="59">
        <f>VLOOKUP($S10,DATA!$A$1:$AM$533,V$3,FALSE)</f>
        <v>496061.82549999998</v>
      </c>
      <c r="F13" s="59">
        <f>VLOOKUP($S10,DATA!$A$1:$AM$533,W$3,FALSE)</f>
        <v>613247.8014</v>
      </c>
      <c r="G13" s="59">
        <f>VLOOKUP($S10,DATA!$A$1:$AM$533,X$3,FALSE)</f>
        <v>731480.20389999996</v>
      </c>
      <c r="J13" s="106" t="s">
        <v>472</v>
      </c>
      <c r="K13" s="59">
        <f>K41/0.0036</f>
        <v>242193.76427332519</v>
      </c>
      <c r="L13" s="59">
        <f t="shared" ref="L13:P13" si="4">L41/0.0036</f>
        <v>304028.217096148</v>
      </c>
      <c r="M13" s="59">
        <f t="shared" si="4"/>
        <v>431538.36768609163</v>
      </c>
      <c r="N13" s="59">
        <f t="shared" si="4"/>
        <v>496816.80325571058</v>
      </c>
      <c r="O13" s="59">
        <f t="shared" si="4"/>
        <v>568784.46889227803</v>
      </c>
      <c r="P13" s="59">
        <f t="shared" si="4"/>
        <v>733401.18692292215</v>
      </c>
      <c r="Q13" s="48"/>
      <c r="S13" s="124" t="s">
        <v>64</v>
      </c>
      <c r="T13" s="64"/>
      <c r="U13" s="64"/>
      <c r="V13" s="64"/>
      <c r="W13" s="64"/>
      <c r="X13" s="125"/>
    </row>
    <row r="14" spans="1:24" x14ac:dyDescent="0.2">
      <c r="A14" s="3"/>
      <c r="B14" s="59"/>
      <c r="C14" s="59"/>
      <c r="D14" s="59"/>
      <c r="E14" s="59"/>
      <c r="F14" s="59"/>
      <c r="G14" s="59"/>
      <c r="J14" s="3"/>
      <c r="K14" s="107"/>
      <c r="L14" s="108"/>
      <c r="M14" s="108"/>
      <c r="N14" s="108"/>
      <c r="O14" s="108"/>
      <c r="P14" s="108"/>
      <c r="Q14" s="48"/>
      <c r="S14" s="124" t="s">
        <v>65</v>
      </c>
      <c r="T14" s="64"/>
      <c r="U14" s="64"/>
      <c r="V14" s="64"/>
      <c r="W14" s="64"/>
      <c r="X14" s="125"/>
    </row>
    <row r="15" spans="1:24" x14ac:dyDescent="0.2">
      <c r="A15" s="3"/>
      <c r="B15" s="55"/>
      <c r="C15" s="55"/>
      <c r="D15" s="55"/>
      <c r="E15" s="55"/>
      <c r="F15" s="55"/>
      <c r="G15" s="55"/>
      <c r="J15" s="3"/>
      <c r="K15" s="107"/>
      <c r="L15" s="107"/>
      <c r="M15" s="107"/>
      <c r="N15" s="107"/>
      <c r="O15" s="107"/>
      <c r="P15" s="107"/>
      <c r="Q15" s="48"/>
      <c r="S15" s="124" t="s">
        <v>66</v>
      </c>
      <c r="T15" s="64"/>
      <c r="U15" s="64"/>
      <c r="V15" s="64"/>
      <c r="W15" s="64"/>
      <c r="X15" s="125"/>
    </row>
    <row r="16" spans="1:24" x14ac:dyDescent="0.2">
      <c r="A16" s="3"/>
      <c r="J16" s="3" t="s">
        <v>460</v>
      </c>
      <c r="K16" s="107"/>
      <c r="L16" s="107"/>
      <c r="M16" s="107"/>
      <c r="N16" s="107"/>
      <c r="O16" s="107"/>
      <c r="P16" s="107"/>
      <c r="Q16" s="48"/>
      <c r="S16" s="126" t="s">
        <v>67</v>
      </c>
      <c r="T16" s="127"/>
      <c r="U16" s="127"/>
      <c r="V16" s="127"/>
      <c r="W16" s="127"/>
      <c r="X16" s="128"/>
    </row>
    <row r="17" spans="1:17" ht="15" x14ac:dyDescent="0.25">
      <c r="A17" s="3" t="s">
        <v>466</v>
      </c>
      <c r="B17" s="54">
        <v>2013</v>
      </c>
      <c r="C17" s="54">
        <v>2020</v>
      </c>
      <c r="D17" s="54">
        <v>2025</v>
      </c>
      <c r="E17" s="54">
        <v>2030</v>
      </c>
      <c r="F17" s="54">
        <v>2040</v>
      </c>
      <c r="G17" s="54">
        <v>2050</v>
      </c>
      <c r="H17" s="6"/>
      <c r="J17" s="104" t="s">
        <v>457</v>
      </c>
      <c r="K17" s="1">
        <v>2014</v>
      </c>
      <c r="L17" s="1">
        <v>2020</v>
      </c>
      <c r="M17" s="1">
        <v>2025</v>
      </c>
      <c r="N17" s="1">
        <v>2030</v>
      </c>
      <c r="O17" s="1">
        <v>2040</v>
      </c>
      <c r="P17" s="1">
        <v>2050</v>
      </c>
      <c r="Q17" s="48"/>
    </row>
    <row r="18" spans="1:17" ht="15" x14ac:dyDescent="0.25">
      <c r="A18" s="129" t="s">
        <v>51</v>
      </c>
      <c r="B18" s="55">
        <f>VLOOKUP(CONCATENATE($S12,$S$4,"_0"),DATA!$A$1:$AM$533,S$3,FALSE)</f>
        <v>121.58713299999999</v>
      </c>
      <c r="C18" s="55">
        <f>VLOOKUP(CONCATENATE($S12,$S$4,"_0"),DATA!$A$1:$AM$533,T$3,FALSE)</f>
        <v>125.4114874</v>
      </c>
      <c r="D18" s="55">
        <f>VLOOKUP(CONCATENATE($S12,$S$4,"_0"),DATA!$A$1:$AM$533,U$3,FALSE)</f>
        <v>128.27087359999999</v>
      </c>
      <c r="E18" s="55">
        <f>VLOOKUP(CONCATENATE($S12,$S$4,"_0"),DATA!$A$1:$AM$533,V$3,FALSE)</f>
        <v>131.19678540000001</v>
      </c>
      <c r="F18" s="55">
        <f>VLOOKUP(CONCATENATE($S12,$S$4,"_0"),DATA!$A$1:$AM$533,W$3,FALSE)</f>
        <v>136.86831480000001</v>
      </c>
      <c r="G18" s="55">
        <f>VLOOKUP(CONCATENATE($S12,$S$4,"_0"),DATA!$A$1:$AM$533,X$3,FALSE)</f>
        <v>143.27795320000001</v>
      </c>
      <c r="H18" s="116"/>
      <c r="J18" s="105" t="s">
        <v>51</v>
      </c>
      <c r="K18" s="114">
        <v>123.35148719296878</v>
      </c>
      <c r="L18" s="114">
        <v>120.62627782854373</v>
      </c>
      <c r="M18" s="114">
        <v>129.74190384811783</v>
      </c>
      <c r="N18" s="114">
        <v>131.9460293311146</v>
      </c>
      <c r="O18" s="114">
        <v>129.05185402451053</v>
      </c>
      <c r="P18" s="114">
        <v>143.80902935273241</v>
      </c>
    </row>
    <row r="19" spans="1:17" ht="15" x14ac:dyDescent="0.25">
      <c r="A19" s="129" t="s">
        <v>52</v>
      </c>
      <c r="B19" s="55">
        <f>VLOOKUP(CONCATENATE($S13,$S$4,"_0"),DATA!$A$1:$AM$533,S$3,FALSE)</f>
        <v>411.05060300000002</v>
      </c>
      <c r="C19" s="55">
        <f>VLOOKUP(CONCATENATE($S13,$S$4,"_0"),DATA!$A$1:$AM$533,T$3,FALSE)</f>
        <v>413.94856870000001</v>
      </c>
      <c r="D19" s="55">
        <f>VLOOKUP(CONCATENATE($S13,$S$4,"_0"),DATA!$A$1:$AM$533,U$3,FALSE)</f>
        <v>415.13636960000002</v>
      </c>
      <c r="E19" s="55">
        <f>VLOOKUP(CONCATENATE($S13,$S$4,"_0"),DATA!$A$1:$AM$533,V$3,FALSE)</f>
        <v>415.54207550000001</v>
      </c>
      <c r="F19" s="55">
        <f>VLOOKUP(CONCATENATE($S13,$S$4,"_0"),DATA!$A$1:$AM$533,W$3,FALSE)</f>
        <v>479.85025889999997</v>
      </c>
      <c r="G19" s="55">
        <f>VLOOKUP(CONCATENATE($S13,$S$4,"_0"),DATA!$A$1:$AM$533,X$3,FALSE)</f>
        <v>548.77796120000005</v>
      </c>
      <c r="H19" s="116"/>
      <c r="J19" s="105" t="s">
        <v>52</v>
      </c>
      <c r="K19" s="114">
        <v>385.45498639315804</v>
      </c>
      <c r="L19" s="114">
        <v>387.39791508643202</v>
      </c>
      <c r="M19" s="114">
        <v>397.26597655310439</v>
      </c>
      <c r="N19" s="114">
        <v>420.00030118933608</v>
      </c>
      <c r="O19" s="114">
        <v>462.13052970283331</v>
      </c>
      <c r="P19" s="114">
        <v>559.59112663145822</v>
      </c>
    </row>
    <row r="20" spans="1:17" ht="15" x14ac:dyDescent="0.25">
      <c r="A20" s="129" t="s">
        <v>53</v>
      </c>
      <c r="B20" s="55">
        <f>VLOOKUP(CONCATENATE($S14,$S$4,"_0"),DATA!$A$1:$AM$533,S$3,FALSE)</f>
        <v>1245.3447020000001</v>
      </c>
      <c r="C20" s="55">
        <f>VLOOKUP(CONCATENATE($S14,$S$4,"_0"),DATA!$A$1:$AM$533,T$3,FALSE)</f>
        <v>1367.7974099999999</v>
      </c>
      <c r="D20" s="55">
        <f>VLOOKUP(CONCATENATE($S14,$S$4,"_0"),DATA!$A$1:$AM$533,U$3,FALSE)</f>
        <v>1454.4610929999999</v>
      </c>
      <c r="E20" s="55">
        <f>VLOOKUP(CONCATENATE($S14,$S$4,"_0"),DATA!$A$1:$AM$533,V$3,FALSE)</f>
        <v>1541.084568</v>
      </c>
      <c r="F20" s="55">
        <f>VLOOKUP(CONCATENATE($S14,$S$4,"_0"),DATA!$A$1:$AM$533,W$3,FALSE)</f>
        <v>1708.5957989999999</v>
      </c>
      <c r="G20" s="55">
        <f>VLOOKUP(CONCATENATE($S14,$S$4,"_0"),DATA!$A$1:$AM$533,X$3,FALSE)</f>
        <v>1876.1536610000001</v>
      </c>
      <c r="H20" s="116"/>
      <c r="J20" s="105" t="s">
        <v>53</v>
      </c>
      <c r="K20" s="114">
        <v>1235.6654370019494</v>
      </c>
      <c r="L20" s="114">
        <v>1296.6245642393123</v>
      </c>
      <c r="M20" s="114">
        <v>1441.974353055311</v>
      </c>
      <c r="N20" s="114">
        <v>1540.4224512342651</v>
      </c>
      <c r="O20" s="114">
        <v>1635.8740173338842</v>
      </c>
      <c r="P20" s="114">
        <v>1876.3700805076637</v>
      </c>
    </row>
    <row r="21" spans="1:17" ht="15" x14ac:dyDescent="0.25">
      <c r="A21" s="129" t="s">
        <v>54</v>
      </c>
      <c r="B21" s="55">
        <f>VLOOKUP(CONCATENATE($S15,$S$4,"_0"),DATA!$A$1:$AM$533,S$3,FALSE)</f>
        <v>82.998924400000007</v>
      </c>
      <c r="C21" s="55">
        <f>VLOOKUP(CONCATENATE($S15,$S$4,"_0"),DATA!$A$1:$AM$533,T$3,FALSE)</f>
        <v>72.034279999999995</v>
      </c>
      <c r="D21" s="55">
        <f>VLOOKUP(CONCATENATE($S15,$S$4,"_0"),DATA!$A$1:$AM$533,U$3,FALSE)</f>
        <v>64.899857679999997</v>
      </c>
      <c r="E21" s="55">
        <f>VLOOKUP(CONCATENATE($S15,$S$4,"_0"),DATA!$A$1:$AM$533,V$3,FALSE)</f>
        <v>60.730234000000003</v>
      </c>
      <c r="F21" s="55">
        <f>VLOOKUP(CONCATENATE($S15,$S$4,"_0"),DATA!$A$1:$AM$533,W$3,FALSE)</f>
        <v>60.198220360000001</v>
      </c>
      <c r="G21" s="55">
        <f>VLOOKUP(CONCATENATE($S15,$S$4,"_0"),DATA!$A$1:$AM$533,X$3,FALSE)</f>
        <v>58.603340500000002</v>
      </c>
      <c r="H21" s="116"/>
      <c r="J21" s="105" t="s">
        <v>54</v>
      </c>
      <c r="K21" s="114">
        <v>67.826159999999987</v>
      </c>
      <c r="L21" s="114">
        <v>68.095142074627162</v>
      </c>
      <c r="M21" s="114">
        <v>66.981464787524956</v>
      </c>
      <c r="N21" s="114">
        <v>65.696987649244576</v>
      </c>
      <c r="O21" s="114">
        <v>64.077169128285348</v>
      </c>
      <c r="P21" s="114">
        <v>60.277623624157478</v>
      </c>
    </row>
    <row r="22" spans="1:17" ht="15" x14ac:dyDescent="0.25">
      <c r="A22" s="129" t="s">
        <v>55</v>
      </c>
      <c r="B22" s="55">
        <f>VLOOKUP(CONCATENATE($S16,$S$4,"_0"),DATA!$A$1:$AM$533,S$3,FALSE)</f>
        <v>1269.6992749999999</v>
      </c>
      <c r="C22" s="55">
        <f>VLOOKUP(CONCATENATE($S16,$S$4,"_0"),DATA!$A$1:$AM$533,T$3,FALSE)</f>
        <v>1844.558131</v>
      </c>
      <c r="D22" s="55">
        <f>VLOOKUP(CONCATENATE($S16,$S$4,"_0"),DATA!$A$1:$AM$533,U$3,FALSE)</f>
        <v>2254.0702759999999</v>
      </c>
      <c r="E22" s="55">
        <f>VLOOKUP(CONCATENATE($S16,$S$4,"_0"),DATA!$A$1:$AM$533,V$3,FALSE)</f>
        <v>2663.5367670000001</v>
      </c>
      <c r="F22" s="55">
        <f>VLOOKUP(CONCATENATE($S16,$S$4,"_0"),DATA!$A$1:$AM$533,W$3,FALSE)</f>
        <v>2767.016889</v>
      </c>
      <c r="G22" s="55">
        <f>VLOOKUP(CONCATENATE($S16,$S$4,"_0"),DATA!$A$1:$AM$533,X$3,FALSE)</f>
        <v>2874.0750840000001</v>
      </c>
      <c r="H22" s="116"/>
      <c r="J22" s="105" t="s">
        <v>458</v>
      </c>
      <c r="K22" s="114">
        <v>1290.9725966159783</v>
      </c>
      <c r="L22" s="114">
        <v>1639.6414378028394</v>
      </c>
      <c r="M22" s="114">
        <v>2393.7412623956493</v>
      </c>
      <c r="N22" s="114">
        <v>2668.1357036434924</v>
      </c>
      <c r="O22" s="114">
        <v>2829.691710791365</v>
      </c>
      <c r="P22" s="114">
        <v>2879.8200120001902</v>
      </c>
    </row>
    <row r="23" spans="1:17" ht="15" x14ac:dyDescent="0.25">
      <c r="A23" s="129" t="s">
        <v>56</v>
      </c>
      <c r="B23" s="61">
        <f>SUM(B18:B22)</f>
        <v>3130.6806373999998</v>
      </c>
      <c r="C23" s="61">
        <f t="shared" ref="C23:G23" si="5">SUM(C18:C22)</f>
        <v>3823.7498771</v>
      </c>
      <c r="D23" s="61">
        <f t="shared" si="5"/>
        <v>4316.83846988</v>
      </c>
      <c r="E23" s="61">
        <f t="shared" si="5"/>
        <v>4812.0904299000003</v>
      </c>
      <c r="F23" s="61">
        <f t="shared" si="5"/>
        <v>5152.5294820599993</v>
      </c>
      <c r="G23" s="61">
        <f t="shared" si="5"/>
        <v>5500.8879999000001</v>
      </c>
      <c r="H23" s="116"/>
      <c r="J23" s="106" t="s">
        <v>145</v>
      </c>
      <c r="K23" s="103">
        <f>SUM(K18:K22)</f>
        <v>3103.2706672040549</v>
      </c>
      <c r="L23" s="103">
        <f t="shared" ref="L23:P23" si="6">SUM(L18:L22)</f>
        <v>3512.3853370317547</v>
      </c>
      <c r="M23" s="103">
        <f t="shared" si="6"/>
        <v>4429.7049606397077</v>
      </c>
      <c r="N23" s="103">
        <f t="shared" si="6"/>
        <v>4826.201473047453</v>
      </c>
      <c r="O23" s="103">
        <f t="shared" si="6"/>
        <v>5120.8252809808782</v>
      </c>
      <c r="P23" s="103">
        <f t="shared" si="6"/>
        <v>5519.8678721162014</v>
      </c>
    </row>
    <row r="24" spans="1:17" x14ac:dyDescent="0.2">
      <c r="A24" s="3"/>
      <c r="B24" s="57"/>
      <c r="C24" s="57"/>
      <c r="D24" s="57"/>
      <c r="E24" s="57"/>
      <c r="G24" s="115"/>
      <c r="H24" s="116"/>
      <c r="J24" s="3"/>
      <c r="K24" s="110"/>
      <c r="L24" s="110"/>
      <c r="M24" s="110"/>
      <c r="N24" s="110"/>
      <c r="O24" s="110"/>
      <c r="P24" s="48"/>
    </row>
    <row r="25" spans="1:17" x14ac:dyDescent="0.2">
      <c r="G25" s="117"/>
      <c r="H25" s="48"/>
      <c r="I25" s="48"/>
      <c r="J25" s="3" t="s">
        <v>461</v>
      </c>
      <c r="K25" s="56"/>
      <c r="L25" s="56"/>
      <c r="M25" s="56"/>
      <c r="N25" s="56"/>
      <c r="O25" s="56"/>
      <c r="Q25" s="48"/>
    </row>
    <row r="26" spans="1:17" ht="15" x14ac:dyDescent="0.25">
      <c r="A26" s="3" t="s">
        <v>467</v>
      </c>
      <c r="B26" s="54">
        <v>2013</v>
      </c>
      <c r="C26" s="54">
        <v>2020</v>
      </c>
      <c r="D26" s="54">
        <v>2025</v>
      </c>
      <c r="E26" s="54">
        <v>2030</v>
      </c>
      <c r="F26" s="54">
        <v>2040</v>
      </c>
      <c r="G26" s="54">
        <v>2050</v>
      </c>
      <c r="H26" s="48"/>
      <c r="J26" s="104" t="s">
        <v>457</v>
      </c>
      <c r="K26" s="1">
        <v>2014</v>
      </c>
      <c r="L26" s="1">
        <v>2020</v>
      </c>
      <c r="M26" s="1">
        <v>2025</v>
      </c>
      <c r="N26" s="1">
        <v>2030</v>
      </c>
      <c r="O26" s="1">
        <v>2040</v>
      </c>
      <c r="P26" s="1">
        <v>2050</v>
      </c>
    </row>
    <row r="27" spans="1:17" ht="15" x14ac:dyDescent="0.25">
      <c r="A27" s="129" t="s">
        <v>51</v>
      </c>
      <c r="B27" s="55">
        <f>VLOOKUP(CONCATENATE($S12,$T$4,"_0"),DATA!$A$1:$AM$533,S$3,FALSE)</f>
        <v>7.5365014899999999E-2</v>
      </c>
      <c r="C27" s="55">
        <f>VLOOKUP(CONCATENATE($S12,$T$4,"_0"),DATA!$A$1:$AM$533,T$3,FALSE)</f>
        <v>9.5394697400000006E-2</v>
      </c>
      <c r="D27" s="55">
        <f>VLOOKUP(CONCATENATE($S12,$T$4,"_0"),DATA!$A$1:$AM$533,U$3,FALSE)</f>
        <v>0.1095017366</v>
      </c>
      <c r="E27" s="55">
        <f>VLOOKUP(CONCATENATE($S12,$T$4,"_0"),DATA!$A$1:$AM$533,V$3,FALSE)</f>
        <v>0.1247151267</v>
      </c>
      <c r="F27" s="55">
        <f>VLOOKUP(CONCATENATE($S12,$T$4,"_0"),DATA!$A$1:$AM$533,W$3,FALSE)</f>
        <v>0.15317391969999999</v>
      </c>
      <c r="G27" s="55">
        <f>VLOOKUP(CONCATENATE($S12,$T$4,"_0"),DATA!$A$1:$AM$533,X$3,FALSE)</f>
        <v>0.18150958880000001</v>
      </c>
      <c r="H27" s="116"/>
      <c r="J27" s="105" t="s">
        <v>51</v>
      </c>
      <c r="K27" s="114">
        <v>0</v>
      </c>
      <c r="L27" s="114">
        <v>0</v>
      </c>
      <c r="M27" s="114">
        <v>0</v>
      </c>
      <c r="N27" s="114">
        <v>0</v>
      </c>
      <c r="O27" s="114">
        <v>0</v>
      </c>
      <c r="P27" s="114">
        <v>0</v>
      </c>
    </row>
    <row r="28" spans="1:17" ht="15" x14ac:dyDescent="0.25">
      <c r="A28" s="129" t="s">
        <v>52</v>
      </c>
      <c r="B28" s="55">
        <f>VLOOKUP(CONCATENATE($S13,$T$4,"_0"),DATA!$A$1:$AM$533,S$3,FALSE)</f>
        <v>594.8122535</v>
      </c>
      <c r="C28" s="55">
        <f>VLOOKUP(CONCATENATE($S13,$T$4,"_0"),DATA!$A$1:$AM$533,T$3,FALSE)</f>
        <v>728.04968389999999</v>
      </c>
      <c r="D28" s="55">
        <f>VLOOKUP(CONCATENATE($S13,$T$4,"_0"),DATA!$A$1:$AM$533,U$3,FALSE)</f>
        <v>821.98049230000004</v>
      </c>
      <c r="E28" s="55">
        <f>VLOOKUP(CONCATENATE($S13,$T$4,"_0"),DATA!$A$1:$AM$533,V$3,FALSE)</f>
        <v>914.49418519999995</v>
      </c>
      <c r="F28" s="55">
        <f>VLOOKUP(CONCATENATE($S13,$T$4,"_0"),DATA!$A$1:$AM$533,W$3,FALSE)</f>
        <v>1005.590898</v>
      </c>
      <c r="G28" s="55">
        <f>VLOOKUP(CONCATENATE($S13,$T$4,"_0"),DATA!$A$1:$AM$533,X$3,FALSE)</f>
        <v>1103.4208309999999</v>
      </c>
      <c r="H28" s="116"/>
      <c r="J28" s="105" t="s">
        <v>52</v>
      </c>
      <c r="K28" s="114">
        <v>596.55470783868668</v>
      </c>
      <c r="L28" s="114">
        <v>675.07357791228833</v>
      </c>
      <c r="M28" s="114">
        <v>839.57439581610288</v>
      </c>
      <c r="N28" s="114">
        <v>920.67278981191839</v>
      </c>
      <c r="O28" s="114">
        <v>982.0280806132414</v>
      </c>
      <c r="P28" s="114">
        <v>1116.5399459675916</v>
      </c>
    </row>
    <row r="29" spans="1:17" ht="15" x14ac:dyDescent="0.25">
      <c r="A29" s="129" t="s">
        <v>53</v>
      </c>
      <c r="B29" s="55">
        <f>VLOOKUP(CONCATENATE($S14,$T$4,"_0"),DATA!$A$1:$AM$533,S$3,FALSE)</f>
        <v>1.1275404570000001</v>
      </c>
      <c r="C29" s="55">
        <f>VLOOKUP(CONCATENATE($S14,$T$4,"_0"),DATA!$A$1:$AM$533,T$3,FALSE)</f>
        <v>4.6411981500000001</v>
      </c>
      <c r="D29" s="55">
        <f>VLOOKUP(CONCATENATE($S14,$T$4,"_0"),DATA!$A$1:$AM$533,U$3,FALSE)</f>
        <v>7.0815323149999996</v>
      </c>
      <c r="E29" s="55">
        <f>VLOOKUP(CONCATENATE($S14,$T$4,"_0"),DATA!$A$1:$AM$533,V$3,FALSE)</f>
        <v>9.329318701</v>
      </c>
      <c r="F29" s="55">
        <f>VLOOKUP(CONCATENATE($S14,$T$4,"_0"),DATA!$A$1:$AM$533,W$3,FALSE)</f>
        <v>16.041077779999998</v>
      </c>
      <c r="G29" s="55">
        <f>VLOOKUP(CONCATENATE($S14,$T$4,"_0"),DATA!$A$1:$AM$533,X$3,FALSE)</f>
        <v>23.168706960000002</v>
      </c>
      <c r="H29" s="116"/>
      <c r="J29" s="105" t="s">
        <v>53</v>
      </c>
      <c r="K29" s="114">
        <v>0</v>
      </c>
      <c r="L29" s="133">
        <v>1.3154608773475005</v>
      </c>
      <c r="M29" s="114">
        <v>6.7036211185654206</v>
      </c>
      <c r="N29" s="114">
        <v>9.7710280418393811</v>
      </c>
      <c r="O29" s="114">
        <v>13.586191150444565</v>
      </c>
      <c r="P29" s="114">
        <v>25.025268913351944</v>
      </c>
    </row>
    <row r="30" spans="1:17" ht="15" x14ac:dyDescent="0.25">
      <c r="A30" s="129" t="s">
        <v>54</v>
      </c>
      <c r="B30" s="55">
        <f>VLOOKUP(CONCATENATE($S15,$T$4,"_0"),DATA!$A$1:$AM$533,S$3,FALSE)</f>
        <v>11.097</v>
      </c>
      <c r="C30" s="55">
        <f>VLOOKUP(CONCATENATE($S15,$T$4,"_0"),DATA!$A$1:$AM$533,T$3,FALSE)</f>
        <v>16.546069450000001</v>
      </c>
      <c r="D30" s="55">
        <f>VLOOKUP(CONCATENATE($S15,$T$4,"_0"),DATA!$A$1:$AM$533,U$3,FALSE)</f>
        <v>21.07006398</v>
      </c>
      <c r="E30" s="55">
        <f>VLOOKUP(CONCATENATE($S15,$T$4,"_0"),DATA!$A$1:$AM$533,V$3,FALSE)</f>
        <v>27.42426992</v>
      </c>
      <c r="F30" s="55">
        <f>VLOOKUP(CONCATENATE($S15,$T$4,"_0"),DATA!$A$1:$AM$533,W$3,FALSE)</f>
        <v>38.516347420000002</v>
      </c>
      <c r="G30" s="55">
        <f>VLOOKUP(CONCATENATE($S15,$T$4,"_0"),DATA!$A$1:$AM$533,X$3,FALSE)</f>
        <v>36.636981200000001</v>
      </c>
      <c r="H30" s="116"/>
      <c r="J30" s="105" t="s">
        <v>54</v>
      </c>
      <c r="K30" s="114">
        <v>13.104683999999999</v>
      </c>
      <c r="L30" s="114">
        <v>16.193888531401843</v>
      </c>
      <c r="M30" s="114">
        <v>21.369928298008439</v>
      </c>
      <c r="N30" s="114">
        <v>23.901975620577495</v>
      </c>
      <c r="O30" s="114">
        <v>26.385031045017321</v>
      </c>
      <c r="P30" s="114">
        <v>31.26125647993058</v>
      </c>
    </row>
    <row r="31" spans="1:17" ht="15" x14ac:dyDescent="0.25">
      <c r="A31" s="129" t="s">
        <v>55</v>
      </c>
      <c r="B31" s="55">
        <f>VLOOKUP(CONCATENATE($S16,$T$4,"_0"),DATA!$A$1:$AM$533,S$3,FALSE)</f>
        <v>33.802999999999997</v>
      </c>
      <c r="C31" s="55">
        <f>VLOOKUP(CONCATENATE($S16,$T$4,"_0"),DATA!$A$1:$AM$533,T$3,FALSE)</f>
        <v>42.89662946</v>
      </c>
      <c r="D31" s="55">
        <f>VLOOKUP(CONCATENATE($S16,$T$4,"_0"),DATA!$A$1:$AM$533,U$3,FALSE)</f>
        <v>49.205051230000002</v>
      </c>
      <c r="E31" s="55">
        <f>VLOOKUP(CONCATENATE($S16,$T$4,"_0"),DATA!$A$1:$AM$533,V$3,FALSE)</f>
        <v>55.386414479999999</v>
      </c>
      <c r="F31" s="55">
        <f>VLOOKUP(CONCATENATE($S16,$T$4,"_0"),DATA!$A$1:$AM$533,W$3,FALSE)</f>
        <v>60.019429459999998</v>
      </c>
      <c r="G31" s="55">
        <f>VLOOKUP(CONCATENATE($S16,$T$4,"_0"),DATA!$A$1:$AM$533,X$3,FALSE)</f>
        <v>65.409120770000001</v>
      </c>
      <c r="H31" s="116"/>
      <c r="J31" s="105" t="s">
        <v>458</v>
      </c>
      <c r="K31" s="114">
        <v>34.97291015725267</v>
      </c>
      <c r="L31" s="114">
        <v>42.385228222470317</v>
      </c>
      <c r="M31" s="114">
        <v>51.675545231092109</v>
      </c>
      <c r="N31" s="114">
        <v>56.294430315579064</v>
      </c>
      <c r="O31" s="114">
        <v>60.676197303706502</v>
      </c>
      <c r="P31" s="114">
        <v>68.360166038638383</v>
      </c>
    </row>
    <row r="32" spans="1:17" ht="15" x14ac:dyDescent="0.25">
      <c r="A32" s="129" t="s">
        <v>56</v>
      </c>
      <c r="B32" s="61">
        <f>SUM(B27:B31)</f>
        <v>640.91515897189993</v>
      </c>
      <c r="C32" s="61">
        <f t="shared" ref="C32:G32" si="7">SUM(C27:C31)</f>
        <v>792.22897565740004</v>
      </c>
      <c r="D32" s="61">
        <f t="shared" si="7"/>
        <v>899.44664156160002</v>
      </c>
      <c r="E32" s="61">
        <f t="shared" si="7"/>
        <v>1006.7589034277</v>
      </c>
      <c r="F32" s="61">
        <f t="shared" si="7"/>
        <v>1120.3209265797002</v>
      </c>
      <c r="G32" s="61">
        <f t="shared" si="7"/>
        <v>1228.8171495188001</v>
      </c>
      <c r="H32" s="116"/>
      <c r="J32" s="106" t="s">
        <v>145</v>
      </c>
      <c r="K32" s="103">
        <f>SUM(K27:K31)</f>
        <v>644.63230199593932</v>
      </c>
      <c r="L32" s="103">
        <f t="shared" ref="L32:P32" si="8">SUM(L27:L31)</f>
        <v>734.96815554350803</v>
      </c>
      <c r="M32" s="103">
        <f t="shared" si="8"/>
        <v>919.32349046376874</v>
      </c>
      <c r="N32" s="103">
        <f t="shared" si="8"/>
        <v>1010.6402237899142</v>
      </c>
      <c r="O32" s="103">
        <f t="shared" si="8"/>
        <v>1082.6755001124097</v>
      </c>
      <c r="P32" s="103">
        <f t="shared" si="8"/>
        <v>1241.1866373995126</v>
      </c>
    </row>
    <row r="33" spans="1:16" x14ac:dyDescent="0.2">
      <c r="A33" s="3"/>
      <c r="B33" s="57"/>
      <c r="C33" s="57"/>
      <c r="D33" s="57"/>
      <c r="E33" s="57"/>
      <c r="G33" s="115"/>
      <c r="H33" s="116"/>
      <c r="J33" s="3"/>
      <c r="K33" s="110"/>
      <c r="L33" s="110"/>
      <c r="M33" s="110"/>
      <c r="N33" s="110"/>
      <c r="O33" s="110"/>
    </row>
    <row r="34" spans="1:16" x14ac:dyDescent="0.2">
      <c r="G34" s="117"/>
      <c r="H34" s="48"/>
      <c r="J34" s="3" t="s">
        <v>468</v>
      </c>
      <c r="K34" s="56"/>
      <c r="L34" s="56"/>
      <c r="M34" s="56"/>
      <c r="N34" s="56"/>
      <c r="O34" s="56"/>
    </row>
    <row r="35" spans="1:16" ht="15" x14ac:dyDescent="0.25">
      <c r="A35" s="3" t="s">
        <v>469</v>
      </c>
      <c r="B35" s="54">
        <v>2013</v>
      </c>
      <c r="C35" s="54">
        <v>2020</v>
      </c>
      <c r="D35" s="54">
        <v>2025</v>
      </c>
      <c r="E35" s="54">
        <v>2030</v>
      </c>
      <c r="F35" s="54">
        <v>2040</v>
      </c>
      <c r="G35" s="54">
        <v>2050</v>
      </c>
      <c r="H35" s="48"/>
      <c r="J35" s="104" t="s">
        <v>457</v>
      </c>
      <c r="K35" s="1">
        <v>2014</v>
      </c>
      <c r="L35" s="1">
        <v>2020</v>
      </c>
      <c r="M35" s="1">
        <v>2025</v>
      </c>
      <c r="N35" s="1">
        <v>2030</v>
      </c>
      <c r="O35" s="1">
        <v>2040</v>
      </c>
      <c r="P35" s="1">
        <v>2050</v>
      </c>
    </row>
    <row r="36" spans="1:16" ht="15" x14ac:dyDescent="0.25">
      <c r="A36" s="129" t="s">
        <v>51</v>
      </c>
      <c r="B36" s="55">
        <f>VLOOKUP(CONCATENATE($S12,$U$4,"_0"),DATA!$A$1:$AM$533,S$3,FALSE)</f>
        <v>37.027999999999999</v>
      </c>
      <c r="C36" s="55">
        <f>VLOOKUP(CONCATENATE($S12,$U$4,"_0"),DATA!$A$1:$AM$533,T$3,FALSE)</f>
        <v>36.528339459999998</v>
      </c>
      <c r="D36" s="55">
        <f>VLOOKUP(CONCATENATE($S12,$U$4,"_0"),DATA!$A$1:$AM$533,U$3,FALSE)</f>
        <v>36.074307040000001</v>
      </c>
      <c r="E36" s="55">
        <f>VLOOKUP(CONCATENATE($S12,$U$4,"_0"),DATA!$A$1:$AM$533,V$3,FALSE)</f>
        <v>35.545742250000004</v>
      </c>
      <c r="F36" s="55">
        <f>VLOOKUP(CONCATENATE($S12,$U$4,"_0"),DATA!$A$1:$AM$533,W$3,FALSE)</f>
        <v>35.180627979999997</v>
      </c>
      <c r="G36" s="55">
        <f>VLOOKUP(CONCATENATE($S12,$U$4,"_0"),DATA!$A$1:$AM$533,X$3,FALSE)</f>
        <v>35.409996929999998</v>
      </c>
      <c r="H36" s="116"/>
      <c r="J36" s="105" t="s">
        <v>51</v>
      </c>
      <c r="K36" s="118">
        <v>36.132102445800335</v>
      </c>
      <c r="L36" s="118">
        <v>36.144628874413208</v>
      </c>
      <c r="M36" s="118">
        <v>36.151266478196455</v>
      </c>
      <c r="N36" s="118">
        <v>36.155315343472189</v>
      </c>
      <c r="O36" s="118">
        <v>36.159781053261106</v>
      </c>
      <c r="P36" s="118">
        <v>36.170415060218481</v>
      </c>
    </row>
    <row r="37" spans="1:16" ht="15" x14ac:dyDescent="0.25">
      <c r="A37" s="129" t="s">
        <v>52</v>
      </c>
      <c r="B37" s="55">
        <f>VLOOKUP(CONCATENATE($S13,$U$4,"_0"),DATA!$A$1:$AM$533,S$3,FALSE)</f>
        <v>530.9840001</v>
      </c>
      <c r="C37" s="55">
        <f>VLOOKUP(CONCATENATE($S13,$U$4,"_0"),DATA!$A$1:$AM$533,T$3,FALSE)</f>
        <v>778.33001409999997</v>
      </c>
      <c r="D37" s="55">
        <f>VLOOKUP(CONCATENATE($S13,$U$4,"_0"),DATA!$A$1:$AM$533,U$3,FALSE)</f>
        <v>954.94956669999999</v>
      </c>
      <c r="E37" s="55">
        <f>VLOOKUP(CONCATENATE($S13,$U$4,"_0"),DATA!$A$1:$AM$533,V$3,FALSE)</f>
        <v>1131.339743</v>
      </c>
      <c r="F37" s="55">
        <f>VLOOKUP(CONCATENATE($S13,$U$4,"_0"),DATA!$A$1:$AM$533,W$3,FALSE)</f>
        <v>1427.0868519999999</v>
      </c>
      <c r="G37" s="55">
        <f>VLOOKUP(CONCATENATE($S13,$U$4,"_0"),DATA!$A$1:$AM$533,X$3,FALSE)</f>
        <v>1722.291428</v>
      </c>
      <c r="H37" s="116"/>
      <c r="J37" s="105" t="s">
        <v>52</v>
      </c>
      <c r="K37" s="118">
        <v>531.62423008929227</v>
      </c>
      <c r="L37" s="118">
        <v>678.33829942782825</v>
      </c>
      <c r="M37" s="118">
        <v>972.00485874600304</v>
      </c>
      <c r="N37" s="118">
        <v>1128.7599793741551</v>
      </c>
      <c r="O37" s="118">
        <v>1304.0456472440237</v>
      </c>
      <c r="P37" s="118">
        <v>1718.4086712849364</v>
      </c>
    </row>
    <row r="38" spans="1:16" ht="15" x14ac:dyDescent="0.25">
      <c r="A38" s="129" t="s">
        <v>53</v>
      </c>
      <c r="B38" s="55">
        <f>VLOOKUP(CONCATENATE($S14,$U$4,"_0"),DATA!$A$1:$AM$533,S$3,FALSE)</f>
        <v>4.4478590499999999</v>
      </c>
      <c r="C38" s="55">
        <f>VLOOKUP(CONCATENATE($S14,$U$4,"_0"),DATA!$A$1:$AM$533,T$3,FALSE)</f>
        <v>6.1849899700000002</v>
      </c>
      <c r="D38" s="55">
        <f>VLOOKUP(CONCATENATE($S14,$U$4,"_0"),DATA!$A$1:$AM$533,U$3,FALSE)</f>
        <v>7.4339284379999997</v>
      </c>
      <c r="E38" s="55">
        <f>VLOOKUP(CONCATENATE($S14,$U$4,"_0"),DATA!$A$1:$AM$533,V$3,FALSE)</f>
        <v>8.541336008</v>
      </c>
      <c r="F38" s="55">
        <f>VLOOKUP(CONCATENATE($S14,$U$4,"_0"),DATA!$A$1:$AM$533,W$3,FALSE)</f>
        <v>11.675383330000001</v>
      </c>
      <c r="G38" s="55">
        <f>VLOOKUP(CONCATENATE($S14,$U$4,"_0"),DATA!$A$1:$AM$533,X$3,FALSE)</f>
        <v>15.23311853</v>
      </c>
      <c r="H38" s="116"/>
      <c r="J38" s="105" t="s">
        <v>53</v>
      </c>
      <c r="K38" s="118">
        <v>4.0193280000000007</v>
      </c>
      <c r="L38" s="118">
        <v>4.8012209772601535</v>
      </c>
      <c r="M38" s="118">
        <v>7.4188865304457199</v>
      </c>
      <c r="N38" s="118">
        <v>8.933259048996117</v>
      </c>
      <c r="O38" s="118">
        <v>10.779054551881277</v>
      </c>
      <c r="P38" s="118">
        <v>16.178567825475181</v>
      </c>
    </row>
    <row r="39" spans="1:16" ht="15" x14ac:dyDescent="0.25">
      <c r="A39" s="129" t="s">
        <v>54</v>
      </c>
      <c r="B39" s="55">
        <f>VLOOKUP(CONCATENATE($S15,$U$4,"_0"),DATA!$A$1:$AM$533,S$3,FALSE)</f>
        <v>86.327000040000001</v>
      </c>
      <c r="C39" s="55">
        <f>VLOOKUP(CONCATENATE($S15,$U$4,"_0"),DATA!$A$1:$AM$533,T$3,FALSE)</f>
        <v>113.0768166</v>
      </c>
      <c r="D39" s="55">
        <f>VLOOKUP(CONCATENATE($S15,$U$4,"_0"),DATA!$A$1:$AM$533,U$3,FALSE)</f>
        <v>133.2517034</v>
      </c>
      <c r="E39" s="55">
        <f>VLOOKUP(CONCATENATE($S15,$U$4,"_0"),DATA!$A$1:$AM$533,V$3,FALSE)</f>
        <v>152.6080346</v>
      </c>
      <c r="F39" s="55">
        <f>VLOOKUP(CONCATENATE($S15,$U$4,"_0"),DATA!$A$1:$AM$533,W$3,FALSE)</f>
        <v>167.30745809999999</v>
      </c>
      <c r="G39" s="55">
        <f>VLOOKUP(CONCATENATE($S15,$U$4,"_0"),DATA!$A$1:$AM$533,X$3,FALSE)</f>
        <v>184.7773541</v>
      </c>
      <c r="H39" s="116"/>
      <c r="J39" s="105" t="s">
        <v>54</v>
      </c>
      <c r="K39" s="118">
        <v>100.36689640344576</v>
      </c>
      <c r="L39" s="118">
        <v>117.21931725590788</v>
      </c>
      <c r="M39" s="118">
        <v>145.59123101975723</v>
      </c>
      <c r="N39" s="118">
        <v>156.50678805400332</v>
      </c>
      <c r="O39" s="118">
        <v>169.10007557766193</v>
      </c>
      <c r="P39" s="118">
        <v>192.97627610343889</v>
      </c>
    </row>
    <row r="40" spans="1:16" ht="15" x14ac:dyDescent="0.25">
      <c r="A40" s="129" t="s">
        <v>55</v>
      </c>
      <c r="B40" s="55">
        <f>VLOOKUP(CONCATENATE($S16,$U$4,"_0"),DATA!$A$1:$AM$533,S$3,FALSE)</f>
        <v>195.17500000000001</v>
      </c>
      <c r="C40" s="55">
        <f>VLOOKUP(CONCATENATE($S16,$U$4,"_0"),DATA!$A$1:$AM$533,T$3,FALSE)</f>
        <v>303.6273061</v>
      </c>
      <c r="D40" s="55">
        <f>VLOOKUP(CONCATENATE($S16,$U$4,"_0"),DATA!$A$1:$AM$533,U$3,FALSE)</f>
        <v>380.81288970000003</v>
      </c>
      <c r="E40" s="55">
        <f>VLOOKUP(CONCATENATE($S16,$U$4,"_0"),DATA!$A$1:$AM$533,V$3,FALSE)</f>
        <v>457.78771649999999</v>
      </c>
      <c r="F40" s="55">
        <f>VLOOKUP(CONCATENATE($S16,$U$4,"_0"),DATA!$A$1:$AM$533,W$3,FALSE)</f>
        <v>566.44176359999994</v>
      </c>
      <c r="G40" s="55">
        <f>VLOOKUP(CONCATENATE($S16,$U$4,"_0"),DATA!$A$1:$AM$533,X$3,FALSE)</f>
        <v>675.61683679999999</v>
      </c>
      <c r="H40" s="116"/>
      <c r="J40" s="105" t="s">
        <v>458</v>
      </c>
      <c r="K40" s="118">
        <v>199.75499444543235</v>
      </c>
      <c r="L40" s="118">
        <v>257.9981150107231</v>
      </c>
      <c r="M40" s="118">
        <v>392.37188089552723</v>
      </c>
      <c r="N40" s="118">
        <v>458.18514989993105</v>
      </c>
      <c r="O40" s="118">
        <v>527.53952958537252</v>
      </c>
      <c r="P40" s="118">
        <v>676.51034264845043</v>
      </c>
    </row>
    <row r="41" spans="1:16" ht="15" x14ac:dyDescent="0.25">
      <c r="A41" s="129" t="s">
        <v>56</v>
      </c>
      <c r="B41" s="61">
        <f>SUM(B36:B40)</f>
        <v>853.96185919000004</v>
      </c>
      <c r="C41" s="61">
        <f t="shared" ref="C41:G41" si="9">SUM(C36:C40)</f>
        <v>1237.7474662299999</v>
      </c>
      <c r="D41" s="61">
        <f t="shared" si="9"/>
        <v>1512.5223952780002</v>
      </c>
      <c r="E41" s="61">
        <f t="shared" si="9"/>
        <v>1785.8225723579999</v>
      </c>
      <c r="F41" s="61">
        <f t="shared" si="9"/>
        <v>2207.69208501</v>
      </c>
      <c r="G41" s="61">
        <f t="shared" si="9"/>
        <v>2633.32873436</v>
      </c>
      <c r="H41" s="116"/>
      <c r="J41" s="106" t="s">
        <v>145</v>
      </c>
      <c r="K41" s="103">
        <f>SUM(K36:K40)</f>
        <v>871.89755138397061</v>
      </c>
      <c r="L41" s="103">
        <f t="shared" ref="L41:P41" si="10">SUM(L36:L40)</f>
        <v>1094.5015815461327</v>
      </c>
      <c r="M41" s="103">
        <f t="shared" si="10"/>
        <v>1553.5381236699297</v>
      </c>
      <c r="N41" s="103">
        <f t="shared" si="10"/>
        <v>1788.5404917205581</v>
      </c>
      <c r="O41" s="103">
        <f t="shared" si="10"/>
        <v>2047.6240880122007</v>
      </c>
      <c r="P41" s="103">
        <f t="shared" si="10"/>
        <v>2640.2442729225195</v>
      </c>
    </row>
    <row r="42" spans="1:16" x14ac:dyDescent="0.2">
      <c r="A42" s="3"/>
      <c r="B42" s="57"/>
      <c r="C42" s="57"/>
      <c r="D42" s="57"/>
      <c r="E42" s="57"/>
      <c r="F42" s="57"/>
      <c r="G42" s="57"/>
      <c r="H42" s="116"/>
    </row>
    <row r="43" spans="1:16" x14ac:dyDescent="0.2">
      <c r="H43" s="48"/>
      <c r="J43" s="3" t="s">
        <v>470</v>
      </c>
      <c r="K43" s="56"/>
      <c r="L43" s="56"/>
      <c r="M43" s="56"/>
      <c r="N43" s="56"/>
      <c r="O43" s="56"/>
    </row>
    <row r="44" spans="1:16" ht="15" x14ac:dyDescent="0.25">
      <c r="H44" s="48"/>
      <c r="J44" s="104" t="s">
        <v>457</v>
      </c>
      <c r="K44" s="1">
        <v>2014</v>
      </c>
      <c r="L44" s="1">
        <v>2020</v>
      </c>
      <c r="M44" s="1">
        <v>2025</v>
      </c>
      <c r="N44" s="1">
        <v>2030</v>
      </c>
      <c r="O44" s="1">
        <v>2040</v>
      </c>
      <c r="P44" s="1">
        <v>2050</v>
      </c>
    </row>
    <row r="45" spans="1:16" ht="15" x14ac:dyDescent="0.25">
      <c r="H45" s="116"/>
      <c r="J45" s="105" t="s">
        <v>51</v>
      </c>
      <c r="K45" s="118">
        <v>0</v>
      </c>
      <c r="L45" s="118">
        <v>0</v>
      </c>
      <c r="M45" s="118">
        <v>0</v>
      </c>
      <c r="N45" s="118">
        <v>0</v>
      </c>
      <c r="O45" s="118">
        <v>0</v>
      </c>
      <c r="P45" s="118">
        <v>0</v>
      </c>
    </row>
    <row r="46" spans="1:16" ht="15" x14ac:dyDescent="0.25">
      <c r="H46" s="116"/>
      <c r="J46" s="105" t="s">
        <v>52</v>
      </c>
      <c r="K46" s="118">
        <v>38.139304265428535</v>
      </c>
      <c r="L46" s="118">
        <v>40.307426081319804</v>
      </c>
      <c r="M46" s="118">
        <v>47.350516542520232</v>
      </c>
      <c r="N46" s="118">
        <v>50.980575820207648</v>
      </c>
      <c r="O46" s="118">
        <v>54.557749533393945</v>
      </c>
      <c r="P46" s="118">
        <v>61.760245373879883</v>
      </c>
    </row>
    <row r="47" spans="1:16" ht="15" x14ac:dyDescent="0.25">
      <c r="H47" s="116"/>
      <c r="J47" s="105" t="s">
        <v>53</v>
      </c>
      <c r="K47" s="118">
        <v>0</v>
      </c>
      <c r="L47" s="118">
        <v>0</v>
      </c>
      <c r="M47" s="118">
        <v>0</v>
      </c>
      <c r="N47" s="118">
        <v>0</v>
      </c>
      <c r="O47" s="118">
        <v>0</v>
      </c>
      <c r="P47" s="118">
        <v>0</v>
      </c>
    </row>
    <row r="48" spans="1:16" ht="15" x14ac:dyDescent="0.25">
      <c r="H48" s="116"/>
      <c r="J48" s="105" t="s">
        <v>54</v>
      </c>
      <c r="K48" s="118">
        <v>0</v>
      </c>
      <c r="L48" s="118">
        <v>0</v>
      </c>
      <c r="M48" s="118">
        <v>0</v>
      </c>
      <c r="N48" s="118">
        <v>0</v>
      </c>
      <c r="O48" s="118">
        <v>0</v>
      </c>
      <c r="P48" s="118">
        <v>0</v>
      </c>
    </row>
    <row r="49" spans="1:16" ht="15" x14ac:dyDescent="0.25">
      <c r="H49" s="116"/>
      <c r="J49" s="105" t="s">
        <v>458</v>
      </c>
      <c r="K49" s="118">
        <v>179.28902555854191</v>
      </c>
      <c r="L49" s="118">
        <v>173.98036459068021</v>
      </c>
      <c r="M49" s="118">
        <v>169.68191817119492</v>
      </c>
      <c r="N49" s="118">
        <v>166.67411562464224</v>
      </c>
      <c r="O49" s="118">
        <v>163.90520471537957</v>
      </c>
      <c r="P49" s="118">
        <v>158.15512270069277</v>
      </c>
    </row>
    <row r="50" spans="1:16" ht="15" x14ac:dyDescent="0.25">
      <c r="H50" s="116"/>
      <c r="J50" s="106" t="s">
        <v>145</v>
      </c>
      <c r="K50" s="103">
        <f>SUM(K45:K49)</f>
        <v>217.42832982397044</v>
      </c>
      <c r="L50" s="103">
        <f t="shared" ref="L50:P50" si="11">SUM(L45:L49)</f>
        <v>214.28779067200003</v>
      </c>
      <c r="M50" s="103">
        <f t="shared" si="11"/>
        <v>217.03243471371516</v>
      </c>
      <c r="N50" s="103">
        <f t="shared" si="11"/>
        <v>217.6546914448499</v>
      </c>
      <c r="O50" s="103">
        <f t="shared" si="11"/>
        <v>218.46295424877351</v>
      </c>
      <c r="P50" s="103">
        <f t="shared" si="11"/>
        <v>219.91536807457265</v>
      </c>
    </row>
    <row r="51" spans="1:16" x14ac:dyDescent="0.2">
      <c r="H51" s="116"/>
    </row>
    <row r="52" spans="1:16" x14ac:dyDescent="0.2">
      <c r="H52" s="48"/>
      <c r="J52" s="3"/>
      <c r="K52" s="58"/>
      <c r="L52" s="58"/>
      <c r="M52" s="58"/>
      <c r="N52" s="58"/>
      <c r="O52" s="58"/>
    </row>
    <row r="53" spans="1:16" x14ac:dyDescent="0.2">
      <c r="A53" s="60"/>
      <c r="B53" s="2"/>
      <c r="C53" s="2"/>
      <c r="D53" s="2"/>
      <c r="E53" s="2"/>
      <c r="G53" s="117"/>
      <c r="H53" s="48"/>
      <c r="J53" s="48"/>
      <c r="K53" s="107"/>
      <c r="L53" s="107"/>
      <c r="M53" s="107"/>
      <c r="N53" s="107"/>
      <c r="O53" s="107"/>
      <c r="P53" s="48"/>
    </row>
    <row r="54" spans="1:16" x14ac:dyDescent="0.2">
      <c r="A54" s="60"/>
      <c r="B54" s="54"/>
      <c r="C54" s="54"/>
      <c r="D54" s="54"/>
      <c r="E54" s="54"/>
      <c r="F54" s="54"/>
      <c r="G54" s="54"/>
      <c r="H54" s="116"/>
      <c r="J54" s="119"/>
      <c r="K54" s="120"/>
      <c r="L54" s="120"/>
      <c r="M54" s="120"/>
      <c r="N54" s="120"/>
      <c r="O54" s="120"/>
      <c r="P54" s="48"/>
    </row>
    <row r="55" spans="1:16" x14ac:dyDescent="0.2">
      <c r="A55" s="3"/>
      <c r="B55" s="55"/>
      <c r="C55" s="55"/>
      <c r="D55" s="55"/>
      <c r="E55" s="61"/>
      <c r="G55" s="115"/>
      <c r="H55" s="116"/>
      <c r="J55" s="3"/>
      <c r="K55" s="107"/>
      <c r="L55" s="107"/>
      <c r="M55" s="107"/>
      <c r="N55" s="107"/>
      <c r="O55" s="107"/>
      <c r="P55" s="48"/>
    </row>
    <row r="56" spans="1:16" x14ac:dyDescent="0.2">
      <c r="A56" s="3"/>
      <c r="B56" s="55"/>
      <c r="C56" s="55"/>
      <c r="D56" s="55"/>
      <c r="E56" s="61"/>
      <c r="G56" s="115"/>
      <c r="H56" s="116"/>
      <c r="J56" s="3"/>
      <c r="K56" s="107"/>
      <c r="L56" s="107"/>
      <c r="M56" s="107"/>
      <c r="N56" s="107"/>
      <c r="O56" s="107"/>
      <c r="P56" s="48"/>
    </row>
    <row r="57" spans="1:16" x14ac:dyDescent="0.2">
      <c r="A57" s="3"/>
      <c r="B57" s="55"/>
      <c r="C57" s="55"/>
      <c r="D57" s="55"/>
      <c r="E57" s="61"/>
      <c r="G57" s="115"/>
      <c r="H57" s="116"/>
      <c r="J57" s="3"/>
      <c r="K57" s="107"/>
      <c r="L57" s="107"/>
      <c r="M57" s="107"/>
      <c r="N57" s="107"/>
      <c r="O57" s="107"/>
      <c r="P57" s="48"/>
    </row>
    <row r="58" spans="1:16" x14ac:dyDescent="0.2">
      <c r="A58" s="3"/>
      <c r="B58" s="55"/>
      <c r="C58" s="55"/>
      <c r="D58" s="55"/>
      <c r="E58" s="61"/>
      <c r="G58" s="115"/>
      <c r="H58" s="116"/>
      <c r="J58" s="3"/>
      <c r="K58" s="107"/>
      <c r="L58" s="107"/>
      <c r="M58" s="107"/>
      <c r="N58" s="107"/>
      <c r="O58" s="107"/>
      <c r="P58" s="48"/>
    </row>
    <row r="59" spans="1:16" x14ac:dyDescent="0.2">
      <c r="A59" s="3"/>
      <c r="B59" s="55"/>
      <c r="C59" s="55"/>
      <c r="D59" s="55"/>
      <c r="E59" s="61"/>
      <c r="G59" s="115"/>
      <c r="H59" s="116"/>
      <c r="J59" s="3"/>
      <c r="K59" s="107"/>
      <c r="L59" s="107"/>
      <c r="M59" s="107"/>
      <c r="N59" s="107"/>
      <c r="O59" s="107"/>
      <c r="P59" s="48"/>
    </row>
    <row r="60" spans="1:16" x14ac:dyDescent="0.2">
      <c r="A60" s="3"/>
      <c r="B60" s="61"/>
      <c r="C60" s="61"/>
      <c r="D60" s="61"/>
      <c r="E60" s="61"/>
      <c r="G60" s="115"/>
      <c r="H60" s="116"/>
      <c r="J60" s="3"/>
      <c r="K60" s="109"/>
      <c r="L60" s="109"/>
      <c r="M60" s="109"/>
      <c r="N60" s="109"/>
      <c r="O60" s="109"/>
      <c r="P60" s="48"/>
    </row>
    <row r="61" spans="1:16" x14ac:dyDescent="0.2">
      <c r="A61" s="3"/>
      <c r="B61" s="57"/>
      <c r="C61" s="57"/>
      <c r="D61" s="57"/>
      <c r="E61" s="57"/>
      <c r="G61" s="115"/>
      <c r="H61" s="48"/>
      <c r="J61" s="3"/>
      <c r="K61" s="110"/>
      <c r="L61" s="110"/>
      <c r="M61" s="110"/>
      <c r="N61" s="110"/>
      <c r="O61" s="110"/>
      <c r="P61" s="48"/>
    </row>
    <row r="62" spans="1:16" x14ac:dyDescent="0.2">
      <c r="G62" s="117"/>
      <c r="H62" s="48"/>
      <c r="J62" s="48"/>
      <c r="K62" s="107"/>
      <c r="L62" s="107"/>
      <c r="M62" s="107"/>
      <c r="N62" s="107"/>
      <c r="O62" s="107"/>
      <c r="P62" s="48"/>
    </row>
    <row r="63" spans="1:16" x14ac:dyDescent="0.2">
      <c r="A63" s="3"/>
      <c r="B63" s="55"/>
      <c r="C63" s="55"/>
      <c r="D63" s="55"/>
      <c r="E63" s="61"/>
      <c r="G63" s="115"/>
      <c r="H63" s="116"/>
      <c r="J63" s="119"/>
      <c r="K63" s="120"/>
      <c r="L63" s="120"/>
      <c r="M63" s="120"/>
      <c r="N63" s="120"/>
      <c r="O63" s="120"/>
      <c r="P63" s="48"/>
    </row>
    <row r="64" spans="1:16" x14ac:dyDescent="0.2">
      <c r="A64" s="3"/>
      <c r="B64" s="55"/>
      <c r="C64" s="55"/>
      <c r="D64" s="55"/>
      <c r="E64" s="61"/>
      <c r="G64" s="115"/>
      <c r="H64" s="116"/>
      <c r="J64" s="3"/>
      <c r="K64" s="107"/>
      <c r="L64" s="107"/>
      <c r="M64" s="107"/>
      <c r="N64" s="107"/>
      <c r="O64" s="107"/>
      <c r="P64" s="48"/>
    </row>
    <row r="65" spans="1:16" x14ac:dyDescent="0.2">
      <c r="A65" s="3"/>
      <c r="B65" s="55"/>
      <c r="C65" s="55"/>
      <c r="D65" s="55"/>
      <c r="E65" s="61"/>
      <c r="G65" s="115"/>
      <c r="H65" s="116"/>
      <c r="J65" s="3"/>
      <c r="K65" s="107"/>
      <c r="L65" s="107"/>
      <c r="M65" s="107"/>
      <c r="N65" s="107"/>
      <c r="O65" s="107"/>
      <c r="P65" s="48"/>
    </row>
    <row r="66" spans="1:16" x14ac:dyDescent="0.2">
      <c r="A66" s="3"/>
      <c r="B66" s="55"/>
      <c r="C66" s="55"/>
      <c r="D66" s="55"/>
      <c r="E66" s="61"/>
      <c r="G66" s="115"/>
      <c r="H66" s="116"/>
      <c r="J66" s="3"/>
      <c r="K66" s="107"/>
      <c r="L66" s="107"/>
      <c r="M66" s="107"/>
      <c r="N66" s="107"/>
      <c r="O66" s="107"/>
      <c r="P66" s="48"/>
    </row>
    <row r="67" spans="1:16" x14ac:dyDescent="0.2">
      <c r="A67" s="3"/>
      <c r="B67" s="55"/>
      <c r="C67" s="55"/>
      <c r="D67" s="55"/>
      <c r="E67" s="61"/>
      <c r="G67" s="115"/>
      <c r="H67" s="116"/>
      <c r="J67" s="3"/>
      <c r="K67" s="107"/>
      <c r="L67" s="107"/>
      <c r="M67" s="107"/>
      <c r="N67" s="107"/>
      <c r="O67" s="107"/>
      <c r="P67" s="48"/>
    </row>
    <row r="68" spans="1:16" x14ac:dyDescent="0.2">
      <c r="A68" s="3"/>
      <c r="B68" s="61"/>
      <c r="C68" s="61"/>
      <c r="D68" s="61"/>
      <c r="E68" s="61"/>
      <c r="G68" s="115"/>
      <c r="H68" s="116"/>
      <c r="J68" s="3"/>
      <c r="K68" s="107"/>
      <c r="L68" s="107"/>
      <c r="M68" s="107"/>
      <c r="N68" s="107"/>
      <c r="O68" s="107"/>
      <c r="P68" s="48"/>
    </row>
    <row r="69" spans="1:16" x14ac:dyDescent="0.2">
      <c r="A69" s="3"/>
      <c r="B69" s="57"/>
      <c r="C69" s="57"/>
      <c r="D69" s="57"/>
      <c r="E69" s="57"/>
      <c r="G69" s="115"/>
      <c r="H69" s="116"/>
      <c r="J69" s="3"/>
      <c r="K69" s="109"/>
      <c r="L69" s="109"/>
      <c r="M69" s="109"/>
      <c r="N69" s="109"/>
      <c r="O69" s="109"/>
      <c r="P69" s="48"/>
    </row>
    <row r="70" spans="1:16" x14ac:dyDescent="0.2">
      <c r="J70" s="3"/>
      <c r="K70" s="110"/>
      <c r="L70" s="110"/>
      <c r="M70" s="110"/>
      <c r="N70" s="110"/>
      <c r="O70" s="110"/>
      <c r="P70" s="48"/>
    </row>
    <row r="71" spans="1:16" x14ac:dyDescent="0.2">
      <c r="J71" s="48"/>
      <c r="K71" s="48"/>
      <c r="L71" s="48"/>
      <c r="M71" s="48"/>
      <c r="N71" s="48"/>
      <c r="O71" s="48"/>
      <c r="P71" s="48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abSelected="1" workbookViewId="0">
      <selection activeCell="A2" sqref="A2:G8"/>
    </sheetView>
  </sheetViews>
  <sheetFormatPr baseColWidth="10" defaultColWidth="11.42578125" defaultRowHeight="12.75" x14ac:dyDescent="0.2"/>
  <cols>
    <col min="1" max="1" width="31.7109375" style="42" bestFit="1" customWidth="1"/>
    <col min="2" max="3" width="8.85546875" style="42" bestFit="1" customWidth="1"/>
    <col min="4" max="4" width="9.85546875" style="42" bestFit="1" customWidth="1"/>
    <col min="5" max="7" width="8.85546875" style="42" bestFit="1" customWidth="1"/>
    <col min="8" max="8" width="8" style="42" customWidth="1"/>
    <col min="9" max="9" width="11.42578125" style="42"/>
    <col min="10" max="10" width="24.42578125" style="42" customWidth="1"/>
    <col min="11" max="12" width="8.85546875" style="42" bestFit="1" customWidth="1"/>
    <col min="13" max="13" width="9.85546875" style="42" bestFit="1" customWidth="1"/>
    <col min="14" max="16" width="8.85546875" style="42" bestFit="1" customWidth="1"/>
    <col min="17" max="16384" width="11.42578125" style="42"/>
  </cols>
  <sheetData>
    <row r="1" spans="1:24" ht="21" x14ac:dyDescent="0.35">
      <c r="A1" s="94" t="s">
        <v>465</v>
      </c>
      <c r="J1" s="112" t="s">
        <v>471</v>
      </c>
      <c r="K1" s="112"/>
      <c r="L1" s="112"/>
      <c r="M1" s="112"/>
      <c r="N1" s="113"/>
      <c r="O1" s="113"/>
      <c r="P1" s="113"/>
    </row>
    <row r="2" spans="1:24" ht="15" x14ac:dyDescent="0.25">
      <c r="A2" s="111" t="s">
        <v>452</v>
      </c>
      <c r="B2" s="54">
        <v>2013</v>
      </c>
      <c r="C2" s="54">
        <v>2020</v>
      </c>
      <c r="D2" s="54">
        <v>2025</v>
      </c>
      <c r="E2" s="54">
        <v>2030</v>
      </c>
      <c r="F2" s="54">
        <v>2040</v>
      </c>
      <c r="G2" s="54">
        <v>2050</v>
      </c>
      <c r="J2" s="145" t="s">
        <v>475</v>
      </c>
      <c r="K2" s="1">
        <v>2014</v>
      </c>
      <c r="L2" s="1">
        <v>2020</v>
      </c>
      <c r="M2" s="1">
        <v>2025</v>
      </c>
      <c r="N2" s="1">
        <v>2030</v>
      </c>
      <c r="O2" s="1">
        <v>2040</v>
      </c>
      <c r="P2" s="1">
        <v>2050</v>
      </c>
      <c r="S2" s="54" t="s">
        <v>462</v>
      </c>
      <c r="T2" s="54"/>
    </row>
    <row r="3" spans="1:24" ht="15" x14ac:dyDescent="0.25">
      <c r="A3" s="129" t="s">
        <v>51</v>
      </c>
      <c r="B3" s="55">
        <f>VLOOKUP($S5,DATA!$A$1:$AM$533,S$3,FALSE)</f>
        <v>158.69049799999999</v>
      </c>
      <c r="C3" s="55">
        <f>VLOOKUP($S5,DATA!$A$1:$AM$533,T$3,FALSE)</f>
        <v>162.4704572</v>
      </c>
      <c r="D3" s="55">
        <f>VLOOKUP($S5,DATA!$A$1:$AM$533,U$3,FALSE)</f>
        <v>156.9381674</v>
      </c>
      <c r="E3" s="55">
        <f>VLOOKUP($S5,DATA!$A$1:$AM$533,V$3,FALSE)</f>
        <v>159.77204850000001</v>
      </c>
      <c r="F3" s="55">
        <f>VLOOKUP($S5,DATA!$A$1:$AM$533,W$3,FALSE)</f>
        <v>160.9486594</v>
      </c>
      <c r="G3" s="55">
        <f>VLOOKUP($S5,DATA!$A$1:$AM$533,X$3,FALSE)</f>
        <v>161.2842837</v>
      </c>
      <c r="J3" s="131" t="s">
        <v>51</v>
      </c>
      <c r="K3" s="85">
        <f>K18+K27+K36</f>
        <v>159.4835896387691</v>
      </c>
      <c r="L3" s="85">
        <f t="shared" ref="L3:P3" si="0">L18+L27+L36</f>
        <v>149.40082596864647</v>
      </c>
      <c r="M3" s="85">
        <f t="shared" si="0"/>
        <v>140.7815555420556</v>
      </c>
      <c r="N3" s="85">
        <f t="shared" si="0"/>
        <v>137.64716815207407</v>
      </c>
      <c r="O3" s="85">
        <f t="shared" si="0"/>
        <v>135.84447236421195</v>
      </c>
      <c r="P3" s="85">
        <f t="shared" si="0"/>
        <v>137.77026292010845</v>
      </c>
      <c r="S3" s="121">
        <v>2</v>
      </c>
      <c r="T3" s="122">
        <v>9</v>
      </c>
      <c r="U3" s="122">
        <v>14</v>
      </c>
      <c r="V3" s="122">
        <v>19</v>
      </c>
      <c r="W3" s="122">
        <v>29</v>
      </c>
      <c r="X3" s="123">
        <v>39</v>
      </c>
    </row>
    <row r="4" spans="1:24" ht="15" x14ac:dyDescent="0.25">
      <c r="A4" s="129" t="s">
        <v>52</v>
      </c>
      <c r="B4" s="55">
        <f>VLOOKUP($S6,DATA!$A$1:$AM$533,S$3,FALSE)</f>
        <v>1536.846857</v>
      </c>
      <c r="C4" s="55">
        <f>VLOOKUP($S6,DATA!$A$1:$AM$533,T$3,FALSE)</f>
        <v>1653.042134</v>
      </c>
      <c r="D4" s="55">
        <f>VLOOKUP($S6,DATA!$A$1:$AM$533,U$3,FALSE)</f>
        <v>1744.3161749999999</v>
      </c>
      <c r="E4" s="55">
        <f>VLOOKUP($S6,DATA!$A$1:$AM$533,V$3,FALSE)</f>
        <v>1842.8926200000001</v>
      </c>
      <c r="F4" s="55">
        <f>VLOOKUP($S6,DATA!$A$1:$AM$533,W$3,FALSE)</f>
        <v>1987.6540749999999</v>
      </c>
      <c r="G4" s="55">
        <f>VLOOKUP($S6,DATA!$A$1:$AM$533,X$3,FALSE)</f>
        <v>2114.7491450000002</v>
      </c>
      <c r="J4" s="131" t="s">
        <v>52</v>
      </c>
      <c r="K4" s="85">
        <f t="shared" ref="K4:P7" si="1">K19+K28+K37</f>
        <v>1513.6339243211369</v>
      </c>
      <c r="L4" s="85">
        <f t="shared" si="1"/>
        <v>1605.3593493971787</v>
      </c>
      <c r="M4" s="85">
        <f t="shared" si="1"/>
        <v>1732.1719328140293</v>
      </c>
      <c r="N4" s="85">
        <f t="shared" si="1"/>
        <v>1827.4310152556045</v>
      </c>
      <c r="O4" s="85">
        <f t="shared" si="1"/>
        <v>1921.5165611837751</v>
      </c>
      <c r="P4" s="85">
        <f t="shared" si="1"/>
        <v>2103.3703629628376</v>
      </c>
      <c r="S4" s="124">
        <v>20</v>
      </c>
      <c r="T4" s="64">
        <v>21</v>
      </c>
      <c r="U4" s="64">
        <v>22</v>
      </c>
      <c r="V4" s="64"/>
      <c r="W4" s="64"/>
      <c r="X4" s="125"/>
    </row>
    <row r="5" spans="1:24" ht="15" x14ac:dyDescent="0.25">
      <c r="A5" s="129" t="s">
        <v>53</v>
      </c>
      <c r="B5" s="55">
        <f>VLOOKUP($S7,DATA!$A$1:$AM$533,S$3,FALSE)</f>
        <v>1250.920102</v>
      </c>
      <c r="C5" s="55">
        <f>VLOOKUP($S7,DATA!$A$1:$AM$533,T$3,FALSE)</f>
        <v>1306.898052</v>
      </c>
      <c r="D5" s="55">
        <f>VLOOKUP($S7,DATA!$A$1:$AM$533,U$3,FALSE)</f>
        <v>1344.7539879999999</v>
      </c>
      <c r="E5" s="55">
        <f>VLOOKUP($S7,DATA!$A$1:$AM$533,V$3,FALSE)</f>
        <v>1384.2293010000001</v>
      </c>
      <c r="F5" s="55">
        <f>VLOOKUP($S7,DATA!$A$1:$AM$533,W$3,FALSE)</f>
        <v>1432.4112950000001</v>
      </c>
      <c r="G5" s="55">
        <f>VLOOKUP($S7,DATA!$A$1:$AM$533,X$3,FALSE)</f>
        <v>1478.2168979999999</v>
      </c>
      <c r="J5" s="131" t="s">
        <v>53</v>
      </c>
      <c r="K5" s="85">
        <f t="shared" si="1"/>
        <v>1239.6847650019495</v>
      </c>
      <c r="L5" s="85">
        <f t="shared" si="1"/>
        <v>1273.5811679364854</v>
      </c>
      <c r="M5" s="85">
        <f t="shared" si="1"/>
        <v>1344.8287283182453</v>
      </c>
      <c r="N5" s="85">
        <f t="shared" si="1"/>
        <v>1388.555720093505</v>
      </c>
      <c r="O5" s="85">
        <f t="shared" si="1"/>
        <v>1409.9773389182451</v>
      </c>
      <c r="P5" s="85">
        <f t="shared" si="1"/>
        <v>1495.8025667488923</v>
      </c>
      <c r="S5" s="124" t="s">
        <v>74</v>
      </c>
      <c r="T5" s="64"/>
      <c r="U5" s="64"/>
      <c r="V5" s="64"/>
      <c r="W5" s="64"/>
      <c r="X5" s="125"/>
    </row>
    <row r="6" spans="1:24" ht="15" x14ac:dyDescent="0.25">
      <c r="A6" s="129" t="s">
        <v>54</v>
      </c>
      <c r="B6" s="55">
        <f>VLOOKUP($S8,DATA!$A$1:$AM$533,S$3,FALSE)</f>
        <v>180.4229244</v>
      </c>
      <c r="C6" s="55">
        <f>VLOOKUP($S8,DATA!$A$1:$AM$533,T$3,FALSE)</f>
        <v>164.93758800000001</v>
      </c>
      <c r="D6" s="55">
        <f>VLOOKUP($S8,DATA!$A$1:$AM$533,U$3,FALSE)</f>
        <v>154.40220969999999</v>
      </c>
      <c r="E6" s="55">
        <f>VLOOKUP($S8,DATA!$A$1:$AM$533,V$3,FALSE)</f>
        <v>143.60758179999999</v>
      </c>
      <c r="F6" s="55">
        <f>VLOOKUP($S8,DATA!$A$1:$AM$533,W$3,FALSE)</f>
        <v>137.41118710000001</v>
      </c>
      <c r="G6" s="55">
        <f>VLOOKUP($S8,DATA!$A$1:$AM$533,X$3,FALSE)</f>
        <v>121.7370147</v>
      </c>
      <c r="J6" s="131" t="s">
        <v>54</v>
      </c>
      <c r="K6" s="85">
        <f t="shared" si="1"/>
        <v>181.26275960403501</v>
      </c>
      <c r="L6" s="85">
        <f t="shared" si="1"/>
        <v>178.8403573816845</v>
      </c>
      <c r="M6" s="85">
        <f t="shared" si="1"/>
        <v>154.51889665269684</v>
      </c>
      <c r="N6" s="85">
        <f t="shared" si="1"/>
        <v>139.84491686932074</v>
      </c>
      <c r="O6" s="85">
        <f t="shared" si="1"/>
        <v>129.64957225169294</v>
      </c>
      <c r="P6" s="85">
        <f t="shared" si="1"/>
        <v>116.54224952023492</v>
      </c>
      <c r="S6" s="124" t="s">
        <v>75</v>
      </c>
      <c r="T6" s="64"/>
      <c r="U6" s="64"/>
      <c r="V6" s="64"/>
      <c r="W6" s="64"/>
      <c r="X6" s="125"/>
    </row>
    <row r="7" spans="1:24" ht="15" x14ac:dyDescent="0.25">
      <c r="A7" s="129" t="s">
        <v>55</v>
      </c>
      <c r="B7" s="55">
        <f>VLOOKUP($S9,DATA!$A$1:$AM$533,S$3,FALSE)</f>
        <v>1498.677275</v>
      </c>
      <c r="C7" s="55">
        <f>VLOOKUP($S9,DATA!$A$1:$AM$533,T$3,FALSE)</f>
        <v>1624.1505159999999</v>
      </c>
      <c r="D7" s="55">
        <f>VLOOKUP($S9,DATA!$A$1:$AM$533,U$3,FALSE)</f>
        <v>1701.211595</v>
      </c>
      <c r="E7" s="55">
        <f>VLOOKUP($S9,DATA!$A$1:$AM$533,V$3,FALSE)</f>
        <v>1786.5196530000001</v>
      </c>
      <c r="F7" s="55">
        <f>VLOOKUP($S9,DATA!$A$1:$AM$533,W$3,FALSE)</f>
        <v>1623.7448569999999</v>
      </c>
      <c r="G7" s="55">
        <f>VLOOKUP($S9,DATA!$A$1:$AM$533,X$3,FALSE)</f>
        <v>1456.706091</v>
      </c>
      <c r="J7" s="131" t="s">
        <v>458</v>
      </c>
      <c r="K7" s="85">
        <f t="shared" si="1"/>
        <v>1525.6879408236925</v>
      </c>
      <c r="L7" s="85">
        <f t="shared" si="1"/>
        <v>1649.6800001391975</v>
      </c>
      <c r="M7" s="85">
        <f t="shared" si="1"/>
        <v>1761.919822484263</v>
      </c>
      <c r="N7" s="85">
        <f t="shared" si="1"/>
        <v>1772.7386014040144</v>
      </c>
      <c r="O7" s="85">
        <f t="shared" si="1"/>
        <v>1709.1366164123476</v>
      </c>
      <c r="P7" s="85">
        <f t="shared" si="1"/>
        <v>1447.3500154367778</v>
      </c>
      <c r="S7" s="124" t="s">
        <v>76</v>
      </c>
      <c r="T7" s="64"/>
      <c r="U7" s="64"/>
      <c r="V7" s="64"/>
      <c r="W7" s="64"/>
      <c r="X7" s="125"/>
    </row>
    <row r="8" spans="1:24" ht="15" x14ac:dyDescent="0.25">
      <c r="A8" s="129" t="s">
        <v>56</v>
      </c>
      <c r="B8" s="61">
        <f t="shared" ref="B8:G8" si="2">SUM(B3:B7)</f>
        <v>4625.5576564000003</v>
      </c>
      <c r="C8" s="61">
        <f t="shared" si="2"/>
        <v>4911.4987471999993</v>
      </c>
      <c r="D8" s="61">
        <f t="shared" si="2"/>
        <v>5101.6221351000004</v>
      </c>
      <c r="E8" s="61">
        <f t="shared" si="2"/>
        <v>5317.0212043000001</v>
      </c>
      <c r="F8" s="61">
        <f t="shared" si="2"/>
        <v>5342.1700735000004</v>
      </c>
      <c r="G8" s="61">
        <f t="shared" si="2"/>
        <v>5332.6934324000003</v>
      </c>
      <c r="J8" s="132" t="s">
        <v>145</v>
      </c>
      <c r="K8" s="103">
        <f>SUM(K3:K7)</f>
        <v>4619.7529793895828</v>
      </c>
      <c r="L8" s="103">
        <f t="shared" ref="L8:P8" si="3">SUM(L3:L7)</f>
        <v>4856.8617008231922</v>
      </c>
      <c r="M8" s="103">
        <f t="shared" si="3"/>
        <v>5134.2209358112905</v>
      </c>
      <c r="N8" s="103">
        <f t="shared" si="3"/>
        <v>5266.2174217745178</v>
      </c>
      <c r="O8" s="103">
        <f t="shared" si="3"/>
        <v>5306.1245611302729</v>
      </c>
      <c r="P8" s="103">
        <f t="shared" si="3"/>
        <v>5300.8354575888507</v>
      </c>
      <c r="S8" s="124" t="s">
        <v>77</v>
      </c>
      <c r="T8" s="64"/>
      <c r="U8" s="64"/>
      <c r="V8" s="64"/>
      <c r="W8" s="64"/>
      <c r="X8" s="125"/>
    </row>
    <row r="9" spans="1:24" x14ac:dyDescent="0.2">
      <c r="A9" s="3"/>
      <c r="B9" s="57"/>
      <c r="C9" s="57"/>
      <c r="D9" s="57"/>
      <c r="E9" s="57"/>
      <c r="F9" s="57"/>
      <c r="G9" s="57"/>
      <c r="J9" s="3" t="s">
        <v>473</v>
      </c>
      <c r="K9" s="109"/>
      <c r="L9" s="134">
        <f>L8/'ENER-baseline'!L8-1</f>
        <v>-9.079118893504845E-2</v>
      </c>
      <c r="M9" s="134">
        <f>M8/'ENER-baseline'!M8-1</f>
        <v>-0.25618668357721219</v>
      </c>
      <c r="N9" s="134">
        <f>N8/'ENER-baseline'!N8-1</f>
        <v>-0.30938315069943534</v>
      </c>
      <c r="O9" s="134">
        <f>O8/'ENER-baseline'!O8-1</f>
        <v>-0.35692106890808517</v>
      </c>
      <c r="P9" s="134">
        <f>P8/'ENER-baseline'!P8-1</f>
        <v>-0.43615923924352984</v>
      </c>
      <c r="Q9" s="48"/>
      <c r="S9" s="124" t="s">
        <v>235</v>
      </c>
      <c r="T9" s="64"/>
      <c r="U9" s="64"/>
      <c r="V9" s="64"/>
      <c r="W9" s="64"/>
      <c r="X9" s="125"/>
    </row>
    <row r="10" spans="1:24" x14ac:dyDescent="0.2">
      <c r="J10" s="3"/>
      <c r="K10" s="110"/>
      <c r="L10" s="110"/>
      <c r="M10" s="110"/>
      <c r="N10" s="110"/>
      <c r="O10" s="110"/>
      <c r="P10" s="110"/>
      <c r="Q10" s="48"/>
      <c r="S10" s="124" t="s">
        <v>49</v>
      </c>
      <c r="T10" s="64"/>
      <c r="U10" s="64"/>
      <c r="V10" s="64"/>
      <c r="W10" s="64"/>
      <c r="X10" s="125"/>
    </row>
    <row r="11" spans="1:24" x14ac:dyDescent="0.2">
      <c r="J11" s="3"/>
      <c r="K11" s="107"/>
      <c r="L11" s="107"/>
      <c r="M11" s="107"/>
      <c r="N11" s="107"/>
      <c r="O11" s="107"/>
      <c r="P11" s="107"/>
      <c r="Q11" s="48"/>
      <c r="S11" s="124" t="s">
        <v>50</v>
      </c>
      <c r="T11" s="64"/>
      <c r="U11" s="64"/>
      <c r="V11" s="64"/>
      <c r="W11" s="64"/>
      <c r="X11" s="125"/>
    </row>
    <row r="12" spans="1:24" x14ac:dyDescent="0.2">
      <c r="A12" s="3" t="s">
        <v>129</v>
      </c>
      <c r="B12" s="54">
        <v>2013</v>
      </c>
      <c r="C12" s="54">
        <v>2020</v>
      </c>
      <c r="D12" s="54">
        <v>2025</v>
      </c>
      <c r="E12" s="54">
        <v>2030</v>
      </c>
      <c r="F12" s="54">
        <v>2040</v>
      </c>
      <c r="G12" s="54">
        <v>2050</v>
      </c>
      <c r="J12" s="3" t="s">
        <v>129</v>
      </c>
      <c r="K12" s="54">
        <v>2013</v>
      </c>
      <c r="L12" s="54">
        <v>2020</v>
      </c>
      <c r="M12" s="54">
        <v>2025</v>
      </c>
      <c r="N12" s="54">
        <v>2030</v>
      </c>
      <c r="O12" s="54">
        <v>2040</v>
      </c>
      <c r="P12" s="54">
        <v>2050</v>
      </c>
      <c r="Q12" s="48"/>
      <c r="S12" s="124" t="s">
        <v>63</v>
      </c>
      <c r="T12" s="64"/>
      <c r="U12" s="64"/>
      <c r="V12" s="64"/>
      <c r="W12" s="64"/>
      <c r="X12" s="125"/>
    </row>
    <row r="13" spans="1:24" ht="15" x14ac:dyDescent="0.25">
      <c r="A13" s="129" t="s">
        <v>459</v>
      </c>
      <c r="B13" s="59">
        <f>VLOOKUP($S11,DATA!$A$1:$AM$533,S$3,FALSE)</f>
        <v>237211.6275</v>
      </c>
      <c r="C13" s="59">
        <f>VLOOKUP($S11,DATA!$A$1:$AM$533,T$3,FALSE)</f>
        <v>276313.96610000002</v>
      </c>
      <c r="D13" s="59">
        <f>VLOOKUP($S11,DATA!$A$1:$AM$533,U$3,FALSE)</f>
        <v>303048.6911</v>
      </c>
      <c r="E13" s="59">
        <f>VLOOKUP($S11,DATA!$A$1:$AM$533,V$3,FALSE)</f>
        <v>332114.32270000002</v>
      </c>
      <c r="F13" s="59">
        <f>VLOOKUP($S11,DATA!$A$1:$AM$533,W$3,FALSE)</f>
        <v>368629.05540000001</v>
      </c>
      <c r="G13" s="59">
        <f>VLOOKUP($S11,DATA!$A$1:$AM$533,X$3,FALSE)</f>
        <v>402605.65700000001</v>
      </c>
      <c r="J13" s="132" t="s">
        <v>459</v>
      </c>
      <c r="K13" s="59">
        <f>K41/0.0036</f>
        <v>242184.04738459998</v>
      </c>
      <c r="L13" s="59">
        <f t="shared" ref="L13:P13" si="4">L41/0.0036</f>
        <v>266973.82580089994</v>
      </c>
      <c r="M13" s="59">
        <f t="shared" si="4"/>
        <v>306057.45907964319</v>
      </c>
      <c r="N13" s="59">
        <f t="shared" si="4"/>
        <v>328898.30330722971</v>
      </c>
      <c r="O13" s="59">
        <f t="shared" si="4"/>
        <v>352007.77632890572</v>
      </c>
      <c r="P13" s="59">
        <f t="shared" si="4"/>
        <v>401213.03077243752</v>
      </c>
      <c r="Q13" s="48"/>
      <c r="S13" s="124" t="s">
        <v>64</v>
      </c>
      <c r="T13" s="64"/>
      <c r="U13" s="64"/>
      <c r="V13" s="64"/>
      <c r="W13" s="64"/>
      <c r="X13" s="125"/>
    </row>
    <row r="14" spans="1:24" x14ac:dyDescent="0.2">
      <c r="J14" s="3"/>
      <c r="K14" s="107"/>
      <c r="L14" s="108"/>
      <c r="M14" s="108"/>
      <c r="N14" s="108"/>
      <c r="O14" s="108"/>
      <c r="P14" s="108"/>
      <c r="Q14" s="48"/>
      <c r="S14" s="124" t="s">
        <v>65</v>
      </c>
      <c r="T14" s="64"/>
      <c r="U14" s="64"/>
      <c r="V14" s="64"/>
      <c r="W14" s="64"/>
      <c r="X14" s="125"/>
    </row>
    <row r="15" spans="1:24" x14ac:dyDescent="0.2">
      <c r="A15" s="3"/>
      <c r="B15" s="55"/>
      <c r="C15" s="55"/>
      <c r="D15" s="55"/>
      <c r="E15" s="55"/>
      <c r="F15" s="55"/>
      <c r="G15" s="55"/>
      <c r="J15" s="3"/>
      <c r="K15" s="107"/>
      <c r="L15" s="107"/>
      <c r="M15" s="107"/>
      <c r="N15" s="107"/>
      <c r="O15" s="107"/>
      <c r="P15" s="107"/>
      <c r="Q15" s="48"/>
      <c r="S15" s="124" t="s">
        <v>66</v>
      </c>
      <c r="T15" s="64"/>
      <c r="U15" s="64"/>
      <c r="V15" s="64"/>
      <c r="W15" s="64"/>
      <c r="X15" s="125"/>
    </row>
    <row r="16" spans="1:24" x14ac:dyDescent="0.2">
      <c r="A16" s="3"/>
      <c r="J16" s="3" t="s">
        <v>460</v>
      </c>
      <c r="K16" s="107"/>
      <c r="L16" s="107"/>
      <c r="M16" s="107"/>
      <c r="N16" s="107"/>
      <c r="O16" s="107"/>
      <c r="P16" s="107"/>
      <c r="Q16" s="48"/>
      <c r="S16" s="126" t="s">
        <v>67</v>
      </c>
      <c r="T16" s="127"/>
      <c r="U16" s="127"/>
      <c r="V16" s="127"/>
      <c r="W16" s="127"/>
      <c r="X16" s="128"/>
    </row>
    <row r="17" spans="1:17" ht="15" x14ac:dyDescent="0.25">
      <c r="A17" s="3" t="s">
        <v>466</v>
      </c>
      <c r="B17" s="54">
        <v>2013</v>
      </c>
      <c r="C17" s="54">
        <v>2020</v>
      </c>
      <c r="D17" s="54">
        <v>2025</v>
      </c>
      <c r="E17" s="54">
        <v>2030</v>
      </c>
      <c r="F17" s="54">
        <v>2040</v>
      </c>
      <c r="G17" s="54">
        <v>2050</v>
      </c>
      <c r="H17" s="6"/>
      <c r="J17" s="130" t="s">
        <v>457</v>
      </c>
      <c r="K17" s="1">
        <v>2014</v>
      </c>
      <c r="L17" s="1">
        <v>2020</v>
      </c>
      <c r="M17" s="1">
        <v>2025</v>
      </c>
      <c r="N17" s="1">
        <v>2030</v>
      </c>
      <c r="O17" s="1">
        <v>2040</v>
      </c>
      <c r="P17" s="1">
        <v>2050</v>
      </c>
      <c r="Q17" s="48"/>
    </row>
    <row r="18" spans="1:17" ht="15" x14ac:dyDescent="0.25">
      <c r="A18" s="129" t="s">
        <v>51</v>
      </c>
      <c r="B18" s="55">
        <f>VLOOKUP(CONCATENATE($S12,$S$4,"_2"),DATA!$A$1:$AM$533,S$3,FALSE)</f>
        <v>121.58713299999999</v>
      </c>
      <c r="C18" s="55">
        <f>VLOOKUP(CONCATENATE($S12,$S$4,"_2"),DATA!$A$1:$AM$533,T$3,FALSE)</f>
        <v>124.4933765</v>
      </c>
      <c r="D18" s="55">
        <f>VLOOKUP(CONCATENATE($S12,$S$4,"_2"),DATA!$A$1:$AM$533,U$3,FALSE)</f>
        <v>121.1664964</v>
      </c>
      <c r="E18" s="55">
        <f>VLOOKUP(CONCATENATE($S12,$S$4,"_2"),DATA!$A$1:$AM$533,V$3,FALSE)</f>
        <v>124.2629812</v>
      </c>
      <c r="F18" s="55">
        <f>VLOOKUP(CONCATENATE($S12,$S$4,"_2"),DATA!$A$1:$AM$533,W$3,FALSE)</f>
        <v>125.3763134</v>
      </c>
      <c r="G18" s="55">
        <f>VLOOKUP(CONCATENATE($S12,$S$4,"_2"),DATA!$A$1:$AM$533,X$3,FALSE)</f>
        <v>124.1220802</v>
      </c>
      <c r="H18" s="116"/>
      <c r="J18" s="131" t="s">
        <v>51</v>
      </c>
      <c r="K18" s="114">
        <v>123.35148719296878</v>
      </c>
      <c r="L18" s="114">
        <v>113.25619709423326</v>
      </c>
      <c r="M18" s="114">
        <v>104.63028906385915</v>
      </c>
      <c r="N18" s="114">
        <v>101.49185280860188</v>
      </c>
      <c r="O18" s="114">
        <v>99.684691310950853</v>
      </c>
      <c r="P18" s="114">
        <v>101.59984785988996</v>
      </c>
    </row>
    <row r="19" spans="1:17" ht="15" x14ac:dyDescent="0.25">
      <c r="A19" s="129" t="s">
        <v>52</v>
      </c>
      <c r="B19" s="55">
        <f>VLOOKUP(CONCATENATE($S13,$S$4,"_2"),DATA!$A$1:$AM$533,S$3,FALSE)</f>
        <v>411.05060300000002</v>
      </c>
      <c r="C19" s="55">
        <f>VLOOKUP(CONCATENATE($S13,$S$4,"_2"),DATA!$A$1:$AM$533,T$3,FALSE)</f>
        <v>378.77007930000002</v>
      </c>
      <c r="D19" s="55">
        <f>VLOOKUP(CONCATENATE($S13,$S$4,"_2"),DATA!$A$1:$AM$533,U$3,FALSE)</f>
        <v>355.712245</v>
      </c>
      <c r="E19" s="55">
        <f>VLOOKUP(CONCATENATE($S13,$S$4,"_2"),DATA!$A$1:$AM$533,V$3,FALSE)</f>
        <v>332.65447230000001</v>
      </c>
      <c r="F19" s="55">
        <f>VLOOKUP(CONCATENATE($S13,$S$4,"_2"),DATA!$A$1:$AM$533,W$3,FALSE)</f>
        <v>367.3955024</v>
      </c>
      <c r="G19" s="55">
        <f>VLOOKUP(CONCATENATE($S13,$S$4,"_2"),DATA!$A$1:$AM$533,X$3,FALSE)</f>
        <v>402.1367237</v>
      </c>
      <c r="H19" s="116"/>
      <c r="J19" s="131" t="s">
        <v>52</v>
      </c>
      <c r="K19" s="114">
        <v>385.45498639315804</v>
      </c>
      <c r="L19" s="114">
        <v>363.76934808449835</v>
      </c>
      <c r="M19" s="114">
        <v>326.09813854634649</v>
      </c>
      <c r="N19" s="114">
        <v>332.65477891460495</v>
      </c>
      <c r="O19" s="114">
        <v>354.63040392498675</v>
      </c>
      <c r="P19" s="114">
        <v>402.13701746530143</v>
      </c>
    </row>
    <row r="20" spans="1:17" ht="15" x14ac:dyDescent="0.25">
      <c r="A20" s="129" t="s">
        <v>53</v>
      </c>
      <c r="B20" s="55">
        <f>VLOOKUP(CONCATENATE($S14,$S$4,"_2"),DATA!$A$1:$AM$533,S$3,FALSE)</f>
        <v>1245.3447020000001</v>
      </c>
      <c r="C20" s="55">
        <f>VLOOKUP(CONCATENATE($S14,$S$4,"_2"),DATA!$A$1:$AM$533,T$3,FALSE)</f>
        <v>1279.1238599999999</v>
      </c>
      <c r="D20" s="55">
        <f>VLOOKUP(CONCATENATE($S14,$S$4,"_2"),DATA!$A$1:$AM$533,U$3,FALSE)</f>
        <v>1301.5370579999999</v>
      </c>
      <c r="E20" s="55">
        <f>VLOOKUP(CONCATENATE($S14,$S$4,"_2"),DATA!$A$1:$AM$533,V$3,FALSE)</f>
        <v>1325.672384</v>
      </c>
      <c r="F20" s="55">
        <f>VLOOKUP(CONCATENATE($S14,$S$4,"_2"),DATA!$A$1:$AM$533,W$3,FALSE)</f>
        <v>1331.5323659999999</v>
      </c>
      <c r="G20" s="55">
        <f>VLOOKUP(CONCATENATE($S14,$S$4,"_2"),DATA!$A$1:$AM$533,X$3,FALSE)</f>
        <v>1336.710971</v>
      </c>
      <c r="H20" s="116"/>
      <c r="J20" s="131" t="s">
        <v>53</v>
      </c>
      <c r="K20" s="114">
        <v>1235.6654370019494</v>
      </c>
      <c r="L20" s="114">
        <v>1261.1463508977931</v>
      </c>
      <c r="M20" s="114">
        <v>1302.9321568040905</v>
      </c>
      <c r="N20" s="114">
        <v>1329.0221898488646</v>
      </c>
      <c r="O20" s="114">
        <v>1327.9561519320328</v>
      </c>
      <c r="P20" s="114">
        <v>1346.8790390140794</v>
      </c>
    </row>
    <row r="21" spans="1:17" ht="15" x14ac:dyDescent="0.25">
      <c r="A21" s="129" t="s">
        <v>54</v>
      </c>
      <c r="B21" s="55">
        <f>VLOOKUP(CONCATENATE($S15,$S$4,"_2"),DATA!$A$1:$AM$533,S$3,FALSE)</f>
        <v>82.998924400000007</v>
      </c>
      <c r="C21" s="55">
        <f>VLOOKUP(CONCATENATE($S15,$S$4,"_2"),DATA!$A$1:$AM$533,T$3,FALSE)</f>
        <v>68.718155769999996</v>
      </c>
      <c r="D21" s="55">
        <f>VLOOKUP(CONCATENATE($S15,$S$4,"_2"),DATA!$A$1:$AM$533,U$3,FALSE)</f>
        <v>58.406777179999999</v>
      </c>
      <c r="E21" s="55">
        <f>VLOOKUP(CONCATENATE($S15,$S$4,"_2"),DATA!$A$1:$AM$533,V$3,FALSE)</f>
        <v>48.420336480000003</v>
      </c>
      <c r="F21" s="55">
        <f>VLOOKUP(CONCATENATE($S15,$S$4,"_2"),DATA!$A$1:$AM$533,W$3,FALSE)</f>
        <v>43.415013340000002</v>
      </c>
      <c r="G21" s="55">
        <f>VLOOKUP(CONCATENATE($S15,$S$4,"_2"),DATA!$A$1:$AM$533,X$3,FALSE)</f>
        <v>38.957182199999998</v>
      </c>
      <c r="H21" s="116"/>
      <c r="J21" s="131" t="s">
        <v>54</v>
      </c>
      <c r="K21" s="114">
        <v>67.826159999999987</v>
      </c>
      <c r="L21" s="114">
        <v>65.223873969794525</v>
      </c>
      <c r="M21" s="114">
        <v>55.410842446567131</v>
      </c>
      <c r="N21" s="114">
        <v>50.039704211623032</v>
      </c>
      <c r="O21" s="114">
        <v>45.492332978376083</v>
      </c>
      <c r="P21" s="114">
        <v>40.332096399023833</v>
      </c>
    </row>
    <row r="22" spans="1:17" ht="15" x14ac:dyDescent="0.25">
      <c r="A22" s="129" t="s">
        <v>55</v>
      </c>
      <c r="B22" s="55">
        <f>VLOOKUP(CONCATENATE($S16,$S$4,"_2"),DATA!$A$1:$AM$533,S$3,FALSE)</f>
        <v>1269.6992749999999</v>
      </c>
      <c r="C22" s="55">
        <f>VLOOKUP(CONCATENATE($S16,$S$4,"_2"),DATA!$A$1:$AM$533,T$3,FALSE)</f>
        <v>1323.0702759999999</v>
      </c>
      <c r="D22" s="55">
        <f>VLOOKUP(CONCATENATE($S16,$S$4,"_2"),DATA!$A$1:$AM$533,U$3,FALSE)</f>
        <v>1352.959106</v>
      </c>
      <c r="E22" s="55">
        <f>VLOOKUP(CONCATENATE($S16,$S$4,"_2"),DATA!$A$1:$AM$533,V$3,FALSE)</f>
        <v>1388.4915229999999</v>
      </c>
      <c r="F22" s="55">
        <f>VLOOKUP(CONCATENATE($S16,$S$4,"_2"),DATA!$A$1:$AM$533,W$3,FALSE)</f>
        <v>1178.659635</v>
      </c>
      <c r="G22" s="55">
        <f>VLOOKUP(CONCATENATE($S16,$S$4,"_2"),DATA!$A$1:$AM$533,X$3,FALSE)</f>
        <v>964.69830109999998</v>
      </c>
      <c r="H22" s="116"/>
      <c r="J22" s="131" t="s">
        <v>458</v>
      </c>
      <c r="K22" s="114">
        <v>1290.9600362210074</v>
      </c>
      <c r="L22" s="114">
        <v>1373.9727526579004</v>
      </c>
      <c r="M22" s="114">
        <v>1407.8576644829075</v>
      </c>
      <c r="N22" s="114">
        <v>1380.0655675855314</v>
      </c>
      <c r="O22" s="114">
        <v>1283.1989750343278</v>
      </c>
      <c r="P22" s="114">
        <v>958.44313514135695</v>
      </c>
      <c r="Q22" s="135">
        <f>P22/'ENER-baseline'!P22-1</f>
        <v>-0.66718644528215965</v>
      </c>
    </row>
    <row r="23" spans="1:17" ht="15" x14ac:dyDescent="0.25">
      <c r="A23" s="129" t="s">
        <v>56</v>
      </c>
      <c r="B23" s="61">
        <f>SUM(B18:B22)</f>
        <v>3130.6806373999998</v>
      </c>
      <c r="C23" s="61">
        <f t="shared" ref="C23:G23" si="5">SUM(C18:C22)</f>
        <v>3174.1757475699997</v>
      </c>
      <c r="D23" s="61">
        <f t="shared" si="5"/>
        <v>3189.7816825800001</v>
      </c>
      <c r="E23" s="61">
        <f t="shared" si="5"/>
        <v>3219.5016969799999</v>
      </c>
      <c r="F23" s="61">
        <f t="shared" si="5"/>
        <v>3046.37883014</v>
      </c>
      <c r="G23" s="61">
        <f t="shared" si="5"/>
        <v>2866.6252581999997</v>
      </c>
      <c r="H23" s="116"/>
      <c r="J23" s="132" t="s">
        <v>145</v>
      </c>
      <c r="K23" s="103">
        <f>SUM(K18:K22)</f>
        <v>3103.258106809084</v>
      </c>
      <c r="L23" s="103">
        <f t="shared" ref="L23:P23" si="6">SUM(L18:L22)</f>
        <v>3177.3685227042197</v>
      </c>
      <c r="M23" s="103">
        <f t="shared" si="6"/>
        <v>3196.9290913437708</v>
      </c>
      <c r="N23" s="103">
        <f t="shared" si="6"/>
        <v>3193.2740933692257</v>
      </c>
      <c r="O23" s="103">
        <f t="shared" si="6"/>
        <v>3110.9625551806739</v>
      </c>
      <c r="P23" s="103">
        <f t="shared" si="6"/>
        <v>2849.3911358796518</v>
      </c>
    </row>
    <row r="24" spans="1:17" x14ac:dyDescent="0.2">
      <c r="A24" s="3" t="s">
        <v>473</v>
      </c>
      <c r="B24" s="134"/>
      <c r="C24" s="134">
        <f>C23/'ENER-baseline'!C23-1</f>
        <v>-0.16987882325154824</v>
      </c>
      <c r="D24" s="134">
        <f>D23/'ENER-baseline'!D23-1</f>
        <v>-0.26108384531036899</v>
      </c>
      <c r="E24" s="134">
        <f>E23/'ENER-baseline'!E23-1</f>
        <v>-0.33095569506018108</v>
      </c>
      <c r="F24" s="134">
        <f>F23/'ENER-baseline'!F23-1</f>
        <v>-0.40876052417616693</v>
      </c>
      <c r="G24" s="134">
        <f>G23/'ENER-baseline'!G23-1</f>
        <v>-0.47887954485673734</v>
      </c>
      <c r="H24" s="116"/>
      <c r="J24" s="3" t="s">
        <v>473</v>
      </c>
      <c r="K24" s="110"/>
      <c r="L24" s="136">
        <f>L23/'ENER-baseline'!L23-1</f>
        <v>-9.53815661383699E-2</v>
      </c>
      <c r="M24" s="136">
        <f>M23/'ENER-baseline'!M23-1</f>
        <v>-0.278297511967458</v>
      </c>
      <c r="N24" s="136">
        <f>N23/'ENER-baseline'!N23-1</f>
        <v>-0.33834629341471167</v>
      </c>
      <c r="O24" s="136">
        <f>O23/'ENER-baseline'!O23-1</f>
        <v>-0.39248804939019932</v>
      </c>
      <c r="P24" s="136">
        <f>P23/'ENER-baseline'!P23-1</f>
        <v>-0.48379359761970986</v>
      </c>
    </row>
    <row r="25" spans="1:17" x14ac:dyDescent="0.2">
      <c r="G25" s="117"/>
      <c r="H25" s="48"/>
      <c r="I25" s="48"/>
      <c r="J25" s="3" t="s">
        <v>461</v>
      </c>
      <c r="K25" s="107"/>
      <c r="L25" s="107"/>
      <c r="M25" s="107"/>
      <c r="N25" s="107"/>
      <c r="O25" s="107"/>
      <c r="P25" s="48"/>
      <c r="Q25" s="48"/>
    </row>
    <row r="26" spans="1:17" ht="15" x14ac:dyDescent="0.25">
      <c r="A26" s="3" t="s">
        <v>467</v>
      </c>
      <c r="B26" s="54">
        <v>2013</v>
      </c>
      <c r="C26" s="54">
        <v>2020</v>
      </c>
      <c r="D26" s="54">
        <v>2025</v>
      </c>
      <c r="E26" s="54">
        <v>2030</v>
      </c>
      <c r="F26" s="54">
        <v>2040</v>
      </c>
      <c r="G26" s="54">
        <v>2050</v>
      </c>
      <c r="H26" s="48"/>
      <c r="J26" s="130" t="s">
        <v>457</v>
      </c>
      <c r="K26" s="1">
        <v>2014</v>
      </c>
      <c r="L26" s="1">
        <v>2020</v>
      </c>
      <c r="M26" s="1">
        <v>2025</v>
      </c>
      <c r="N26" s="1">
        <v>2030</v>
      </c>
      <c r="O26" s="1">
        <v>2040</v>
      </c>
      <c r="P26" s="1">
        <v>2050</v>
      </c>
    </row>
    <row r="27" spans="1:17" ht="15" x14ac:dyDescent="0.25">
      <c r="A27" s="129" t="s">
        <v>51</v>
      </c>
      <c r="B27" s="55">
        <f>VLOOKUP(CONCATENATE($S12,$T$4,"_2"),DATA!$A$1:$AM$533,S$3,FALSE)</f>
        <v>7.5365014899999999E-2</v>
      </c>
      <c r="C27" s="55">
        <f>VLOOKUP(CONCATENATE($S12,$T$4,"_2"),DATA!$A$1:$AM$533,T$3,FALSE)</f>
        <v>9.9679772200000002E-2</v>
      </c>
      <c r="D27" s="55">
        <f>VLOOKUP(CONCATENATE($S12,$T$4,"_2"),DATA!$A$1:$AM$533,U$3,FALSE)</f>
        <v>0.11638383049999999</v>
      </c>
      <c r="E27" s="55">
        <f>VLOOKUP(CONCATENATE($S12,$T$4,"_2"),DATA!$A$1:$AM$533,V$3,FALSE)</f>
        <v>0.13680369910000001</v>
      </c>
      <c r="F27" s="55">
        <f>VLOOKUP(CONCATENATE($S12,$T$4,"_2"),DATA!$A$1:$AM$533,W$3,FALSE)</f>
        <v>0.1725475222</v>
      </c>
      <c r="G27" s="55">
        <f>VLOOKUP(CONCATENATE($S12,$T$4,"_2"),DATA!$A$1:$AM$533,X$3,FALSE)</f>
        <v>0.21402732669999999</v>
      </c>
      <c r="H27" s="116"/>
      <c r="J27" s="131" t="s">
        <v>51</v>
      </c>
      <c r="K27" s="118">
        <v>0</v>
      </c>
      <c r="L27" s="118">
        <v>0</v>
      </c>
      <c r="M27" s="118">
        <v>0</v>
      </c>
      <c r="N27" s="118">
        <v>0</v>
      </c>
      <c r="O27" s="118">
        <v>0</v>
      </c>
      <c r="P27" s="118">
        <v>0</v>
      </c>
    </row>
    <row r="28" spans="1:17" ht="15" x14ac:dyDescent="0.25">
      <c r="A28" s="129" t="s">
        <v>52</v>
      </c>
      <c r="B28" s="55">
        <f>VLOOKUP(CONCATENATE($S13,$T$4,"_2"),DATA!$A$1:$AM$533,S$3,FALSE)</f>
        <v>594.8122535</v>
      </c>
      <c r="C28" s="55">
        <f>VLOOKUP(CONCATENATE($S13,$T$4,"_2"),DATA!$A$1:$AM$533,T$3,FALSE)</f>
        <v>673.47498250000001</v>
      </c>
      <c r="D28" s="55">
        <f>VLOOKUP(CONCATENATE($S13,$T$4,"_2"),DATA!$A$1:$AM$533,U$3,FALSE)</f>
        <v>734.72133889999998</v>
      </c>
      <c r="E28" s="55">
        <f>VLOOKUP(CONCATENATE($S13,$T$4,"_2"),DATA!$A$1:$AM$533,V$3,FALSE)</f>
        <v>799.64433919999999</v>
      </c>
      <c r="F28" s="55">
        <f>VLOOKUP(CONCATENATE($S13,$T$4,"_2"),DATA!$A$1:$AM$533,W$3,FALSE)</f>
        <v>838.09337860000005</v>
      </c>
      <c r="G28" s="55">
        <f>VLOOKUP(CONCATENATE($S13,$T$4,"_2"),DATA!$A$1:$AM$533,X$3,FALSE)</f>
        <v>867.28337480000005</v>
      </c>
      <c r="H28" s="116"/>
      <c r="J28" s="131" t="s">
        <v>52</v>
      </c>
      <c r="K28" s="118">
        <v>596.55470783868668</v>
      </c>
      <c r="L28" s="118">
        <v>657.97523172554315</v>
      </c>
      <c r="M28" s="118">
        <v>752.34084306971374</v>
      </c>
      <c r="N28" s="118">
        <v>794.07511831669763</v>
      </c>
      <c r="O28" s="118">
        <v>819.96068954120528</v>
      </c>
      <c r="P28" s="118">
        <v>864.71938608943913</v>
      </c>
    </row>
    <row r="29" spans="1:17" ht="15" x14ac:dyDescent="0.25">
      <c r="A29" s="129" t="s">
        <v>53</v>
      </c>
      <c r="B29" s="55">
        <f>VLOOKUP(CONCATENATE($S14,$T$4,"_2"),DATA!$A$1:$AM$533,S$3,FALSE)</f>
        <v>1.1275404570000001</v>
      </c>
      <c r="C29" s="55">
        <f>VLOOKUP(CONCATENATE($S14,$T$4,"_2"),DATA!$A$1:$AM$533,T$3,FALSE)</f>
        <v>9.4949739290000004</v>
      </c>
      <c r="D29" s="55">
        <f>VLOOKUP(CONCATENATE($S14,$T$4,"_2"),DATA!$A$1:$AM$533,U$3,FALSE)</f>
        <v>15.478357689999999</v>
      </c>
      <c r="E29" s="55">
        <f>VLOOKUP(CONCATENATE($S14,$T$4,"_2"),DATA!$A$1:$AM$533,V$3,FALSE)</f>
        <v>21.470195539999999</v>
      </c>
      <c r="F29" s="55">
        <f>VLOOKUP(CONCATENATE($S14,$T$4,"_2"),DATA!$A$1:$AM$533,W$3,FALSE)</f>
        <v>38.28882231</v>
      </c>
      <c r="G29" s="55">
        <f>VLOOKUP(CONCATENATE($S14,$T$4,"_2"),DATA!$A$1:$AM$533,X$3,FALSE)</f>
        <v>55.086672950000001</v>
      </c>
      <c r="H29" s="116"/>
      <c r="J29" s="131" t="s">
        <v>53</v>
      </c>
      <c r="K29" s="118">
        <v>0</v>
      </c>
      <c r="L29" s="118">
        <v>2.8080233648149817</v>
      </c>
      <c r="M29" s="118">
        <v>14.650825524080814</v>
      </c>
      <c r="N29" s="118">
        <v>21.451405131990583</v>
      </c>
      <c r="O29" s="118">
        <v>29.914605406720195</v>
      </c>
      <c r="P29" s="118">
        <v>54.99100619764036</v>
      </c>
    </row>
    <row r="30" spans="1:17" ht="15" x14ac:dyDescent="0.25">
      <c r="A30" s="129" t="s">
        <v>54</v>
      </c>
      <c r="B30" s="55">
        <f>VLOOKUP(CONCATENATE($S15,$T$4,"_2"),DATA!$A$1:$AM$533,S$3,FALSE)</f>
        <v>11.097</v>
      </c>
      <c r="C30" s="55">
        <f>VLOOKUP(CONCATENATE($S15,$T$4,"_2"),DATA!$A$1:$AM$533,T$3,FALSE)</f>
        <v>15.95979737</v>
      </c>
      <c r="D30" s="55">
        <f>VLOOKUP(CONCATENATE($S15,$T$4,"_2"),DATA!$A$1:$AM$533,U$3,FALSE)</f>
        <v>20.08426073</v>
      </c>
      <c r="E30" s="55">
        <f>VLOOKUP(CONCATENATE($S15,$T$4,"_2"),DATA!$A$1:$AM$533,V$3,FALSE)</f>
        <v>23.62420238</v>
      </c>
      <c r="F30" s="55">
        <f>VLOOKUP(CONCATENATE($S15,$T$4,"_2"),DATA!$A$1:$AM$533,W$3,FALSE)</f>
        <v>30.575055800000001</v>
      </c>
      <c r="G30" s="55">
        <f>VLOOKUP(CONCATENATE($S15,$T$4,"_2"),DATA!$A$1:$AM$533,X$3,FALSE)</f>
        <v>27.500512329999999</v>
      </c>
      <c r="H30" s="116"/>
      <c r="J30" s="131" t="s">
        <v>54</v>
      </c>
      <c r="K30" s="118">
        <v>13.104683999999999</v>
      </c>
      <c r="L30" s="118">
        <v>15.511065469923169</v>
      </c>
      <c r="M30" s="118">
        <v>17.678411086705758</v>
      </c>
      <c r="N30" s="118">
        <v>18.205522220576441</v>
      </c>
      <c r="O30" s="118">
        <v>18.732363819008665</v>
      </c>
      <c r="P30" s="118">
        <v>20.917088617477368</v>
      </c>
    </row>
    <row r="31" spans="1:17" ht="15" x14ac:dyDescent="0.25">
      <c r="A31" s="129" t="s">
        <v>55</v>
      </c>
      <c r="B31" s="55">
        <f>VLOOKUP(CONCATENATE($S16,$T$4,"_2"),DATA!$A$1:$AM$533,S$3,FALSE)</f>
        <v>33.802999999999997</v>
      </c>
      <c r="C31" s="55">
        <f>VLOOKUP(CONCATENATE($S16,$T$4,"_2"),DATA!$A$1:$AM$533,T$3,FALSE)</f>
        <v>43.56328895</v>
      </c>
      <c r="D31" s="55">
        <f>VLOOKUP(CONCATENATE($S16,$T$4,"_2"),DATA!$A$1:$AM$533,U$3,FALSE)</f>
        <v>50.464823979999998</v>
      </c>
      <c r="E31" s="55">
        <f>VLOOKUP(CONCATENATE($S16,$T$4,"_2"),DATA!$A$1:$AM$533,V$3,FALSE)</f>
        <v>57.032405050000001</v>
      </c>
      <c r="F31" s="55">
        <f>VLOOKUP(CONCATENATE($S16,$T$4,"_2"),DATA!$A$1:$AM$533,W$3,FALSE)</f>
        <v>61.596839150000001</v>
      </c>
      <c r="G31" s="55">
        <f>VLOOKUP(CONCATENATE($S16,$T$4,"_2"),DATA!$A$1:$AM$533,X$3,FALSE)</f>
        <v>66.603221070000004</v>
      </c>
      <c r="H31" s="116"/>
      <c r="J31" s="131" t="s">
        <v>458</v>
      </c>
      <c r="K31" s="118">
        <v>34.97291015725267</v>
      </c>
      <c r="L31" s="118">
        <v>42.093084675451806</v>
      </c>
      <c r="M31" s="118">
        <v>50.814912100303665</v>
      </c>
      <c r="N31" s="118">
        <v>55.177390830001386</v>
      </c>
      <c r="O31" s="118">
        <v>59.326352398603895</v>
      </c>
      <c r="P31" s="118">
        <v>66.449930023867523</v>
      </c>
    </row>
    <row r="32" spans="1:17" ht="15" x14ac:dyDescent="0.25">
      <c r="A32" s="129" t="s">
        <v>56</v>
      </c>
      <c r="B32" s="61">
        <f>SUM(B27:B31)</f>
        <v>640.91515897189993</v>
      </c>
      <c r="C32" s="61">
        <f t="shared" ref="C32:G32" si="7">SUM(C27:C31)</f>
        <v>742.59272252120013</v>
      </c>
      <c r="D32" s="61">
        <f t="shared" si="7"/>
        <v>820.86516513050003</v>
      </c>
      <c r="E32" s="61">
        <f t="shared" si="7"/>
        <v>901.90794586909999</v>
      </c>
      <c r="F32" s="61">
        <f t="shared" si="7"/>
        <v>968.72664338220011</v>
      </c>
      <c r="G32" s="61">
        <f t="shared" si="7"/>
        <v>1016.6878084767001</v>
      </c>
      <c r="H32" s="116"/>
      <c r="J32" s="132" t="s">
        <v>145</v>
      </c>
      <c r="K32" s="103">
        <f>SUM(K27:K31)</f>
        <v>644.63230199593932</v>
      </c>
      <c r="L32" s="103">
        <f t="shared" ref="L32:P32" si="8">SUM(L27:L31)</f>
        <v>718.38740523573313</v>
      </c>
      <c r="M32" s="103">
        <f t="shared" si="8"/>
        <v>835.48499178080397</v>
      </c>
      <c r="N32" s="103">
        <f t="shared" si="8"/>
        <v>888.90943649926601</v>
      </c>
      <c r="O32" s="103">
        <f t="shared" si="8"/>
        <v>927.9340111655381</v>
      </c>
      <c r="P32" s="103">
        <f t="shared" si="8"/>
        <v>1007.0774109284243</v>
      </c>
    </row>
    <row r="33" spans="1:16" x14ac:dyDescent="0.2">
      <c r="A33" s="3" t="s">
        <v>473</v>
      </c>
      <c r="B33" s="57"/>
      <c r="C33" s="134">
        <f>C32/'ENER-baseline'!C32-1</f>
        <v>-6.2653922869977396E-2</v>
      </c>
      <c r="D33" s="134">
        <f>D32/'ENER-baseline'!D32-1</f>
        <v>-8.7366468226140137E-2</v>
      </c>
      <c r="E33" s="134">
        <f>E32/'ENER-baseline'!E32-1</f>
        <v>-0.10414703778791057</v>
      </c>
      <c r="F33" s="134">
        <f>F32/'ENER-baseline'!F32-1</f>
        <v>-0.13531326569103019</v>
      </c>
      <c r="G33" s="134">
        <f>G32/'ENER-baseline'!G32-1</f>
        <v>-0.17262889041316609</v>
      </c>
      <c r="H33" s="116"/>
      <c r="J33" s="3" t="s">
        <v>473</v>
      </c>
      <c r="K33" s="136"/>
      <c r="L33" s="136">
        <f>L32/'ENER-baseline'!L32-1</f>
        <v>-2.2559821378265621E-2</v>
      </c>
      <c r="M33" s="136">
        <f>M32/'ENER-baseline'!M32-1</f>
        <v>-9.1195862558315577E-2</v>
      </c>
      <c r="N33" s="136">
        <f>N32/'ENER-baseline'!N32-1</f>
        <v>-0.12044918104897517</v>
      </c>
      <c r="O33" s="136">
        <f>O32/'ENER-baseline'!O32-1</f>
        <v>-0.14292508598449438</v>
      </c>
      <c r="P33" s="136">
        <f>P32/'ENER-baseline'!P32-1</f>
        <v>-0.1886172630423939</v>
      </c>
    </row>
    <row r="34" spans="1:16" x14ac:dyDescent="0.2">
      <c r="G34" s="117"/>
      <c r="H34" s="48"/>
      <c r="J34" s="3" t="s">
        <v>468</v>
      </c>
      <c r="K34" s="107"/>
      <c r="L34" s="107"/>
      <c r="M34" s="107"/>
      <c r="N34" s="107"/>
      <c r="O34" s="107"/>
      <c r="P34" s="48"/>
    </row>
    <row r="35" spans="1:16" ht="15" x14ac:dyDescent="0.25">
      <c r="A35" s="3" t="s">
        <v>469</v>
      </c>
      <c r="B35" s="54">
        <v>2013</v>
      </c>
      <c r="C35" s="54">
        <v>2020</v>
      </c>
      <c r="D35" s="54">
        <v>2025</v>
      </c>
      <c r="E35" s="54">
        <v>2030</v>
      </c>
      <c r="F35" s="54">
        <v>2040</v>
      </c>
      <c r="G35" s="54">
        <v>2050</v>
      </c>
      <c r="H35" s="48"/>
      <c r="J35" s="10" t="s">
        <v>457</v>
      </c>
      <c r="K35" s="32">
        <v>2014</v>
      </c>
      <c r="L35" s="32">
        <v>2020</v>
      </c>
      <c r="M35" s="32">
        <v>2025</v>
      </c>
      <c r="N35" s="32">
        <v>2030</v>
      </c>
      <c r="O35" s="32">
        <v>2040</v>
      </c>
      <c r="P35" s="32">
        <v>2050</v>
      </c>
    </row>
    <row r="36" spans="1:16" ht="15" x14ac:dyDescent="0.25">
      <c r="A36" s="129" t="s">
        <v>51</v>
      </c>
      <c r="B36" s="55">
        <f>VLOOKUP(CONCATENATE($S12,$U$4,"_2"),DATA!$A$1:$AM$533,S$3,FALSE)</f>
        <v>37.027999999999999</v>
      </c>
      <c r="C36" s="55">
        <f>VLOOKUP(CONCATENATE($S12,$U$4,"_2"),DATA!$A$1:$AM$533,T$3,FALSE)</f>
        <v>37.877400919999999</v>
      </c>
      <c r="D36" s="55">
        <f>VLOOKUP(CONCATENATE($S12,$U$4,"_2"),DATA!$A$1:$AM$533,U$3,FALSE)</f>
        <v>35.655287209999997</v>
      </c>
      <c r="E36" s="55">
        <f>VLOOKUP(CONCATENATE($S12,$U$4,"_2"),DATA!$A$1:$AM$533,V$3,FALSE)</f>
        <v>35.372263650000001</v>
      </c>
      <c r="F36" s="55">
        <f>VLOOKUP(CONCATENATE($S12,$U$4,"_2"),DATA!$A$1:$AM$533,W$3,FALSE)</f>
        <v>35.39979847</v>
      </c>
      <c r="G36" s="55">
        <f>VLOOKUP(CONCATENATE($S12,$U$4,"_2"),DATA!$A$1:$AM$533,X$3,FALSE)</f>
        <v>36.94817621</v>
      </c>
      <c r="H36" s="116"/>
      <c r="J36" s="131" t="s">
        <v>51</v>
      </c>
      <c r="K36" s="118">
        <v>36.132102445800335</v>
      </c>
      <c r="L36" s="118">
        <v>36.144628874413208</v>
      </c>
      <c r="M36" s="118">
        <v>36.151266478196455</v>
      </c>
      <c r="N36" s="118">
        <v>36.155315343472189</v>
      </c>
      <c r="O36" s="118">
        <v>36.159781053261106</v>
      </c>
      <c r="P36" s="118">
        <v>36.170415060218481</v>
      </c>
    </row>
    <row r="37" spans="1:16" ht="15" x14ac:dyDescent="0.25">
      <c r="A37" s="129" t="s">
        <v>52</v>
      </c>
      <c r="B37" s="55">
        <f>VLOOKUP(CONCATENATE($S13,$U$4,"_2"),DATA!$A$1:$AM$533,S$3,FALSE)</f>
        <v>530.9840001</v>
      </c>
      <c r="C37" s="55">
        <f>VLOOKUP(CONCATENATE($S13,$U$4,"_2"),DATA!$A$1:$AM$533,T$3,FALSE)</f>
        <v>600.79707229999997</v>
      </c>
      <c r="D37" s="55">
        <f>VLOOKUP(CONCATENATE($S13,$U$4,"_2"),DATA!$A$1:$AM$533,U$3,FALSE)</f>
        <v>653.88259110000001</v>
      </c>
      <c r="E37" s="55">
        <f>VLOOKUP(CONCATENATE($S13,$U$4,"_2"),DATA!$A$1:$AM$533,V$3,FALSE)</f>
        <v>710.59380859999999</v>
      </c>
      <c r="F37" s="55">
        <f>VLOOKUP(CONCATENATE($S13,$U$4,"_2"),DATA!$A$1:$AM$533,W$3,FALSE)</f>
        <v>782.16519349999999</v>
      </c>
      <c r="G37" s="55">
        <f>VLOOKUP(CONCATENATE($S13,$U$4,"_2"),DATA!$A$1:$AM$533,X$3,FALSE)</f>
        <v>845.32904659999997</v>
      </c>
      <c r="H37" s="116"/>
      <c r="J37" s="131" t="s">
        <v>52</v>
      </c>
      <c r="K37" s="118">
        <v>531.62423008929227</v>
      </c>
      <c r="L37" s="118">
        <v>583.61476958713718</v>
      </c>
      <c r="M37" s="118">
        <v>653.73295119796933</v>
      </c>
      <c r="N37" s="118">
        <v>700.70111802430188</v>
      </c>
      <c r="O37" s="118">
        <v>746.92546771758316</v>
      </c>
      <c r="P37" s="118">
        <v>836.51395940809687</v>
      </c>
    </row>
    <row r="38" spans="1:16" ht="15" x14ac:dyDescent="0.25">
      <c r="A38" s="129" t="s">
        <v>53</v>
      </c>
      <c r="B38" s="55">
        <f>VLOOKUP(CONCATENATE($S14,$U$4,"_2"),DATA!$A$1:$AM$533,S$3,FALSE)</f>
        <v>4.4478590499999999</v>
      </c>
      <c r="C38" s="55">
        <f>VLOOKUP(CONCATENATE($S14,$U$4,"_2"),DATA!$A$1:$AM$533,T$3,FALSE)</f>
        <v>18.279218190000002</v>
      </c>
      <c r="D38" s="55">
        <f>VLOOKUP(CONCATENATE($S14,$U$4,"_2"),DATA!$A$1:$AM$533,U$3,FALSE)</f>
        <v>27.7385725</v>
      </c>
      <c r="E38" s="55">
        <f>VLOOKUP(CONCATENATE($S14,$U$4,"_2"),DATA!$A$1:$AM$533,V$3,FALSE)</f>
        <v>37.086720900000003</v>
      </c>
      <c r="F38" s="55">
        <f>VLOOKUP(CONCATENATE($S14,$U$4,"_2"),DATA!$A$1:$AM$533,W$3,FALSE)</f>
        <v>62.590106579999997</v>
      </c>
      <c r="G38" s="55">
        <f>VLOOKUP(CONCATENATE($S14,$U$4,"_2"),DATA!$A$1:$AM$533,X$3,FALSE)</f>
        <v>86.419253810000001</v>
      </c>
      <c r="H38" s="116"/>
      <c r="J38" s="131" t="s">
        <v>53</v>
      </c>
      <c r="K38" s="118">
        <v>4.0193280000000007</v>
      </c>
      <c r="L38" s="118">
        <v>9.6267936738772431</v>
      </c>
      <c r="M38" s="118">
        <v>27.245745990074042</v>
      </c>
      <c r="N38" s="118">
        <v>38.082125112649706</v>
      </c>
      <c r="O38" s="118">
        <v>52.106581579491959</v>
      </c>
      <c r="P38" s="118">
        <v>93.93252153717259</v>
      </c>
    </row>
    <row r="39" spans="1:16" ht="15" x14ac:dyDescent="0.25">
      <c r="A39" s="129" t="s">
        <v>54</v>
      </c>
      <c r="B39" s="55">
        <f>VLOOKUP(CONCATENATE($S15,$U$4,"_2"),DATA!$A$1:$AM$533,S$3,FALSE)</f>
        <v>86.327000040000001</v>
      </c>
      <c r="C39" s="55">
        <f>VLOOKUP(CONCATENATE($S15,$U$4,"_2"),DATA!$A$1:$AM$533,T$3,FALSE)</f>
        <v>80.259634860000006</v>
      </c>
      <c r="D39" s="55">
        <f>VLOOKUP(CONCATENATE($S15,$U$4,"_2"),DATA!$A$1:$AM$533,U$3,FALSE)</f>
        <v>75.911171839999994</v>
      </c>
      <c r="E39" s="55">
        <f>VLOOKUP(CONCATENATE($S15,$U$4,"_2"),DATA!$A$1:$AM$533,V$3,FALSE)</f>
        <v>71.563042890000006</v>
      </c>
      <c r="F39" s="55">
        <f>VLOOKUP(CONCATENATE($S15,$U$4,"_2"),DATA!$A$1:$AM$533,W$3,FALSE)</f>
        <v>63.421117959999997</v>
      </c>
      <c r="G39" s="55">
        <f>VLOOKUP(CONCATENATE($S15,$U$4,"_2"),DATA!$A$1:$AM$533,X$3,FALSE)</f>
        <v>55.279320179999999</v>
      </c>
      <c r="H39" s="116"/>
      <c r="J39" s="131" t="s">
        <v>54</v>
      </c>
      <c r="K39" s="118">
        <v>100.33191560403503</v>
      </c>
      <c r="L39" s="118">
        <v>98.10541794196682</v>
      </c>
      <c r="M39" s="118">
        <v>81.429643119423957</v>
      </c>
      <c r="N39" s="118">
        <v>71.599690437121282</v>
      </c>
      <c r="O39" s="118">
        <v>65.424875454308193</v>
      </c>
      <c r="P39" s="118">
        <v>55.293064503733717</v>
      </c>
    </row>
    <row r="40" spans="1:16" ht="15" x14ac:dyDescent="0.25">
      <c r="A40" s="129" t="s">
        <v>55</v>
      </c>
      <c r="B40" s="55">
        <f>VLOOKUP(CONCATENATE($S16,$U$4,"_2"),DATA!$A$1:$AM$533,S$3,FALSE)</f>
        <v>195.17500000000001</v>
      </c>
      <c r="C40" s="55">
        <f>VLOOKUP(CONCATENATE($S16,$U$4,"_2"),DATA!$A$1:$AM$533,T$3,FALSE)</f>
        <v>257.51695160000003</v>
      </c>
      <c r="D40" s="55">
        <f>VLOOKUP(CONCATENATE($S16,$U$4,"_2"),DATA!$A$1:$AM$533,U$3,FALSE)</f>
        <v>297.78766530000001</v>
      </c>
      <c r="E40" s="55">
        <f>VLOOKUP(CONCATENATE($S16,$U$4,"_2"),DATA!$A$1:$AM$533,V$3,FALSE)</f>
        <v>340.99572560000001</v>
      </c>
      <c r="F40" s="55">
        <f>VLOOKUP(CONCATENATE($S16,$U$4,"_2"),DATA!$A$1:$AM$533,W$3,FALSE)</f>
        <v>383.488383</v>
      </c>
      <c r="G40" s="55">
        <f>VLOOKUP(CONCATENATE($S16,$U$4,"_2"),DATA!$A$1:$AM$533,X$3,FALSE)</f>
        <v>425.40456840000002</v>
      </c>
      <c r="H40" s="116"/>
      <c r="J40" s="131" t="s">
        <v>458</v>
      </c>
      <c r="K40" s="118">
        <v>199.75499444543235</v>
      </c>
      <c r="L40" s="118">
        <v>233.6141628058453</v>
      </c>
      <c r="M40" s="118">
        <v>303.24724590105177</v>
      </c>
      <c r="N40" s="118">
        <v>337.49564298848179</v>
      </c>
      <c r="O40" s="118">
        <v>366.61128897941603</v>
      </c>
      <c r="P40" s="118">
        <v>422.45695027155335</v>
      </c>
    </row>
    <row r="41" spans="1:16" ht="15" x14ac:dyDescent="0.25">
      <c r="A41" s="129" t="s">
        <v>56</v>
      </c>
      <c r="B41" s="61">
        <f>SUM(B36:B40)</f>
        <v>853.96185919000004</v>
      </c>
      <c r="C41" s="61">
        <f t="shared" ref="C41:G41" si="9">SUM(C36:C40)</f>
        <v>994.73027787000001</v>
      </c>
      <c r="D41" s="61">
        <f t="shared" si="9"/>
        <v>1090.9752879499999</v>
      </c>
      <c r="E41" s="61">
        <f t="shared" si="9"/>
        <v>1195.6115616400002</v>
      </c>
      <c r="F41" s="61">
        <f t="shared" si="9"/>
        <v>1327.0645995099999</v>
      </c>
      <c r="G41" s="61">
        <f t="shared" si="9"/>
        <v>1449.3803652000001</v>
      </c>
      <c r="H41" s="116"/>
      <c r="J41" s="132" t="s">
        <v>145</v>
      </c>
      <c r="K41" s="103">
        <f>SUM(K36:K40)</f>
        <v>871.86257058455988</v>
      </c>
      <c r="L41" s="103">
        <f t="shared" ref="L41:P41" si="10">SUM(L36:L40)</f>
        <v>961.10577288323975</v>
      </c>
      <c r="M41" s="103">
        <f t="shared" si="10"/>
        <v>1101.8068526867155</v>
      </c>
      <c r="N41" s="103">
        <f t="shared" si="10"/>
        <v>1184.0338919060268</v>
      </c>
      <c r="O41" s="103">
        <f t="shared" si="10"/>
        <v>1267.2279947840605</v>
      </c>
      <c r="P41" s="103">
        <f t="shared" si="10"/>
        <v>1444.366910780775</v>
      </c>
    </row>
    <row r="42" spans="1:16" x14ac:dyDescent="0.2">
      <c r="A42" s="3" t="s">
        <v>473</v>
      </c>
      <c r="B42" s="57"/>
      <c r="C42" s="134">
        <f>C41/'ENER-baseline'!C41-1</f>
        <v>-0.19633826365259721</v>
      </c>
      <c r="D42" s="134">
        <f>D41/'ENER-baseline'!D41-1</f>
        <v>-0.27870470456771013</v>
      </c>
      <c r="E42" s="134">
        <f>E41/'ENER-baseline'!E41-1</f>
        <v>-0.33049812442379711</v>
      </c>
      <c r="F42" s="134">
        <f>F41/'ENER-baseline'!F41-1</f>
        <v>-0.39889053889324932</v>
      </c>
      <c r="G42" s="134">
        <f>G41/'ENER-baseline'!G41-1</f>
        <v>-0.44960143172088418</v>
      </c>
      <c r="H42" s="116"/>
      <c r="J42" s="3" t="s">
        <v>473</v>
      </c>
      <c r="K42" s="48"/>
      <c r="L42" s="136">
        <f>L41/'ENER-baseline'!L41-1</f>
        <v>-0.12187813239561807</v>
      </c>
      <c r="M42" s="136">
        <f>M41/'ENER-baseline'!M41-1</f>
        <v>-0.29077578728231501</v>
      </c>
      <c r="N42" s="136">
        <f>N41/'ENER-baseline'!N41-1</f>
        <v>-0.33798876939766787</v>
      </c>
      <c r="O42" s="136">
        <f>O41/'ENER-baseline'!O41-1</f>
        <v>-0.38112273527009333</v>
      </c>
      <c r="P42" s="136">
        <f>P41/'ENER-baseline'!P41-1</f>
        <v>-0.45294193965545959</v>
      </c>
    </row>
    <row r="43" spans="1:16" x14ac:dyDescent="0.2">
      <c r="G43" s="117"/>
      <c r="H43" s="48"/>
      <c r="J43" s="3" t="s">
        <v>470</v>
      </c>
      <c r="K43" s="107"/>
      <c r="L43" s="107"/>
      <c r="M43" s="107"/>
      <c r="N43" s="107"/>
      <c r="O43" s="107"/>
      <c r="P43" s="48"/>
    </row>
    <row r="44" spans="1:16" ht="15" x14ac:dyDescent="0.25">
      <c r="H44" s="48"/>
      <c r="J44" s="10" t="s">
        <v>457</v>
      </c>
      <c r="K44" s="32">
        <v>2014</v>
      </c>
      <c r="L44" s="32">
        <v>2020</v>
      </c>
      <c r="M44" s="32">
        <v>2025</v>
      </c>
      <c r="N44" s="32">
        <v>2030</v>
      </c>
      <c r="O44" s="32">
        <v>2040</v>
      </c>
      <c r="P44" s="32">
        <v>2050</v>
      </c>
    </row>
    <row r="45" spans="1:16" ht="15" x14ac:dyDescent="0.25">
      <c r="H45" s="116"/>
      <c r="J45" s="131" t="s">
        <v>51</v>
      </c>
      <c r="K45" s="118">
        <v>0</v>
      </c>
      <c r="L45" s="118">
        <v>0</v>
      </c>
      <c r="M45" s="118">
        <v>0</v>
      </c>
      <c r="N45" s="118">
        <v>0</v>
      </c>
      <c r="O45" s="118">
        <v>0</v>
      </c>
      <c r="P45" s="118">
        <v>0</v>
      </c>
    </row>
    <row r="46" spans="1:16" ht="15" x14ac:dyDescent="0.25">
      <c r="H46" s="116"/>
      <c r="J46" s="131" t="s">
        <v>52</v>
      </c>
      <c r="K46" s="118">
        <v>38.139304265428535</v>
      </c>
      <c r="L46" s="118">
        <v>51.637975887803961</v>
      </c>
      <c r="M46" s="118">
        <v>82.992618486539286</v>
      </c>
      <c r="N46" s="118">
        <v>88.847559998529761</v>
      </c>
      <c r="O46" s="118">
        <v>94.447367728637573</v>
      </c>
      <c r="P46" s="118">
        <v>104.84279448741343</v>
      </c>
    </row>
    <row r="47" spans="1:16" ht="15" x14ac:dyDescent="0.25">
      <c r="H47" s="116"/>
      <c r="J47" s="131" t="s">
        <v>53</v>
      </c>
      <c r="K47" s="118">
        <v>0</v>
      </c>
      <c r="L47" s="118">
        <v>0</v>
      </c>
      <c r="M47" s="118">
        <v>0</v>
      </c>
      <c r="N47" s="118">
        <v>0</v>
      </c>
      <c r="O47" s="118">
        <v>0</v>
      </c>
      <c r="P47" s="118">
        <v>0</v>
      </c>
    </row>
    <row r="48" spans="1:16" ht="15" x14ac:dyDescent="0.25">
      <c r="H48" s="116"/>
      <c r="J48" s="131" t="s">
        <v>54</v>
      </c>
      <c r="K48" s="118">
        <v>0</v>
      </c>
      <c r="L48" s="118">
        <v>0</v>
      </c>
      <c r="M48" s="118">
        <v>0</v>
      </c>
      <c r="N48" s="118">
        <v>0</v>
      </c>
      <c r="O48" s="118">
        <v>0</v>
      </c>
      <c r="P48" s="118">
        <v>0</v>
      </c>
    </row>
    <row r="49" spans="1:17" ht="15" x14ac:dyDescent="0.25">
      <c r="H49" s="116"/>
      <c r="J49" s="131" t="s">
        <v>458</v>
      </c>
      <c r="K49" s="118">
        <v>179.28902555854191</v>
      </c>
      <c r="L49" s="118">
        <v>169.85943811628957</v>
      </c>
      <c r="M49" s="118">
        <v>145.60072715920418</v>
      </c>
      <c r="N49" s="118">
        <v>130.19179847075054</v>
      </c>
      <c r="O49" s="118">
        <v>112.92221323082744</v>
      </c>
      <c r="P49" s="118">
        <v>74.671918177853058</v>
      </c>
    </row>
    <row r="50" spans="1:17" ht="15" x14ac:dyDescent="0.25">
      <c r="H50" s="116"/>
      <c r="J50" s="132" t="s">
        <v>145</v>
      </c>
      <c r="K50" s="103">
        <f>SUM(K45:K49)</f>
        <v>217.42832982397044</v>
      </c>
      <c r="L50" s="103">
        <f t="shared" ref="L50:P50" si="11">SUM(L45:L49)</f>
        <v>221.49741400409351</v>
      </c>
      <c r="M50" s="103">
        <f t="shared" si="11"/>
        <v>228.59334564574345</v>
      </c>
      <c r="N50" s="103">
        <f t="shared" si="11"/>
        <v>219.0393584692803</v>
      </c>
      <c r="O50" s="103">
        <f t="shared" si="11"/>
        <v>207.369580959465</v>
      </c>
      <c r="P50" s="103">
        <f t="shared" si="11"/>
        <v>179.51471266526647</v>
      </c>
    </row>
    <row r="51" spans="1:17" x14ac:dyDescent="0.2">
      <c r="H51" s="116"/>
      <c r="J51" s="48"/>
      <c r="K51" s="48"/>
      <c r="L51" s="48"/>
      <c r="M51" s="48"/>
      <c r="N51" s="48"/>
      <c r="O51" s="48"/>
      <c r="P51" s="48"/>
      <c r="Q51" s="48"/>
    </row>
    <row r="52" spans="1:17" x14ac:dyDescent="0.2">
      <c r="H52" s="48"/>
      <c r="J52" s="3"/>
      <c r="K52" s="110"/>
      <c r="L52" s="110"/>
      <c r="M52" s="110"/>
      <c r="N52" s="110"/>
      <c r="O52" s="110"/>
      <c r="P52" s="48"/>
      <c r="Q52" s="48"/>
    </row>
    <row r="53" spans="1:17" x14ac:dyDescent="0.2">
      <c r="A53" s="95"/>
      <c r="B53" s="2"/>
      <c r="C53" s="2"/>
      <c r="D53" s="2"/>
      <c r="E53" s="2"/>
      <c r="G53" s="117"/>
      <c r="H53" s="48"/>
      <c r="J53" s="48"/>
      <c r="K53" s="107"/>
      <c r="L53" s="107"/>
      <c r="M53" s="107"/>
      <c r="N53" s="107"/>
      <c r="O53" s="107"/>
      <c r="P53" s="48"/>
      <c r="Q53" s="48"/>
    </row>
    <row r="54" spans="1:17" x14ac:dyDescent="0.2">
      <c r="A54" s="95"/>
      <c r="B54" s="54"/>
      <c r="C54" s="54"/>
      <c r="D54" s="54"/>
      <c r="E54" s="54"/>
      <c r="F54" s="54"/>
      <c r="G54" s="54"/>
      <c r="H54" s="116"/>
      <c r="J54" s="119"/>
      <c r="K54" s="120"/>
      <c r="L54" s="120"/>
      <c r="M54" s="120"/>
      <c r="N54" s="120"/>
      <c r="O54" s="120"/>
      <c r="P54" s="48"/>
      <c r="Q54" s="48"/>
    </row>
    <row r="55" spans="1:17" x14ac:dyDescent="0.2">
      <c r="A55" s="3"/>
      <c r="B55" s="55"/>
      <c r="C55" s="55"/>
      <c r="D55" s="55"/>
      <c r="E55" s="61"/>
      <c r="G55" s="115"/>
      <c r="H55" s="116"/>
      <c r="J55" s="3"/>
      <c r="K55" s="107"/>
      <c r="L55" s="107"/>
      <c r="M55" s="107"/>
      <c r="N55" s="107"/>
      <c r="O55" s="107"/>
      <c r="P55" s="48"/>
      <c r="Q55" s="48"/>
    </row>
    <row r="56" spans="1:17" x14ac:dyDescent="0.2">
      <c r="A56" s="3"/>
      <c r="B56" s="55"/>
      <c r="C56" s="55"/>
      <c r="D56" s="55"/>
      <c r="E56" s="61"/>
      <c r="G56" s="115"/>
      <c r="H56" s="116"/>
      <c r="J56" s="3"/>
      <c r="K56" s="107"/>
      <c r="L56" s="107"/>
      <c r="M56" s="107"/>
      <c r="N56" s="107"/>
      <c r="O56" s="107"/>
      <c r="P56" s="48"/>
    </row>
    <row r="57" spans="1:17" x14ac:dyDescent="0.2">
      <c r="A57" s="3"/>
      <c r="B57" s="55"/>
      <c r="C57" s="55"/>
      <c r="D57" s="55"/>
      <c r="E57" s="61"/>
      <c r="G57" s="115"/>
      <c r="H57" s="116"/>
      <c r="J57" s="3"/>
      <c r="K57" s="107"/>
      <c r="L57" s="107"/>
      <c r="M57" s="107"/>
      <c r="N57" s="107"/>
      <c r="O57" s="107"/>
      <c r="P57" s="48"/>
    </row>
    <row r="58" spans="1:17" x14ac:dyDescent="0.2">
      <c r="A58" s="3"/>
      <c r="B58" s="55"/>
      <c r="C58" s="55"/>
      <c r="D58" s="55"/>
      <c r="E58" s="61"/>
      <c r="G58" s="115"/>
      <c r="H58" s="116"/>
      <c r="J58" s="3"/>
      <c r="K58" s="107"/>
      <c r="L58" s="107"/>
      <c r="M58" s="107"/>
      <c r="N58" s="107"/>
      <c r="O58" s="107"/>
      <c r="P58" s="48"/>
    </row>
    <row r="59" spans="1:17" x14ac:dyDescent="0.2">
      <c r="A59" s="3"/>
      <c r="B59" s="55"/>
      <c r="C59" s="55"/>
      <c r="D59" s="55"/>
      <c r="E59" s="61"/>
      <c r="G59" s="115"/>
      <c r="H59" s="116"/>
      <c r="J59" s="3"/>
      <c r="K59" s="107"/>
      <c r="L59" s="107"/>
      <c r="M59" s="107"/>
      <c r="N59" s="107"/>
      <c r="O59" s="107"/>
      <c r="P59" s="48"/>
    </row>
    <row r="60" spans="1:17" x14ac:dyDescent="0.2">
      <c r="A60" s="3"/>
      <c r="B60" s="61"/>
      <c r="C60" s="61"/>
      <c r="D60" s="61"/>
      <c r="E60" s="61"/>
      <c r="G60" s="115"/>
      <c r="H60" s="116"/>
      <c r="J60" s="3"/>
      <c r="K60" s="109"/>
      <c r="L60" s="109"/>
      <c r="M60" s="109"/>
      <c r="N60" s="109"/>
      <c r="O60" s="109"/>
      <c r="P60" s="48"/>
    </row>
    <row r="61" spans="1:17" x14ac:dyDescent="0.2">
      <c r="A61" s="3"/>
      <c r="B61" s="57"/>
      <c r="C61" s="57"/>
      <c r="D61" s="57"/>
      <c r="E61" s="57"/>
      <c r="G61" s="115"/>
      <c r="H61" s="48"/>
      <c r="J61" s="3"/>
      <c r="K61" s="110"/>
      <c r="L61" s="110"/>
      <c r="M61" s="110"/>
      <c r="N61" s="110"/>
      <c r="O61" s="110"/>
      <c r="P61" s="48"/>
    </row>
    <row r="62" spans="1:17" x14ac:dyDescent="0.2">
      <c r="G62" s="117"/>
      <c r="H62" s="48"/>
      <c r="J62" s="48"/>
      <c r="K62" s="107"/>
      <c r="L62" s="107"/>
      <c r="M62" s="107"/>
      <c r="N62" s="107"/>
      <c r="O62" s="107"/>
      <c r="P62" s="48"/>
    </row>
    <row r="63" spans="1:17" x14ac:dyDescent="0.2">
      <c r="A63" s="3"/>
      <c r="B63" s="55"/>
      <c r="C63" s="55"/>
      <c r="D63" s="55"/>
      <c r="E63" s="61"/>
      <c r="G63" s="115"/>
      <c r="H63" s="116"/>
      <c r="J63" s="119"/>
      <c r="K63" s="120"/>
      <c r="L63" s="120"/>
      <c r="M63" s="120"/>
      <c r="N63" s="120"/>
      <c r="O63" s="120"/>
      <c r="P63" s="48"/>
    </row>
    <row r="64" spans="1:17" x14ac:dyDescent="0.2">
      <c r="A64" s="3"/>
      <c r="B64" s="55"/>
      <c r="C64" s="55"/>
      <c r="D64" s="55"/>
      <c r="E64" s="61"/>
      <c r="G64" s="115"/>
      <c r="H64" s="116"/>
      <c r="J64" s="3"/>
      <c r="K64" s="107"/>
      <c r="L64" s="107"/>
      <c r="M64" s="107"/>
      <c r="N64" s="107"/>
      <c r="O64" s="107"/>
      <c r="P64" s="48"/>
    </row>
    <row r="65" spans="1:16" x14ac:dyDescent="0.2">
      <c r="A65" s="3"/>
      <c r="B65" s="55"/>
      <c r="C65" s="55"/>
      <c r="D65" s="55"/>
      <c r="E65" s="61"/>
      <c r="G65" s="115"/>
      <c r="H65" s="116"/>
      <c r="J65" s="3"/>
      <c r="K65" s="107"/>
      <c r="L65" s="107"/>
      <c r="M65" s="107"/>
      <c r="N65" s="107"/>
      <c r="O65" s="107"/>
      <c r="P65" s="48"/>
    </row>
    <row r="66" spans="1:16" x14ac:dyDescent="0.2">
      <c r="A66" s="3"/>
      <c r="B66" s="55"/>
      <c r="C66" s="55"/>
      <c r="D66" s="55"/>
      <c r="E66" s="61"/>
      <c r="G66" s="115"/>
      <c r="H66" s="116"/>
      <c r="J66" s="3"/>
      <c r="K66" s="107"/>
      <c r="L66" s="107"/>
      <c r="M66" s="107"/>
      <c r="N66" s="107"/>
      <c r="O66" s="107"/>
      <c r="P66" s="48"/>
    </row>
    <row r="67" spans="1:16" x14ac:dyDescent="0.2">
      <c r="A67" s="3"/>
      <c r="B67" s="55"/>
      <c r="C67" s="55"/>
      <c r="D67" s="55"/>
      <c r="E67" s="61"/>
      <c r="G67" s="115"/>
      <c r="H67" s="116"/>
      <c r="J67" s="3"/>
      <c r="K67" s="107"/>
      <c r="L67" s="107"/>
      <c r="M67" s="107"/>
      <c r="N67" s="107"/>
      <c r="O67" s="107"/>
      <c r="P67" s="48"/>
    </row>
    <row r="68" spans="1:16" x14ac:dyDescent="0.2">
      <c r="A68" s="3"/>
      <c r="B68" s="61"/>
      <c r="C68" s="61"/>
      <c r="D68" s="61"/>
      <c r="E68" s="61"/>
      <c r="G68" s="115"/>
      <c r="H68" s="116"/>
      <c r="J68" s="3"/>
      <c r="K68" s="107"/>
      <c r="L68" s="107"/>
      <c r="M68" s="107"/>
      <c r="N68" s="107"/>
      <c r="O68" s="107"/>
      <c r="P68" s="48"/>
    </row>
    <row r="69" spans="1:16" x14ac:dyDescent="0.2">
      <c r="A69" s="3"/>
      <c r="B69" s="57"/>
      <c r="C69" s="57"/>
      <c r="D69" s="57"/>
      <c r="E69" s="57"/>
      <c r="G69" s="115"/>
      <c r="H69" s="116"/>
      <c r="J69" s="3"/>
      <c r="K69" s="109"/>
      <c r="L69" s="109"/>
      <c r="M69" s="109"/>
      <c r="N69" s="109"/>
      <c r="O69" s="109"/>
      <c r="P69" s="48"/>
    </row>
    <row r="70" spans="1:16" x14ac:dyDescent="0.2">
      <c r="J70" s="3"/>
      <c r="K70" s="110"/>
      <c r="L70" s="110"/>
      <c r="M70" s="110"/>
      <c r="N70" s="110"/>
      <c r="O70" s="110"/>
      <c r="P70" s="48"/>
    </row>
    <row r="71" spans="1:16" x14ac:dyDescent="0.2">
      <c r="J71" s="48"/>
      <c r="K71" s="48"/>
      <c r="L71" s="48"/>
      <c r="M71" s="48"/>
      <c r="N71" s="48"/>
      <c r="O71" s="48"/>
      <c r="P71" s="48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8" workbookViewId="0">
      <selection activeCell="C55" sqref="C5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opLeftCell="A4" workbookViewId="0">
      <selection activeCell="G15" sqref="G15"/>
    </sheetView>
  </sheetViews>
  <sheetFormatPr baseColWidth="10" defaultColWidth="11.42578125" defaultRowHeight="12.75" x14ac:dyDescent="0.2"/>
  <cols>
    <col min="1" max="1" width="22.42578125" style="42" customWidth="1"/>
    <col min="2" max="2" width="35.42578125" style="42" customWidth="1"/>
    <col min="3" max="3" width="12" style="42" bestFit="1" customWidth="1"/>
    <col min="4" max="10" width="11.42578125" style="42"/>
    <col min="11" max="11" width="30.85546875" style="42" customWidth="1"/>
    <col min="12" max="18" width="10.140625" style="42" customWidth="1"/>
    <col min="19" max="19" width="11.42578125" style="48"/>
    <col min="20" max="20" width="18.7109375" style="42" customWidth="1"/>
    <col min="21" max="21" width="26" style="42" customWidth="1"/>
    <col min="22" max="22" width="12.7109375" style="42" customWidth="1"/>
    <col min="23" max="16384" width="11.42578125" style="42"/>
  </cols>
  <sheetData>
    <row r="1" spans="1:27" x14ac:dyDescent="0.2">
      <c r="C1" s="42">
        <v>2</v>
      </c>
      <c r="D1" s="42">
        <v>6</v>
      </c>
      <c r="E1" s="42">
        <v>9</v>
      </c>
      <c r="F1" s="42">
        <v>14</v>
      </c>
      <c r="G1" s="42">
        <v>19</v>
      </c>
      <c r="H1" s="42">
        <v>29</v>
      </c>
      <c r="I1" s="42">
        <v>39</v>
      </c>
      <c r="L1" s="142" t="s">
        <v>185</v>
      </c>
      <c r="M1" s="142"/>
      <c r="N1" s="141" t="s">
        <v>127</v>
      </c>
      <c r="O1" s="141"/>
      <c r="P1" s="141"/>
      <c r="Q1" s="141"/>
      <c r="R1" s="141"/>
      <c r="S1" s="63"/>
      <c r="T1" s="64"/>
    </row>
    <row r="2" spans="1:27" x14ac:dyDescent="0.2">
      <c r="C2" s="54">
        <v>2013</v>
      </c>
      <c r="D2" s="54">
        <v>2017</v>
      </c>
      <c r="E2" s="54">
        <v>2020</v>
      </c>
      <c r="F2" s="54">
        <v>2025</v>
      </c>
      <c r="G2" s="54">
        <v>2030</v>
      </c>
      <c r="H2" s="54">
        <v>2040</v>
      </c>
      <c r="I2" s="54">
        <v>2050</v>
      </c>
      <c r="J2" s="54"/>
      <c r="K2" s="65" t="s">
        <v>139</v>
      </c>
      <c r="L2" s="65">
        <v>2013</v>
      </c>
      <c r="M2" s="66">
        <v>2017</v>
      </c>
      <c r="N2" s="66" t="s">
        <v>140</v>
      </c>
      <c r="O2" s="66" t="s">
        <v>141</v>
      </c>
      <c r="P2" s="66" t="s">
        <v>142</v>
      </c>
      <c r="Q2" s="66" t="s">
        <v>143</v>
      </c>
      <c r="R2" s="66" t="s">
        <v>144</v>
      </c>
      <c r="S2" s="67"/>
      <c r="T2" s="68" t="s">
        <v>136</v>
      </c>
      <c r="V2" s="42" t="s">
        <v>137</v>
      </c>
      <c r="Z2" s="69"/>
    </row>
    <row r="3" spans="1:27" x14ac:dyDescent="0.2">
      <c r="A3" s="42" t="s">
        <v>102</v>
      </c>
      <c r="B3" s="54" t="s">
        <v>114</v>
      </c>
      <c r="C3" s="59">
        <f>VLOOKUP($A3,DATA!$A$1:$AM$533,C$1,FALSE)/1000</f>
        <v>0</v>
      </c>
      <c r="D3" s="59">
        <f>VLOOKUP($A3,DATA!$A$1:$AM$533,D$1,FALSE)/1000</f>
        <v>0</v>
      </c>
      <c r="E3" s="59">
        <f>VLOOKUP($A3,DATA!$A$1:$AM$533,E$1,FALSE)/1000</f>
        <v>0</v>
      </c>
      <c r="F3" s="59">
        <f>VLOOKUP($A3,DATA!$A$1:$AM$533,F$1,FALSE)/1000</f>
        <v>0</v>
      </c>
      <c r="G3" s="59">
        <f>VLOOKUP($A3,DATA!$A$1:$AM$533,G$1,FALSE)/1000</f>
        <v>0</v>
      </c>
      <c r="H3" s="59">
        <f>VLOOKUP($A3,DATA!$A$1:$AM$533,H$1,FALSE)/1000</f>
        <v>0</v>
      </c>
      <c r="I3" s="59">
        <f>VLOOKUP($A3,DATA!$A$1:$AM$533,I$1,FALSE)/1000</f>
        <v>0</v>
      </c>
      <c r="J3" s="59"/>
      <c r="K3" s="42" t="s">
        <v>114</v>
      </c>
      <c r="N3" s="54"/>
      <c r="O3" s="54"/>
      <c r="P3" s="54"/>
      <c r="Q3" s="54"/>
      <c r="R3" s="54"/>
      <c r="S3" s="68"/>
      <c r="T3" s="70" t="s">
        <v>138</v>
      </c>
      <c r="U3" s="59" t="s">
        <v>139</v>
      </c>
      <c r="V3" s="59" t="s">
        <v>140</v>
      </c>
      <c r="W3" s="59" t="s">
        <v>141</v>
      </c>
      <c r="X3" s="59" t="s">
        <v>142</v>
      </c>
      <c r="Y3" s="59" t="s">
        <v>143</v>
      </c>
      <c r="Z3" s="42" t="s">
        <v>144</v>
      </c>
      <c r="AA3" s="42" t="s">
        <v>145</v>
      </c>
    </row>
    <row r="4" spans="1:27" x14ac:dyDescent="0.2">
      <c r="A4" s="42" t="s">
        <v>103</v>
      </c>
      <c r="B4" s="54" t="s">
        <v>115</v>
      </c>
      <c r="C4" s="59">
        <f>VLOOKUP($A4,DATA!$A$1:$AM$533,C$1,FALSE)/1000</f>
        <v>0</v>
      </c>
      <c r="D4" s="59">
        <f>VLOOKUP($A4,DATA!$A$1:$AM$533,D$1,FALSE)/1000</f>
        <v>0</v>
      </c>
      <c r="E4" s="59">
        <f>VLOOKUP($A4,DATA!$A$1:$AM$533,E$1,FALSE)/1000</f>
        <v>0</v>
      </c>
      <c r="F4" s="59">
        <f>VLOOKUP($A4,DATA!$A$1:$AM$533,F$1,FALSE)/1000</f>
        <v>0</v>
      </c>
      <c r="G4" s="59">
        <f>VLOOKUP($A4,DATA!$A$1:$AM$533,G$1,FALSE)/1000</f>
        <v>0</v>
      </c>
      <c r="H4" s="59">
        <f>VLOOKUP($A4,DATA!$A$1:$AM$533,H$1,FALSE)/1000</f>
        <v>0</v>
      </c>
      <c r="I4" s="59">
        <f>VLOOKUP($A4,DATA!$A$1:$AM$533,I$1,FALSE)/1000</f>
        <v>0</v>
      </c>
      <c r="J4" s="59"/>
      <c r="K4" s="42" t="s">
        <v>151</v>
      </c>
      <c r="N4" s="71"/>
      <c r="O4" s="71"/>
      <c r="P4" s="71"/>
      <c r="Q4" s="71"/>
      <c r="R4" s="71"/>
      <c r="S4" s="72"/>
      <c r="T4" s="54" t="s">
        <v>146</v>
      </c>
      <c r="U4" s="59" t="s">
        <v>118</v>
      </c>
      <c r="V4" s="59">
        <v>3477.5230858922005</v>
      </c>
      <c r="W4" s="59">
        <v>3477.523093521595</v>
      </c>
      <c r="X4" s="59">
        <v>3477.4170373082161</v>
      </c>
      <c r="Y4" s="59">
        <v>3440.7789762616158</v>
      </c>
      <c r="Z4" s="59"/>
      <c r="AA4" s="59">
        <v>13873.242192983627</v>
      </c>
    </row>
    <row r="5" spans="1:27" x14ac:dyDescent="0.2">
      <c r="A5" s="42" t="s">
        <v>104</v>
      </c>
      <c r="B5" s="54" t="s">
        <v>116</v>
      </c>
      <c r="C5" s="59">
        <f>VLOOKUP($A5,DATA!$A$1:$AM$533,C$1,FALSE)/1000</f>
        <v>0</v>
      </c>
      <c r="D5" s="59">
        <f>VLOOKUP($A5,DATA!$A$1:$AM$533,D$1,FALSE)/1000</f>
        <v>0</v>
      </c>
      <c r="E5" s="59">
        <f>VLOOKUP($A5,DATA!$A$1:$AM$533,E$1,FALSE)/1000</f>
        <v>0</v>
      </c>
      <c r="F5" s="59">
        <f>VLOOKUP($A5,DATA!$A$1:$AM$533,F$1,FALSE)/1000</f>
        <v>0</v>
      </c>
      <c r="G5" s="59">
        <f>VLOOKUP($A5,DATA!$A$1:$AM$533,G$1,FALSE)/1000</f>
        <v>0</v>
      </c>
      <c r="H5" s="59">
        <f>VLOOKUP($A5,DATA!$A$1:$AM$533,H$1,FALSE)/1000</f>
        <v>0</v>
      </c>
      <c r="I5" s="59">
        <f>VLOOKUP($A5,DATA!$A$1:$AM$533,I$1,FALSE)/1000</f>
        <v>0</v>
      </c>
      <c r="J5" s="59"/>
      <c r="K5" s="42" t="s">
        <v>152</v>
      </c>
      <c r="N5" s="71"/>
      <c r="O5" s="71"/>
      <c r="P5" s="71"/>
      <c r="Q5" s="71"/>
      <c r="R5" s="71"/>
      <c r="S5" s="72"/>
      <c r="T5" s="54"/>
      <c r="U5" s="59" t="s">
        <v>147</v>
      </c>
      <c r="V5" s="59">
        <v>23319.595581054688</v>
      </c>
      <c r="W5" s="59">
        <v>47843.786149978638</v>
      </c>
      <c r="X5" s="59">
        <v>38778.447451591492</v>
      </c>
      <c r="Y5" s="59">
        <v>29632.617614746094</v>
      </c>
      <c r="Z5" s="59">
        <v>912.76922607421875</v>
      </c>
      <c r="AA5" s="59">
        <v>140487.21602344513</v>
      </c>
    </row>
    <row r="6" spans="1:27" x14ac:dyDescent="0.2">
      <c r="A6" s="42" t="s">
        <v>105</v>
      </c>
      <c r="B6" s="54" t="s">
        <v>117</v>
      </c>
      <c r="C6" s="59">
        <f>VLOOKUP($A6,DATA!$A$1:$AM$533,C$1,FALSE)/1000</f>
        <v>0</v>
      </c>
      <c r="D6" s="59">
        <f>VLOOKUP($A6,DATA!$A$1:$AM$533,D$1,FALSE)/1000</f>
        <v>0</v>
      </c>
      <c r="E6" s="59">
        <f>VLOOKUP($A6,DATA!$A$1:$AM$533,E$1,FALSE)/1000</f>
        <v>0</v>
      </c>
      <c r="F6" s="59">
        <f>VLOOKUP($A6,DATA!$A$1:$AM$533,F$1,FALSE)/1000</f>
        <v>0</v>
      </c>
      <c r="G6" s="59">
        <f>VLOOKUP($A6,DATA!$A$1:$AM$533,G$1,FALSE)/1000</f>
        <v>0</v>
      </c>
      <c r="H6" s="59">
        <f>VLOOKUP($A6,DATA!$A$1:$AM$533,H$1,FALSE)/1000</f>
        <v>0</v>
      </c>
      <c r="I6" s="59">
        <f>VLOOKUP($A6,DATA!$A$1:$AM$533,I$1,FALSE)/1000</f>
        <v>0</v>
      </c>
      <c r="J6" s="59"/>
      <c r="K6" s="42" t="s">
        <v>153</v>
      </c>
      <c r="N6" s="71"/>
      <c r="O6" s="71"/>
      <c r="P6" s="71"/>
      <c r="Q6" s="71"/>
      <c r="R6" s="71"/>
      <c r="S6" s="72"/>
      <c r="T6" s="54"/>
      <c r="U6" s="59" t="s">
        <v>148</v>
      </c>
      <c r="V6" s="59">
        <v>93366.329674243927</v>
      </c>
      <c r="W6" s="59">
        <v>94128.751389924437</v>
      </c>
      <c r="X6" s="59">
        <v>115769.26235600561</v>
      </c>
      <c r="Y6" s="59">
        <v>113686.43687944114</v>
      </c>
      <c r="Z6" s="59">
        <v>145633.78698682785</v>
      </c>
      <c r="AA6" s="59">
        <v>562584.56728644297</v>
      </c>
    </row>
    <row r="7" spans="1:27" x14ac:dyDescent="0.2">
      <c r="A7" s="42" t="s">
        <v>106</v>
      </c>
      <c r="B7" s="54" t="s">
        <v>118</v>
      </c>
      <c r="C7" s="59">
        <f>VLOOKUP($A7,DATA!$A$1:$AM$533,C$1,FALSE)/1000</f>
        <v>822.13967230000003</v>
      </c>
      <c r="D7" s="59">
        <f>VLOOKUP($A7,DATA!$A$1:$AM$533,D$1,FALSE)/1000</f>
        <v>2776.1109219999998</v>
      </c>
      <c r="E7" s="59">
        <f>VLOOKUP($A7,DATA!$A$1:$AM$533,E$1,FALSE)/1000</f>
        <v>4286.6399950000005</v>
      </c>
      <c r="F7" s="59">
        <f>VLOOKUP($A7,DATA!$A$1:$AM$533,F$1,FALSE)/1000</f>
        <v>5953.902</v>
      </c>
      <c r="G7" s="59">
        <f>VLOOKUP($A7,DATA!$A$1:$AM$533,G$1,FALSE)/1000</f>
        <v>5963.872969</v>
      </c>
      <c r="H7" s="59">
        <f>VLOOKUP($A7,DATA!$A$1:$AM$533,H$1,FALSE)/1000</f>
        <v>5933.2532309999997</v>
      </c>
      <c r="I7" s="59">
        <f>VLOOKUP($A7,DATA!$A$1:$AM$533,I$1,FALSE)/1000</f>
        <v>6.5007236540000006</v>
      </c>
      <c r="J7" s="59"/>
      <c r="K7" s="42" t="s">
        <v>118</v>
      </c>
      <c r="M7" s="71">
        <f>2.4*1000</f>
        <v>2400</v>
      </c>
      <c r="N7" s="71">
        <f>V4</f>
        <v>3477.5230858922005</v>
      </c>
      <c r="O7" s="71">
        <f>W4</f>
        <v>3477.523093521595</v>
      </c>
      <c r="P7" s="71">
        <f>X4</f>
        <v>3477.4170373082161</v>
      </c>
      <c r="Q7" s="71">
        <f>Y4</f>
        <v>3440.7789762616158</v>
      </c>
      <c r="R7" s="71">
        <f>Z4</f>
        <v>0</v>
      </c>
      <c r="S7" s="72"/>
      <c r="T7" s="54"/>
      <c r="U7" s="59" t="s">
        <v>149</v>
      </c>
      <c r="V7" s="59">
        <v>1825.2850780487061</v>
      </c>
      <c r="W7" s="59">
        <v>2.215484693646431</v>
      </c>
      <c r="X7" s="59">
        <v>51.283796548843384</v>
      </c>
      <c r="Y7" s="59">
        <v>156.79067373275757</v>
      </c>
      <c r="Z7" s="59">
        <v>317.62527465820313</v>
      </c>
      <c r="AA7" s="59">
        <v>2353.2003076821566</v>
      </c>
    </row>
    <row r="8" spans="1:27" x14ac:dyDescent="0.2">
      <c r="A8" s="42" t="s">
        <v>107</v>
      </c>
      <c r="B8" s="54" t="s">
        <v>119</v>
      </c>
      <c r="C8" s="59">
        <f>VLOOKUP($A8,DATA!$A$1:$AM$533,C$1,FALSE)/1000</f>
        <v>483.85231540000001</v>
      </c>
      <c r="D8" s="59">
        <f>VLOOKUP($A8,DATA!$A$1:$AM$533,D$1,FALSE)/1000</f>
        <v>762.8945731</v>
      </c>
      <c r="E8" s="59">
        <f>VLOOKUP($A8,DATA!$A$1:$AM$533,E$1,FALSE)/1000</f>
        <v>1000.822137</v>
      </c>
      <c r="F8" s="59">
        <f>VLOOKUP($A8,DATA!$A$1:$AM$533,F$1,FALSE)/1000</f>
        <v>1092.565666</v>
      </c>
      <c r="G8" s="59">
        <f>VLOOKUP($A8,DATA!$A$1:$AM$533,G$1,FALSE)/1000</f>
        <v>1062.5027790000001</v>
      </c>
      <c r="H8" s="59">
        <f>VLOOKUP($A8,DATA!$A$1:$AM$533,H$1,FALSE)/1000</f>
        <v>423.74917900000003</v>
      </c>
      <c r="I8" s="59">
        <f>VLOOKUP($A8,DATA!$A$1:$AM$533,I$1,FALSE)/1000</f>
        <v>62.636957499999994</v>
      </c>
      <c r="J8" s="59"/>
      <c r="K8" s="42" t="s">
        <v>119</v>
      </c>
      <c r="M8" s="42">
        <f>0.3*1000</f>
        <v>300</v>
      </c>
      <c r="N8" s="71"/>
      <c r="O8" s="71"/>
      <c r="P8" s="71"/>
      <c r="Q8" s="71"/>
      <c r="R8" s="71"/>
      <c r="S8" s="72"/>
      <c r="T8" s="54"/>
      <c r="U8" s="59" t="s">
        <v>150</v>
      </c>
      <c r="V8" s="59"/>
      <c r="W8" s="59">
        <v>0.11325220018625259</v>
      </c>
      <c r="X8" s="59">
        <v>6.0662413164973259</v>
      </c>
      <c r="Y8" s="59">
        <v>1.2313385978341103</v>
      </c>
      <c r="Z8" s="59"/>
      <c r="AA8" s="59">
        <v>7.4108321145176888</v>
      </c>
    </row>
    <row r="9" spans="1:27" x14ac:dyDescent="0.2">
      <c r="A9" s="42" t="s">
        <v>108</v>
      </c>
      <c r="B9" s="54" t="s">
        <v>120</v>
      </c>
      <c r="C9" s="59">
        <f>VLOOKUP($A9,DATA!$A$1:$AM$533,C$1,FALSE)/1000</f>
        <v>0</v>
      </c>
      <c r="D9" s="59">
        <f>VLOOKUP($A9,DATA!$A$1:$AM$533,D$1,FALSE)/1000</f>
        <v>0</v>
      </c>
      <c r="E9" s="59">
        <f>VLOOKUP($A9,DATA!$A$1:$AM$533,E$1,FALSE)/1000</f>
        <v>0</v>
      </c>
      <c r="F9" s="59">
        <f>VLOOKUP($A9,DATA!$A$1:$AM$533,F$1,FALSE)/1000</f>
        <v>0</v>
      </c>
      <c r="G9" s="59">
        <f>VLOOKUP($A9,DATA!$A$1:$AM$533,G$1,FALSE)/1000</f>
        <v>0</v>
      </c>
      <c r="H9" s="59">
        <f>VLOOKUP($A9,DATA!$A$1:$AM$533,H$1,FALSE)/1000</f>
        <v>0</v>
      </c>
      <c r="I9" s="59">
        <f>VLOOKUP($A9,DATA!$A$1:$AM$533,I$1,FALSE)/1000</f>
        <v>0</v>
      </c>
      <c r="J9" s="59"/>
      <c r="K9" s="42" t="s">
        <v>154</v>
      </c>
      <c r="N9" s="71"/>
      <c r="O9" s="71"/>
      <c r="P9" s="71"/>
      <c r="Q9" s="71"/>
      <c r="R9" s="71"/>
      <c r="S9" s="72"/>
      <c r="T9" s="54" t="s">
        <v>68</v>
      </c>
      <c r="U9" s="59"/>
      <c r="V9" s="59">
        <f>SUM(V4:V8)</f>
        <v>121988.73341923952</v>
      </c>
      <c r="W9" s="59">
        <f t="shared" ref="W9:Z9" si="0">SUM(W4:W8)</f>
        <v>145452.3893703185</v>
      </c>
      <c r="X9" s="59">
        <f t="shared" si="0"/>
        <v>158082.47688277066</v>
      </c>
      <c r="Y9" s="59">
        <f t="shared" si="0"/>
        <v>146917.85548277944</v>
      </c>
      <c r="Z9" s="59">
        <f t="shared" si="0"/>
        <v>146864.18148756027</v>
      </c>
      <c r="AA9" s="59"/>
    </row>
    <row r="10" spans="1:27" x14ac:dyDescent="0.2">
      <c r="A10" s="42" t="s">
        <v>109</v>
      </c>
      <c r="B10" s="54" t="s">
        <v>121</v>
      </c>
      <c r="C10" s="59">
        <f>VLOOKUP($A10,DATA!$A$1:$AM$533,C$1,FALSE)/1000</f>
        <v>0</v>
      </c>
      <c r="D10" s="59">
        <f>VLOOKUP($A10,DATA!$A$1:$AM$533,D$1,FALSE)/1000</f>
        <v>0</v>
      </c>
      <c r="E10" s="59">
        <f>VLOOKUP($A10,DATA!$A$1:$AM$533,E$1,FALSE)/1000</f>
        <v>0</v>
      </c>
      <c r="F10" s="59">
        <f>VLOOKUP($A10,DATA!$A$1:$AM$533,F$1,FALSE)/1000</f>
        <v>0</v>
      </c>
      <c r="G10" s="59">
        <f>VLOOKUP($A10,DATA!$A$1:$AM$533,G$1,FALSE)/1000</f>
        <v>0</v>
      </c>
      <c r="H10" s="59">
        <f>VLOOKUP($A10,DATA!$A$1:$AM$533,H$1,FALSE)/1000</f>
        <v>0</v>
      </c>
      <c r="I10" s="59">
        <f>VLOOKUP($A10,DATA!$A$1:$AM$533,I$1,FALSE)/1000</f>
        <v>0</v>
      </c>
      <c r="J10" s="59"/>
      <c r="K10" s="42" t="s">
        <v>155</v>
      </c>
      <c r="N10" s="71"/>
      <c r="O10" s="71"/>
      <c r="P10" s="71"/>
      <c r="Q10" s="71"/>
      <c r="R10" s="71"/>
      <c r="S10" s="72"/>
      <c r="T10" s="54"/>
      <c r="U10" s="59"/>
      <c r="V10" s="59"/>
      <c r="W10" s="59"/>
      <c r="X10" s="59"/>
      <c r="Y10" s="59"/>
    </row>
    <row r="11" spans="1:27" x14ac:dyDescent="0.2">
      <c r="A11" s="42" t="s">
        <v>110</v>
      </c>
      <c r="B11" s="54" t="s">
        <v>122</v>
      </c>
      <c r="C11" s="59">
        <f>VLOOKUP($A11,DATA!$A$1:$AM$533,C$1,FALSE)/1000</f>
        <v>34453.082130000003</v>
      </c>
      <c r="D11" s="59">
        <f>VLOOKUP($A11,DATA!$A$1:$AM$533,D$1,FALSE)/1000</f>
        <v>37669.354370000001</v>
      </c>
      <c r="E11" s="59">
        <f>VLOOKUP($A11,DATA!$A$1:$AM$533,E$1,FALSE)/1000</f>
        <v>46292.868799999997</v>
      </c>
      <c r="F11" s="59">
        <f>VLOOKUP($A11,DATA!$A$1:$AM$533,F$1,FALSE)/1000</f>
        <v>45551.565360000001</v>
      </c>
      <c r="G11" s="59">
        <f>VLOOKUP($A11,DATA!$A$1:$AM$533,G$1,FALSE)/1000</f>
        <v>36287.522149999997</v>
      </c>
      <c r="H11" s="59">
        <f>VLOOKUP($A11,DATA!$A$1:$AM$533,H$1,FALSE)/1000</f>
        <v>27698.310670000003</v>
      </c>
      <c r="I11" s="59">
        <f>VLOOKUP($A11,DATA!$A$1:$AM$533,I$1,FALSE)/1000</f>
        <v>1019.7120150000001</v>
      </c>
      <c r="J11" s="59"/>
      <c r="K11" s="42" t="s">
        <v>147</v>
      </c>
      <c r="M11" s="71">
        <f>(23.6+2.7)*1000</f>
        <v>26300</v>
      </c>
      <c r="N11" s="71">
        <f t="shared" ref="N11:R14" si="1">V5</f>
        <v>23319.595581054688</v>
      </c>
      <c r="O11" s="71">
        <f t="shared" si="1"/>
        <v>47843.786149978638</v>
      </c>
      <c r="P11" s="71">
        <f t="shared" si="1"/>
        <v>38778.447451591492</v>
      </c>
      <c r="Q11" s="71">
        <f t="shared" si="1"/>
        <v>29632.617614746094</v>
      </c>
      <c r="R11" s="71">
        <f t="shared" si="1"/>
        <v>912.76922607421875</v>
      </c>
      <c r="S11" s="72"/>
      <c r="T11" s="54"/>
      <c r="U11" s="59"/>
      <c r="V11" s="59"/>
      <c r="W11" s="59"/>
      <c r="X11" s="59"/>
      <c r="Y11" s="59"/>
    </row>
    <row r="12" spans="1:27" x14ac:dyDescent="0.2">
      <c r="A12" s="42" t="s">
        <v>111</v>
      </c>
      <c r="B12" s="54" t="s">
        <v>123</v>
      </c>
      <c r="C12" s="59">
        <f>VLOOKUP($A12,DATA!$A$1:$AM$533,C$1,FALSE)/1000</f>
        <v>56591.382229999996</v>
      </c>
      <c r="D12" s="59">
        <f>VLOOKUP($A12,DATA!$A$1:$AM$533,D$1,FALSE)/1000</f>
        <v>74300.335170000006</v>
      </c>
      <c r="E12" s="59">
        <f>VLOOKUP($A12,DATA!$A$1:$AM$533,E$1,FALSE)/1000</f>
        <v>96139.519450000007</v>
      </c>
      <c r="F12" s="59">
        <f>VLOOKUP($A12,DATA!$A$1:$AM$533,F$1,FALSE)/1000</f>
        <v>103042.24679999999</v>
      </c>
      <c r="G12" s="59">
        <f>VLOOKUP($A12,DATA!$A$1:$AM$533,G$1,FALSE)/1000</f>
        <v>119421.98940000001</v>
      </c>
      <c r="H12" s="59">
        <f>VLOOKUP($A12,DATA!$A$1:$AM$533,H$1,FALSE)/1000</f>
        <v>114034.43920000001</v>
      </c>
      <c r="I12" s="59">
        <f>VLOOKUP($A12,DATA!$A$1:$AM$533,I$1,FALSE)/1000</f>
        <v>154017.36869999999</v>
      </c>
      <c r="J12" s="59"/>
      <c r="K12" s="42" t="s">
        <v>156</v>
      </c>
      <c r="M12" s="71">
        <f>(57.2+7.3)*1000</f>
        <v>64500</v>
      </c>
      <c r="N12" s="71">
        <f t="shared" si="1"/>
        <v>93366.329674243927</v>
      </c>
      <c r="O12" s="71">
        <f t="shared" si="1"/>
        <v>94128.751389924437</v>
      </c>
      <c r="P12" s="71">
        <f t="shared" si="1"/>
        <v>115769.26235600561</v>
      </c>
      <c r="Q12" s="71">
        <f t="shared" si="1"/>
        <v>113686.43687944114</v>
      </c>
      <c r="R12" s="71">
        <f t="shared" si="1"/>
        <v>145633.78698682785</v>
      </c>
      <c r="S12" s="72"/>
      <c r="T12" s="54"/>
      <c r="U12" s="59"/>
      <c r="V12" s="59"/>
      <c r="W12" s="59"/>
      <c r="X12" s="59"/>
      <c r="Y12" s="59"/>
    </row>
    <row r="13" spans="1:27" x14ac:dyDescent="0.2">
      <c r="A13" s="42" t="s">
        <v>112</v>
      </c>
      <c r="B13" s="54" t="s">
        <v>124</v>
      </c>
      <c r="C13" s="59">
        <f>VLOOKUP($A13,DATA!$A$1:$AM$533,C$1,FALSE)/1000</f>
        <v>1083.8480830000001</v>
      </c>
      <c r="D13" s="59">
        <f>VLOOKUP($A13,DATA!$A$1:$AM$533,D$1,FALSE)/1000</f>
        <v>2171.118465</v>
      </c>
      <c r="E13" s="59">
        <f>VLOOKUP($A13,DATA!$A$1:$AM$533,E$1,FALSE)/1000</f>
        <v>693.1986263</v>
      </c>
      <c r="F13" s="59">
        <f>VLOOKUP($A13,DATA!$A$1:$AM$533,F$1,FALSE)/1000</f>
        <v>61.631570789999998</v>
      </c>
      <c r="G13" s="59">
        <f>VLOOKUP($A13,DATA!$A$1:$AM$533,G$1,FALSE)/1000</f>
        <v>42.522741860000004</v>
      </c>
      <c r="H13" s="59">
        <f>VLOOKUP($A13,DATA!$A$1:$AM$533,H$1,FALSE)/1000</f>
        <v>126.1531074</v>
      </c>
      <c r="I13" s="59">
        <f>VLOOKUP($A13,DATA!$A$1:$AM$533,I$1,FALSE)/1000</f>
        <v>286.37336379999999</v>
      </c>
      <c r="J13" s="59"/>
      <c r="K13" s="42" t="s">
        <v>124</v>
      </c>
      <c r="M13" s="71">
        <f>2.8*1000</f>
        <v>2800</v>
      </c>
      <c r="N13" s="71">
        <f t="shared" si="1"/>
        <v>1825.2850780487061</v>
      </c>
      <c r="O13" s="71">
        <f t="shared" si="1"/>
        <v>2.215484693646431</v>
      </c>
      <c r="P13" s="71">
        <f t="shared" si="1"/>
        <v>51.283796548843384</v>
      </c>
      <c r="Q13" s="71">
        <f t="shared" si="1"/>
        <v>156.79067373275757</v>
      </c>
      <c r="R13" s="71">
        <f t="shared" si="1"/>
        <v>317.62527465820313</v>
      </c>
      <c r="S13" s="72"/>
      <c r="T13" s="54"/>
      <c r="U13" s="59"/>
      <c r="V13" s="59"/>
      <c r="W13" s="59"/>
      <c r="X13" s="59"/>
      <c r="Y13" s="59"/>
    </row>
    <row r="14" spans="1:27" x14ac:dyDescent="0.2">
      <c r="A14" s="42" t="s">
        <v>113</v>
      </c>
      <c r="B14" s="54" t="s">
        <v>125</v>
      </c>
      <c r="C14" s="59">
        <f>VLOOKUP($A14,DATA!$A$1:$AM$533,C$1,FALSE)/1000</f>
        <v>32532.501420000001</v>
      </c>
      <c r="D14" s="59">
        <f>VLOOKUP($A14,DATA!$A$1:$AM$533,D$1,FALSE)/1000</f>
        <v>29937.341769999999</v>
      </c>
      <c r="E14" s="59">
        <f>VLOOKUP($A14,DATA!$A$1:$AM$533,E$1,FALSE)/1000</f>
        <v>3961.9322459999999</v>
      </c>
      <c r="F14" s="59">
        <f>VLOOKUP($A14,DATA!$A$1:$AM$533,F$1,FALSE)/1000</f>
        <v>100.8733146</v>
      </c>
      <c r="G14" s="59">
        <f>VLOOKUP($A14,DATA!$A$1:$AM$533,G$1,FALSE)/1000</f>
        <v>93.238392689999912</v>
      </c>
      <c r="H14" s="59">
        <f>VLOOKUP($A14,DATA!$A$1:$AM$533,H$1,FALSE)/1000</f>
        <v>99.222749579999999</v>
      </c>
      <c r="I14" s="59">
        <f>VLOOKUP($A14,DATA!$A$1:$AM$533,I$1,FALSE)/1000</f>
        <v>120.0841171</v>
      </c>
      <c r="J14" s="59"/>
      <c r="K14" s="42" t="s">
        <v>150</v>
      </c>
      <c r="M14" s="71">
        <f>29.1*1000</f>
        <v>29100</v>
      </c>
      <c r="N14" s="71">
        <f t="shared" si="1"/>
        <v>0</v>
      </c>
      <c r="O14" s="71">
        <f t="shared" si="1"/>
        <v>0.11325220018625259</v>
      </c>
      <c r="P14" s="71">
        <f t="shared" si="1"/>
        <v>6.0662413164973259</v>
      </c>
      <c r="Q14" s="71">
        <f t="shared" si="1"/>
        <v>1.2313385978341103</v>
      </c>
      <c r="R14" s="71">
        <f t="shared" si="1"/>
        <v>0</v>
      </c>
      <c r="S14" s="72"/>
      <c r="T14" s="54"/>
      <c r="U14" s="59"/>
      <c r="V14" s="59"/>
      <c r="W14" s="59"/>
      <c r="X14" s="59"/>
      <c r="Y14" s="59"/>
    </row>
    <row r="15" spans="1:27" x14ac:dyDescent="0.2">
      <c r="C15" s="57">
        <f>SUM(C3:C14)</f>
        <v>125966.80585070001</v>
      </c>
      <c r="D15" s="57">
        <f>SUM(D3:D14)</f>
        <v>147617.15527010002</v>
      </c>
      <c r="E15" s="57">
        <f t="shared" ref="E15:H15" si="2">SUM(E3:E14)</f>
        <v>152374.98125430002</v>
      </c>
      <c r="F15" s="57">
        <f t="shared" si="2"/>
        <v>155802.78471138998</v>
      </c>
      <c r="G15" s="57">
        <f t="shared" si="2"/>
        <v>162871.64843254999</v>
      </c>
      <c r="H15" s="57">
        <f t="shared" si="2"/>
        <v>148315.12813698</v>
      </c>
      <c r="I15" s="57">
        <f>SUM(I3:I14)</f>
        <v>155512.67587705399</v>
      </c>
      <c r="J15" s="57"/>
      <c r="K15" s="73"/>
      <c r="L15" s="73"/>
      <c r="M15" s="73">
        <f>SUM(M3:M14)</f>
        <v>125400</v>
      </c>
      <c r="N15" s="73">
        <f t="shared" ref="N15" si="3">SUM(N3:N14)</f>
        <v>121988.73341923952</v>
      </c>
      <c r="O15" s="73">
        <f t="shared" ref="O15:R15" si="4">SUM(O3:O14)</f>
        <v>145452.3893703185</v>
      </c>
      <c r="P15" s="73">
        <f t="shared" si="4"/>
        <v>158082.47688277066</v>
      </c>
      <c r="Q15" s="73">
        <f t="shared" si="4"/>
        <v>146917.85548277944</v>
      </c>
      <c r="R15" s="73">
        <f t="shared" si="4"/>
        <v>146864.18148756027</v>
      </c>
      <c r="S15" s="74">
        <f>R15/P15-1</f>
        <v>-7.0964825554508115E-2</v>
      </c>
      <c r="T15" s="54"/>
      <c r="U15" s="59"/>
      <c r="V15" s="59"/>
      <c r="W15" s="59"/>
      <c r="X15" s="59"/>
      <c r="Y15" s="59"/>
    </row>
    <row r="16" spans="1:27" x14ac:dyDescent="0.2">
      <c r="T16" s="75"/>
      <c r="U16" s="75"/>
      <c r="V16" s="75"/>
    </row>
    <row r="17" spans="1:28" x14ac:dyDescent="0.2">
      <c r="A17" s="42" t="s">
        <v>85</v>
      </c>
      <c r="B17" s="54" t="s">
        <v>134</v>
      </c>
      <c r="C17" s="59">
        <f>VLOOKUP($A17,DATA!$A$1:$AM$533,C$1,FALSE)/1000</f>
        <v>125966.80590000001</v>
      </c>
      <c r="D17" s="59">
        <f>VLOOKUP($A17,DATA!$A$1:$AM$533,D$1,FALSE)/1000</f>
        <v>127008.46249999999</v>
      </c>
      <c r="E17" s="59">
        <f>VLOOKUP($A17,DATA!$A$1:$AM$533,E$1,FALSE)/1000</f>
        <v>117530.99920000001</v>
      </c>
      <c r="F17" s="59">
        <f>VLOOKUP($A17,DATA!$A$1:$AM$533,F$1,FALSE)/1000</f>
        <v>103474.3703</v>
      </c>
      <c r="G17" s="59">
        <f>VLOOKUP($A17,DATA!$A$1:$AM$533,G$1,FALSE)/1000</f>
        <v>98677.162580000004</v>
      </c>
      <c r="H17" s="59">
        <f>VLOOKUP($A17,DATA!$A$1:$AM$533,H$1,FALSE)/1000</f>
        <v>79941.693819999899</v>
      </c>
      <c r="I17" s="59">
        <f>VLOOKUP($A17,DATA!$A$1:$AM$533,I$1,FALSE)/1000</f>
        <v>76229.993129999988</v>
      </c>
      <c r="T17" s="68"/>
      <c r="U17" s="76"/>
      <c r="V17" s="76"/>
    </row>
    <row r="18" spans="1:28" x14ac:dyDescent="0.2">
      <c r="B18" s="54" t="s">
        <v>135</v>
      </c>
      <c r="C18" s="77">
        <f>C17/C15-1</f>
        <v>3.9137293406099616E-10</v>
      </c>
      <c r="D18" s="77">
        <f>D17/D15-1</f>
        <v>-0.13960906327175604</v>
      </c>
      <c r="E18" s="77">
        <f t="shared" ref="E18:I18" si="5">E17/E15-1</f>
        <v>-0.22867259288549846</v>
      </c>
      <c r="F18" s="77">
        <f t="shared" si="5"/>
        <v>-0.33586315230708774</v>
      </c>
      <c r="G18" s="77">
        <f t="shared" si="5"/>
        <v>-0.39414156159372848</v>
      </c>
      <c r="H18" s="77">
        <f t="shared" si="5"/>
        <v>-0.46100108044158628</v>
      </c>
      <c r="I18" s="77">
        <f t="shared" si="5"/>
        <v>-0.50981492215935964</v>
      </c>
      <c r="T18" s="75"/>
      <c r="U18" s="75"/>
      <c r="V18" s="75"/>
    </row>
    <row r="19" spans="1:28" x14ac:dyDescent="0.2">
      <c r="T19" s="75"/>
      <c r="U19" s="75"/>
      <c r="V19" s="75"/>
    </row>
    <row r="20" spans="1:28" x14ac:dyDescent="0.2">
      <c r="K20" s="42" t="s">
        <v>184</v>
      </c>
      <c r="L20" s="142" t="s">
        <v>182</v>
      </c>
      <c r="M20" s="142"/>
      <c r="T20" s="75"/>
      <c r="U20" s="75" t="s">
        <v>169</v>
      </c>
      <c r="V20" s="75"/>
    </row>
    <row r="21" spans="1:28" ht="27.75" customHeight="1" x14ac:dyDescent="0.2">
      <c r="C21" s="54">
        <v>2013</v>
      </c>
      <c r="D21" s="54">
        <v>2017</v>
      </c>
      <c r="E21" s="54">
        <v>2020</v>
      </c>
      <c r="F21" s="54">
        <v>2025</v>
      </c>
      <c r="G21" s="54">
        <v>2030</v>
      </c>
      <c r="H21" s="54">
        <v>2040</v>
      </c>
      <c r="I21" s="54">
        <v>2050</v>
      </c>
      <c r="K21" s="65" t="s">
        <v>139</v>
      </c>
      <c r="L21" s="65">
        <v>2013</v>
      </c>
      <c r="M21" s="66">
        <v>2017</v>
      </c>
      <c r="N21" s="66" t="s">
        <v>140</v>
      </c>
      <c r="O21" s="66" t="s">
        <v>141</v>
      </c>
      <c r="P21" s="66" t="s">
        <v>142</v>
      </c>
      <c r="Q21" s="66" t="s">
        <v>143</v>
      </c>
      <c r="R21" s="66" t="s">
        <v>144</v>
      </c>
      <c r="S21" s="67"/>
      <c r="U21" s="65" t="s">
        <v>139</v>
      </c>
      <c r="V21" s="78" t="s">
        <v>186</v>
      </c>
      <c r="W21" s="78" t="s">
        <v>183</v>
      </c>
      <c r="X21" s="66" t="s">
        <v>140</v>
      </c>
      <c r="Y21" s="66" t="s">
        <v>141</v>
      </c>
      <c r="Z21" s="66" t="s">
        <v>142</v>
      </c>
      <c r="AA21" s="66" t="s">
        <v>143</v>
      </c>
      <c r="AB21" s="66" t="s">
        <v>144</v>
      </c>
    </row>
    <row r="22" spans="1:28" x14ac:dyDescent="0.2">
      <c r="A22" s="42" t="s">
        <v>157</v>
      </c>
      <c r="B22" s="54" t="s">
        <v>114</v>
      </c>
      <c r="C22" s="79">
        <f>VLOOKUP($A22,DATA!$A$1:$AM$533,C$1,FALSE)/0.0036/1000</f>
        <v>22.436640077777778</v>
      </c>
      <c r="D22" s="79">
        <f>VLOOKUP($A22,DATA!$A$1:$AM$533,D$1,FALSE)/0.0036/1000</f>
        <v>28.840607222222225</v>
      </c>
      <c r="E22" s="79">
        <f>VLOOKUP($A22,DATA!$A$1:$AM$533,E$1,FALSE)/0.0036/1000</f>
        <v>35.843116361111115</v>
      </c>
      <c r="F22" s="79">
        <f>VLOOKUP($A22,DATA!$A$1:$AM$533,F$1,FALSE)/0.0036/1000</f>
        <v>36.979012166666671</v>
      </c>
      <c r="G22" s="79">
        <f>VLOOKUP($A22,DATA!$A$1:$AM$533,G$1,FALSE)/0.0036/1000</f>
        <v>42.398532805555554</v>
      </c>
      <c r="H22" s="79">
        <f>VLOOKUP($A22,DATA!$A$1:$AM$533,H$1,FALSE)/0.0036/1000</f>
        <v>44.129842638888888</v>
      </c>
      <c r="I22" s="79">
        <f>VLOOKUP($A22,DATA!$A$1:$AM$533,I$1,FALSE)/0.0036/1000</f>
        <v>47.051916305555558</v>
      </c>
      <c r="K22" s="42" t="s">
        <v>114</v>
      </c>
      <c r="L22" s="80">
        <f t="shared" ref="L22:L33" si="6">V22*(1-0.175)</f>
        <v>21.461604213180632</v>
      </c>
      <c r="M22" s="80">
        <f t="shared" ref="M22:M33" si="7">W22*(1-0.175)</f>
        <v>24.722959878391183</v>
      </c>
      <c r="N22" s="80">
        <f t="shared" ref="N22:N33" si="8">X22*(1-0.175)</f>
        <v>27.180165582543587</v>
      </c>
      <c r="O22" s="80">
        <f t="shared" ref="O22:O33" si="9">Y22*(1-0.175)</f>
        <v>29.391982430790858</v>
      </c>
      <c r="P22" s="80">
        <f t="shared" ref="P22:P33" si="10">Z22*(1-0.175)</f>
        <v>33.069024280477677</v>
      </c>
      <c r="Q22" s="80">
        <f t="shared" ref="Q22:Q33" si="11">AA22*(1-0.175)</f>
        <v>33.06902423367</v>
      </c>
      <c r="R22" s="80">
        <f t="shared" ref="R22:R33" si="12">AB22*(1-0.175)</f>
        <v>33.069024196191307</v>
      </c>
      <c r="S22" s="81"/>
      <c r="U22" s="42" t="s">
        <v>114</v>
      </c>
      <c r="V22" s="80">
        <v>26.01406571294622</v>
      </c>
      <c r="W22" s="62">
        <v>29.967224095019617</v>
      </c>
      <c r="X22" s="82">
        <v>32.945655251567985</v>
      </c>
      <c r="Y22" s="82">
        <v>35.626645370655588</v>
      </c>
      <c r="Z22" s="82">
        <v>40.083665794518396</v>
      </c>
      <c r="AA22" s="82">
        <v>40.083665737781821</v>
      </c>
      <c r="AB22" s="82">
        <v>40.083665692353101</v>
      </c>
    </row>
    <row r="23" spans="1:28" x14ac:dyDescent="0.2">
      <c r="A23" s="42" t="s">
        <v>158</v>
      </c>
      <c r="B23" s="54" t="s">
        <v>115</v>
      </c>
      <c r="C23" s="79">
        <f>VLOOKUP($A23,DATA!$A$1:$AM$533,C$1,FALSE)/0.0036/1000</f>
        <v>3.3496253249999999</v>
      </c>
      <c r="D23" s="79">
        <f>VLOOKUP($A23,DATA!$A$1:$AM$533,D$1,FALSE)/0.0036/1000</f>
        <v>9.6171580250000002</v>
      </c>
      <c r="E23" s="79">
        <f>VLOOKUP($A23,DATA!$A$1:$AM$533,E$1,FALSE)/0.0036/1000</f>
        <v>18.117856327777776</v>
      </c>
      <c r="F23" s="79">
        <f>VLOOKUP($A23,DATA!$A$1:$AM$533,F$1,FALSE)/0.0036/1000</f>
        <v>37.389889666666669</v>
      </c>
      <c r="G23" s="79">
        <f>VLOOKUP($A23,DATA!$A$1:$AM$533,G$1,FALSE)/0.0036/1000</f>
        <v>61.800500944444444</v>
      </c>
      <c r="H23" s="79">
        <f>VLOOKUP($A23,DATA!$A$1:$AM$533,H$1,FALSE)/0.0036/1000</f>
        <v>106.16419691666667</v>
      </c>
      <c r="I23" s="79">
        <f>VLOOKUP($A23,DATA!$A$1:$AM$533,I$1,FALSE)/0.0036/1000</f>
        <v>129.29914886111112</v>
      </c>
      <c r="K23" s="42" t="s">
        <v>151</v>
      </c>
      <c r="L23" s="80">
        <f t="shared" si="6"/>
        <v>3.2040596433737125</v>
      </c>
      <c r="M23" s="80">
        <f t="shared" si="7"/>
        <v>8.2439185416993954</v>
      </c>
      <c r="N23" s="80">
        <f t="shared" si="8"/>
        <v>21.712094712182104</v>
      </c>
      <c r="O23" s="80">
        <f t="shared" si="9"/>
        <v>29.71855968779219</v>
      </c>
      <c r="P23" s="80">
        <f t="shared" si="10"/>
        <v>48.201721393018673</v>
      </c>
      <c r="Q23" s="80">
        <f t="shared" si="11"/>
        <v>79.554926788128185</v>
      </c>
      <c r="R23" s="80">
        <f t="shared" si="12"/>
        <v>90.874017847153411</v>
      </c>
      <c r="S23" s="81"/>
      <c r="U23" s="42" t="s">
        <v>151</v>
      </c>
      <c r="V23" s="80">
        <v>3.8837086586348035</v>
      </c>
      <c r="W23" s="62">
        <v>9.9926285353932069</v>
      </c>
      <c r="X23" s="82">
        <v>26.317690560220733</v>
      </c>
      <c r="Y23" s="82">
        <v>36.022496591263263</v>
      </c>
      <c r="Z23" s="82">
        <v>58.426328961234759</v>
      </c>
      <c r="AA23" s="82">
        <v>96.430214288640229</v>
      </c>
      <c r="AB23" s="82">
        <v>110.15032466321625</v>
      </c>
    </row>
    <row r="24" spans="1:28" x14ac:dyDescent="0.2">
      <c r="A24" s="42" t="s">
        <v>159</v>
      </c>
      <c r="B24" s="54" t="s">
        <v>116</v>
      </c>
      <c r="C24" s="79">
        <f>VLOOKUP($A24,DATA!$A$1:$AM$533,C$1,FALSE)/0.0036/1000</f>
        <v>4.8586605833333332</v>
      </c>
      <c r="D24" s="79">
        <f>VLOOKUP($A24,DATA!$A$1:$AM$533,D$1,FALSE)/0.0036/1000</f>
        <v>5.4705510000000004</v>
      </c>
      <c r="E24" s="79">
        <f>VLOOKUP($A24,DATA!$A$1:$AM$533,E$1,FALSE)/0.0036/1000</f>
        <v>9.0925134638888885</v>
      </c>
      <c r="F24" s="79">
        <f>VLOOKUP($A24,DATA!$A$1:$AM$533,F$1,FALSE)/0.0036/1000</f>
        <v>15.22834458888889</v>
      </c>
      <c r="G24" s="79">
        <f>VLOOKUP($A24,DATA!$A$1:$AM$533,G$1,FALSE)/0.0036/1000</f>
        <v>15.517486583333335</v>
      </c>
      <c r="H24" s="79">
        <f>VLOOKUP($A24,DATA!$A$1:$AM$533,H$1,FALSE)/0.0036/1000</f>
        <v>16.139878483333334</v>
      </c>
      <c r="I24" s="79">
        <f>VLOOKUP($A24,DATA!$A$1:$AM$533,I$1,FALSE)/0.0036/1000</f>
        <v>16.967344161111111</v>
      </c>
      <c r="K24" s="42" t="s">
        <v>152</v>
      </c>
      <c r="L24" s="80">
        <f t="shared" si="6"/>
        <v>4.6475162988913867</v>
      </c>
      <c r="M24" s="80">
        <f t="shared" si="7"/>
        <v>4.6897026981652168</v>
      </c>
      <c r="N24" s="80">
        <f t="shared" si="8"/>
        <v>5.5527930573443882</v>
      </c>
      <c r="O24" s="80">
        <f t="shared" si="9"/>
        <v>12.103926266427152</v>
      </c>
      <c r="P24" s="80">
        <f t="shared" si="10"/>
        <v>12.102969290642067</v>
      </c>
      <c r="Q24" s="80">
        <f t="shared" si="11"/>
        <v>12.094537407596908</v>
      </c>
      <c r="R24" s="80">
        <f t="shared" si="12"/>
        <v>11.92498751749299</v>
      </c>
      <c r="S24" s="81"/>
      <c r="U24" s="42" t="s">
        <v>152</v>
      </c>
      <c r="V24" s="80">
        <v>5.6333530895653174</v>
      </c>
      <c r="W24" s="62">
        <v>5.684488118988142</v>
      </c>
      <c r="X24" s="82">
        <v>6.7306582513265312</v>
      </c>
      <c r="Y24" s="82">
        <v>14.671425777487457</v>
      </c>
      <c r="Z24" s="82">
        <v>14.67026580683887</v>
      </c>
      <c r="AA24" s="82">
        <v>14.660045342541707</v>
      </c>
      <c r="AB24" s="82">
        <v>14.454530324233929</v>
      </c>
    </row>
    <row r="25" spans="1:28" x14ac:dyDescent="0.2">
      <c r="A25" s="42" t="s">
        <v>160</v>
      </c>
      <c r="B25" s="54" t="s">
        <v>117</v>
      </c>
      <c r="C25" s="79">
        <f>VLOOKUP($A25,DATA!$A$1:$AM$533,C$1,FALSE)/0.0036/1000</f>
        <v>1.5603079416666667E-2</v>
      </c>
      <c r="D25" s="79">
        <f>VLOOKUP($A25,DATA!$A$1:$AM$533,D$1,FALSE)/0.0036/1000</f>
        <v>0.31151622972222226</v>
      </c>
      <c r="E25" s="79">
        <f>VLOOKUP($A25,DATA!$A$1:$AM$533,E$1,FALSE)/0.0036/1000</f>
        <v>1.9360765427777777</v>
      </c>
      <c r="F25" s="79">
        <f>VLOOKUP($A25,DATA!$A$1:$AM$533,F$1,FALSE)/0.0036/1000</f>
        <v>29.210536805555556</v>
      </c>
      <c r="G25" s="79">
        <f>VLOOKUP($A25,DATA!$A$1:$AM$533,G$1,FALSE)/0.0036/1000</f>
        <v>36.842725583333333</v>
      </c>
      <c r="H25" s="79">
        <f>VLOOKUP($A25,DATA!$A$1:$AM$533,H$1,FALSE)/0.0036/1000</f>
        <v>120.42550277777778</v>
      </c>
      <c r="I25" s="79">
        <f>VLOOKUP($A25,DATA!$A$1:$AM$533,I$1,FALSE)/0.0036/1000</f>
        <v>159.95127708333331</v>
      </c>
      <c r="K25" s="42" t="s">
        <v>153</v>
      </c>
      <c r="L25" s="80">
        <f t="shared" si="6"/>
        <v>1.4925011673051583E-2</v>
      </c>
      <c r="M25" s="80">
        <f t="shared" si="7"/>
        <v>0.26680066144363823</v>
      </c>
      <c r="N25" s="80">
        <f t="shared" si="8"/>
        <v>9.1064951673796006</v>
      </c>
      <c r="O25" s="80">
        <f t="shared" si="9"/>
        <v>23.217374795138301</v>
      </c>
      <c r="P25" s="80">
        <f t="shared" si="10"/>
        <v>28.735734614715543</v>
      </c>
      <c r="Q25" s="80">
        <f t="shared" si="11"/>
        <v>90.241741879678244</v>
      </c>
      <c r="R25" s="80">
        <f t="shared" si="12"/>
        <v>112.41694423675845</v>
      </c>
      <c r="S25" s="81"/>
      <c r="U25" s="42" t="s">
        <v>153</v>
      </c>
      <c r="V25" s="80">
        <v>1.8090923240062527E-2</v>
      </c>
      <c r="W25" s="62">
        <v>0.32339474114380395</v>
      </c>
      <c r="X25" s="82">
        <v>11.038175960460123</v>
      </c>
      <c r="Y25" s="82">
        <v>28.142272478955519</v>
      </c>
      <c r="Z25" s="82">
        <v>34.831193472382481</v>
      </c>
      <c r="AA25" s="82">
        <v>109.38392955112515</v>
      </c>
      <c r="AB25" s="82">
        <v>136.26296271122237</v>
      </c>
    </row>
    <row r="26" spans="1:28" x14ac:dyDescent="0.2">
      <c r="A26" s="42" t="s">
        <v>161</v>
      </c>
      <c r="B26" s="54" t="s">
        <v>118</v>
      </c>
      <c r="C26" s="79">
        <f>VLOOKUP($A26,DATA!$A$1:$AM$533,C$1,FALSE)/0.0036/1000</f>
        <v>1.7816314319444446</v>
      </c>
      <c r="D26" s="79">
        <f>VLOOKUP($A26,DATA!$A$1:$AM$533,D$1,FALSE)/0.0036/1000</f>
        <v>6.2774142583333346</v>
      </c>
      <c r="E26" s="79">
        <f>VLOOKUP($A26,DATA!$A$1:$AM$533,E$1,FALSE)/0.0036/1000</f>
        <v>9.379260575</v>
      </c>
      <c r="F26" s="79">
        <f>VLOOKUP($A26,DATA!$A$1:$AM$533,F$1,FALSE)/0.0036/1000</f>
        <v>13.153123416666666</v>
      </c>
      <c r="G26" s="79">
        <f>VLOOKUP($A26,DATA!$A$1:$AM$533,G$1,FALSE)/0.0036/1000</f>
        <v>13.403560736111112</v>
      </c>
      <c r="H26" s="79">
        <f>VLOOKUP($A26,DATA!$A$1:$AM$533,H$1,FALSE)/0.0036/1000</f>
        <v>13.786232283333332</v>
      </c>
      <c r="I26" s="79">
        <f>VLOOKUP($A26,DATA!$A$1:$AM$533,I$1,FALSE)/0.0036/1000</f>
        <v>1.1738426500000001E-2</v>
      </c>
      <c r="K26" s="42" t="s">
        <v>118</v>
      </c>
      <c r="L26" s="80">
        <f t="shared" si="6"/>
        <v>1.7042065351888962</v>
      </c>
      <c r="M26" s="80">
        <f t="shared" si="7"/>
        <v>5.3809667388176727</v>
      </c>
      <c r="N26" s="80">
        <f t="shared" si="8"/>
        <v>10.45448079136222</v>
      </c>
      <c r="O26" s="80">
        <f t="shared" si="9"/>
        <v>10.45448079136222</v>
      </c>
      <c r="P26" s="80">
        <f t="shared" si="10"/>
        <v>10.454198436755904</v>
      </c>
      <c r="Q26" s="80">
        <f t="shared" si="11"/>
        <v>10.330815205842917</v>
      </c>
      <c r="R26" s="80">
        <f t="shared" si="12"/>
        <v>0</v>
      </c>
      <c r="S26" s="81"/>
      <c r="U26" s="42" t="s">
        <v>118</v>
      </c>
      <c r="V26" s="80">
        <v>2.065704891138056</v>
      </c>
      <c r="W26" s="62">
        <v>6.5223839258396037</v>
      </c>
      <c r="X26" s="82">
        <v>12.672097928923904</v>
      </c>
      <c r="Y26" s="82">
        <v>12.672097928923904</v>
      </c>
      <c r="Z26" s="82">
        <v>12.671755680916249</v>
      </c>
      <c r="AA26" s="82">
        <v>12.522200249506568</v>
      </c>
      <c r="AB26" s="82"/>
    </row>
    <row r="27" spans="1:28" x14ac:dyDescent="0.2">
      <c r="A27" s="42" t="s">
        <v>162</v>
      </c>
      <c r="B27" s="54" t="s">
        <v>119</v>
      </c>
      <c r="C27" s="79">
        <f>VLOOKUP($A27,DATA!$A$1:$AM$533,C$1,FALSE)/0.0036/1000</f>
        <v>1.048540196388889</v>
      </c>
      <c r="D27" s="79">
        <f>VLOOKUP($A27,DATA!$A$1:$AM$533,D$1,FALSE)/0.0036/1000</f>
        <v>1.7060947002777778</v>
      </c>
      <c r="E27" s="79">
        <f>VLOOKUP($A27,DATA!$A$1:$AM$533,E$1,FALSE)/0.0036/1000</f>
        <v>2.2068636105555557</v>
      </c>
      <c r="F27" s="79">
        <f>VLOOKUP($A27,DATA!$A$1:$AM$533,F$1,FALSE)/0.0036/1000</f>
        <v>2.4337541197222223</v>
      </c>
      <c r="G27" s="79">
        <f>VLOOKUP($A27,DATA!$A$1:$AM$533,G$1,FALSE)/0.0036/1000</f>
        <v>2.4141508955555553</v>
      </c>
      <c r="H27" s="79">
        <f>VLOOKUP($A27,DATA!$A$1:$AM$533,H$1,FALSE)/0.0036/1000</f>
        <v>0.98814560611111113</v>
      </c>
      <c r="I27" s="79">
        <f>VLOOKUP($A27,DATA!$A$1:$AM$533,I$1,FALSE)/0.0036/1000</f>
        <v>0.1424723901111111</v>
      </c>
      <c r="K27" s="42" t="s">
        <v>119</v>
      </c>
      <c r="L27" s="80">
        <f t="shared" si="6"/>
        <v>1.002973467525146</v>
      </c>
      <c r="M27" s="80">
        <f t="shared" si="7"/>
        <v>1.4623206491276504</v>
      </c>
      <c r="N27" s="80">
        <f t="shared" si="8"/>
        <v>1.8684425064369861</v>
      </c>
      <c r="O27" s="80">
        <f t="shared" si="9"/>
        <v>1.9344177721690357</v>
      </c>
      <c r="P27" s="80">
        <f t="shared" si="10"/>
        <v>1.882933424508701</v>
      </c>
      <c r="Q27" s="80">
        <f t="shared" si="11"/>
        <v>0.74047422404582897</v>
      </c>
      <c r="R27" s="80">
        <f t="shared" si="12"/>
        <v>0.10013243425187283</v>
      </c>
      <c r="S27" s="81"/>
      <c r="U27" s="42" t="s">
        <v>119</v>
      </c>
      <c r="V27" s="80">
        <v>1.2157254151819952</v>
      </c>
      <c r="W27" s="62">
        <v>1.7725098777304853</v>
      </c>
      <c r="X27" s="82">
        <v>2.2647787956811953</v>
      </c>
      <c r="Y27" s="82">
        <v>2.3447488147503464</v>
      </c>
      <c r="Z27" s="82">
        <v>2.2823435448590317</v>
      </c>
      <c r="AA27" s="82">
        <v>0.89754451399494428</v>
      </c>
      <c r="AB27" s="82">
        <v>0.12137264757802768</v>
      </c>
    </row>
    <row r="28" spans="1:28" x14ac:dyDescent="0.2">
      <c r="A28" s="42" t="s">
        <v>163</v>
      </c>
      <c r="B28" s="54" t="s">
        <v>120</v>
      </c>
      <c r="C28" s="79">
        <f>VLOOKUP($A28,DATA!$A$1:$AM$533,C$1,FALSE)/0.0036/1000</f>
        <v>4.5921984166666667E-4</v>
      </c>
      <c r="D28" s="79">
        <f>VLOOKUP($A28,DATA!$A$1:$AM$533,D$1,FALSE)/0.0036/1000</f>
        <v>0.76611258833333329</v>
      </c>
      <c r="E28" s="79">
        <f>VLOOKUP($A28,DATA!$A$1:$AM$533,E$1,FALSE)/0.0036/1000</f>
        <v>1.3485611449999999</v>
      </c>
      <c r="F28" s="79">
        <f>VLOOKUP($A28,DATA!$A$1:$AM$533,F$1,FALSE)/0.0036/1000</f>
        <v>2.4853143233333306</v>
      </c>
      <c r="G28" s="79">
        <f>VLOOKUP($A28,DATA!$A$1:$AM$533,G$1,FALSE)/0.0036/1000</f>
        <v>2.5327034608333339</v>
      </c>
      <c r="H28" s="79">
        <f>VLOOKUP($A28,DATA!$A$1:$AM$533,H$1,FALSE)/0.0036/1000</f>
        <v>1.2518080180555555</v>
      </c>
      <c r="I28" s="79">
        <f>VLOOKUP($A28,DATA!$A$1:$AM$533,I$1,FALSE)/0.0036/1000</f>
        <v>0.99331841500000007</v>
      </c>
      <c r="K28" s="42" t="s">
        <v>154</v>
      </c>
      <c r="L28" s="80">
        <f t="shared" si="6"/>
        <v>4.3926338650694902E-4</v>
      </c>
      <c r="M28" s="80">
        <f t="shared" si="7"/>
        <v>0.65679416823753256</v>
      </c>
      <c r="N28" s="80">
        <f t="shared" si="8"/>
        <v>2.6103924564959016</v>
      </c>
      <c r="O28" s="80">
        <f t="shared" si="9"/>
        <v>1.9753993048507255</v>
      </c>
      <c r="P28" s="80">
        <f t="shared" si="10"/>
        <v>1.9753993048507255</v>
      </c>
      <c r="Q28" s="80">
        <f t="shared" si="11"/>
        <v>0.9380516042096132</v>
      </c>
      <c r="R28" s="80">
        <f t="shared" si="12"/>
        <v>0.6981239719432778</v>
      </c>
      <c r="S28" s="81"/>
      <c r="U28" s="42" t="s">
        <v>154</v>
      </c>
      <c r="V28" s="80">
        <v>5.3244046849327154E-4</v>
      </c>
      <c r="W28" s="62">
        <v>0.79611414331822139</v>
      </c>
      <c r="X28" s="82">
        <v>3.1641120684798807</v>
      </c>
      <c r="Y28" s="82">
        <v>2.3944233998190612</v>
      </c>
      <c r="Z28" s="82">
        <v>2.3944233998190612</v>
      </c>
      <c r="AA28" s="82">
        <v>1.137032247526804</v>
      </c>
      <c r="AB28" s="82">
        <v>0.84621087508276105</v>
      </c>
    </row>
    <row r="29" spans="1:28" x14ac:dyDescent="0.2">
      <c r="A29" s="42" t="s">
        <v>164</v>
      </c>
      <c r="B29" s="54" t="s">
        <v>121</v>
      </c>
      <c r="C29" s="79">
        <f>VLOOKUP($A29,DATA!$A$1:$AM$533,C$1,FALSE)/0.0036/1000</f>
        <v>9.4455076722222238</v>
      </c>
      <c r="D29" s="79">
        <f>VLOOKUP($A29,DATA!$A$1:$AM$533,D$1,FALSE)/0.0036/1000</f>
        <v>9.8553230499999991</v>
      </c>
      <c r="E29" s="79">
        <f>VLOOKUP($A29,DATA!$A$1:$AM$533,E$1,FALSE)/0.0036/1000</f>
        <v>12.009037561111112</v>
      </c>
      <c r="F29" s="79">
        <f>VLOOKUP($A29,DATA!$A$1:$AM$533,F$1,FALSE)/0.0036/1000</f>
        <v>11.989039033333333</v>
      </c>
      <c r="G29" s="79">
        <f>VLOOKUP($A29,DATA!$A$1:$AM$533,G$1,FALSE)/0.0036/1000</f>
        <v>12.217641997222223</v>
      </c>
      <c r="H29" s="79">
        <f>VLOOKUP($A29,DATA!$A$1:$AM$533,H$1,FALSE)/0.0036/1000</f>
        <v>12.716539558333334</v>
      </c>
      <c r="I29" s="79">
        <f>VLOOKUP($A29,DATA!$A$1:$AM$533,I$1,FALSE)/0.0036/1000</f>
        <v>13.545939105555558</v>
      </c>
      <c r="K29" s="42" t="s">
        <v>155</v>
      </c>
      <c r="L29" s="80">
        <f t="shared" si="6"/>
        <v>9.0350313857878088</v>
      </c>
      <c r="M29" s="80">
        <f t="shared" si="7"/>
        <v>8.4482373008210789</v>
      </c>
      <c r="N29" s="80">
        <f t="shared" si="8"/>
        <v>9.5292330443859097</v>
      </c>
      <c r="O29" s="80">
        <f t="shared" si="9"/>
        <v>9.5292330443859097</v>
      </c>
      <c r="P29" s="80">
        <f t="shared" si="10"/>
        <v>9.5292330443859097</v>
      </c>
      <c r="Q29" s="80">
        <f t="shared" si="11"/>
        <v>9.5292330443859097</v>
      </c>
      <c r="R29" s="80">
        <f t="shared" si="12"/>
        <v>9.5203558799810697</v>
      </c>
      <c r="S29" s="81"/>
      <c r="U29" s="42" t="s">
        <v>155</v>
      </c>
      <c r="V29" s="80">
        <v>10.951553194894315</v>
      </c>
      <c r="W29" s="62">
        <v>10.240287637358884</v>
      </c>
      <c r="X29" s="82">
        <v>11.550585508346558</v>
      </c>
      <c r="Y29" s="82">
        <v>11.550585508346558</v>
      </c>
      <c r="Z29" s="82">
        <v>11.550585508346558</v>
      </c>
      <c r="AA29" s="82">
        <v>11.550585508346558</v>
      </c>
      <c r="AB29" s="82">
        <v>11.539825309067965</v>
      </c>
    </row>
    <row r="30" spans="1:28" x14ac:dyDescent="0.2">
      <c r="A30" s="42" t="s">
        <v>165</v>
      </c>
      <c r="B30" s="54" t="s">
        <v>122</v>
      </c>
      <c r="C30" s="79">
        <f>VLOOKUP($A30,DATA!$A$1:$AM$533,C$1,FALSE)/0.0036/1000</f>
        <v>28.729635611111114</v>
      </c>
      <c r="D30" s="79">
        <f>VLOOKUP($A30,DATA!$A$1:$AM$533,D$1,FALSE)/0.0036/1000</f>
        <v>31.591730222222225</v>
      </c>
      <c r="E30" s="79">
        <f>VLOOKUP($A30,DATA!$A$1:$AM$533,E$1,FALSE)/0.0036/1000</f>
        <v>39.202950916666666</v>
      </c>
      <c r="F30" s="79">
        <f>VLOOKUP($A30,DATA!$A$1:$AM$533,F$1,FALSE)/0.0036/1000</f>
        <v>40.343627388888891</v>
      </c>
      <c r="G30" s="79">
        <f>VLOOKUP($A30,DATA!$A$1:$AM$533,G$1,FALSE)/0.0036/1000</f>
        <v>33.159892638888884</v>
      </c>
      <c r="H30" s="79">
        <f>VLOOKUP($A30,DATA!$A$1:$AM$533,H$1,FALSE)/0.0036/1000</f>
        <v>26.275680927777778</v>
      </c>
      <c r="I30" s="79">
        <f>VLOOKUP($A30,DATA!$A$1:$AM$533,I$1,FALSE)/0.0036/1000</f>
        <v>0.87720845722222229</v>
      </c>
      <c r="K30" s="42" t="s">
        <v>147</v>
      </c>
      <c r="L30" s="80">
        <f t="shared" si="6"/>
        <v>27.481123124822805</v>
      </c>
      <c r="M30" s="80">
        <f t="shared" si="7"/>
        <v>27.081329566430846</v>
      </c>
      <c r="N30" s="80">
        <f t="shared" si="8"/>
        <v>15.750954825518601</v>
      </c>
      <c r="O30" s="80">
        <f t="shared" si="9"/>
        <v>32.066275379031687</v>
      </c>
      <c r="P30" s="80">
        <f t="shared" si="10"/>
        <v>25.863283980487903</v>
      </c>
      <c r="Q30" s="80">
        <f t="shared" si="11"/>
        <v>19.689875993952047</v>
      </c>
      <c r="R30" s="80">
        <f t="shared" si="12"/>
        <v>0.61651958043803456</v>
      </c>
      <c r="S30" s="81"/>
      <c r="U30" s="42" t="s">
        <v>147</v>
      </c>
      <c r="V30" s="80">
        <v>33.310452272512492</v>
      </c>
      <c r="W30" s="62">
        <v>32.825854019916179</v>
      </c>
      <c r="X30" s="82">
        <v>19.092066455174063</v>
      </c>
      <c r="Y30" s="82">
        <v>38.868212580644467</v>
      </c>
      <c r="Z30" s="82">
        <v>31.349435127864126</v>
      </c>
      <c r="AA30" s="82">
        <v>23.86651635630551</v>
      </c>
      <c r="AB30" s="82">
        <v>0.74729646113701165</v>
      </c>
    </row>
    <row r="31" spans="1:28" x14ac:dyDescent="0.2">
      <c r="A31" s="42" t="s">
        <v>166</v>
      </c>
      <c r="B31" s="54" t="s">
        <v>123</v>
      </c>
      <c r="C31" s="79">
        <f>VLOOKUP($A31,DATA!$A$1:$AM$533,C$1,FALSE)/0.0036/1000</f>
        <v>122.63729388888889</v>
      </c>
      <c r="D31" s="79">
        <f>VLOOKUP($A31,DATA!$A$1:$AM$533,D$1,FALSE)/0.0036/1000</f>
        <v>161.2766611388889</v>
      </c>
      <c r="E31" s="79">
        <f>VLOOKUP($A31,DATA!$A$1:$AM$533,E$1,FALSE)/0.0036/1000</f>
        <v>208.83937416666669</v>
      </c>
      <c r="F31" s="79">
        <f>VLOOKUP($A31,DATA!$A$1:$AM$533,F$1,FALSE)/0.0036/1000</f>
        <v>230.7248763888889</v>
      </c>
      <c r="G31" s="79">
        <f>VLOOKUP($A31,DATA!$A$1:$AM$533,G$1,FALSE)/0.0036/1000</f>
        <v>275.58962016666669</v>
      </c>
      <c r="H31" s="79">
        <f>VLOOKUP($A31,DATA!$A$1:$AM$533,H$1,FALSE)/0.0036/1000</f>
        <v>271.00716522222223</v>
      </c>
      <c r="I31" s="79">
        <f>VLOOKUP($A31,DATA!$A$1:$AM$533,I$1,FALSE)/0.0036/1000</f>
        <v>361.97540888888892</v>
      </c>
      <c r="K31" s="42" t="s">
        <v>156</v>
      </c>
      <c r="L31" s="80">
        <f t="shared" si="6"/>
        <v>117.30780786454316</v>
      </c>
      <c r="M31" s="80">
        <f t="shared" si="7"/>
        <v>138.2522025641058</v>
      </c>
      <c r="N31" s="80">
        <f t="shared" si="8"/>
        <v>181.78214144471008</v>
      </c>
      <c r="O31" s="80">
        <f t="shared" si="9"/>
        <v>183.38676768294212</v>
      </c>
      <c r="P31" s="80">
        <f t="shared" si="10"/>
        <v>214.94800024619587</v>
      </c>
      <c r="Q31" s="80">
        <f t="shared" si="11"/>
        <v>203.08122524410081</v>
      </c>
      <c r="R31" s="80">
        <f t="shared" si="12"/>
        <v>254.40352899858448</v>
      </c>
      <c r="S31" s="81"/>
      <c r="U31" s="42" t="s">
        <v>156</v>
      </c>
      <c r="V31" s="80">
        <v>142.19128226005233</v>
      </c>
      <c r="W31" s="62">
        <v>167.57842735043127</v>
      </c>
      <c r="X31" s="82">
        <v>220.34198962995163</v>
      </c>
      <c r="Y31" s="82">
        <v>222.28699113083894</v>
      </c>
      <c r="Z31" s="82">
        <v>260.54303060144957</v>
      </c>
      <c r="AA31" s="82">
        <v>246.15906090194039</v>
      </c>
      <c r="AB31" s="82">
        <v>308.36791393767817</v>
      </c>
    </row>
    <row r="32" spans="1:28" x14ac:dyDescent="0.2">
      <c r="A32" s="42" t="s">
        <v>167</v>
      </c>
      <c r="B32" s="54" t="s">
        <v>124</v>
      </c>
      <c r="C32" s="79">
        <f>VLOOKUP($A32,DATA!$A$1:$AM$533,C$1,FALSE)/0.0036/1000</f>
        <v>1.7822446963888887</v>
      </c>
      <c r="D32" s="79">
        <f>VLOOKUP($A32,DATA!$A$1:$AM$533,D$1,FALSE)/0.0036/1000</f>
        <v>3.6277151638888889</v>
      </c>
      <c r="E32" s="79">
        <f>VLOOKUP($A32,DATA!$A$1:$AM$533,E$1,FALSE)/0.0036/1000</f>
        <v>1.0833234663888889</v>
      </c>
      <c r="F32" s="79">
        <f>VLOOKUP($A32,DATA!$A$1:$AM$533,F$1,FALSE)/0.0036/1000</f>
        <v>0.103795942</v>
      </c>
      <c r="G32" s="79">
        <f>VLOOKUP($A32,DATA!$A$1:$AM$533,G$1,FALSE)/0.0036/1000</f>
        <v>7.9234637750000003E-2</v>
      </c>
      <c r="H32" s="79">
        <f>VLOOKUP($A32,DATA!$A$1:$AM$533,H$1,FALSE)/0.0036/1000</f>
        <v>0.25271459494444448</v>
      </c>
      <c r="I32" s="79">
        <f>VLOOKUP($A32,DATA!$A$1:$AM$533,I$1,FALSE)/0.0036/1000</f>
        <v>0.54704752249999999</v>
      </c>
      <c r="K32" s="42" t="s">
        <v>124</v>
      </c>
      <c r="L32" s="80">
        <f t="shared" si="6"/>
        <v>1.7047931488168995</v>
      </c>
      <c r="M32" s="80">
        <f t="shared" si="7"/>
        <v>3.1095479758815947</v>
      </c>
      <c r="N32" s="80">
        <f t="shared" si="8"/>
        <v>1.7211715807698225</v>
      </c>
      <c r="O32" s="80">
        <f t="shared" si="9"/>
        <v>2.5088010523177215E-3</v>
      </c>
      <c r="P32" s="80">
        <f t="shared" si="10"/>
        <v>6.1799595085221877E-2</v>
      </c>
      <c r="Q32" s="80">
        <f t="shared" si="11"/>
        <v>0.18937355230812045</v>
      </c>
      <c r="R32" s="80">
        <f t="shared" si="12"/>
        <v>0.38447589764787721</v>
      </c>
      <c r="S32" s="81"/>
      <c r="U32" s="42" t="s">
        <v>124</v>
      </c>
      <c r="V32" s="80">
        <v>2.0664159379598783</v>
      </c>
      <c r="W32" s="62">
        <v>3.7691490616746606</v>
      </c>
      <c r="X32" s="82">
        <v>2.0862685827513001</v>
      </c>
      <c r="Y32" s="82">
        <v>3.0409709725063294E-3</v>
      </c>
      <c r="Z32" s="82">
        <v>7.490860010329925E-2</v>
      </c>
      <c r="AA32" s="82">
        <v>0.22954369976741873</v>
      </c>
      <c r="AB32" s="82">
        <v>0.46603139108833602</v>
      </c>
    </row>
    <row r="33" spans="1:28" x14ac:dyDescent="0.2">
      <c r="A33" s="42" t="s">
        <v>168</v>
      </c>
      <c r="B33" s="54" t="s">
        <v>125</v>
      </c>
      <c r="C33" s="79">
        <f>VLOOKUP($A33,DATA!$A$1:$AM$533,C$1,FALSE)/0.0036/1000</f>
        <v>41.125785777777779</v>
      </c>
      <c r="D33" s="79">
        <f>VLOOKUP($A33,DATA!$A$1:$AM$533,D$1,FALSE)/0.0036/1000</f>
        <v>38.740303222222224</v>
      </c>
      <c r="E33" s="79">
        <f>VLOOKUP($A33,DATA!$A$1:$AM$533,E$1,FALSE)/0.0036/1000</f>
        <v>4.7598065000000007</v>
      </c>
      <c r="F33" s="79">
        <f>VLOOKUP($A33,DATA!$A$1:$AM$533,F$1,FALSE)/0.0036/1000</f>
        <v>0.103795942</v>
      </c>
      <c r="G33" s="79">
        <f>VLOOKUP($A33,DATA!$A$1:$AM$533,G$1,FALSE)/0.0036/1000</f>
        <v>0.10577508811111112</v>
      </c>
      <c r="H33" s="79">
        <f>VLOOKUP($A33,DATA!$A$1:$AM$533,H$1,FALSE)/0.0036/1000</f>
        <v>0.11009432852777778</v>
      </c>
      <c r="I33" s="79">
        <f>VLOOKUP($A33,DATA!$A$1:$AM$533,I$1,FALSE)/0.0036/1000</f>
        <v>0.1173842648611111</v>
      </c>
      <c r="K33" s="42" t="s">
        <v>150</v>
      </c>
      <c r="L33" s="80">
        <f t="shared" si="6"/>
        <v>39.338570042809998</v>
      </c>
      <c r="M33" s="80">
        <f t="shared" si="7"/>
        <v>33.209994256878339</v>
      </c>
      <c r="N33" s="80">
        <f t="shared" si="8"/>
        <v>0</v>
      </c>
      <c r="O33" s="80">
        <f t="shared" si="9"/>
        <v>1.0100871882059436E-4</v>
      </c>
      <c r="P33" s="80">
        <f t="shared" si="10"/>
        <v>6.3775866529340412E-3</v>
      </c>
      <c r="Q33" s="80">
        <f t="shared" si="11"/>
        <v>1.2023318970022956E-3</v>
      </c>
      <c r="R33" s="80">
        <f t="shared" si="12"/>
        <v>0</v>
      </c>
      <c r="S33" s="81"/>
      <c r="U33" s="42" t="s">
        <v>150</v>
      </c>
      <c r="V33" s="80">
        <v>47.683115203406061</v>
      </c>
      <c r="W33" s="62">
        <v>40.254538493185869</v>
      </c>
      <c r="X33" s="82"/>
      <c r="Y33" s="82">
        <v>1.2243481069162954E-4</v>
      </c>
      <c r="Z33" s="82">
        <v>7.7304080641624751E-3</v>
      </c>
      <c r="AA33" s="82">
        <v>1.4573719963664189E-3</v>
      </c>
      <c r="AB33" s="82"/>
    </row>
    <row r="34" spans="1:28" x14ac:dyDescent="0.2">
      <c r="C34" s="79">
        <f>SUM(C22:C33)</f>
        <v>237.21162756009164</v>
      </c>
      <c r="D34" s="79">
        <f>SUM(D22:D33)</f>
        <v>298.08118682111115</v>
      </c>
      <c r="E34" s="79">
        <f t="shared" ref="E34:I34" si="13">SUM(E22:E33)</f>
        <v>343.81874063694454</v>
      </c>
      <c r="F34" s="79">
        <f t="shared" si="13"/>
        <v>420.14510978261109</v>
      </c>
      <c r="G34" s="79">
        <f t="shared" si="13"/>
        <v>496.06182553780559</v>
      </c>
      <c r="H34" s="79">
        <f t="shared" si="13"/>
        <v>613.24780135597223</v>
      </c>
      <c r="I34" s="79">
        <f t="shared" si="13"/>
        <v>731.48020388174996</v>
      </c>
      <c r="L34" s="80">
        <f>SUM(L22:L33)</f>
        <v>226.90305000000001</v>
      </c>
      <c r="M34" s="80">
        <f>SUM(M22:M33)</f>
        <v>255.52477499999995</v>
      </c>
      <c r="N34" s="80">
        <f>SUM(N22:N33)</f>
        <v>287.2683651691292</v>
      </c>
      <c r="O34" s="80">
        <f t="shared" ref="O34:R34" si="14">SUM(O22:O33)</f>
        <v>333.78102696466141</v>
      </c>
      <c r="P34" s="80">
        <f t="shared" si="14"/>
        <v>386.83067519777717</v>
      </c>
      <c r="Q34" s="80">
        <f t="shared" si="14"/>
        <v>459.46048150981557</v>
      </c>
      <c r="R34" s="80">
        <f t="shared" si="14"/>
        <v>514.00811056044279</v>
      </c>
      <c r="S34" s="81"/>
      <c r="V34" s="80">
        <f>SUM(V22:V33)</f>
        <v>275.03399999999999</v>
      </c>
      <c r="W34" s="80">
        <f>SUM(W22:W33)</f>
        <v>309.72699999999998</v>
      </c>
      <c r="X34" s="82">
        <f>SUM(X22:X33)</f>
        <v>348.20407899288392</v>
      </c>
      <c r="Y34" s="82">
        <f t="shared" ref="Y34:AB34" si="15">SUM(Y22:Y33)</f>
        <v>404.58306298746828</v>
      </c>
      <c r="Z34" s="82">
        <f t="shared" si="15"/>
        <v>468.88566690639658</v>
      </c>
      <c r="AA34" s="82">
        <f t="shared" si="15"/>
        <v>556.92179576947342</v>
      </c>
      <c r="AB34" s="82">
        <f t="shared" si="15"/>
        <v>623.04013401265797</v>
      </c>
    </row>
  </sheetData>
  <mergeCells count="3">
    <mergeCell ref="N1:R1"/>
    <mergeCell ref="L20:M20"/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14</vt:i4>
      </vt:variant>
      <vt:variant>
        <vt:lpstr>Graphiques</vt:lpstr>
      </vt:variant>
      <vt:variant>
        <vt:i4>1</vt:i4>
      </vt:variant>
    </vt:vector>
  </HeadingPairs>
  <TitlesOfParts>
    <vt:vector size="15" baseType="lpstr">
      <vt:lpstr>DATA</vt:lpstr>
      <vt:lpstr>DATA 2</vt:lpstr>
      <vt:lpstr>DATA PIB por componente</vt:lpstr>
      <vt:lpstr>Inversion</vt:lpstr>
      <vt:lpstr>Resultados Macroeconomicos</vt:lpstr>
      <vt:lpstr>Energia-emisiones por Sectores</vt:lpstr>
      <vt:lpstr>Consumo por sectores</vt:lpstr>
      <vt:lpstr>Inversiones por sectores</vt:lpstr>
      <vt:lpstr>Empleo por sectores</vt:lpstr>
      <vt:lpstr>compare Balmorel-ThreeME </vt:lpstr>
      <vt:lpstr>ENER-baseline</vt:lpstr>
      <vt:lpstr>ENER-EE </vt:lpstr>
      <vt:lpstr>GRAPH</vt:lpstr>
      <vt:lpstr>ENR_EMS_ELEC</vt:lpstr>
      <vt:lpstr>Graph-PIB Componente</vt:lpstr>
    </vt:vector>
  </TitlesOfParts>
  <Company>OFCE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Gissela Landa</dc:creator>
  <cp:lastModifiedBy>SCIENCES.PO</cp:lastModifiedBy>
  <dcterms:created xsi:type="dcterms:W3CDTF">2018-09-15T15:14:02Z</dcterms:created>
  <dcterms:modified xsi:type="dcterms:W3CDTF">2019-05-07T13:31:59Z</dcterms:modified>
</cp:coreProperties>
</file>