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vinding/Desktop/Github/energy-supply-v2/data/excel/"/>
    </mc:Choice>
  </mc:AlternateContent>
  <xr:revisionPtr revIDLastSave="0" documentId="13_ncr:1_{73DC86EF-6E42-7743-87B9-A8555BCDC756}" xr6:coauthVersionLast="47" xr6:coauthVersionMax="47" xr10:uidLastSave="{00000000-0000-0000-0000-000000000000}"/>
  <bookViews>
    <workbookView xWindow="0" yWindow="680" windowWidth="28800" windowHeight="16540" activeTab="11" xr2:uid="{25DC4B84-6F09-4803-9B05-C6AAD96E51D9}"/>
  </bookViews>
  <sheets>
    <sheet name="机组信息" sheetId="3" r:id="rId1"/>
    <sheet name="基年装机" sheetId="2" r:id="rId2"/>
    <sheet name="投资成本" sheetId="4" r:id="rId3"/>
    <sheet name="燃料成本" sheetId="5" r:id="rId4"/>
    <sheet name="生物质价格" sheetId="7" r:id="rId5"/>
    <sheet name="EFF" sheetId="8" r:id="rId6"/>
    <sheet name="AF" sheetId="9" r:id="rId7"/>
    <sheet name="光伏政策约束" sheetId="10" r:id="rId8"/>
    <sheet name="风电政策约束" sheetId="11" r:id="rId9"/>
    <sheet name="资源潜力" sheetId="12" r:id="rId10"/>
    <sheet name="开采-调入-调出" sheetId="13" r:id="rId11"/>
    <sheet name="电网矩阵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" i="11"/>
  <c r="J34" i="4"/>
  <c r="I34" i="4"/>
  <c r="H34" i="4"/>
  <c r="G34" i="4"/>
  <c r="F34" i="4"/>
  <c r="E34" i="4"/>
  <c r="D34" i="4"/>
  <c r="C34" i="4"/>
  <c r="B34" i="4"/>
  <c r="E32" i="8" l="1"/>
  <c r="F32" i="8" s="1"/>
  <c r="G32" i="8" s="1"/>
  <c r="H32" i="8" s="1"/>
  <c r="I32" i="8" s="1"/>
  <c r="J32" i="8" s="1"/>
  <c r="K32" i="8" s="1"/>
  <c r="L32" i="8" s="1"/>
  <c r="M32" i="8" s="1"/>
  <c r="F31" i="8"/>
  <c r="G31" i="8" s="1"/>
  <c r="H31" i="8" s="1"/>
  <c r="I31" i="8" s="1"/>
  <c r="J31" i="8" s="1"/>
  <c r="K31" i="8" s="1"/>
  <c r="L31" i="8" s="1"/>
  <c r="M31" i="8" s="1"/>
  <c r="E31" i="8"/>
  <c r="E30" i="8"/>
  <c r="F30" i="8" s="1"/>
  <c r="G30" i="8" s="1"/>
  <c r="H30" i="8" s="1"/>
  <c r="I30" i="8" s="1"/>
  <c r="J30" i="8" s="1"/>
  <c r="K30" i="8" s="1"/>
  <c r="L30" i="8" s="1"/>
  <c r="M30" i="8" s="1"/>
  <c r="E29" i="8"/>
  <c r="F29" i="8" s="1"/>
  <c r="G29" i="8" s="1"/>
  <c r="H29" i="8" s="1"/>
  <c r="I29" i="8" s="1"/>
  <c r="J29" i="8" s="1"/>
  <c r="K29" i="8" s="1"/>
  <c r="L29" i="8" s="1"/>
  <c r="M29" i="8" s="1"/>
  <c r="E28" i="8"/>
  <c r="F28" i="8" s="1"/>
  <c r="G28" i="8" s="1"/>
  <c r="H28" i="8" s="1"/>
  <c r="I28" i="8" s="1"/>
  <c r="J28" i="8" s="1"/>
  <c r="K28" i="8" s="1"/>
  <c r="L28" i="8" s="1"/>
  <c r="M28" i="8" s="1"/>
  <c r="E27" i="8"/>
  <c r="F27" i="8" s="1"/>
  <c r="G27" i="8" s="1"/>
  <c r="H27" i="8" s="1"/>
  <c r="I27" i="8" s="1"/>
  <c r="J27" i="8" s="1"/>
  <c r="K27" i="8" s="1"/>
  <c r="L27" i="8" s="1"/>
  <c r="M27" i="8" s="1"/>
  <c r="E26" i="8"/>
  <c r="F26" i="8" s="1"/>
  <c r="G26" i="8" s="1"/>
  <c r="H26" i="8" s="1"/>
  <c r="I26" i="8" s="1"/>
  <c r="J26" i="8" s="1"/>
  <c r="K26" i="8" s="1"/>
  <c r="L26" i="8" s="1"/>
  <c r="M26" i="8" s="1"/>
  <c r="E25" i="8"/>
  <c r="F25" i="8" s="1"/>
  <c r="G25" i="8" s="1"/>
  <c r="H25" i="8" s="1"/>
  <c r="I25" i="8" s="1"/>
  <c r="J25" i="8" s="1"/>
  <c r="K25" i="8" s="1"/>
  <c r="L25" i="8" s="1"/>
  <c r="M25" i="8" s="1"/>
  <c r="E24" i="8"/>
  <c r="F24" i="8" s="1"/>
  <c r="G24" i="8" s="1"/>
  <c r="H24" i="8" s="1"/>
  <c r="I24" i="8" s="1"/>
  <c r="J24" i="8" s="1"/>
  <c r="K24" i="8" s="1"/>
  <c r="L24" i="8" s="1"/>
  <c r="M24" i="8" s="1"/>
  <c r="E23" i="8"/>
  <c r="F23" i="8" s="1"/>
  <c r="G23" i="8" s="1"/>
  <c r="H23" i="8" s="1"/>
  <c r="I23" i="8" s="1"/>
  <c r="J23" i="8" s="1"/>
  <c r="K23" i="8" s="1"/>
  <c r="L23" i="8" s="1"/>
  <c r="M23" i="8" s="1"/>
  <c r="E22" i="8"/>
  <c r="F22" i="8" s="1"/>
  <c r="G22" i="8" s="1"/>
  <c r="H22" i="8" s="1"/>
  <c r="I22" i="8" s="1"/>
  <c r="J22" i="8" s="1"/>
  <c r="K22" i="8" s="1"/>
  <c r="L22" i="8" s="1"/>
  <c r="M22" i="8" s="1"/>
  <c r="E21" i="8"/>
  <c r="F21" i="8" s="1"/>
  <c r="G21" i="8" s="1"/>
  <c r="H21" i="8" s="1"/>
  <c r="I21" i="8" s="1"/>
  <c r="J21" i="8" s="1"/>
  <c r="K21" i="8" s="1"/>
  <c r="L21" i="8" s="1"/>
  <c r="M21" i="8" s="1"/>
  <c r="F20" i="8"/>
  <c r="G20" i="8" s="1"/>
  <c r="H20" i="8" s="1"/>
  <c r="I20" i="8" s="1"/>
  <c r="J20" i="8" s="1"/>
  <c r="K20" i="8" s="1"/>
  <c r="L20" i="8" s="1"/>
  <c r="M20" i="8" s="1"/>
  <c r="E20" i="8"/>
  <c r="E19" i="8"/>
  <c r="F19" i="8" s="1"/>
  <c r="G19" i="8" s="1"/>
  <c r="H19" i="8" s="1"/>
  <c r="I19" i="8" s="1"/>
  <c r="J19" i="8" s="1"/>
  <c r="K19" i="8" s="1"/>
  <c r="L19" i="8" s="1"/>
  <c r="M19" i="8" s="1"/>
  <c r="E18" i="8"/>
  <c r="F18" i="8" s="1"/>
  <c r="G18" i="8" s="1"/>
  <c r="H18" i="8" s="1"/>
  <c r="I18" i="8" s="1"/>
  <c r="J18" i="8" s="1"/>
  <c r="K18" i="8" s="1"/>
  <c r="L18" i="8" s="1"/>
  <c r="M18" i="8" s="1"/>
  <c r="E17" i="8"/>
  <c r="F17" i="8" s="1"/>
  <c r="G17" i="8" s="1"/>
  <c r="H17" i="8" s="1"/>
  <c r="I17" i="8" s="1"/>
  <c r="J17" i="8" s="1"/>
  <c r="K17" i="8" s="1"/>
  <c r="L17" i="8" s="1"/>
  <c r="M17" i="8" s="1"/>
  <c r="E16" i="8"/>
  <c r="F16" i="8" s="1"/>
  <c r="G16" i="8" s="1"/>
  <c r="H16" i="8" s="1"/>
  <c r="I16" i="8" s="1"/>
  <c r="J16" i="8" s="1"/>
  <c r="K16" i="8" s="1"/>
  <c r="L16" i="8" s="1"/>
  <c r="M16" i="8" s="1"/>
  <c r="E15" i="8"/>
  <c r="F15" i="8" s="1"/>
  <c r="G15" i="8" s="1"/>
  <c r="H15" i="8" s="1"/>
  <c r="I15" i="8" s="1"/>
  <c r="J15" i="8" s="1"/>
  <c r="K15" i="8" s="1"/>
  <c r="L15" i="8" s="1"/>
  <c r="M15" i="8" s="1"/>
  <c r="E14" i="8"/>
  <c r="F14" i="8" s="1"/>
  <c r="G14" i="8" s="1"/>
  <c r="H14" i="8" s="1"/>
  <c r="I14" i="8" s="1"/>
  <c r="J14" i="8" s="1"/>
  <c r="K14" i="8" s="1"/>
  <c r="L14" i="8" s="1"/>
  <c r="M14" i="8" s="1"/>
  <c r="E13" i="8"/>
  <c r="F13" i="8" s="1"/>
  <c r="G13" i="8" s="1"/>
  <c r="H13" i="8" s="1"/>
  <c r="I13" i="8" s="1"/>
  <c r="J13" i="8" s="1"/>
  <c r="K13" i="8" s="1"/>
  <c r="L13" i="8" s="1"/>
  <c r="M13" i="8" s="1"/>
  <c r="E12" i="8"/>
  <c r="F12" i="8" s="1"/>
  <c r="G12" i="8" s="1"/>
  <c r="H12" i="8" s="1"/>
  <c r="I12" i="8" s="1"/>
  <c r="J12" i="8" s="1"/>
  <c r="K12" i="8" s="1"/>
  <c r="L12" i="8" s="1"/>
  <c r="M12" i="8" s="1"/>
  <c r="E11" i="8"/>
  <c r="F11" i="8" s="1"/>
  <c r="G11" i="8" s="1"/>
  <c r="H11" i="8" s="1"/>
  <c r="I11" i="8" s="1"/>
  <c r="J11" i="8" s="1"/>
  <c r="K11" i="8" s="1"/>
  <c r="L11" i="8" s="1"/>
  <c r="M11" i="8" s="1"/>
  <c r="E10" i="8"/>
  <c r="F10" i="8" s="1"/>
  <c r="G10" i="8" s="1"/>
  <c r="H10" i="8" s="1"/>
  <c r="I10" i="8" s="1"/>
  <c r="J10" i="8" s="1"/>
  <c r="K10" i="8" s="1"/>
  <c r="L10" i="8" s="1"/>
  <c r="M10" i="8" s="1"/>
  <c r="F9" i="8"/>
  <c r="G9" i="8" s="1"/>
  <c r="H9" i="8" s="1"/>
  <c r="I9" i="8" s="1"/>
  <c r="J9" i="8" s="1"/>
  <c r="K9" i="8" s="1"/>
  <c r="L9" i="8" s="1"/>
  <c r="M9" i="8" s="1"/>
  <c r="E9" i="8"/>
  <c r="F8" i="8"/>
  <c r="G8" i="8" s="1"/>
  <c r="H8" i="8" s="1"/>
  <c r="I8" i="8" s="1"/>
  <c r="J8" i="8" s="1"/>
  <c r="K8" i="8" s="1"/>
  <c r="L8" i="8" s="1"/>
  <c r="M8" i="8" s="1"/>
  <c r="E8" i="8"/>
  <c r="E7" i="8"/>
  <c r="F7" i="8" s="1"/>
  <c r="G7" i="8" s="1"/>
  <c r="H7" i="8" s="1"/>
  <c r="I7" i="8" s="1"/>
  <c r="J7" i="8" s="1"/>
  <c r="K7" i="8" s="1"/>
  <c r="L7" i="8" s="1"/>
  <c r="M7" i="8" s="1"/>
  <c r="E6" i="8"/>
  <c r="F6" i="8" s="1"/>
  <c r="G6" i="8" s="1"/>
  <c r="H6" i="8" s="1"/>
  <c r="I6" i="8" s="1"/>
  <c r="J6" i="8" s="1"/>
  <c r="K6" i="8" s="1"/>
  <c r="L6" i="8" s="1"/>
  <c r="M6" i="8" s="1"/>
  <c r="E5" i="8"/>
  <c r="F5" i="8" s="1"/>
  <c r="G5" i="8" s="1"/>
  <c r="H5" i="8" s="1"/>
  <c r="I5" i="8" s="1"/>
  <c r="J5" i="8" s="1"/>
  <c r="K5" i="8" s="1"/>
  <c r="L5" i="8" s="1"/>
  <c r="M5" i="8" s="1"/>
  <c r="F4" i="8"/>
  <c r="G4" i="8" s="1"/>
  <c r="H4" i="8" s="1"/>
  <c r="I4" i="8" s="1"/>
  <c r="J4" i="8" s="1"/>
  <c r="K4" i="8" s="1"/>
  <c r="L4" i="8" s="1"/>
  <c r="M4" i="8" s="1"/>
  <c r="E4" i="8"/>
  <c r="E3" i="8"/>
  <c r="F3" i="8" s="1"/>
  <c r="G3" i="8" s="1"/>
  <c r="H3" i="8" s="1"/>
  <c r="I3" i="8" s="1"/>
  <c r="J3" i="8" s="1"/>
  <c r="K3" i="8" s="1"/>
  <c r="L3" i="8" s="1"/>
  <c r="M3" i="8" s="1"/>
  <c r="F2" i="8"/>
  <c r="G2" i="8" s="1"/>
  <c r="H2" i="8" s="1"/>
  <c r="I2" i="8" s="1"/>
  <c r="J2" i="8" s="1"/>
  <c r="K2" i="8" s="1"/>
  <c r="L2" i="8" s="1"/>
  <c r="M2" i="8" s="1"/>
  <c r="M1" i="8"/>
  <c r="L1" i="8"/>
  <c r="K1" i="8"/>
  <c r="J1" i="8"/>
  <c r="I1" i="8"/>
  <c r="H1" i="8"/>
  <c r="G1" i="8"/>
  <c r="F1" i="8"/>
  <c r="E1" i="8"/>
  <c r="Q31" i="5"/>
  <c r="K31" i="5"/>
  <c r="F31" i="5"/>
  <c r="Q30" i="5"/>
  <c r="K30" i="5"/>
  <c r="F30" i="5"/>
  <c r="Q29" i="5"/>
  <c r="K29" i="5"/>
  <c r="F29" i="5"/>
  <c r="Q28" i="5"/>
  <c r="K28" i="5"/>
  <c r="F28" i="5"/>
  <c r="Q27" i="5"/>
  <c r="K27" i="5"/>
  <c r="F27" i="5"/>
  <c r="Q26" i="5"/>
  <c r="K26" i="5"/>
  <c r="F26" i="5"/>
  <c r="Q25" i="5"/>
  <c r="K25" i="5"/>
  <c r="F25" i="5"/>
  <c r="Q24" i="5"/>
  <c r="K24" i="5"/>
  <c r="F24" i="5"/>
  <c r="Q23" i="5"/>
  <c r="K23" i="5"/>
  <c r="F23" i="5"/>
  <c r="Q22" i="5"/>
  <c r="K22" i="5"/>
  <c r="F22" i="5"/>
  <c r="Q21" i="5"/>
  <c r="K21" i="5"/>
  <c r="F21" i="5"/>
  <c r="Q20" i="5"/>
  <c r="K20" i="5"/>
  <c r="F20" i="5"/>
  <c r="Q19" i="5"/>
  <c r="K19" i="5"/>
  <c r="F19" i="5"/>
  <c r="Q18" i="5"/>
  <c r="K18" i="5"/>
  <c r="F18" i="5"/>
  <c r="Q17" i="5"/>
  <c r="K17" i="5"/>
  <c r="F17" i="5"/>
  <c r="Q16" i="5"/>
  <c r="K16" i="5"/>
  <c r="F16" i="5"/>
  <c r="Q15" i="5"/>
  <c r="K15" i="5"/>
  <c r="F15" i="5"/>
  <c r="Q14" i="5"/>
  <c r="K14" i="5"/>
  <c r="F14" i="5"/>
  <c r="Q13" i="5"/>
  <c r="K13" i="5"/>
  <c r="F13" i="5"/>
  <c r="Q12" i="5"/>
  <c r="K12" i="5"/>
  <c r="F12" i="5"/>
  <c r="Q11" i="5"/>
  <c r="K11" i="5"/>
  <c r="F11" i="5"/>
  <c r="Q10" i="5"/>
  <c r="K10" i="5"/>
  <c r="F10" i="5"/>
  <c r="Q9" i="5"/>
  <c r="K9" i="5"/>
  <c r="F9" i="5"/>
  <c r="Q8" i="5"/>
  <c r="K8" i="5"/>
  <c r="F8" i="5"/>
  <c r="Q7" i="5"/>
  <c r="K7" i="5"/>
  <c r="F7" i="5"/>
  <c r="Q6" i="5"/>
  <c r="K6" i="5"/>
  <c r="F6" i="5"/>
  <c r="Q5" i="5"/>
  <c r="K5" i="5"/>
  <c r="F5" i="5"/>
  <c r="Q4" i="5"/>
  <c r="K4" i="5"/>
  <c r="F4" i="5"/>
  <c r="Q3" i="5"/>
  <c r="K3" i="5"/>
  <c r="F3" i="5"/>
  <c r="Q2" i="5"/>
  <c r="K2" i="5"/>
  <c r="F2" i="5"/>
  <c r="B25" i="4"/>
  <c r="K25" i="4" s="1"/>
  <c r="B24" i="4"/>
  <c r="C24" i="4" s="1"/>
  <c r="B23" i="4"/>
  <c r="C23" i="4" s="1"/>
  <c r="B22" i="4"/>
  <c r="C22" i="4" s="1"/>
  <c r="B21" i="4"/>
  <c r="C21" i="4" s="1"/>
  <c r="L21" i="4" s="1"/>
  <c r="C19" i="4"/>
  <c r="D19" i="4" s="1"/>
  <c r="E19" i="4" s="1"/>
  <c r="F19" i="4" s="1"/>
  <c r="G19" i="4" s="1"/>
  <c r="H19" i="4" s="1"/>
  <c r="I19" i="4" s="1"/>
  <c r="J19" i="4" s="1"/>
  <c r="C18" i="4"/>
  <c r="D18" i="4" s="1"/>
  <c r="E18" i="4" s="1"/>
  <c r="F18" i="4" s="1"/>
  <c r="G18" i="4" s="1"/>
  <c r="H18" i="4" s="1"/>
  <c r="I18" i="4" s="1"/>
  <c r="J18" i="4" s="1"/>
  <c r="L13" i="4"/>
  <c r="K13" i="4"/>
  <c r="C13" i="4"/>
  <c r="D13" i="4" s="1"/>
  <c r="K12" i="4"/>
  <c r="C12" i="4"/>
  <c r="L12" i="4" s="1"/>
  <c r="K11" i="4"/>
  <c r="C11" i="4"/>
  <c r="L11" i="4" s="1"/>
  <c r="E25" i="3"/>
  <c r="E24" i="3"/>
  <c r="E23" i="3"/>
  <c r="E22" i="3"/>
  <c r="E21" i="3"/>
  <c r="M32" i="2"/>
  <c r="L32" i="2"/>
  <c r="K32" i="2"/>
  <c r="F32" i="2"/>
  <c r="B32" i="2"/>
  <c r="N25" i="2"/>
  <c r="N10" i="2"/>
  <c r="C25" i="4" l="1"/>
  <c r="L25" i="4" s="1"/>
  <c r="D11" i="4"/>
  <c r="K21" i="4"/>
  <c r="E13" i="4"/>
  <c r="M13" i="4"/>
  <c r="D22" i="4"/>
  <c r="L22" i="4"/>
  <c r="D23" i="4"/>
  <c r="L23" i="4"/>
  <c r="D24" i="4"/>
  <c r="L24" i="4"/>
  <c r="K22" i="4"/>
  <c r="K23" i="4"/>
  <c r="K24" i="4"/>
  <c r="D21" i="4"/>
  <c r="D25" i="4"/>
  <c r="D12" i="4"/>
  <c r="M11" i="4" l="1"/>
  <c r="E11" i="4"/>
  <c r="M25" i="4"/>
  <c r="E25" i="4"/>
  <c r="M22" i="4"/>
  <c r="E22" i="4"/>
  <c r="F13" i="4"/>
  <c r="N13" i="4"/>
  <c r="M12" i="4"/>
  <c r="E12" i="4"/>
  <c r="E21" i="4"/>
  <c r="M21" i="4"/>
  <c r="E24" i="4"/>
  <c r="M24" i="4"/>
  <c r="E23" i="4"/>
  <c r="M23" i="4"/>
  <c r="F11" i="4" l="1"/>
  <c r="N11" i="4"/>
  <c r="N23" i="4"/>
  <c r="F23" i="4"/>
  <c r="N24" i="4"/>
  <c r="F24" i="4"/>
  <c r="N12" i="4"/>
  <c r="F12" i="4"/>
  <c r="G13" i="4"/>
  <c r="O13" i="4"/>
  <c r="N25" i="4"/>
  <c r="F25" i="4"/>
  <c r="N21" i="4"/>
  <c r="F21" i="4"/>
  <c r="F22" i="4"/>
  <c r="N22" i="4"/>
  <c r="G11" i="4" l="1"/>
  <c r="O11" i="4"/>
  <c r="G21" i="4"/>
  <c r="O21" i="4"/>
  <c r="O25" i="4"/>
  <c r="G25" i="4"/>
  <c r="H13" i="4"/>
  <c r="P13" i="4"/>
  <c r="O24" i="4"/>
  <c r="G24" i="4"/>
  <c r="O22" i="4"/>
  <c r="G22" i="4"/>
  <c r="G12" i="4"/>
  <c r="O12" i="4"/>
  <c r="G23" i="4"/>
  <c r="O23" i="4"/>
  <c r="P11" i="4" l="1"/>
  <c r="H11" i="4"/>
  <c r="H23" i="4"/>
  <c r="P23" i="4"/>
  <c r="H12" i="4"/>
  <c r="P12" i="4"/>
  <c r="H22" i="4"/>
  <c r="P22" i="4"/>
  <c r="P24" i="4"/>
  <c r="H24" i="4"/>
  <c r="Q13" i="4"/>
  <c r="I13" i="4"/>
  <c r="P25" i="4"/>
  <c r="H25" i="4"/>
  <c r="H21" i="4"/>
  <c r="P21" i="4"/>
  <c r="Q11" i="4" l="1"/>
  <c r="I11" i="4"/>
  <c r="Q21" i="4"/>
  <c r="I21" i="4"/>
  <c r="I22" i="4"/>
  <c r="Q22" i="4"/>
  <c r="Q25" i="4"/>
  <c r="I25" i="4"/>
  <c r="R13" i="4"/>
  <c r="J13" i="4"/>
  <c r="S13" i="4" s="1"/>
  <c r="Q24" i="4"/>
  <c r="I24" i="4"/>
  <c r="I12" i="4"/>
  <c r="Q12" i="4"/>
  <c r="Q23" i="4"/>
  <c r="I23" i="4"/>
  <c r="R11" i="4" l="1"/>
  <c r="J11" i="4"/>
  <c r="S11" i="4" s="1"/>
  <c r="R23" i="4"/>
  <c r="J23" i="4"/>
  <c r="S23" i="4" s="1"/>
  <c r="R12" i="4"/>
  <c r="J12" i="4"/>
  <c r="S12" i="4" s="1"/>
  <c r="R24" i="4"/>
  <c r="J24" i="4"/>
  <c r="S24" i="4" s="1"/>
  <c r="R25" i="4"/>
  <c r="J25" i="4"/>
  <c r="S25" i="4" s="1"/>
  <c r="R22" i="4"/>
  <c r="J22" i="4"/>
  <c r="S22" i="4" s="1"/>
  <c r="R21" i="4"/>
  <c r="J21" i="4"/>
  <c r="S2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任晋辉</author>
  </authors>
  <commentList>
    <comment ref="A2" authorId="0" shapeId="0" xr:uid="{B8A0A497-CF8C-47F3-ABD4-32A47AACBC0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燃煤CHP</t>
        </r>
      </text>
    </comment>
    <comment ref="A3" authorId="0" shapeId="0" xr:uid="{9B27396B-903B-4169-A38D-BD366E83F7F4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水电</t>
        </r>
      </text>
    </comment>
    <comment ref="A4" authorId="0" shapeId="0" xr:uid="{C9653BBB-D91C-4004-91DB-2D310323F58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气电CHP</t>
        </r>
      </text>
    </comment>
    <comment ref="A5" authorId="0" shapeId="0" xr:uid="{E1A9DF78-4D59-4E28-B666-DFCE53E8110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核电</t>
        </r>
      </text>
    </comment>
    <comment ref="A6" authorId="0" shapeId="0" xr:uid="{0CAC7C70-8C50-40F2-9C73-BF8DC43495E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油电CHP</t>
        </r>
      </text>
    </comment>
    <comment ref="A7" authorId="0" shapeId="0" xr:uid="{7F032F7B-0697-42A8-B758-59B08336EF37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光伏</t>
        </r>
      </text>
    </comment>
    <comment ref="A8" authorId="0" shapeId="0" xr:uid="{51BB1ADC-94F4-42FB-8437-868C7C859B8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海上风电</t>
        </r>
      </text>
    </comment>
    <comment ref="A9" authorId="0" shapeId="0" xr:uid="{93BBA882-0F09-4694-959D-FD23399C134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陆上风电</t>
        </r>
      </text>
    </comment>
    <comment ref="A10" authorId="0" shapeId="0" xr:uid="{178643E1-6C66-4EC6-8DFB-B552C80A7E08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生物质CHP</t>
        </r>
      </text>
    </comment>
    <comment ref="A11" authorId="0" shapeId="0" xr:uid="{DA56A7CC-B883-4903-8050-7CA97208348B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生物质CCS CHP</t>
        </r>
      </text>
    </comment>
    <comment ref="A12" authorId="0" shapeId="0" xr:uid="{A4C55504-1F23-4D86-B070-31A4E0959B0E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燃煤CCS CHP</t>
        </r>
      </text>
    </comment>
    <comment ref="A13" authorId="0" shapeId="0" xr:uid="{314E700A-28C8-4E31-992C-2894548C9E78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燃气CCS CHP</t>
        </r>
      </text>
    </comment>
    <comment ref="A14" authorId="0" shapeId="0" xr:uid="{F13247C6-5E1D-4EFB-B964-28DD105DEA1F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燃气发电</t>
        </r>
      </text>
    </comment>
    <comment ref="A15" authorId="0" shapeId="0" xr:uid="{C2B77ADA-4CCA-4A98-9069-13E162EBF482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燃油发电</t>
        </r>
      </text>
    </comment>
    <comment ref="A16" authorId="0" shapeId="0" xr:uid="{25151D49-9360-4F14-BEAC-3CD8539B66A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生物质发电</t>
        </r>
      </text>
    </comment>
    <comment ref="A17" authorId="0" shapeId="0" xr:uid="{E25D3625-2ECF-4776-9D69-10C89EB6D2C2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燃煤发电</t>
        </r>
      </text>
    </comment>
    <comment ref="A18" authorId="0" shapeId="0" xr:uid="{9FE87964-99C6-4BA1-8C91-F356B4A67F1E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燃煤CCS</t>
        </r>
      </text>
    </comment>
    <comment ref="A19" authorId="0" shapeId="0" xr:uid="{BF1FAF72-A6DB-46FC-8FB3-197DCB2ED3EE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燃气CCS</t>
        </r>
      </text>
    </comment>
    <comment ref="A20" authorId="0" shapeId="0" xr:uid="{E0C84D88-98AA-4421-A9FE-489FFAD8F6A2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生物质CCS发电</t>
        </r>
      </text>
    </comment>
    <comment ref="A21" authorId="0" shapeId="0" xr:uid="{6474CF01-5643-4952-AA79-078DFA95DE1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改造类技术，可以不放进去</t>
        </r>
      </text>
    </comment>
    <comment ref="A26" authorId="0" shapeId="0" xr:uid="{C3C5583F-C7CF-453F-A740-9188181CA42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燃煤供热</t>
        </r>
      </text>
    </comment>
    <comment ref="A27" authorId="0" shapeId="0" xr:uid="{06064954-3CDC-4230-9511-E4F25B155D1F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燃煤CCS供热</t>
        </r>
      </text>
    </comment>
    <comment ref="A28" authorId="0" shapeId="0" xr:uid="{27744506-2BF7-428B-9DBF-1B8FE5D4A1EF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燃油供热
</t>
        </r>
      </text>
    </comment>
    <comment ref="A29" authorId="0" shapeId="0" xr:uid="{D9E5E7BB-530A-45E7-9328-4B8199664E63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燃油CCS供热</t>
        </r>
      </text>
    </comment>
    <comment ref="A30" authorId="0" shapeId="0" xr:uid="{D14AA526-9A11-452A-A906-409D6E15E77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燃气供热</t>
        </r>
      </text>
    </comment>
    <comment ref="A31" authorId="0" shapeId="0" xr:uid="{29CADB91-B8E4-4398-900A-73BFB41CACB7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燃气供热</t>
        </r>
      </text>
    </comment>
    <comment ref="A32" authorId="0" shapeId="0" xr:uid="{9E44B042-F616-4FA2-B3A0-295275A0BEC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生物质供热</t>
        </r>
      </text>
    </comment>
    <comment ref="A33" authorId="0" shapeId="0" xr:uid="{3559B900-A4E4-454C-8CB0-9E7E2279781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生物质CCS供热</t>
        </r>
      </text>
    </comment>
    <comment ref="A34" authorId="0" shapeId="0" xr:uid="{1BB0471F-BAF4-43C0-ACA5-AEA53D386763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地热供热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任晋辉</author>
  </authors>
  <commentList>
    <comment ref="A1" authorId="0" shapeId="0" xr:uid="{13429026-E631-4E4C-8D5C-E68B849DBE34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这一页只写投资成本</t>
        </r>
      </text>
    </comment>
    <comment ref="B11" authorId="0" shapeId="0" xr:uid="{57D3A7DB-212D-4F69-879C-B2ABF14B044E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参考china TIMES 2.0</t>
        </r>
      </text>
    </comment>
    <comment ref="B21" authorId="0" shapeId="0" xr:uid="{B3BE0DBF-901F-427A-8568-4ECBEA13FE1F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生物质改造成本+CCS改造成本，参考袁家海2022气候变化研究进展，未出现比例使用线性外推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任晋辉</author>
  </authors>
  <commentList>
    <comment ref="B1" authorId="0" shapeId="0" xr:uid="{37D7F017-5316-48E0-A30C-22A5A8FE0063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电煤指数分省区分价格</t>
        </r>
      </text>
    </comment>
    <comment ref="O1" authorId="0" shapeId="0" xr:uid="{11E94DDB-0C71-44E6-83D9-754FC85132B2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袁家海，2022，气候变化研究进展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任晋辉</author>
  </authors>
  <commentList>
    <comment ref="F1" authorId="0" shapeId="0" xr:uid="{D8FEF7B7-5239-4B8B-B785-4DA1B37318C9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如下为陆风，海风*1.15</t>
        </r>
      </text>
    </comment>
  </commentList>
</comments>
</file>

<file path=xl/sharedStrings.xml><?xml version="1.0" encoding="utf-8"?>
<sst xmlns="http://schemas.openxmlformats.org/spreadsheetml/2006/main" count="1212" uniqueCount="198">
  <si>
    <t>coal</t>
  </si>
  <si>
    <t>oil</t>
  </si>
  <si>
    <t>gas</t>
  </si>
  <si>
    <t>hydro</t>
    <phoneticPr fontId="5" type="noConversion"/>
  </si>
  <si>
    <t>offwind</t>
    <phoneticPr fontId="5" type="noConversion"/>
  </si>
  <si>
    <t>onwind</t>
    <phoneticPr fontId="5" type="noConversion"/>
  </si>
  <si>
    <t>pv</t>
    <phoneticPr fontId="5" type="noConversion"/>
  </si>
  <si>
    <t>nuclear</t>
    <phoneticPr fontId="5" type="noConversion"/>
  </si>
  <si>
    <t>biomass</t>
    <phoneticPr fontId="5" type="noConversion"/>
  </si>
  <si>
    <t>coalccs</t>
    <phoneticPr fontId="5" type="noConversion"/>
  </si>
  <si>
    <t>gasccs</t>
    <phoneticPr fontId="5" type="noConversion"/>
  </si>
  <si>
    <t>beccs</t>
    <phoneticPr fontId="3" type="noConversion"/>
  </si>
  <si>
    <t>BEIJ</t>
  </si>
  <si>
    <t>TIAN</t>
  </si>
  <si>
    <t>HEBE</t>
  </si>
  <si>
    <t>SHNX</t>
  </si>
  <si>
    <t>NEMO</t>
  </si>
  <si>
    <t>LIAO</t>
  </si>
  <si>
    <t>JILI</t>
  </si>
  <si>
    <t>HEIL</t>
  </si>
  <si>
    <t>SHAN</t>
  </si>
  <si>
    <t>JINU</t>
  </si>
  <si>
    <t>ZHEJ</t>
  </si>
  <si>
    <t>ANHU</t>
  </si>
  <si>
    <t>FUJI</t>
  </si>
  <si>
    <t>JINX</t>
  </si>
  <si>
    <t>SHAD</t>
  </si>
  <si>
    <t>HENA</t>
  </si>
  <si>
    <t>HUBE</t>
  </si>
  <si>
    <t>HUNA</t>
  </si>
  <si>
    <t>GUAD</t>
  </si>
  <si>
    <t>GUAX</t>
  </si>
  <si>
    <t>HAIN</t>
  </si>
  <si>
    <t>CHON</t>
  </si>
  <si>
    <t>SICH</t>
  </si>
  <si>
    <t>GUIZ</t>
  </si>
  <si>
    <t>YUNN</t>
  </si>
  <si>
    <t>SHAA</t>
  </si>
  <si>
    <t>GANS</t>
  </si>
  <si>
    <t>QING</t>
  </si>
  <si>
    <t>NINX</t>
  </si>
  <si>
    <t>XING</t>
  </si>
  <si>
    <t>China</t>
    <phoneticPr fontId="3" type="noConversion"/>
  </si>
  <si>
    <t>EFF</t>
    <phoneticPr fontId="5" type="noConversion"/>
  </si>
  <si>
    <t>AF</t>
    <phoneticPr fontId="5" type="noConversion"/>
  </si>
  <si>
    <t>ECHPCOA</t>
    <phoneticPr fontId="5" type="noConversion"/>
  </si>
  <si>
    <t>ECHP.Coal.</t>
  </si>
  <si>
    <t>EPLTHYDL</t>
    <phoneticPr fontId="5" type="noConversion"/>
  </si>
  <si>
    <t>EPLT. Large Hydro.</t>
  </si>
  <si>
    <t>ECHPNGA</t>
    <phoneticPr fontId="5" type="noConversion"/>
  </si>
  <si>
    <t>ECHP.Natural gas.</t>
  </si>
  <si>
    <t>EPLTNUC</t>
    <phoneticPr fontId="5" type="noConversion"/>
  </si>
  <si>
    <t>EPLT. Nuclear. - Once-through Cooling</t>
  </si>
  <si>
    <t>ECHPOIL</t>
    <phoneticPr fontId="5" type="noConversion"/>
  </si>
  <si>
    <t>ECHP.Oil.</t>
  </si>
  <si>
    <t>EPLTSOLPV</t>
    <phoneticPr fontId="5" type="noConversion"/>
  </si>
  <si>
    <t>EPLT.Solar PV.</t>
  </si>
  <si>
    <t>EPLTWINOFS</t>
    <phoneticPr fontId="5" type="noConversion"/>
  </si>
  <si>
    <t>EPLT. Offshor Wind Power.</t>
  </si>
  <si>
    <t>EPLTWINONS</t>
    <phoneticPr fontId="5" type="noConversion"/>
  </si>
  <si>
    <t>EPLT. Onshore Wind Power.</t>
  </si>
  <si>
    <t>ECHPBSL</t>
    <phoneticPr fontId="5" type="noConversion"/>
  </si>
  <si>
    <t>ECHP. Solid Biomass combustion.</t>
  </si>
  <si>
    <t>ECHPCOACCS</t>
    <phoneticPr fontId="5" type="noConversion"/>
  </si>
  <si>
    <t>ECHP.Coal with CCS.</t>
  </si>
  <si>
    <t>ECHPNGACCS</t>
    <phoneticPr fontId="5" type="noConversion"/>
  </si>
  <si>
    <t>ECHP.Natural gas CCS</t>
  </si>
  <si>
    <t>EPLTNGANGCC</t>
    <phoneticPr fontId="5" type="noConversion"/>
  </si>
  <si>
    <t>EPLT.Natural Gas Combined Cycle. - Air Cooling</t>
  </si>
  <si>
    <t>EPLTOILST</t>
    <phoneticPr fontId="5" type="noConversion"/>
  </si>
  <si>
    <t>EPLT.Oil Steam Turbine.</t>
  </si>
  <si>
    <t>EPLTBIOSLDC</t>
    <phoneticPr fontId="5" type="noConversion"/>
  </si>
  <si>
    <t>EPLT. Solid Biomass Co-firing.</t>
  </si>
  <si>
    <t>EPLTCOAUSC</t>
    <phoneticPr fontId="5" type="noConversion"/>
  </si>
  <si>
    <t>EPLT. Coal Ultra SuperCritical. - Air Cooling</t>
  </si>
  <si>
    <t>EPLTCUSCCCS</t>
    <phoneticPr fontId="5" type="noConversion"/>
  </si>
  <si>
    <t>EPLT. Coal Ultra SuperCritical with CCS.</t>
  </si>
  <si>
    <t>EPLTNGACCS</t>
    <phoneticPr fontId="5" type="noConversion"/>
  </si>
  <si>
    <t>EPLT.Natural Gas Combined Cycle with CCS. - Air Cooling</t>
  </si>
  <si>
    <t>EPLTBSLDCCS</t>
    <phoneticPr fontId="5" type="noConversion"/>
  </si>
  <si>
    <t>EPLT. Solid Biomass Direct combustion.</t>
  </si>
  <si>
    <t>EPLT. Solid Biomass coal co-firing BECCS 20% ration</t>
    <phoneticPr fontId="3" type="noConversion"/>
  </si>
  <si>
    <t>EPLTCBECCS40</t>
    <phoneticPr fontId="3" type="noConversion"/>
  </si>
  <si>
    <t>EPLT. Solid Biomass coal co-firing BECCS 40% ration</t>
    <phoneticPr fontId="3" type="noConversion"/>
  </si>
  <si>
    <t>EPLT. Solid Biomass coal co-firing BECCS 60% ration</t>
    <phoneticPr fontId="3" type="noConversion"/>
  </si>
  <si>
    <t>EPLTCBECCS80</t>
  </si>
  <si>
    <t>EPLT. Solid Biomass coal co-firing BECCS 80% ration</t>
    <phoneticPr fontId="3" type="noConversion"/>
  </si>
  <si>
    <t>EPLT. Solid Biomass coal co-firing BECCS 100% ration</t>
    <phoneticPr fontId="3" type="noConversion"/>
  </si>
  <si>
    <t>TechName</t>
  </si>
  <si>
    <t>NCAP_COST~2020</t>
  </si>
  <si>
    <t>NCAP_COST~2025</t>
  </si>
  <si>
    <t>NCAP_COST~2030</t>
  </si>
  <si>
    <t>NCAP_COST~2035</t>
  </si>
  <si>
    <t>NCAP_COST~2040</t>
  </si>
  <si>
    <t>NCAP_COST~2045</t>
  </si>
  <si>
    <t>NCAP_COST~2050</t>
  </si>
  <si>
    <t>NCAP_COST~2055</t>
  </si>
  <si>
    <t>NCAP_COST~2060</t>
  </si>
  <si>
    <t>NCAP_FOM~2020</t>
  </si>
  <si>
    <t>NCAP_FOM~2025</t>
  </si>
  <si>
    <t>NCAP_FOM~2030</t>
  </si>
  <si>
    <t>NCAP_FOM~2035</t>
  </si>
  <si>
    <t>NCAP_FOM~2040</t>
  </si>
  <si>
    <t>NCAP_FOM~2045</t>
  </si>
  <si>
    <t>NCAP_FOM~2050</t>
  </si>
  <si>
    <t>NCAP_FOM~2055</t>
  </si>
  <si>
    <t>NCAP_FOM~2060</t>
    <phoneticPr fontId="3" type="noConversion"/>
  </si>
  <si>
    <t>ACT_COST~2020</t>
    <phoneticPr fontId="3" type="noConversion"/>
  </si>
  <si>
    <t>ACT_COST~2025</t>
  </si>
  <si>
    <t>ACT_COST~2030</t>
  </si>
  <si>
    <t>ACT_COST~2035</t>
  </si>
  <si>
    <t>ACT_COST~2040</t>
  </si>
  <si>
    <t>ACT_COST~2045</t>
  </si>
  <si>
    <t>ACT_COST~2050</t>
  </si>
  <si>
    <t>ACT_COST~2055</t>
  </si>
  <si>
    <t>ACT_COST~2060</t>
  </si>
  <si>
    <t>EPLTBSLDCCS</t>
    <phoneticPr fontId="3" type="noConversion"/>
  </si>
  <si>
    <t>EPLTCBECCS20</t>
    <phoneticPr fontId="3" type="noConversion"/>
  </si>
  <si>
    <t>EPLTCBECCS60</t>
  </si>
  <si>
    <t>EPLTCBECCS100</t>
  </si>
  <si>
    <t>coal</t>
    <phoneticPr fontId="3" type="noConversion"/>
  </si>
  <si>
    <t>oil</t>
    <phoneticPr fontId="3" type="noConversion"/>
  </si>
  <si>
    <t>gas</t>
    <phoneticPr fontId="3" type="noConversion"/>
  </si>
  <si>
    <t>UR</t>
    <phoneticPr fontId="3" type="noConversion"/>
  </si>
  <si>
    <t>wind</t>
    <phoneticPr fontId="5" type="noConversion"/>
  </si>
  <si>
    <t>solar</t>
    <phoneticPr fontId="5" type="noConversion"/>
  </si>
  <si>
    <t>coalccs</t>
    <phoneticPr fontId="3" type="noConversion"/>
  </si>
  <si>
    <t>gasccs</t>
    <phoneticPr fontId="3" type="noConversion"/>
  </si>
  <si>
    <t>生物质价格</t>
    <phoneticPr fontId="3" type="noConversion"/>
  </si>
  <si>
    <t>BEIJ</t>
    <phoneticPr fontId="3" type="noConversion"/>
  </si>
  <si>
    <t>元/t</t>
    <phoneticPr fontId="3" type="noConversion"/>
  </si>
  <si>
    <t>百万$/PJ</t>
    <phoneticPr fontId="3" type="noConversion"/>
  </si>
  <si>
    <t>biomass</t>
    <phoneticPr fontId="3" type="noConversion"/>
  </si>
  <si>
    <t>EFF_coal</t>
    <phoneticPr fontId="3" type="noConversion"/>
  </si>
  <si>
    <t>EFF_oil</t>
    <phoneticPr fontId="3" type="noConversion"/>
  </si>
  <si>
    <t>EFF_gas</t>
    <phoneticPr fontId="3" type="noConversion"/>
  </si>
  <si>
    <t>XING</t>
    <phoneticPr fontId="3" type="noConversion"/>
  </si>
  <si>
    <t>hydro</t>
    <phoneticPr fontId="3" type="noConversion"/>
  </si>
  <si>
    <t>wind</t>
    <phoneticPr fontId="3" type="noConversion"/>
  </si>
  <si>
    <t>solar</t>
    <phoneticPr fontId="3" type="noConversion"/>
  </si>
  <si>
    <t>ECHPBIOBSLDCCS</t>
    <phoneticPr fontId="5" type="noConversion"/>
  </si>
  <si>
    <r>
      <rPr>
        <sz val="10"/>
        <color theme="1"/>
        <rFont val="等线"/>
        <family val="2"/>
      </rPr>
      <t>机组</t>
    </r>
    <phoneticPr fontId="5" type="noConversion"/>
  </si>
  <si>
    <r>
      <rPr>
        <sz val="10"/>
        <color theme="1"/>
        <rFont val="等线"/>
        <family val="2"/>
      </rPr>
      <t>技术</t>
    </r>
    <phoneticPr fontId="5" type="noConversion"/>
  </si>
  <si>
    <r>
      <rPr>
        <sz val="10"/>
        <color theme="1"/>
        <rFont val="等线"/>
        <family val="2"/>
      </rPr>
      <t>单位转化系数</t>
    </r>
    <phoneticPr fontId="5" type="noConversion"/>
  </si>
  <si>
    <r>
      <rPr>
        <sz val="10"/>
        <color theme="1"/>
        <rFont val="等线"/>
        <family val="2"/>
      </rPr>
      <t>寿期</t>
    </r>
  </si>
  <si>
    <t>HPLTCOA01</t>
  </si>
  <si>
    <t>HPLTCOACCS01</t>
  </si>
  <si>
    <t>HPLTOIL01</t>
  </si>
  <si>
    <t>HPLTOILCCS01</t>
  </si>
  <si>
    <t>HPLTGAS01</t>
  </si>
  <si>
    <t>HPLTGASCCS01</t>
  </si>
  <si>
    <t>HPLTBSL01</t>
  </si>
  <si>
    <t>HPLTGEO01</t>
  </si>
  <si>
    <t>HPLTBSLCCS01</t>
    <phoneticPr fontId="11" type="noConversion"/>
  </si>
  <si>
    <t>HPLT. Coal</t>
    <phoneticPr fontId="3" type="noConversion"/>
  </si>
  <si>
    <t>HPLT. Coal with CCS</t>
    <phoneticPr fontId="3" type="noConversion"/>
  </si>
  <si>
    <t>HPLT. Oil</t>
    <phoneticPr fontId="3" type="noConversion"/>
  </si>
  <si>
    <t>HPLT. Oil with CCS</t>
    <phoneticPr fontId="3" type="noConversion"/>
  </si>
  <si>
    <t>HPLT. Gas</t>
    <phoneticPr fontId="3" type="noConversion"/>
  </si>
  <si>
    <t>HPLT. Gas with CCS</t>
    <phoneticPr fontId="3" type="noConversion"/>
  </si>
  <si>
    <t>HPLT. Solid Biomass</t>
    <phoneticPr fontId="3" type="noConversion"/>
  </si>
  <si>
    <t>HPLT. Solid Biomass with CCS</t>
    <phoneticPr fontId="3" type="noConversion"/>
  </si>
  <si>
    <t>HPLT. Geothermal</t>
    <phoneticPr fontId="3" type="noConversion"/>
  </si>
  <si>
    <t>HPLTCOA</t>
    <phoneticPr fontId="3" type="noConversion"/>
  </si>
  <si>
    <t>HPLTCOACCS</t>
    <phoneticPr fontId="3" type="noConversion"/>
  </si>
  <si>
    <t>HPLTOIL</t>
    <phoneticPr fontId="3" type="noConversion"/>
  </si>
  <si>
    <t>HPLTOILCCS</t>
    <phoneticPr fontId="3" type="noConversion"/>
  </si>
  <si>
    <t>HPLTGAS</t>
    <phoneticPr fontId="3" type="noConversion"/>
  </si>
  <si>
    <t>HPLTGASCCS</t>
    <phoneticPr fontId="3" type="noConversion"/>
  </si>
  <si>
    <t>HPLTBSL</t>
    <phoneticPr fontId="3" type="noConversion"/>
  </si>
  <si>
    <t>HPLTBSLCCS</t>
    <phoneticPr fontId="3" type="noConversion"/>
  </si>
  <si>
    <t>HPLTGEO</t>
    <phoneticPr fontId="3" type="noConversion"/>
  </si>
  <si>
    <t>这个可以先不放进去</t>
    <phoneticPr fontId="3" type="noConversion"/>
  </si>
  <si>
    <t>煤电、油电、气电效率</t>
    <phoneticPr fontId="3" type="noConversion"/>
  </si>
  <si>
    <t>基年电力装机</t>
    <phoneticPr fontId="3" type="noConversion"/>
  </si>
  <si>
    <t>AF如果有分省，就用分省AF，如果没有就用默认值</t>
    <phoneticPr fontId="3" type="noConversion"/>
  </si>
  <si>
    <r>
      <rPr>
        <sz val="11"/>
        <color theme="1"/>
        <rFont val="等线"/>
        <family val="2"/>
      </rPr>
      <t>最大运行小时数，</t>
    </r>
    <r>
      <rPr>
        <sz val="11"/>
        <color theme="1"/>
        <rFont val="Times New Roman"/>
        <family val="2"/>
      </rPr>
      <t>AF*8760</t>
    </r>
    <phoneticPr fontId="3" type="noConversion"/>
  </si>
  <si>
    <t>nuclear</t>
    <phoneticPr fontId="3" type="noConversion"/>
  </si>
  <si>
    <t>2025年</t>
    <phoneticPr fontId="3" type="noConversion"/>
  </si>
  <si>
    <t>2030年</t>
    <phoneticPr fontId="3" type="noConversion"/>
  </si>
  <si>
    <t>low</t>
    <phoneticPr fontId="3" type="noConversion"/>
  </si>
  <si>
    <t>up</t>
    <phoneticPr fontId="3" type="noConversion"/>
  </si>
  <si>
    <r>
      <t>2020</t>
    </r>
    <r>
      <rPr>
        <sz val="11"/>
        <color theme="1"/>
        <rFont val="等线"/>
        <family val="2"/>
        <charset val="134"/>
      </rPr>
      <t>装机</t>
    </r>
    <phoneticPr fontId="3" type="noConversion"/>
  </si>
  <si>
    <r>
      <t>2024</t>
    </r>
    <r>
      <rPr>
        <sz val="11"/>
        <color theme="1"/>
        <rFont val="等线"/>
        <family val="2"/>
        <charset val="134"/>
      </rPr>
      <t>装机</t>
    </r>
    <phoneticPr fontId="3" type="noConversion"/>
  </si>
  <si>
    <t>onwind</t>
    <phoneticPr fontId="3" type="noConversion"/>
  </si>
  <si>
    <t>offwind</t>
    <phoneticPr fontId="3" type="noConversion"/>
  </si>
  <si>
    <t>pv</t>
    <phoneticPr fontId="3" type="noConversion"/>
  </si>
  <si>
    <t>煤油气是资源PJ，后面几个是装机上限GW</t>
    <phoneticPr fontId="3" type="noConversion"/>
  </si>
  <si>
    <t>coal-extract</t>
    <phoneticPr fontId="3" type="noConversion"/>
  </si>
  <si>
    <t>oil-extract</t>
    <phoneticPr fontId="3" type="noConversion"/>
  </si>
  <si>
    <t>gas-extract</t>
    <phoneticPr fontId="3" type="noConversion"/>
  </si>
  <si>
    <t>coal-in</t>
    <phoneticPr fontId="3" type="noConversion"/>
  </si>
  <si>
    <t>oil-in</t>
    <phoneticPr fontId="3" type="noConversion"/>
  </si>
  <si>
    <t>gas-in</t>
    <phoneticPr fontId="3" type="noConversion"/>
  </si>
  <si>
    <t>coal-out</t>
    <phoneticPr fontId="3" type="noConversion"/>
  </si>
  <si>
    <t>oil-out</t>
    <phoneticPr fontId="3" type="noConversion"/>
  </si>
  <si>
    <t>gas-out</t>
    <phoneticPr fontId="3" type="noConversion"/>
  </si>
  <si>
    <t>#######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</si>
</sst>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.000_ "/>
    <numFmt numFmtId="178" formatCode="0.0000_ ;[Red]\-0.0000\ "/>
    <numFmt numFmtId="179" formatCode="0_ ;[Red]\-0\ "/>
    <numFmt numFmtId="180" formatCode="0_);[Red]\(0\)"/>
    <numFmt numFmtId="181" formatCode="0.0000"/>
    <numFmt numFmtId="182" formatCode="0.0"/>
    <numFmt numFmtId="183" formatCode="0_ "/>
  </numFmts>
  <fonts count="22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等线"/>
      <family val="2"/>
    </font>
    <font>
      <sz val="10"/>
      <color theme="1"/>
      <name val="等线"/>
      <family val="2"/>
    </font>
    <font>
      <sz val="11"/>
      <color theme="1"/>
      <name val="宋体"/>
      <family val="1"/>
      <charset val="134"/>
    </font>
    <font>
      <sz val="11"/>
      <color theme="1"/>
      <name val="Times New Roman"/>
      <family val="2"/>
    </font>
    <font>
      <sz val="11"/>
      <color theme="1"/>
      <name val="宋体"/>
      <family val="3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178" fontId="10" fillId="3" borderId="1">
      <alignment horizontal="justify" vertical="center"/>
    </xf>
    <xf numFmtId="179" fontId="10" fillId="0" borderId="0" applyFont="0" applyFill="0" applyBorder="0" applyAlignment="0">
      <alignment horizontal="right"/>
    </xf>
    <xf numFmtId="0" fontId="19" fillId="0" borderId="0">
      <alignment vertical="center"/>
    </xf>
    <xf numFmtId="0" fontId="1" fillId="0" borderId="0"/>
  </cellStyleXfs>
  <cellXfs count="70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/>
    </xf>
    <xf numFmtId="176" fontId="4" fillId="0" borderId="0" xfId="1" applyNumberFormat="1" applyFont="1" applyAlignment="1">
      <alignment horizontal="center"/>
    </xf>
    <xf numFmtId="176" fontId="2" fillId="0" borderId="0" xfId="1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4" fillId="2" borderId="0" xfId="1" applyNumberFormat="1" applyFont="1" applyFill="1" applyAlignment="1">
      <alignment horizontal="center"/>
    </xf>
    <xf numFmtId="176" fontId="4" fillId="2" borderId="0" xfId="1" applyNumberFormat="1" applyFont="1" applyFill="1" applyAlignment="1">
      <alignment horizontal="center" vertical="center"/>
    </xf>
    <xf numFmtId="0" fontId="1" fillId="0" borderId="0" xfId="1"/>
    <xf numFmtId="0" fontId="6" fillId="0" borderId="0" xfId="1" applyFont="1"/>
    <xf numFmtId="0" fontId="6" fillId="3" borderId="0" xfId="1" applyFont="1" applyFill="1"/>
    <xf numFmtId="0" fontId="6" fillId="4" borderId="0" xfId="1" applyFont="1" applyFill="1"/>
    <xf numFmtId="0" fontId="6" fillId="5" borderId="0" xfId="1" applyFont="1" applyFill="1"/>
    <xf numFmtId="177" fontId="6" fillId="0" borderId="0" xfId="1" applyNumberFormat="1" applyFont="1" applyAlignment="1">
      <alignment horizontal="right"/>
    </xf>
    <xf numFmtId="0" fontId="6" fillId="6" borderId="1" xfId="1" applyFont="1" applyFill="1" applyBorder="1" applyAlignment="1">
      <alignment horizontal="left"/>
    </xf>
    <xf numFmtId="177" fontId="6" fillId="4" borderId="1" xfId="1" applyNumberFormat="1" applyFont="1" applyFill="1" applyBorder="1" applyAlignment="1">
      <alignment horizontal="right"/>
    </xf>
    <xf numFmtId="177" fontId="6" fillId="5" borderId="1" xfId="1" applyNumberFormat="1" applyFont="1" applyFill="1" applyBorder="1" applyAlignment="1">
      <alignment horizontal="right"/>
    </xf>
    <xf numFmtId="0" fontId="6" fillId="6" borderId="1" xfId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176" fontId="1" fillId="3" borderId="1" xfId="1" applyNumberForma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/>
    </xf>
    <xf numFmtId="176" fontId="6" fillId="3" borderId="1" xfId="1" applyNumberFormat="1" applyFont="1" applyFill="1" applyBorder="1" applyAlignment="1">
      <alignment horizontal="center"/>
    </xf>
    <xf numFmtId="0" fontId="6" fillId="7" borderId="2" xfId="0" applyFont="1" applyFill="1" applyBorder="1">
      <alignment vertical="center"/>
    </xf>
    <xf numFmtId="0" fontId="6" fillId="7" borderId="3" xfId="0" applyFont="1" applyFill="1" applyBorder="1">
      <alignment vertical="center"/>
    </xf>
    <xf numFmtId="0" fontId="6" fillId="7" borderId="4" xfId="0" applyFont="1" applyFill="1" applyBorder="1">
      <alignment vertical="center"/>
    </xf>
    <xf numFmtId="0" fontId="6" fillId="7" borderId="5" xfId="0" applyFont="1" applyFill="1" applyBorder="1">
      <alignment vertical="center"/>
    </xf>
    <xf numFmtId="0" fontId="6" fillId="7" borderId="0" xfId="0" applyFont="1" applyFill="1">
      <alignment vertical="center"/>
    </xf>
    <xf numFmtId="0" fontId="6" fillId="7" borderId="6" xfId="0" applyFont="1" applyFill="1" applyBorder="1">
      <alignment vertical="center"/>
    </xf>
    <xf numFmtId="0" fontId="6" fillId="7" borderId="7" xfId="0" applyFont="1" applyFill="1" applyBorder="1">
      <alignment vertical="center"/>
    </xf>
    <xf numFmtId="0" fontId="6" fillId="7" borderId="8" xfId="0" applyFont="1" applyFill="1" applyBorder="1">
      <alignment vertical="center"/>
    </xf>
    <xf numFmtId="0" fontId="6" fillId="7" borderId="9" xfId="0" applyFont="1" applyFill="1" applyBorder="1">
      <alignment vertical="center"/>
    </xf>
    <xf numFmtId="178" fontId="10" fillId="3" borderId="1" xfId="2">
      <alignment horizontal="justify" vertical="center"/>
    </xf>
    <xf numFmtId="179" fontId="10" fillId="3" borderId="1" xfId="3" applyFill="1" applyBorder="1" applyAlignment="1">
      <alignment horizontal="right" vertical="center"/>
    </xf>
    <xf numFmtId="0" fontId="1" fillId="0" borderId="0" xfId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0" xfId="0" applyFont="1" applyAlignment="1">
      <alignment horizontal="center" vertical="center"/>
    </xf>
    <xf numFmtId="180" fontId="6" fillId="0" borderId="0" xfId="1" applyNumberFormat="1" applyFont="1" applyAlignment="1">
      <alignment horizontal="right"/>
    </xf>
    <xf numFmtId="180" fontId="6" fillId="0" borderId="0" xfId="1" applyNumberFormat="1" applyFont="1"/>
    <xf numFmtId="180" fontId="6" fillId="3" borderId="1" xfId="1" applyNumberFormat="1" applyFont="1" applyFill="1" applyBorder="1" applyAlignment="1">
      <alignment horizontal="right"/>
    </xf>
    <xf numFmtId="0" fontId="15" fillId="0" borderId="0" xfId="1" applyFont="1" applyAlignment="1">
      <alignment horizontal="left"/>
    </xf>
    <xf numFmtId="177" fontId="12" fillId="0" borderId="0" xfId="1" applyNumberFormat="1" applyFont="1" applyAlignment="1">
      <alignment horizontal="center"/>
    </xf>
    <xf numFmtId="177" fontId="12" fillId="0" borderId="0" xfId="0" applyNumberFormat="1" applyFont="1" applyAlignment="1">
      <alignment horizontal="center" vertical="center"/>
    </xf>
    <xf numFmtId="0" fontId="16" fillId="0" borderId="0" xfId="1" applyFont="1" applyAlignment="1">
      <alignment horizontal="left"/>
    </xf>
    <xf numFmtId="181" fontId="0" fillId="0" borderId="0" xfId="0" applyNumberFormat="1">
      <alignment vertical="center"/>
    </xf>
    <xf numFmtId="181" fontId="0" fillId="2" borderId="0" xfId="0" applyNumberFormat="1" applyFill="1">
      <alignment vertical="center"/>
    </xf>
    <xf numFmtId="0" fontId="1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182" fontId="6" fillId="0" borderId="0" xfId="0" applyNumberFormat="1" applyFont="1">
      <alignment vertical="center"/>
    </xf>
    <xf numFmtId="176" fontId="4" fillId="0" borderId="0" xfId="4" applyNumberFormat="1" applyFont="1" applyAlignment="1"/>
    <xf numFmtId="0" fontId="4" fillId="0" borderId="0" xfId="4" applyFont="1" applyAlignment="1">
      <alignment horizontal="center" vertical="center"/>
    </xf>
    <xf numFmtId="0" fontId="4" fillId="2" borderId="0" xfId="4" applyFont="1" applyFill="1" applyAlignment="1">
      <alignment horizontal="center" vertical="center"/>
    </xf>
    <xf numFmtId="0" fontId="4" fillId="0" borderId="0" xfId="5" applyFont="1" applyAlignment="1">
      <alignment horizontal="center" vertical="center"/>
    </xf>
    <xf numFmtId="176" fontId="4" fillId="0" borderId="0" xfId="4" applyNumberFormat="1" applyFont="1" applyAlignment="1">
      <alignment horizontal="center" vertical="center"/>
    </xf>
    <xf numFmtId="176" fontId="4" fillId="2" borderId="0" xfId="4" applyNumberFormat="1" applyFont="1" applyFill="1" applyAlignment="1">
      <alignment horizontal="center" vertical="center"/>
    </xf>
    <xf numFmtId="0" fontId="4" fillId="0" borderId="0" xfId="5" applyFont="1" applyAlignment="1">
      <alignment horizontal="center"/>
    </xf>
    <xf numFmtId="176" fontId="20" fillId="0" borderId="0" xfId="4" applyNumberFormat="1" applyFont="1" applyAlignment="1"/>
    <xf numFmtId="0" fontId="19" fillId="0" borderId="0" xfId="4">
      <alignment vertical="center"/>
    </xf>
    <xf numFmtId="0" fontId="4" fillId="2" borderId="0" xfId="5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8" borderId="0" xfId="0" applyFont="1" applyFill="1" applyAlignment="1">
      <alignment horizontal="center"/>
    </xf>
    <xf numFmtId="176" fontId="21" fillId="0" borderId="0" xfId="0" applyNumberFormat="1" applyFont="1" applyAlignment="1">
      <alignment horizontal="center" vertical="center"/>
    </xf>
    <xf numFmtId="183" fontId="4" fillId="0" borderId="0" xfId="4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6">
    <cellStyle name="常规" xfId="0" builtinId="0"/>
    <cellStyle name="常规 2" xfId="1" xr:uid="{B5D0DE6C-8A05-4928-A552-7CC88D895B29}"/>
    <cellStyle name="常规 2 2 2 2" xfId="5" xr:uid="{F11CC237-7893-4BC5-8F37-549802F4ECBB}"/>
    <cellStyle name="常规 2 2 3 2" xfId="4" xr:uid="{5928AD5A-A9BE-465D-9856-DEC9D642A42C}"/>
    <cellStyle name="样式 1" xfId="2" xr:uid="{682D24C5-143B-4328-B710-EBA6AC9B10F0}"/>
    <cellStyle name="整数" xfId="3" xr:uid="{147B4861-E6F3-4CAE-8FAB-F71B8496A6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221632</xdr:colOff>
      <xdr:row>4</xdr:row>
      <xdr:rowOff>149087</xdr:rowOff>
    </xdr:from>
    <xdr:to>
      <xdr:col>27</xdr:col>
      <xdr:colOff>277012</xdr:colOff>
      <xdr:row>47</xdr:row>
      <xdr:rowOff>135287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2ED5899-3F00-4DF4-BF34-A080E030E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85182" y="860287"/>
          <a:ext cx="6170430" cy="76371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184852</xdr:colOff>
      <xdr:row>1</xdr:row>
      <xdr:rowOff>165100</xdr:rowOff>
    </xdr:from>
    <xdr:to>
      <xdr:col>31</xdr:col>
      <xdr:colOff>82549</xdr:colOff>
      <xdr:row>48</xdr:row>
      <xdr:rowOff>25400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1B83A33-3CDA-59F4-6EAB-6BF352356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3652" y="342900"/>
          <a:ext cx="5841297" cy="82169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4</xdr:row>
      <xdr:rowOff>172382</xdr:rowOff>
    </xdr:from>
    <xdr:to>
      <xdr:col>21</xdr:col>
      <xdr:colOff>31750</xdr:colOff>
      <xdr:row>35</xdr:row>
      <xdr:rowOff>78088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0561EA4-C369-EFFF-C60D-8C2795F3D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7850" y="883582"/>
          <a:ext cx="3162300" cy="5417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0518-8EAD-4184-A24B-B10E4CFB0122}">
  <sheetPr>
    <tabColor rgb="FF92D050"/>
  </sheetPr>
  <dimension ref="A1:F37"/>
  <sheetViews>
    <sheetView workbookViewId="0">
      <selection activeCell="A13" sqref="A13"/>
    </sheetView>
  </sheetViews>
  <sheetFormatPr baseColWidth="10" defaultColWidth="8.83203125" defaultRowHeight="15"/>
  <cols>
    <col min="1" max="1" width="21.33203125" style="9" bestFit="1" customWidth="1"/>
    <col min="2" max="2" width="50" style="9" customWidth="1"/>
    <col min="3" max="3" width="13.83203125" style="9" bestFit="1" customWidth="1"/>
    <col min="4" max="4" width="5.5" style="9" bestFit="1" customWidth="1"/>
    <col min="5" max="5" width="12.6640625" style="9" bestFit="1" customWidth="1"/>
    <col min="6" max="16384" width="8.83203125" style="9"/>
  </cols>
  <sheetData>
    <row r="1" spans="1:6">
      <c r="A1" s="37" t="s">
        <v>141</v>
      </c>
      <c r="B1" s="37" t="s">
        <v>142</v>
      </c>
      <c r="C1" s="37" t="s">
        <v>143</v>
      </c>
      <c r="D1" s="37" t="s">
        <v>144</v>
      </c>
      <c r="E1" s="37" t="s">
        <v>43</v>
      </c>
      <c r="F1" s="37" t="s">
        <v>44</v>
      </c>
    </row>
    <row r="2" spans="1:6">
      <c r="A2" s="38" t="s">
        <v>45</v>
      </c>
      <c r="B2" s="38" t="s">
        <v>46</v>
      </c>
      <c r="C2" s="38">
        <v>31.536000000000001</v>
      </c>
      <c r="D2" s="38">
        <v>40</v>
      </c>
      <c r="E2" s="38">
        <v>0.65</v>
      </c>
      <c r="F2" s="38">
        <v>0.55930199999999997</v>
      </c>
    </row>
    <row r="3" spans="1:6">
      <c r="A3" s="38" t="s">
        <v>47</v>
      </c>
      <c r="B3" s="38" t="s">
        <v>48</v>
      </c>
      <c r="C3" s="38">
        <v>31.536000000000001</v>
      </c>
      <c r="D3" s="38">
        <v>60</v>
      </c>
      <c r="E3" s="37">
        <v>0.5</v>
      </c>
      <c r="F3" s="38">
        <v>0.45</v>
      </c>
    </row>
    <row r="4" spans="1:6">
      <c r="A4" s="38" t="s">
        <v>49</v>
      </c>
      <c r="B4" s="38" t="s">
        <v>50</v>
      </c>
      <c r="C4" s="38">
        <v>31.536000000000001</v>
      </c>
      <c r="D4" s="38">
        <v>30</v>
      </c>
      <c r="E4" s="38">
        <v>0.69</v>
      </c>
      <c r="F4" s="38">
        <v>0.57999999999999996</v>
      </c>
    </row>
    <row r="5" spans="1:6">
      <c r="A5" s="38" t="s">
        <v>51</v>
      </c>
      <c r="B5" s="38" t="s">
        <v>52</v>
      </c>
      <c r="C5" s="38">
        <v>31.536000000000001</v>
      </c>
      <c r="D5" s="38">
        <v>40</v>
      </c>
      <c r="E5" s="37">
        <v>0.33</v>
      </c>
      <c r="F5" s="39">
        <v>0.85</v>
      </c>
    </row>
    <row r="6" spans="1:6">
      <c r="A6" s="38" t="s">
        <v>53</v>
      </c>
      <c r="B6" s="38" t="s">
        <v>54</v>
      </c>
      <c r="C6" s="38">
        <v>31.536000000000001</v>
      </c>
      <c r="D6" s="38">
        <v>30</v>
      </c>
      <c r="E6" s="38">
        <v>0.69</v>
      </c>
      <c r="F6" s="38">
        <v>0.56466487120189524</v>
      </c>
    </row>
    <row r="7" spans="1:6">
      <c r="A7" s="38" t="s">
        <v>55</v>
      </c>
      <c r="B7" s="38" t="s">
        <v>56</v>
      </c>
      <c r="C7" s="38">
        <v>31.536000000000001</v>
      </c>
      <c r="D7" s="38">
        <v>25</v>
      </c>
      <c r="E7" s="37">
        <v>1</v>
      </c>
      <c r="F7" s="38">
        <v>0.2</v>
      </c>
    </row>
    <row r="8" spans="1:6">
      <c r="A8" s="38" t="s">
        <v>57</v>
      </c>
      <c r="B8" s="38" t="s">
        <v>58</v>
      </c>
      <c r="C8" s="38">
        <v>31.536000000000001</v>
      </c>
      <c r="D8" s="38">
        <v>25</v>
      </c>
      <c r="E8" s="37">
        <v>1</v>
      </c>
      <c r="F8" s="38">
        <v>0.2</v>
      </c>
    </row>
    <row r="9" spans="1:6">
      <c r="A9" s="38" t="s">
        <v>59</v>
      </c>
      <c r="B9" s="38" t="s">
        <v>60</v>
      </c>
      <c r="C9" s="38">
        <v>31.536000000000001</v>
      </c>
      <c r="D9" s="38">
        <v>20</v>
      </c>
      <c r="E9" s="37">
        <v>1</v>
      </c>
      <c r="F9" s="38">
        <v>0.2</v>
      </c>
    </row>
    <row r="10" spans="1:6">
      <c r="A10" s="38" t="s">
        <v>61</v>
      </c>
      <c r="B10" s="38" t="s">
        <v>62</v>
      </c>
      <c r="C10" s="38">
        <v>31.536000000000001</v>
      </c>
      <c r="D10" s="38">
        <v>20</v>
      </c>
      <c r="E10" s="38">
        <v>0.35</v>
      </c>
      <c r="F10" s="38">
        <v>0.4</v>
      </c>
    </row>
    <row r="11" spans="1:6">
      <c r="A11" s="10" t="s">
        <v>140</v>
      </c>
      <c r="B11" s="38"/>
      <c r="C11" s="38">
        <v>31.536000000000001</v>
      </c>
      <c r="D11" s="38">
        <v>20</v>
      </c>
      <c r="E11" s="38">
        <v>0.3</v>
      </c>
      <c r="F11" s="38">
        <v>0.5</v>
      </c>
    </row>
    <row r="12" spans="1:6">
      <c r="A12" s="38" t="s">
        <v>63</v>
      </c>
      <c r="B12" s="38" t="s">
        <v>64</v>
      </c>
      <c r="C12" s="38">
        <v>31.536000000000001</v>
      </c>
      <c r="D12" s="38">
        <v>40</v>
      </c>
      <c r="E12" s="37">
        <v>0.45500000000000002</v>
      </c>
      <c r="F12" s="38">
        <v>0.5</v>
      </c>
    </row>
    <row r="13" spans="1:6" s="36" customFormat="1">
      <c r="A13" s="38" t="s">
        <v>65</v>
      </c>
      <c r="B13" s="38" t="s">
        <v>66</v>
      </c>
      <c r="C13" s="38">
        <v>31.536000000000001</v>
      </c>
      <c r="D13" s="38">
        <v>25</v>
      </c>
      <c r="E13" s="37">
        <v>0.52</v>
      </c>
      <c r="F13" s="38">
        <v>0.57999999999999996</v>
      </c>
    </row>
    <row r="14" spans="1:6">
      <c r="A14" s="38" t="s">
        <v>67</v>
      </c>
      <c r="B14" s="38" t="s">
        <v>68</v>
      </c>
      <c r="C14" s="38">
        <v>31.536000000000001</v>
      </c>
      <c r="D14" s="38">
        <v>25</v>
      </c>
      <c r="E14" s="37">
        <v>0.33</v>
      </c>
      <c r="F14" s="38">
        <v>0.55000000000000004</v>
      </c>
    </row>
    <row r="15" spans="1:6">
      <c r="A15" s="38" t="s">
        <v>69</v>
      </c>
      <c r="B15" s="38" t="s">
        <v>70</v>
      </c>
      <c r="C15" s="38">
        <v>31.536000000000001</v>
      </c>
      <c r="D15" s="38">
        <v>30</v>
      </c>
      <c r="E15" s="37">
        <v>0.33</v>
      </c>
      <c r="F15" s="38">
        <v>0.5</v>
      </c>
    </row>
    <row r="16" spans="1:6">
      <c r="A16" s="38" t="s">
        <v>71</v>
      </c>
      <c r="B16" s="38" t="s">
        <v>72</v>
      </c>
      <c r="C16" s="38">
        <v>31.536000000000001</v>
      </c>
      <c r="D16" s="38">
        <v>30</v>
      </c>
      <c r="E16" s="38">
        <v>0.38</v>
      </c>
      <c r="F16" s="38">
        <v>0.51784521358153213</v>
      </c>
    </row>
    <row r="17" spans="1:6">
      <c r="A17" s="38" t="s">
        <v>73</v>
      </c>
      <c r="B17" s="37" t="s">
        <v>74</v>
      </c>
      <c r="C17" s="38">
        <v>31.536000000000001</v>
      </c>
      <c r="D17" s="37">
        <v>40</v>
      </c>
      <c r="E17" s="37">
        <v>0.4</v>
      </c>
      <c r="F17" s="37">
        <v>0.41</v>
      </c>
    </row>
    <row r="18" spans="1:6" s="36" customFormat="1">
      <c r="A18" s="37" t="s">
        <v>75</v>
      </c>
      <c r="B18" s="37" t="s">
        <v>76</v>
      </c>
      <c r="C18" s="37">
        <v>31.536000000000001</v>
      </c>
      <c r="D18" s="37">
        <v>30</v>
      </c>
      <c r="E18" s="37">
        <v>0.33260000000000001</v>
      </c>
      <c r="F18" s="37">
        <v>0.6</v>
      </c>
    </row>
    <row r="19" spans="1:6">
      <c r="A19" s="38" t="s">
        <v>77</v>
      </c>
      <c r="B19" s="38" t="s">
        <v>78</v>
      </c>
      <c r="C19" s="38">
        <v>31.536000000000001</v>
      </c>
      <c r="D19" s="37">
        <v>30</v>
      </c>
      <c r="E19" s="10">
        <v>0.4427325452694027</v>
      </c>
      <c r="F19" s="38">
        <v>0.57999999999999996</v>
      </c>
    </row>
    <row r="20" spans="1:6" s="36" customFormat="1">
      <c r="A20" s="38" t="s">
        <v>79</v>
      </c>
      <c r="B20" s="40" t="s">
        <v>80</v>
      </c>
      <c r="C20" s="40">
        <v>31.536000000000001</v>
      </c>
      <c r="D20" s="40">
        <v>25</v>
      </c>
      <c r="E20" s="37">
        <v>0.3</v>
      </c>
      <c r="F20" s="38">
        <v>0.56466487120189524</v>
      </c>
    </row>
    <row r="21" spans="1:6">
      <c r="A21" s="10" t="s">
        <v>117</v>
      </c>
      <c r="B21" s="40" t="s">
        <v>81</v>
      </c>
      <c r="C21" s="40">
        <v>31.536000000000001</v>
      </c>
      <c r="D21" s="10">
        <v>25</v>
      </c>
      <c r="E21" s="10">
        <f>E$17*0.875-0.01</f>
        <v>0.34</v>
      </c>
      <c r="F21" s="38">
        <v>0.56466487120189524</v>
      </c>
    </row>
    <row r="22" spans="1:6">
      <c r="A22" s="10" t="s">
        <v>82</v>
      </c>
      <c r="B22" s="40" t="s">
        <v>83</v>
      </c>
      <c r="C22" s="40">
        <v>31.536000000000001</v>
      </c>
      <c r="D22" s="10">
        <v>25</v>
      </c>
      <c r="E22" s="10">
        <f>E$17*0.875-0.012</f>
        <v>0.33800000000000002</v>
      </c>
      <c r="F22" s="38">
        <v>0.56466487120189524</v>
      </c>
    </row>
    <row r="23" spans="1:6">
      <c r="A23" s="10" t="s">
        <v>118</v>
      </c>
      <c r="B23" s="40" t="s">
        <v>84</v>
      </c>
      <c r="C23" s="40">
        <v>31.536000000000001</v>
      </c>
      <c r="D23" s="10">
        <v>25</v>
      </c>
      <c r="E23" s="10">
        <f>E$17*0.875-0.014</f>
        <v>0.33600000000000002</v>
      </c>
      <c r="F23" s="38">
        <v>0.56466487120189524</v>
      </c>
    </row>
    <row r="24" spans="1:6">
      <c r="A24" s="10" t="s">
        <v>85</v>
      </c>
      <c r="B24" s="40" t="s">
        <v>86</v>
      </c>
      <c r="C24" s="40">
        <v>31.536000000000001</v>
      </c>
      <c r="D24" s="10">
        <v>25</v>
      </c>
      <c r="E24" s="10">
        <f>E$17*0.875-0.016</f>
        <v>0.33400000000000002</v>
      </c>
      <c r="F24" s="38">
        <v>0.56466487120189524</v>
      </c>
    </row>
    <row r="25" spans="1:6">
      <c r="A25" s="10" t="s">
        <v>119</v>
      </c>
      <c r="B25" s="40" t="s">
        <v>87</v>
      </c>
      <c r="C25" s="40">
        <v>31.536000000000001</v>
      </c>
      <c r="D25" s="10">
        <v>25</v>
      </c>
      <c r="E25" s="10">
        <f>E$17*0.875-0.018</f>
        <v>0.33200000000000002</v>
      </c>
      <c r="F25" s="38">
        <v>0.56466487120189524</v>
      </c>
    </row>
    <row r="26" spans="1:6">
      <c r="A26" s="40" t="s">
        <v>163</v>
      </c>
      <c r="B26" s="40" t="s">
        <v>154</v>
      </c>
      <c r="C26" s="40">
        <v>31.536000000000001</v>
      </c>
      <c r="D26" s="40">
        <v>40</v>
      </c>
      <c r="E26" s="40">
        <v>0.6</v>
      </c>
      <c r="F26" s="40">
        <v>0.52</v>
      </c>
    </row>
    <row r="27" spans="1:6">
      <c r="A27" s="40" t="s">
        <v>164</v>
      </c>
      <c r="B27" s="40" t="s">
        <v>155</v>
      </c>
      <c r="C27" s="40">
        <v>31.536000000000001</v>
      </c>
      <c r="D27" s="40">
        <v>30</v>
      </c>
      <c r="E27" s="40">
        <v>0.55000000000000004</v>
      </c>
      <c r="F27" s="40">
        <v>0.5</v>
      </c>
    </row>
    <row r="28" spans="1:6">
      <c r="A28" s="40" t="s">
        <v>165</v>
      </c>
      <c r="B28" s="40" t="s">
        <v>156</v>
      </c>
      <c r="C28" s="40">
        <v>31.536000000000001</v>
      </c>
      <c r="D28" s="40">
        <v>20</v>
      </c>
      <c r="E28" s="40">
        <v>0.85</v>
      </c>
      <c r="F28" s="40">
        <v>0.52</v>
      </c>
    </row>
    <row r="29" spans="1:6">
      <c r="A29" s="40" t="s">
        <v>166</v>
      </c>
      <c r="B29" s="40" t="s">
        <v>157</v>
      </c>
      <c r="C29" s="40">
        <v>31.536000000000001</v>
      </c>
      <c r="D29" s="40">
        <v>20</v>
      </c>
      <c r="E29" s="40">
        <v>0.8</v>
      </c>
      <c r="F29" s="40">
        <v>0.52</v>
      </c>
    </row>
    <row r="30" spans="1:6">
      <c r="A30" s="40" t="s">
        <v>167</v>
      </c>
      <c r="B30" s="40" t="s">
        <v>158</v>
      </c>
      <c r="C30" s="40">
        <v>31.536000000000001</v>
      </c>
      <c r="D30" s="40">
        <v>20</v>
      </c>
      <c r="E30" s="40">
        <v>0.9</v>
      </c>
      <c r="F30" s="40">
        <v>0.31</v>
      </c>
    </row>
    <row r="31" spans="1:6">
      <c r="A31" s="40" t="s">
        <v>168</v>
      </c>
      <c r="B31" s="40" t="s">
        <v>159</v>
      </c>
      <c r="C31" s="40">
        <v>31.536000000000001</v>
      </c>
      <c r="D31" s="40">
        <v>20</v>
      </c>
      <c r="E31" s="40">
        <v>0.85</v>
      </c>
      <c r="F31" s="40">
        <v>0.5</v>
      </c>
    </row>
    <row r="32" spans="1:6">
      <c r="A32" s="40" t="s">
        <v>169</v>
      </c>
      <c r="B32" s="40" t="s">
        <v>160</v>
      </c>
      <c r="C32" s="40">
        <v>31.536000000000001</v>
      </c>
      <c r="D32" s="40">
        <v>20</v>
      </c>
      <c r="E32" s="40">
        <v>0.6</v>
      </c>
      <c r="F32" s="40">
        <v>0.56999999999999995</v>
      </c>
    </row>
    <row r="33" spans="1:6">
      <c r="A33" s="40" t="s">
        <v>170</v>
      </c>
      <c r="B33" s="40" t="s">
        <v>161</v>
      </c>
      <c r="C33" s="40">
        <v>31.536000000000001</v>
      </c>
      <c r="D33" s="40">
        <v>20</v>
      </c>
      <c r="E33" s="40">
        <v>0.35</v>
      </c>
      <c r="F33" s="40">
        <v>0.56999999999999995</v>
      </c>
    </row>
    <row r="34" spans="1:6">
      <c r="A34" s="40" t="s">
        <v>171</v>
      </c>
      <c r="B34" s="40" t="s">
        <v>162</v>
      </c>
      <c r="C34" s="40">
        <v>31.536000000000001</v>
      </c>
      <c r="D34" s="40">
        <v>20</v>
      </c>
      <c r="E34" s="40">
        <v>0.1</v>
      </c>
      <c r="F34" s="40">
        <v>0.92</v>
      </c>
    </row>
    <row r="35" spans="1:6">
      <c r="C35" s="40"/>
    </row>
    <row r="36" spans="1:6">
      <c r="C36" s="40"/>
      <c r="F36" s="9" t="s">
        <v>175</v>
      </c>
    </row>
    <row r="37" spans="1:6">
      <c r="C37" s="40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B253-D840-4D5D-A369-67D709CB445B}">
  <sheetPr>
    <tabColor rgb="FF92D050"/>
  </sheetPr>
  <dimension ref="A1:J33"/>
  <sheetViews>
    <sheetView workbookViewId="0">
      <selection sqref="A1:D31"/>
    </sheetView>
  </sheetViews>
  <sheetFormatPr baseColWidth="10" defaultColWidth="8.83203125" defaultRowHeight="15"/>
  <cols>
    <col min="1" max="1" width="6.5" bestFit="1" customWidth="1"/>
    <col min="2" max="3" width="11.33203125" bestFit="1" customWidth="1"/>
    <col min="4" max="4" width="7.6640625" bestFit="1" customWidth="1"/>
    <col min="5" max="5" width="6.5" bestFit="1" customWidth="1"/>
    <col min="6" max="6" width="7.1640625" bestFit="1" customWidth="1"/>
    <col min="7" max="7" width="6.6640625" bestFit="1" customWidth="1"/>
    <col min="8" max="8" width="7.6640625" bestFit="1" customWidth="1"/>
    <col min="9" max="9" width="6.6640625" bestFit="1" customWidth="1"/>
    <col min="10" max="10" width="7.6640625" bestFit="1" customWidth="1"/>
  </cols>
  <sheetData>
    <row r="1" spans="1:10">
      <c r="A1" s="54"/>
      <c r="B1" s="54" t="s">
        <v>120</v>
      </c>
      <c r="C1" s="54" t="s">
        <v>121</v>
      </c>
      <c r="D1" s="54" t="s">
        <v>122</v>
      </c>
      <c r="E1" s="54" t="s">
        <v>177</v>
      </c>
      <c r="F1" s="55" t="s">
        <v>132</v>
      </c>
      <c r="G1" s="54" t="s">
        <v>137</v>
      </c>
      <c r="H1" s="54" t="s">
        <v>184</v>
      </c>
      <c r="I1" s="54" t="s">
        <v>185</v>
      </c>
      <c r="J1" s="54" t="s">
        <v>186</v>
      </c>
    </row>
    <row r="2" spans="1:10">
      <c r="A2" s="56" t="s">
        <v>129</v>
      </c>
      <c r="B2" s="57">
        <v>1279458.51</v>
      </c>
      <c r="C2" s="57">
        <v>93.53</v>
      </c>
      <c r="D2" s="57">
        <v>28.196000000000002</v>
      </c>
      <c r="E2" s="53">
        <v>0</v>
      </c>
      <c r="F2" s="58">
        <v>35</v>
      </c>
      <c r="G2" s="53">
        <v>2.1484117899999999</v>
      </c>
      <c r="H2" s="53">
        <v>14</v>
      </c>
      <c r="I2" s="53">
        <v>0</v>
      </c>
      <c r="J2" s="53">
        <v>30</v>
      </c>
    </row>
    <row r="3" spans="1:10">
      <c r="A3" s="59" t="s">
        <v>13</v>
      </c>
      <c r="B3" s="57">
        <v>181419.97</v>
      </c>
      <c r="C3" s="57">
        <v>2000</v>
      </c>
      <c r="D3" s="57">
        <v>395.40900000000005</v>
      </c>
      <c r="E3" s="53">
        <v>0</v>
      </c>
      <c r="F3" s="58">
        <v>35</v>
      </c>
      <c r="G3" s="53">
        <v>1</v>
      </c>
      <c r="H3" s="53">
        <v>11</v>
      </c>
      <c r="I3" s="60">
        <v>4</v>
      </c>
      <c r="J3" s="53">
        <v>35</v>
      </c>
    </row>
    <row r="4" spans="1:10">
      <c r="A4" s="59" t="s">
        <v>14</v>
      </c>
      <c r="B4" s="57">
        <v>528569.77</v>
      </c>
      <c r="C4" s="57">
        <v>2994409.14</v>
      </c>
      <c r="D4" s="57">
        <v>1470.0490000000002</v>
      </c>
      <c r="E4" s="53">
        <v>0</v>
      </c>
      <c r="F4" s="58">
        <v>35</v>
      </c>
      <c r="G4" s="53">
        <v>2.4882907400000001</v>
      </c>
      <c r="H4" s="53">
        <v>244</v>
      </c>
      <c r="I4" s="53">
        <v>24.12</v>
      </c>
      <c r="J4" s="53">
        <v>273</v>
      </c>
    </row>
    <row r="5" spans="1:10">
      <c r="A5" s="59" t="s">
        <v>15</v>
      </c>
      <c r="B5" s="57">
        <v>53492.95</v>
      </c>
      <c r="C5" s="57">
        <v>2000</v>
      </c>
      <c r="D5" s="57">
        <v>0</v>
      </c>
      <c r="E5" s="53">
        <v>0</v>
      </c>
      <c r="F5" s="58">
        <v>35</v>
      </c>
      <c r="G5" s="53">
        <v>5.9000269999999997</v>
      </c>
      <c r="H5" s="53">
        <v>225</v>
      </c>
      <c r="I5" s="53">
        <v>0</v>
      </c>
      <c r="J5" s="53">
        <v>204</v>
      </c>
    </row>
    <row r="6" spans="1:10">
      <c r="A6" s="59" t="s">
        <v>16</v>
      </c>
      <c r="B6" s="57">
        <v>2989224.62</v>
      </c>
      <c r="C6" s="57">
        <v>298970.17</v>
      </c>
      <c r="D6" s="57">
        <v>21.014000000000003</v>
      </c>
      <c r="E6" s="53">
        <v>0</v>
      </c>
      <c r="F6" s="58">
        <v>35</v>
      </c>
      <c r="G6" s="53">
        <v>5.81</v>
      </c>
      <c r="H6" s="53">
        <v>1572</v>
      </c>
      <c r="I6" s="53">
        <v>0</v>
      </c>
      <c r="J6" s="53">
        <v>2000</v>
      </c>
    </row>
    <row r="7" spans="1:10">
      <c r="A7" s="59" t="s">
        <v>17</v>
      </c>
      <c r="B7" s="57">
        <v>19058.3</v>
      </c>
      <c r="C7" s="57">
        <v>483.22</v>
      </c>
      <c r="D7" s="57">
        <v>1490.664</v>
      </c>
      <c r="E7" s="53">
        <v>29.5491089</v>
      </c>
      <c r="F7" s="58">
        <v>35</v>
      </c>
      <c r="G7" s="53">
        <v>5.9837928600000003</v>
      </c>
      <c r="H7" s="53">
        <v>148</v>
      </c>
      <c r="I7" s="53">
        <v>113</v>
      </c>
      <c r="J7" s="53">
        <v>191</v>
      </c>
    </row>
    <row r="8" spans="1:10">
      <c r="A8" s="59" t="s">
        <v>18</v>
      </c>
      <c r="B8" s="57">
        <v>36903.230000000003</v>
      </c>
      <c r="C8" s="57">
        <v>5284.2</v>
      </c>
      <c r="D8" s="57">
        <v>3.3250000000000002</v>
      </c>
      <c r="E8" s="53">
        <v>0</v>
      </c>
      <c r="F8" s="58">
        <v>35</v>
      </c>
      <c r="G8" s="53">
        <v>8.7358951400000002</v>
      </c>
      <c r="H8" s="53">
        <v>205</v>
      </c>
      <c r="I8" s="53">
        <v>0</v>
      </c>
      <c r="J8" s="53">
        <v>192</v>
      </c>
    </row>
    <row r="9" spans="1:10">
      <c r="A9" s="59" t="s">
        <v>19</v>
      </c>
      <c r="B9" s="57">
        <v>3968352.74</v>
      </c>
      <c r="C9" s="57">
        <v>16538.439999999999</v>
      </c>
      <c r="D9" s="57">
        <v>42.161000000000001</v>
      </c>
      <c r="E9" s="53">
        <v>0</v>
      </c>
      <c r="F9" s="58">
        <v>35</v>
      </c>
      <c r="G9" s="53">
        <v>8.0118919300000009</v>
      </c>
      <c r="H9" s="53">
        <v>480</v>
      </c>
      <c r="I9" s="53">
        <v>0</v>
      </c>
      <c r="J9" s="53">
        <v>420</v>
      </c>
    </row>
    <row r="10" spans="1:10">
      <c r="A10" s="59" t="s">
        <v>20</v>
      </c>
      <c r="B10" s="57">
        <v>20.92</v>
      </c>
      <c r="C10" s="57">
        <v>1091.1300000000001</v>
      </c>
      <c r="D10" s="57">
        <v>13.699000000000002</v>
      </c>
      <c r="E10" s="53">
        <v>0</v>
      </c>
      <c r="F10" s="58">
        <v>35</v>
      </c>
      <c r="G10" s="53">
        <v>0</v>
      </c>
      <c r="H10" s="53">
        <v>3</v>
      </c>
      <c r="I10" s="53">
        <v>45</v>
      </c>
      <c r="J10" s="53">
        <v>38</v>
      </c>
    </row>
    <row r="11" spans="1:10">
      <c r="A11" s="59" t="s">
        <v>21</v>
      </c>
      <c r="B11" s="57">
        <v>1258119.9099999999</v>
      </c>
      <c r="C11" s="57">
        <v>560093.64</v>
      </c>
      <c r="D11" s="57">
        <v>77.671999999999997</v>
      </c>
      <c r="E11" s="53">
        <v>29.5491089</v>
      </c>
      <c r="F11" s="58">
        <v>35</v>
      </c>
      <c r="G11" s="53">
        <v>4.7300000000000004</v>
      </c>
      <c r="H11" s="53">
        <v>56</v>
      </c>
      <c r="I11" s="53">
        <v>264</v>
      </c>
      <c r="J11" s="53">
        <v>320</v>
      </c>
    </row>
    <row r="12" spans="1:10">
      <c r="A12" s="59" t="s">
        <v>22</v>
      </c>
      <c r="B12" s="57">
        <v>368467.48</v>
      </c>
      <c r="C12" s="57">
        <v>2267964.62</v>
      </c>
      <c r="D12" s="57">
        <v>607.41100000000006</v>
      </c>
      <c r="E12" s="53">
        <v>59.0982178</v>
      </c>
      <c r="F12" s="58">
        <v>35</v>
      </c>
      <c r="G12" s="53">
        <v>15.43182582</v>
      </c>
      <c r="H12" s="53">
        <v>18</v>
      </c>
      <c r="I12" s="53">
        <v>379</v>
      </c>
      <c r="J12" s="61">
        <v>119</v>
      </c>
    </row>
    <row r="13" spans="1:10">
      <c r="A13" s="59" t="s">
        <v>23</v>
      </c>
      <c r="B13" s="57">
        <v>1924051.71</v>
      </c>
      <c r="C13" s="57">
        <v>154644.57999999999</v>
      </c>
      <c r="D13" s="57">
        <v>39.368000000000002</v>
      </c>
      <c r="E13" s="53">
        <v>0</v>
      </c>
      <c r="F13" s="58">
        <v>35</v>
      </c>
      <c r="G13" s="53">
        <v>6.9202480900000003</v>
      </c>
      <c r="H13" s="53">
        <v>96</v>
      </c>
      <c r="I13" s="53">
        <v>0</v>
      </c>
      <c r="J13" s="53">
        <v>280</v>
      </c>
    </row>
    <row r="14" spans="1:10">
      <c r="A14" s="62" t="s">
        <v>24</v>
      </c>
      <c r="B14" s="57">
        <v>4267.72</v>
      </c>
      <c r="C14" s="57">
        <v>7295</v>
      </c>
      <c r="D14" s="57">
        <v>65.037000000000006</v>
      </c>
      <c r="E14" s="53">
        <v>30</v>
      </c>
      <c r="F14" s="58">
        <v>35</v>
      </c>
      <c r="G14" s="53">
        <v>15.70804302</v>
      </c>
      <c r="H14" s="53">
        <v>46</v>
      </c>
      <c r="I14" s="53">
        <v>70</v>
      </c>
      <c r="J14" s="53">
        <v>78</v>
      </c>
    </row>
    <row r="15" spans="1:10">
      <c r="A15" s="59" t="s">
        <v>25</v>
      </c>
      <c r="B15" s="57">
        <v>94873.11</v>
      </c>
      <c r="C15" s="57">
        <v>2000</v>
      </c>
      <c r="D15" s="57">
        <v>0</v>
      </c>
      <c r="E15" s="53">
        <v>0</v>
      </c>
      <c r="F15" s="58">
        <v>35</v>
      </c>
      <c r="G15" s="53">
        <v>9.6861004200000007</v>
      </c>
      <c r="H15" s="53">
        <v>88</v>
      </c>
      <c r="I15" s="53">
        <v>0</v>
      </c>
      <c r="J15" s="53">
        <v>196</v>
      </c>
    </row>
    <row r="16" spans="1:10">
      <c r="A16" s="59" t="s">
        <v>26</v>
      </c>
      <c r="B16" s="57">
        <v>62823.360000000001</v>
      </c>
      <c r="C16" s="57">
        <v>1061920.8400000001</v>
      </c>
      <c r="D16" s="57">
        <v>266.13300000000004</v>
      </c>
      <c r="E16" s="53">
        <v>14.7745544</v>
      </c>
      <c r="F16" s="58">
        <v>35</v>
      </c>
      <c r="G16" s="53">
        <v>1.17</v>
      </c>
      <c r="H16" s="53">
        <v>245</v>
      </c>
      <c r="I16" s="53">
        <v>76.540000000000006</v>
      </c>
      <c r="J16" s="53">
        <v>588</v>
      </c>
    </row>
    <row r="17" spans="1:10">
      <c r="A17" s="59" t="s">
        <v>27</v>
      </c>
      <c r="B17" s="57">
        <v>105626.09</v>
      </c>
      <c r="C17" s="57">
        <v>36880.26</v>
      </c>
      <c r="D17" s="57">
        <v>162.12700000000001</v>
      </c>
      <c r="E17" s="53">
        <v>0</v>
      </c>
      <c r="F17" s="58">
        <v>35</v>
      </c>
      <c r="G17" s="53">
        <v>5.0706411100000004</v>
      </c>
      <c r="H17" s="53">
        <v>233</v>
      </c>
      <c r="I17" s="53">
        <v>0</v>
      </c>
      <c r="J17" s="53">
        <v>120</v>
      </c>
    </row>
    <row r="18" spans="1:10">
      <c r="A18" s="59" t="s">
        <v>28</v>
      </c>
      <c r="B18" s="57">
        <v>85438.1</v>
      </c>
      <c r="C18" s="57">
        <v>2000</v>
      </c>
      <c r="D18" s="57">
        <v>0.39900000000000002</v>
      </c>
      <c r="E18" s="53">
        <v>0</v>
      </c>
      <c r="F18" s="58">
        <v>35</v>
      </c>
      <c r="G18" s="53">
        <v>38.579581269999998</v>
      </c>
      <c r="H18" s="53">
        <v>126</v>
      </c>
      <c r="I18" s="53">
        <v>0</v>
      </c>
      <c r="J18" s="53">
        <v>157</v>
      </c>
    </row>
    <row r="19" spans="1:10">
      <c r="A19" s="59" t="s">
        <v>29</v>
      </c>
      <c r="B19" s="57">
        <v>123994.03</v>
      </c>
      <c r="C19" s="57">
        <v>326451.11</v>
      </c>
      <c r="D19" s="57">
        <v>82.460000000000008</v>
      </c>
      <c r="E19" s="53">
        <v>0</v>
      </c>
      <c r="F19" s="58">
        <v>35</v>
      </c>
      <c r="G19" s="53">
        <v>28.87234175</v>
      </c>
      <c r="H19" s="53">
        <v>106</v>
      </c>
      <c r="I19" s="53">
        <v>0</v>
      </c>
      <c r="J19" s="53">
        <v>78</v>
      </c>
    </row>
    <row r="20" spans="1:10">
      <c r="A20" s="59" t="s">
        <v>30</v>
      </c>
      <c r="B20" s="57">
        <v>25628081.809999999</v>
      </c>
      <c r="C20" s="57">
        <v>11144261.09</v>
      </c>
      <c r="D20" s="57">
        <v>339.81500000000005</v>
      </c>
      <c r="E20" s="53">
        <v>73.8727722</v>
      </c>
      <c r="F20" s="58">
        <v>35</v>
      </c>
      <c r="G20" s="53">
        <v>19.964288589999999</v>
      </c>
      <c r="H20" s="53">
        <v>85</v>
      </c>
      <c r="I20" s="53">
        <v>51.71</v>
      </c>
      <c r="J20" s="53">
        <v>109</v>
      </c>
    </row>
    <row r="21" spans="1:10">
      <c r="A21" s="59" t="s">
        <v>31</v>
      </c>
      <c r="B21" s="57">
        <v>3600596.54</v>
      </c>
      <c r="C21" s="57">
        <v>4286.59</v>
      </c>
      <c r="D21" s="57">
        <v>0</v>
      </c>
      <c r="E21" s="53">
        <v>13.7745544</v>
      </c>
      <c r="F21" s="58">
        <v>35</v>
      </c>
      <c r="G21" s="53">
        <v>22.286279749999999</v>
      </c>
      <c r="H21" s="53">
        <v>137</v>
      </c>
      <c r="I21" s="53">
        <v>26.59</v>
      </c>
      <c r="J21" s="53">
        <v>202</v>
      </c>
    </row>
    <row r="22" spans="1:10">
      <c r="A22" s="59" t="s">
        <v>32</v>
      </c>
      <c r="B22" s="57">
        <v>795846.25</v>
      </c>
      <c r="C22" s="57">
        <v>2060509.26</v>
      </c>
      <c r="D22" s="57">
        <v>851.2</v>
      </c>
      <c r="E22" s="53">
        <v>7.3872772199999996</v>
      </c>
      <c r="F22" s="58">
        <v>35</v>
      </c>
      <c r="G22" s="53">
        <v>2.1122961400000002</v>
      </c>
      <c r="H22" s="53">
        <v>32</v>
      </c>
      <c r="I22" s="53">
        <v>10.36</v>
      </c>
      <c r="J22" s="53">
        <v>99</v>
      </c>
    </row>
    <row r="23" spans="1:10">
      <c r="A23" s="59" t="s">
        <v>33</v>
      </c>
      <c r="B23" s="57">
        <v>4249101.82</v>
      </c>
      <c r="C23" s="57">
        <v>8772872.7400000002</v>
      </c>
      <c r="D23" s="57">
        <v>6296.4860000000008</v>
      </c>
      <c r="E23" s="53">
        <v>0</v>
      </c>
      <c r="F23" s="58">
        <v>35</v>
      </c>
      <c r="G23" s="53">
        <v>24.799057860000001</v>
      </c>
      <c r="H23" s="53">
        <v>58</v>
      </c>
      <c r="I23" s="53">
        <v>0</v>
      </c>
      <c r="J23" s="53">
        <v>25</v>
      </c>
    </row>
    <row r="24" spans="1:10">
      <c r="A24" s="59" t="s">
        <v>34</v>
      </c>
      <c r="B24" s="57">
        <v>847540.06</v>
      </c>
      <c r="C24" s="57">
        <v>572049.32999999996</v>
      </c>
      <c r="D24" s="57">
        <v>67.83</v>
      </c>
      <c r="E24" s="53">
        <v>0</v>
      </c>
      <c r="F24" s="58">
        <v>35</v>
      </c>
      <c r="G24" s="53">
        <v>155.37577380000002</v>
      </c>
      <c r="H24" s="53">
        <v>165</v>
      </c>
      <c r="I24" s="53">
        <v>0</v>
      </c>
      <c r="J24" s="53">
        <v>120</v>
      </c>
    </row>
    <row r="25" spans="1:10">
      <c r="A25" s="59" t="s">
        <v>35</v>
      </c>
      <c r="B25" s="57">
        <v>2092.02</v>
      </c>
      <c r="C25" s="57">
        <v>2000</v>
      </c>
      <c r="D25" s="57">
        <v>165.85100000000003</v>
      </c>
      <c r="E25" s="53">
        <v>0</v>
      </c>
      <c r="F25" s="58">
        <v>35</v>
      </c>
      <c r="G25" s="53">
        <v>25.25376344</v>
      </c>
      <c r="H25" s="53">
        <v>142</v>
      </c>
      <c r="I25" s="53">
        <v>0</v>
      </c>
      <c r="J25" s="53">
        <v>65</v>
      </c>
    </row>
    <row r="26" spans="1:10">
      <c r="A26" s="59" t="s">
        <v>36</v>
      </c>
      <c r="B26" s="57">
        <v>8157162.54</v>
      </c>
      <c r="C26" s="57">
        <v>2000</v>
      </c>
      <c r="D26" s="57">
        <v>1142.8690000000001</v>
      </c>
      <c r="E26" s="53">
        <v>0</v>
      </c>
      <c r="F26" s="58">
        <v>35</v>
      </c>
      <c r="G26" s="53">
        <v>112.65796965</v>
      </c>
      <c r="H26" s="53">
        <v>100.77</v>
      </c>
      <c r="I26" s="53">
        <v>0</v>
      </c>
      <c r="J26" s="61">
        <v>120</v>
      </c>
    </row>
    <row r="27" spans="1:10">
      <c r="A27" s="59" t="s">
        <v>37</v>
      </c>
      <c r="B27" s="57">
        <v>635534.76</v>
      </c>
      <c r="C27" s="57">
        <v>10542065.34</v>
      </c>
      <c r="D27" s="57">
        <v>5869.9550000000008</v>
      </c>
      <c r="E27" s="53">
        <v>0</v>
      </c>
      <c r="F27" s="58">
        <v>35</v>
      </c>
      <c r="G27" s="53">
        <v>17.77</v>
      </c>
      <c r="H27" s="53">
        <v>184</v>
      </c>
      <c r="I27" s="53">
        <v>0</v>
      </c>
      <c r="J27" s="53">
        <v>302</v>
      </c>
    </row>
    <row r="28" spans="1:10">
      <c r="A28" s="59" t="s">
        <v>38</v>
      </c>
      <c r="B28" s="57">
        <v>93136.73</v>
      </c>
      <c r="C28" s="57">
        <v>449920.49</v>
      </c>
      <c r="D28" s="57">
        <v>464.17</v>
      </c>
      <c r="E28" s="53">
        <v>0</v>
      </c>
      <c r="F28" s="58">
        <v>35</v>
      </c>
      <c r="G28" s="53">
        <v>16.131216560000002</v>
      </c>
      <c r="H28" s="53">
        <v>650</v>
      </c>
      <c r="I28" s="53">
        <v>0</v>
      </c>
      <c r="J28" s="53">
        <v>1989.5</v>
      </c>
    </row>
    <row r="29" spans="1:10">
      <c r="A29" s="59" t="s">
        <v>39</v>
      </c>
      <c r="B29" s="57">
        <v>37734392.350000001</v>
      </c>
      <c r="C29" s="57">
        <v>13430946.43</v>
      </c>
      <c r="D29" s="57">
        <v>4548.9989999999998</v>
      </c>
      <c r="E29" s="53">
        <v>0</v>
      </c>
      <c r="F29" s="58">
        <v>35</v>
      </c>
      <c r="G29" s="53">
        <v>24.538048320000001</v>
      </c>
      <c r="H29" s="53">
        <v>269</v>
      </c>
      <c r="I29" s="53">
        <v>0</v>
      </c>
      <c r="J29" s="53">
        <v>568</v>
      </c>
    </row>
    <row r="30" spans="1:10">
      <c r="A30" s="59" t="s">
        <v>40</v>
      </c>
      <c r="B30" s="57">
        <v>916032.8</v>
      </c>
      <c r="C30" s="57">
        <v>3756.61</v>
      </c>
      <c r="D30" s="57">
        <v>0</v>
      </c>
      <c r="E30" s="53">
        <v>0</v>
      </c>
      <c r="F30" s="58">
        <v>35</v>
      </c>
      <c r="G30" s="53">
        <v>3.61381525</v>
      </c>
      <c r="H30" s="53">
        <v>75</v>
      </c>
      <c r="I30" s="53">
        <v>0</v>
      </c>
      <c r="J30" s="53">
        <v>208</v>
      </c>
    </row>
    <row r="31" spans="1:10">
      <c r="A31" s="59" t="s">
        <v>41</v>
      </c>
      <c r="B31" s="57">
        <v>920.49</v>
      </c>
      <c r="C31" s="57">
        <v>2000</v>
      </c>
      <c r="D31" s="57">
        <v>0</v>
      </c>
      <c r="E31" s="53">
        <v>0</v>
      </c>
      <c r="F31" s="58">
        <v>35</v>
      </c>
      <c r="G31" s="53">
        <v>43.18</v>
      </c>
      <c r="H31" s="53">
        <v>2783</v>
      </c>
      <c r="I31" s="53">
        <v>0</v>
      </c>
      <c r="J31" s="53">
        <v>6853</v>
      </c>
    </row>
    <row r="33" spans="2:2">
      <c r="B33" t="s">
        <v>187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FC90-2EDA-2844-8EF0-733277FEC95A}">
  <sheetPr>
    <tabColor theme="3" tint="0.749992370372631"/>
  </sheetPr>
  <dimension ref="A1:J31"/>
  <sheetViews>
    <sheetView zoomScale="111" workbookViewId="0">
      <selection activeCell="B2" sqref="B2:G23"/>
    </sheetView>
  </sheetViews>
  <sheetFormatPr baseColWidth="10" defaultRowHeight="15"/>
  <sheetData>
    <row r="1" spans="1:10">
      <c r="A1" s="54"/>
      <c r="B1" s="54" t="s">
        <v>188</v>
      </c>
      <c r="C1" s="54" t="s">
        <v>189</v>
      </c>
      <c r="D1" s="54" t="s">
        <v>190</v>
      </c>
      <c r="E1" s="54" t="s">
        <v>191</v>
      </c>
      <c r="F1" s="54" t="s">
        <v>192</v>
      </c>
      <c r="G1" s="54" t="s">
        <v>193</v>
      </c>
      <c r="H1" s="54" t="s">
        <v>194</v>
      </c>
      <c r="I1" s="54" t="s">
        <v>195</v>
      </c>
      <c r="J1" s="54" t="s">
        <v>196</v>
      </c>
    </row>
    <row r="2" spans="1:10">
      <c r="A2" s="56" t="s">
        <v>129</v>
      </c>
      <c r="B2" s="57">
        <v>1279458.51</v>
      </c>
      <c r="C2" s="57">
        <v>93.53</v>
      </c>
      <c r="D2" s="57">
        <v>28.196000000000002</v>
      </c>
      <c r="E2" s="57">
        <v>1279458.51</v>
      </c>
      <c r="F2" s="57">
        <v>93.53</v>
      </c>
      <c r="G2" s="57">
        <v>28.196000000000002</v>
      </c>
      <c r="H2" s="57">
        <v>1279458.51</v>
      </c>
      <c r="I2" s="57">
        <v>93.53</v>
      </c>
      <c r="J2" s="57">
        <v>28.196000000000002</v>
      </c>
    </row>
    <row r="3" spans="1:10">
      <c r="A3" s="59" t="s">
        <v>13</v>
      </c>
      <c r="B3" s="57">
        <v>181419.97</v>
      </c>
      <c r="C3" s="57">
        <v>2000</v>
      </c>
      <c r="D3" s="57">
        <v>395.40900000000005</v>
      </c>
      <c r="E3" s="57">
        <v>181419.97</v>
      </c>
      <c r="F3" s="57">
        <v>2000</v>
      </c>
      <c r="G3" s="57">
        <v>395.40900000000005</v>
      </c>
      <c r="H3" s="57">
        <v>181419.97</v>
      </c>
      <c r="I3" s="57">
        <v>2000</v>
      </c>
      <c r="J3" s="57">
        <v>395.40900000000005</v>
      </c>
    </row>
    <row r="4" spans="1:10">
      <c r="A4" s="59" t="s">
        <v>14</v>
      </c>
      <c r="B4" s="57">
        <v>528569.77</v>
      </c>
      <c r="C4" s="57">
        <v>2994409.14</v>
      </c>
      <c r="D4" s="57">
        <v>1470.0490000000002</v>
      </c>
      <c r="E4" s="57">
        <v>528569.77</v>
      </c>
      <c r="F4" s="57">
        <v>2994409.14</v>
      </c>
      <c r="G4" s="57">
        <v>1470.0490000000002</v>
      </c>
      <c r="H4" s="57">
        <v>528569.77</v>
      </c>
      <c r="I4" s="57">
        <v>2994409.14</v>
      </c>
      <c r="J4" s="57">
        <v>1470.0490000000002</v>
      </c>
    </row>
    <row r="5" spans="1:10">
      <c r="A5" s="59" t="s">
        <v>15</v>
      </c>
      <c r="B5" s="57">
        <v>53492.95</v>
      </c>
      <c r="C5" s="57">
        <v>2000</v>
      </c>
      <c r="D5" s="57">
        <v>0</v>
      </c>
      <c r="E5" s="57">
        <v>53492.95</v>
      </c>
      <c r="F5" s="57">
        <v>2000</v>
      </c>
      <c r="G5" s="57">
        <v>0</v>
      </c>
      <c r="H5" s="57">
        <v>53492.95</v>
      </c>
      <c r="I5" s="57">
        <v>2000</v>
      </c>
      <c r="J5" s="57">
        <v>0</v>
      </c>
    </row>
    <row r="6" spans="1:10">
      <c r="A6" s="59" t="s">
        <v>16</v>
      </c>
      <c r="B6" s="57">
        <v>2989224.62</v>
      </c>
      <c r="C6" s="57">
        <v>298970.17</v>
      </c>
      <c r="D6" s="57">
        <v>21.014000000000003</v>
      </c>
      <c r="E6" s="57">
        <v>2989224.62</v>
      </c>
      <c r="F6" s="57">
        <v>298970.17</v>
      </c>
      <c r="G6" s="57">
        <v>21.014000000000003</v>
      </c>
      <c r="H6" s="57">
        <v>2989224.62</v>
      </c>
      <c r="I6" s="57">
        <v>298970.17</v>
      </c>
      <c r="J6" s="57">
        <v>21.014000000000003</v>
      </c>
    </row>
    <row r="7" spans="1:10">
      <c r="A7" s="59" t="s">
        <v>17</v>
      </c>
      <c r="B7" s="57">
        <v>19058.3</v>
      </c>
      <c r="C7" s="57">
        <v>483.22</v>
      </c>
      <c r="D7" s="57">
        <v>1490.664</v>
      </c>
      <c r="E7" s="57">
        <v>19058.3</v>
      </c>
      <c r="F7" s="57">
        <v>483.22</v>
      </c>
      <c r="G7" s="57">
        <v>1490.664</v>
      </c>
      <c r="H7" s="57">
        <v>19058.3</v>
      </c>
      <c r="I7" s="57">
        <v>483.22</v>
      </c>
      <c r="J7" s="57">
        <v>1490.664</v>
      </c>
    </row>
    <row r="8" spans="1:10">
      <c r="A8" s="59" t="s">
        <v>18</v>
      </c>
      <c r="B8" s="57">
        <v>36903.230000000003</v>
      </c>
      <c r="C8" s="57">
        <v>5284.2</v>
      </c>
      <c r="D8" s="57">
        <v>3.3250000000000002</v>
      </c>
      <c r="E8" s="57">
        <v>36903.230000000003</v>
      </c>
      <c r="F8" s="57">
        <v>5284.2</v>
      </c>
      <c r="G8" s="57">
        <v>3.3250000000000002</v>
      </c>
      <c r="H8" s="57">
        <v>36903.230000000003</v>
      </c>
      <c r="I8" s="57">
        <v>5284.2</v>
      </c>
      <c r="J8" s="57">
        <v>3.3250000000000002</v>
      </c>
    </row>
    <row r="9" spans="1:10">
      <c r="A9" s="59" t="s">
        <v>19</v>
      </c>
      <c r="B9" s="57">
        <v>3968352.74</v>
      </c>
      <c r="C9" s="57">
        <v>16538.439999999999</v>
      </c>
      <c r="D9" s="57">
        <v>42.161000000000001</v>
      </c>
      <c r="E9" s="57">
        <v>3968352.74</v>
      </c>
      <c r="F9" s="57">
        <v>16538.439999999999</v>
      </c>
      <c r="G9" s="57">
        <v>42.161000000000001</v>
      </c>
      <c r="H9" s="57">
        <v>3968352.74</v>
      </c>
      <c r="I9" s="57">
        <v>16538.439999999999</v>
      </c>
      <c r="J9" s="57">
        <v>42.161000000000001</v>
      </c>
    </row>
    <row r="10" spans="1:10">
      <c r="A10" s="59" t="s">
        <v>20</v>
      </c>
      <c r="B10" s="57">
        <v>20.92</v>
      </c>
      <c r="C10" s="57">
        <v>1091.1300000000001</v>
      </c>
      <c r="D10" s="57">
        <v>13.699000000000002</v>
      </c>
      <c r="E10" s="57">
        <v>20.92</v>
      </c>
      <c r="F10" s="57">
        <v>1091.1300000000001</v>
      </c>
      <c r="G10" s="57">
        <v>13.699000000000002</v>
      </c>
      <c r="H10" s="57">
        <v>20.92</v>
      </c>
      <c r="I10" s="57">
        <v>1091.1300000000001</v>
      </c>
      <c r="J10" s="57">
        <v>13.699000000000002</v>
      </c>
    </row>
    <row r="11" spans="1:10">
      <c r="A11" s="59" t="s">
        <v>21</v>
      </c>
      <c r="B11" s="57">
        <v>1258119.9099999999</v>
      </c>
      <c r="C11" s="57">
        <v>560093.64</v>
      </c>
      <c r="D11" s="57">
        <v>77.671999999999997</v>
      </c>
      <c r="E11" s="57">
        <v>1258119.9099999999</v>
      </c>
      <c r="F11" s="57">
        <v>560093.64</v>
      </c>
      <c r="G11" s="57">
        <v>77.671999999999997</v>
      </c>
      <c r="H11" s="57">
        <v>1258119.9099999999</v>
      </c>
      <c r="I11" s="57">
        <v>560093.64</v>
      </c>
      <c r="J11" s="57">
        <v>77.671999999999997</v>
      </c>
    </row>
    <row r="12" spans="1:10">
      <c r="A12" s="59" t="s">
        <v>22</v>
      </c>
      <c r="B12" s="57">
        <v>368467.48</v>
      </c>
      <c r="C12" s="57">
        <v>2267964.62</v>
      </c>
      <c r="D12" s="57">
        <v>607.41100000000006</v>
      </c>
      <c r="E12" s="57">
        <v>368467.48</v>
      </c>
      <c r="F12" s="57">
        <v>2267964.62</v>
      </c>
      <c r="G12" s="57">
        <v>607.41100000000006</v>
      </c>
      <c r="H12" s="57">
        <v>368467.48</v>
      </c>
      <c r="I12" s="57">
        <v>2267964.62</v>
      </c>
      <c r="J12" s="57">
        <v>607.41100000000006</v>
      </c>
    </row>
    <row r="13" spans="1:10">
      <c r="A13" s="59" t="s">
        <v>23</v>
      </c>
      <c r="B13" s="57">
        <v>1924051.71</v>
      </c>
      <c r="C13" s="57">
        <v>154644.57999999999</v>
      </c>
      <c r="D13" s="57">
        <v>39.368000000000002</v>
      </c>
      <c r="E13" s="57">
        <v>1924051.71</v>
      </c>
      <c r="F13" s="57">
        <v>154644.57999999999</v>
      </c>
      <c r="G13" s="57">
        <v>39.368000000000002</v>
      </c>
      <c r="H13" s="57">
        <v>1924051.71</v>
      </c>
      <c r="I13" s="57">
        <v>154644.57999999999</v>
      </c>
      <c r="J13" s="57">
        <v>39.368000000000002</v>
      </c>
    </row>
    <row r="14" spans="1:10">
      <c r="A14" s="62" t="s">
        <v>24</v>
      </c>
      <c r="B14" s="57">
        <v>4267.72</v>
      </c>
      <c r="C14" s="57">
        <v>7295</v>
      </c>
      <c r="D14" s="57">
        <v>65.037000000000006</v>
      </c>
      <c r="E14" s="57">
        <v>4267.72</v>
      </c>
      <c r="F14" s="57">
        <v>7295</v>
      </c>
      <c r="G14" s="57">
        <v>65.037000000000006</v>
      </c>
      <c r="H14" s="57">
        <v>4267.72</v>
      </c>
      <c r="I14" s="57">
        <v>7295</v>
      </c>
      <c r="J14" s="57">
        <v>65.037000000000006</v>
      </c>
    </row>
    <row r="15" spans="1:10">
      <c r="A15" s="59" t="s">
        <v>25</v>
      </c>
      <c r="B15" s="57">
        <v>94873.11</v>
      </c>
      <c r="C15" s="57">
        <v>2000</v>
      </c>
      <c r="D15" s="57">
        <v>0</v>
      </c>
      <c r="E15" s="57">
        <v>94873.11</v>
      </c>
      <c r="F15" s="57">
        <v>2000</v>
      </c>
      <c r="G15" s="57">
        <v>0</v>
      </c>
      <c r="H15" s="57">
        <v>94873.11</v>
      </c>
      <c r="I15" s="57">
        <v>2000</v>
      </c>
      <c r="J15" s="57">
        <v>0</v>
      </c>
    </row>
    <row r="16" spans="1:10">
      <c r="A16" s="59" t="s">
        <v>26</v>
      </c>
      <c r="B16" s="57">
        <v>62823.360000000001</v>
      </c>
      <c r="C16" s="57">
        <v>1061920.8400000001</v>
      </c>
      <c r="D16" s="57">
        <v>266.13300000000004</v>
      </c>
      <c r="E16" s="57">
        <v>62823.360000000001</v>
      </c>
      <c r="F16" s="57">
        <v>1061920.8400000001</v>
      </c>
      <c r="G16" s="57">
        <v>266.13300000000004</v>
      </c>
      <c r="H16" s="57">
        <v>62823.360000000001</v>
      </c>
      <c r="I16" s="57">
        <v>1061920.8400000001</v>
      </c>
      <c r="J16" s="57">
        <v>266.13300000000004</v>
      </c>
    </row>
    <row r="17" spans="1:10">
      <c r="A17" s="59" t="s">
        <v>27</v>
      </c>
      <c r="B17" s="57">
        <v>105626.09</v>
      </c>
      <c r="C17" s="57">
        <v>36880.26</v>
      </c>
      <c r="D17" s="57">
        <v>162.12700000000001</v>
      </c>
      <c r="E17" s="57">
        <v>105626.09</v>
      </c>
      <c r="F17" s="57">
        <v>36880.26</v>
      </c>
      <c r="G17" s="57">
        <v>162.12700000000001</v>
      </c>
      <c r="H17" s="57">
        <v>105626.09</v>
      </c>
      <c r="I17" s="57">
        <v>36880.26</v>
      </c>
      <c r="J17" s="57">
        <v>162.12700000000001</v>
      </c>
    </row>
    <row r="18" spans="1:10">
      <c r="A18" s="59" t="s">
        <v>28</v>
      </c>
      <c r="B18" s="57">
        <v>85438.1</v>
      </c>
      <c r="C18" s="57">
        <v>2000</v>
      </c>
      <c r="D18" s="57">
        <v>0.39900000000000002</v>
      </c>
      <c r="E18" s="57">
        <v>85438.1</v>
      </c>
      <c r="F18" s="57">
        <v>2000</v>
      </c>
      <c r="G18" s="57">
        <v>0.39900000000000002</v>
      </c>
      <c r="H18" s="57">
        <v>85438.1</v>
      </c>
      <c r="I18" s="57">
        <v>2000</v>
      </c>
      <c r="J18" s="57">
        <v>0.39900000000000002</v>
      </c>
    </row>
    <row r="19" spans="1:10">
      <c r="A19" s="59" t="s">
        <v>29</v>
      </c>
      <c r="B19" s="57">
        <v>123994.03</v>
      </c>
      <c r="C19" s="57">
        <v>326451.11</v>
      </c>
      <c r="D19" s="57">
        <v>82.460000000000008</v>
      </c>
      <c r="E19" s="57">
        <v>123994.03</v>
      </c>
      <c r="F19" s="57">
        <v>326451.11</v>
      </c>
      <c r="G19" s="57">
        <v>82.460000000000008</v>
      </c>
      <c r="H19" s="57">
        <v>123994.03</v>
      </c>
      <c r="I19" s="57">
        <v>326451.11</v>
      </c>
      <c r="J19" s="57">
        <v>82.460000000000008</v>
      </c>
    </row>
    <row r="20" spans="1:10">
      <c r="A20" s="59" t="s">
        <v>30</v>
      </c>
      <c r="B20" s="57">
        <v>25628081.809999999</v>
      </c>
      <c r="C20" s="57">
        <v>11144261.09</v>
      </c>
      <c r="D20" s="57">
        <v>339.81500000000005</v>
      </c>
      <c r="E20" s="57">
        <v>25628081.809999999</v>
      </c>
      <c r="F20" s="57">
        <v>11144261.09</v>
      </c>
      <c r="G20" s="57">
        <v>339.81500000000005</v>
      </c>
      <c r="H20" s="57">
        <v>25628081.809999999</v>
      </c>
      <c r="I20" s="57">
        <v>11144261.09</v>
      </c>
      <c r="J20" s="57">
        <v>339.81500000000005</v>
      </c>
    </row>
    <row r="21" spans="1:10">
      <c r="A21" s="59" t="s">
        <v>31</v>
      </c>
      <c r="B21" s="57">
        <v>3600596.54</v>
      </c>
      <c r="C21" s="57">
        <v>4286.59</v>
      </c>
      <c r="D21" s="57">
        <v>0</v>
      </c>
      <c r="E21" s="57">
        <v>3600596.54</v>
      </c>
      <c r="F21" s="57">
        <v>4286.59</v>
      </c>
      <c r="G21" s="57">
        <v>0</v>
      </c>
      <c r="H21" s="57">
        <v>3600596.54</v>
      </c>
      <c r="I21" s="57">
        <v>4286.59</v>
      </c>
      <c r="J21" s="57">
        <v>0</v>
      </c>
    </row>
    <row r="22" spans="1:10">
      <c r="A22" s="59" t="s">
        <v>32</v>
      </c>
      <c r="B22" s="57">
        <v>795846.25</v>
      </c>
      <c r="C22" s="57">
        <v>2060509.26</v>
      </c>
      <c r="D22" s="57">
        <v>851.2</v>
      </c>
      <c r="E22" s="57">
        <v>795846.25</v>
      </c>
      <c r="F22" s="57">
        <v>2060509.26</v>
      </c>
      <c r="G22" s="57">
        <v>851.2</v>
      </c>
      <c r="H22" s="57">
        <v>795846.25</v>
      </c>
      <c r="I22" s="57">
        <v>2060509.26</v>
      </c>
      <c r="J22" s="57">
        <v>851.2</v>
      </c>
    </row>
    <row r="23" spans="1:10">
      <c r="A23" s="59" t="s">
        <v>33</v>
      </c>
      <c r="B23" s="57">
        <v>4249101.82</v>
      </c>
      <c r="C23" s="57">
        <v>8772872.7400000002</v>
      </c>
      <c r="D23" s="57">
        <v>6296.4860000000008</v>
      </c>
      <c r="E23" s="57">
        <v>4249101.82</v>
      </c>
      <c r="F23" s="57">
        <v>8772872.7400000002</v>
      </c>
      <c r="G23" s="57">
        <v>6296.4860000000008</v>
      </c>
      <c r="H23" s="57">
        <v>4249101.82</v>
      </c>
      <c r="I23" s="57">
        <v>8772872.7400000002</v>
      </c>
      <c r="J23" s="57">
        <v>6296.4860000000008</v>
      </c>
    </row>
    <row r="24" spans="1:10">
      <c r="A24" s="59" t="s">
        <v>34</v>
      </c>
      <c r="B24" s="57">
        <v>847540.06</v>
      </c>
      <c r="C24" s="57">
        <v>572049.32999999996</v>
      </c>
      <c r="D24" s="57">
        <v>67.83</v>
      </c>
      <c r="E24" s="57">
        <v>847540.06</v>
      </c>
      <c r="F24" s="57">
        <v>572049.32999999996</v>
      </c>
      <c r="G24" s="57">
        <v>67.83</v>
      </c>
      <c r="H24" s="57">
        <v>847540.06</v>
      </c>
      <c r="I24" s="57">
        <v>572049.32999999996</v>
      </c>
      <c r="J24" s="57">
        <v>67.83</v>
      </c>
    </row>
    <row r="25" spans="1:10">
      <c r="A25" s="59" t="s">
        <v>35</v>
      </c>
      <c r="B25" s="57">
        <v>2092.02</v>
      </c>
      <c r="C25" s="57">
        <v>2000</v>
      </c>
      <c r="D25" s="57">
        <v>165.85100000000003</v>
      </c>
      <c r="E25" s="57">
        <v>2092.02</v>
      </c>
      <c r="F25" s="57">
        <v>2000</v>
      </c>
      <c r="G25" s="57">
        <v>165.85100000000003</v>
      </c>
      <c r="H25" s="57">
        <v>2092.02</v>
      </c>
      <c r="I25" s="57">
        <v>2000</v>
      </c>
      <c r="J25" s="57">
        <v>165.85100000000003</v>
      </c>
    </row>
    <row r="26" spans="1:10">
      <c r="A26" s="59" t="s">
        <v>36</v>
      </c>
      <c r="B26" s="57">
        <v>8157162.54</v>
      </c>
      <c r="C26" s="57">
        <v>2000</v>
      </c>
      <c r="D26" s="57">
        <v>1142.8690000000001</v>
      </c>
      <c r="E26" s="57">
        <v>8157162.54</v>
      </c>
      <c r="F26" s="57">
        <v>2000</v>
      </c>
      <c r="G26" s="57">
        <v>1142.8690000000001</v>
      </c>
      <c r="H26" s="57">
        <v>8157162.54</v>
      </c>
      <c r="I26" s="57">
        <v>2000</v>
      </c>
      <c r="J26" s="57">
        <v>1142.8690000000001</v>
      </c>
    </row>
    <row r="27" spans="1:10">
      <c r="A27" s="59" t="s">
        <v>37</v>
      </c>
      <c r="B27" s="57">
        <v>635534.76</v>
      </c>
      <c r="C27" s="57">
        <v>10542065.34</v>
      </c>
      <c r="D27" s="57">
        <v>5869.9550000000008</v>
      </c>
      <c r="E27" s="57">
        <v>635534.76</v>
      </c>
      <c r="F27" s="57">
        <v>10542065.34</v>
      </c>
      <c r="G27" s="57">
        <v>5869.9550000000008</v>
      </c>
      <c r="H27" s="57">
        <v>635534.76</v>
      </c>
      <c r="I27" s="57">
        <v>10542065.34</v>
      </c>
      <c r="J27" s="57">
        <v>5869.9550000000008</v>
      </c>
    </row>
    <row r="28" spans="1:10">
      <c r="A28" s="59" t="s">
        <v>38</v>
      </c>
      <c r="B28" s="57">
        <v>93136.73</v>
      </c>
      <c r="C28" s="57">
        <v>449920.49</v>
      </c>
      <c r="D28" s="57">
        <v>464.17</v>
      </c>
      <c r="E28" s="57">
        <v>93136.73</v>
      </c>
      <c r="F28" s="57">
        <v>449920.49</v>
      </c>
      <c r="G28" s="57">
        <v>464.17</v>
      </c>
      <c r="H28" s="57">
        <v>93136.73</v>
      </c>
      <c r="I28" s="57">
        <v>449920.49</v>
      </c>
      <c r="J28" s="57">
        <v>464.17</v>
      </c>
    </row>
    <row r="29" spans="1:10">
      <c r="A29" s="59" t="s">
        <v>39</v>
      </c>
      <c r="B29" s="57">
        <v>37734392.350000001</v>
      </c>
      <c r="C29" s="57">
        <v>13430946.43</v>
      </c>
      <c r="D29" s="57">
        <v>4548.9989999999998</v>
      </c>
      <c r="E29" s="57">
        <v>37734392.350000001</v>
      </c>
      <c r="F29" s="57">
        <v>13430946.43</v>
      </c>
      <c r="G29" s="57">
        <v>4548.9989999999998</v>
      </c>
      <c r="H29" s="57">
        <v>37734392.350000001</v>
      </c>
      <c r="I29" s="57">
        <v>13430946.43</v>
      </c>
      <c r="J29" s="57">
        <v>4548.9989999999998</v>
      </c>
    </row>
    <row r="30" spans="1:10">
      <c r="A30" s="59" t="s">
        <v>40</v>
      </c>
      <c r="B30" s="57">
        <v>916032.8</v>
      </c>
      <c r="C30" s="57">
        <v>3756.61</v>
      </c>
      <c r="D30" s="57">
        <v>0</v>
      </c>
      <c r="E30" s="57">
        <v>916032.8</v>
      </c>
      <c r="F30" s="57">
        <v>3756.61</v>
      </c>
      <c r="G30" s="57">
        <v>0</v>
      </c>
      <c r="H30" s="57">
        <v>916032.8</v>
      </c>
      <c r="I30" s="57">
        <v>3756.61</v>
      </c>
      <c r="J30" s="57">
        <v>0</v>
      </c>
    </row>
    <row r="31" spans="1:10">
      <c r="A31" s="59" t="s">
        <v>41</v>
      </c>
      <c r="B31" s="57">
        <v>920.49</v>
      </c>
      <c r="C31" s="57">
        <v>2000</v>
      </c>
      <c r="D31" s="57">
        <v>0</v>
      </c>
      <c r="E31" s="57">
        <v>920.49</v>
      </c>
      <c r="F31" s="57">
        <v>2000</v>
      </c>
      <c r="G31" s="57">
        <v>0</v>
      </c>
      <c r="H31" s="57">
        <v>920.49</v>
      </c>
      <c r="I31" s="57">
        <v>2000</v>
      </c>
      <c r="J31" s="57">
        <v>0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6919-379C-F940-9A98-A57A0E965F87}">
  <sheetPr>
    <tabColor theme="3" tint="0.749992370372631"/>
  </sheetPr>
  <dimension ref="A1:AE163"/>
  <sheetViews>
    <sheetView tabSelected="1" zoomScale="75" workbookViewId="0"/>
  </sheetViews>
  <sheetFormatPr baseColWidth="10" defaultRowHeight="15"/>
  <cols>
    <col min="1" max="1" width="10.83203125" style="67"/>
    <col min="2" max="31" width="8.1640625" customWidth="1"/>
  </cols>
  <sheetData>
    <row r="1" spans="1:31">
      <c r="A1" s="67">
        <v>2020</v>
      </c>
      <c r="B1" s="56" t="s">
        <v>129</v>
      </c>
      <c r="C1" s="59" t="s">
        <v>13</v>
      </c>
      <c r="D1" s="59" t="s">
        <v>14</v>
      </c>
      <c r="E1" s="59" t="s">
        <v>15</v>
      </c>
      <c r="F1" s="59" t="s">
        <v>16</v>
      </c>
      <c r="G1" s="59" t="s">
        <v>17</v>
      </c>
      <c r="H1" s="59" t="s">
        <v>18</v>
      </c>
      <c r="I1" s="59" t="s">
        <v>19</v>
      </c>
      <c r="J1" s="59" t="s">
        <v>20</v>
      </c>
      <c r="K1" s="59" t="s">
        <v>21</v>
      </c>
      <c r="L1" s="59" t="s">
        <v>22</v>
      </c>
      <c r="M1" s="59" t="s">
        <v>23</v>
      </c>
      <c r="N1" s="62" t="s">
        <v>24</v>
      </c>
      <c r="O1" s="59" t="s">
        <v>25</v>
      </c>
      <c r="P1" s="59" t="s">
        <v>26</v>
      </c>
      <c r="Q1" s="59" t="s">
        <v>27</v>
      </c>
      <c r="R1" s="59" t="s">
        <v>28</v>
      </c>
      <c r="S1" s="59" t="s">
        <v>29</v>
      </c>
      <c r="T1" s="59" t="s">
        <v>30</v>
      </c>
      <c r="U1" s="59" t="s">
        <v>31</v>
      </c>
      <c r="V1" s="59" t="s">
        <v>32</v>
      </c>
      <c r="W1" s="59" t="s">
        <v>33</v>
      </c>
      <c r="X1" s="59" t="s">
        <v>34</v>
      </c>
      <c r="Y1" s="59" t="s">
        <v>35</v>
      </c>
      <c r="Z1" s="59" t="s">
        <v>36</v>
      </c>
      <c r="AA1" s="59" t="s">
        <v>37</v>
      </c>
      <c r="AB1" s="59" t="s">
        <v>38</v>
      </c>
      <c r="AC1" s="59" t="s">
        <v>39</v>
      </c>
      <c r="AD1" s="59" t="s">
        <v>40</v>
      </c>
      <c r="AE1" s="59" t="s">
        <v>41</v>
      </c>
    </row>
    <row r="2" spans="1:31" ht="19" customHeight="1">
      <c r="A2" s="67" t="s">
        <v>129</v>
      </c>
      <c r="B2" s="57">
        <v>1279458.51</v>
      </c>
      <c r="C2" s="57">
        <v>93.53</v>
      </c>
      <c r="D2" s="57">
        <v>28.196000000000002</v>
      </c>
      <c r="E2" s="57">
        <v>1279458.51</v>
      </c>
      <c r="F2" s="57">
        <v>93.53</v>
      </c>
      <c r="G2" s="57">
        <v>28.196000000000002</v>
      </c>
      <c r="H2" s="57">
        <v>1279458.51</v>
      </c>
      <c r="I2" s="57">
        <v>93.53</v>
      </c>
      <c r="J2" s="57">
        <v>28.196000000000002</v>
      </c>
      <c r="K2" s="57">
        <v>1279458.51</v>
      </c>
      <c r="L2" s="57">
        <v>93.53</v>
      </c>
      <c r="M2" s="57">
        <v>28.196000000000002</v>
      </c>
      <c r="N2" s="57">
        <v>1279458.51</v>
      </c>
      <c r="O2" s="57">
        <v>93.53</v>
      </c>
      <c r="P2" s="57">
        <v>28.196000000000002</v>
      </c>
      <c r="Q2" s="57">
        <v>1279458.51</v>
      </c>
      <c r="R2" s="57">
        <v>93.53</v>
      </c>
      <c r="S2" s="57">
        <v>28.196000000000002</v>
      </c>
      <c r="T2" s="57">
        <v>1279458.51</v>
      </c>
      <c r="U2" s="57">
        <v>93.53</v>
      </c>
      <c r="V2" s="57">
        <v>28.196000000000002</v>
      </c>
      <c r="W2" s="57">
        <v>1279458.51</v>
      </c>
      <c r="X2" s="57">
        <v>93.53</v>
      </c>
      <c r="Y2" s="57">
        <v>28.196000000000002</v>
      </c>
      <c r="Z2" s="57">
        <v>1279458.51</v>
      </c>
      <c r="AA2" s="57">
        <v>93.53</v>
      </c>
      <c r="AB2" s="57">
        <v>28.196000000000002</v>
      </c>
      <c r="AC2" s="57">
        <v>1279458.51</v>
      </c>
      <c r="AD2" s="57">
        <v>93.53</v>
      </c>
      <c r="AE2" s="57">
        <v>28.196000000000002</v>
      </c>
    </row>
    <row r="3" spans="1:31" ht="19" customHeight="1">
      <c r="A3" s="67" t="s">
        <v>13</v>
      </c>
      <c r="B3" s="57">
        <v>181419.97</v>
      </c>
      <c r="C3" s="57">
        <v>2000</v>
      </c>
      <c r="D3" s="57">
        <v>395.40900000000005</v>
      </c>
      <c r="E3" s="57">
        <v>181419.97</v>
      </c>
      <c r="F3" s="57">
        <v>2000</v>
      </c>
      <c r="G3" s="57">
        <v>395.40900000000005</v>
      </c>
      <c r="H3" s="57">
        <v>181419.97</v>
      </c>
      <c r="I3" s="57">
        <v>2000</v>
      </c>
      <c r="J3" s="57">
        <v>395.40900000000005</v>
      </c>
      <c r="K3" s="57">
        <v>181419.97</v>
      </c>
      <c r="L3" s="57">
        <v>2000</v>
      </c>
      <c r="M3" s="57">
        <v>395.40900000000005</v>
      </c>
      <c r="N3" s="57">
        <v>181419.97</v>
      </c>
      <c r="O3" s="57">
        <v>2000</v>
      </c>
      <c r="P3" s="57">
        <v>395.40900000000005</v>
      </c>
      <c r="Q3" s="57">
        <v>181419.97</v>
      </c>
      <c r="R3" s="57">
        <v>2000</v>
      </c>
      <c r="S3" s="57">
        <v>395.40900000000005</v>
      </c>
      <c r="T3" s="57">
        <v>181419.97</v>
      </c>
      <c r="U3" s="57">
        <v>2000</v>
      </c>
      <c r="V3" s="57">
        <v>395.40900000000005</v>
      </c>
      <c r="W3" s="57">
        <v>181419.97</v>
      </c>
      <c r="X3" s="57">
        <v>2000</v>
      </c>
      <c r="Y3" s="57">
        <v>395.40900000000005</v>
      </c>
      <c r="Z3" s="57">
        <v>181419.97</v>
      </c>
      <c r="AA3" s="57">
        <v>2000</v>
      </c>
      <c r="AB3" s="57">
        <v>395.40900000000005</v>
      </c>
      <c r="AC3" s="57">
        <v>181419.97</v>
      </c>
      <c r="AD3" s="57">
        <v>2000</v>
      </c>
      <c r="AE3" s="57">
        <v>395.40900000000005</v>
      </c>
    </row>
    <row r="4" spans="1:31" ht="19" customHeight="1">
      <c r="A4" s="67" t="s">
        <v>14</v>
      </c>
      <c r="B4" s="57">
        <v>528569.77</v>
      </c>
      <c r="C4" s="57">
        <v>2994409.14</v>
      </c>
      <c r="D4" s="57">
        <v>1470.0490000000002</v>
      </c>
      <c r="E4" s="57">
        <v>528569.77</v>
      </c>
      <c r="F4" s="57">
        <v>2994409.14</v>
      </c>
      <c r="G4" s="57">
        <v>1470.0490000000002</v>
      </c>
      <c r="H4" s="57">
        <v>528569.77</v>
      </c>
      <c r="I4" s="57">
        <v>2994409.14</v>
      </c>
      <c r="J4" s="57">
        <v>1470.0490000000002</v>
      </c>
      <c r="K4" s="57">
        <v>528569.77</v>
      </c>
      <c r="L4" s="57">
        <v>2994409.14</v>
      </c>
      <c r="M4" s="57">
        <v>1470.0490000000002</v>
      </c>
      <c r="N4" s="57">
        <v>528569.77</v>
      </c>
      <c r="O4" s="57">
        <v>2994409.14</v>
      </c>
      <c r="P4" s="57">
        <v>1470.0490000000002</v>
      </c>
      <c r="Q4" s="57">
        <v>528569.77</v>
      </c>
      <c r="R4" s="57">
        <v>2994409.14</v>
      </c>
      <c r="S4" s="57">
        <v>1470.0490000000002</v>
      </c>
      <c r="T4" s="57">
        <v>528569.77</v>
      </c>
      <c r="U4" s="57">
        <v>2994409.14</v>
      </c>
      <c r="V4" s="57">
        <v>1470.0490000000002</v>
      </c>
      <c r="W4" s="57">
        <v>528569.77</v>
      </c>
      <c r="X4" s="57">
        <v>2994409.14</v>
      </c>
      <c r="Y4" s="57">
        <v>1470.0490000000002</v>
      </c>
      <c r="Z4" s="57">
        <v>528569.77</v>
      </c>
      <c r="AA4" s="57">
        <v>2994409.14</v>
      </c>
      <c r="AB4" s="57">
        <v>1470.0490000000002</v>
      </c>
      <c r="AC4" s="57">
        <v>528569.77</v>
      </c>
      <c r="AD4" s="57">
        <v>2994409.14</v>
      </c>
      <c r="AE4" s="57">
        <v>1470.0490000000002</v>
      </c>
    </row>
    <row r="5" spans="1:31" ht="19" customHeight="1">
      <c r="A5" s="67" t="s">
        <v>15</v>
      </c>
      <c r="B5" s="57">
        <v>53492.95</v>
      </c>
      <c r="C5" s="57">
        <v>2000</v>
      </c>
      <c r="D5" s="57">
        <v>0</v>
      </c>
      <c r="E5" s="57">
        <v>53492.95</v>
      </c>
      <c r="F5" s="57">
        <v>2000</v>
      </c>
      <c r="G5" s="57">
        <v>0</v>
      </c>
      <c r="H5" s="57">
        <v>53492.95</v>
      </c>
      <c r="I5" s="57">
        <v>2000</v>
      </c>
      <c r="J5" s="57">
        <v>0</v>
      </c>
      <c r="K5" s="57">
        <v>53492.95</v>
      </c>
      <c r="L5" s="57">
        <v>2000</v>
      </c>
      <c r="M5" s="57">
        <v>0</v>
      </c>
      <c r="N5" s="57">
        <v>53492.95</v>
      </c>
      <c r="O5" s="57">
        <v>2000</v>
      </c>
      <c r="P5" s="57">
        <v>0</v>
      </c>
      <c r="Q5" s="57">
        <v>53492.95</v>
      </c>
      <c r="R5" s="57">
        <v>2000</v>
      </c>
      <c r="S5" s="57">
        <v>0</v>
      </c>
      <c r="T5" s="57">
        <v>53492.95</v>
      </c>
      <c r="U5" s="57">
        <v>2000</v>
      </c>
      <c r="V5" s="57">
        <v>0</v>
      </c>
      <c r="W5" s="57">
        <v>53492.95</v>
      </c>
      <c r="X5" s="57">
        <v>2000</v>
      </c>
      <c r="Y5" s="57">
        <v>0</v>
      </c>
      <c r="Z5" s="57">
        <v>53492.95</v>
      </c>
      <c r="AA5" s="57">
        <v>2000</v>
      </c>
      <c r="AB5" s="57">
        <v>0</v>
      </c>
      <c r="AC5" s="57">
        <v>53492.95</v>
      </c>
      <c r="AD5" s="57">
        <v>2000</v>
      </c>
      <c r="AE5" s="57">
        <v>0</v>
      </c>
    </row>
    <row r="6" spans="1:31" ht="19" customHeight="1">
      <c r="A6" s="67" t="s">
        <v>16</v>
      </c>
      <c r="B6" s="57">
        <v>2989224.62</v>
      </c>
      <c r="C6" s="57">
        <v>298970.17</v>
      </c>
      <c r="D6" s="57">
        <v>21.014000000000003</v>
      </c>
      <c r="E6" s="57">
        <v>2989224.62</v>
      </c>
      <c r="F6" s="57">
        <v>298970.17</v>
      </c>
      <c r="G6" s="57">
        <v>21.014000000000003</v>
      </c>
      <c r="H6" s="57">
        <v>2989224.62</v>
      </c>
      <c r="I6" s="57">
        <v>298970.17</v>
      </c>
      <c r="J6" s="57">
        <v>21.014000000000003</v>
      </c>
      <c r="K6" s="57">
        <v>2989224.62</v>
      </c>
      <c r="L6" s="57">
        <v>298970.17</v>
      </c>
      <c r="M6" s="57">
        <v>21.014000000000003</v>
      </c>
      <c r="N6" s="57">
        <v>2989224.62</v>
      </c>
      <c r="O6" s="57">
        <v>298970.17</v>
      </c>
      <c r="P6" s="57">
        <v>21.014000000000003</v>
      </c>
      <c r="Q6" s="57">
        <v>2989224.62</v>
      </c>
      <c r="R6" s="57">
        <v>298970.17</v>
      </c>
      <c r="S6" s="57">
        <v>21.014000000000003</v>
      </c>
      <c r="T6" s="57">
        <v>2989224.62</v>
      </c>
      <c r="U6" s="57">
        <v>298970.17</v>
      </c>
      <c r="V6" s="57">
        <v>21.014000000000003</v>
      </c>
      <c r="W6" s="57">
        <v>2989224.62</v>
      </c>
      <c r="X6" s="57">
        <v>298970.17</v>
      </c>
      <c r="Y6" s="57">
        <v>21.014000000000003</v>
      </c>
      <c r="Z6" s="57">
        <v>2989224.62</v>
      </c>
      <c r="AA6" s="57">
        <v>298970.17</v>
      </c>
      <c r="AB6" s="57">
        <v>21.014000000000003</v>
      </c>
      <c r="AC6" s="57">
        <v>2989224.62</v>
      </c>
      <c r="AD6" s="57">
        <v>298970.17</v>
      </c>
      <c r="AE6" s="57">
        <v>21.014000000000003</v>
      </c>
    </row>
    <row r="7" spans="1:31" ht="19" customHeight="1">
      <c r="A7" s="67" t="s">
        <v>17</v>
      </c>
      <c r="B7" s="57">
        <v>19058.3</v>
      </c>
      <c r="C7" s="57">
        <v>483.22</v>
      </c>
      <c r="D7" s="57">
        <v>1490.664</v>
      </c>
      <c r="E7" s="57">
        <v>19058.3</v>
      </c>
      <c r="F7" s="57">
        <v>483.22</v>
      </c>
      <c r="G7" s="57">
        <v>1490.664</v>
      </c>
      <c r="H7" s="57">
        <v>19058.3</v>
      </c>
      <c r="I7" s="57">
        <v>483.22</v>
      </c>
      <c r="J7" s="57">
        <v>1490.664</v>
      </c>
      <c r="K7" s="57">
        <v>19058.3</v>
      </c>
      <c r="L7" s="57">
        <v>483.22</v>
      </c>
      <c r="M7" s="57">
        <v>1490.664</v>
      </c>
      <c r="N7" s="57">
        <v>19058.3</v>
      </c>
      <c r="O7" s="57">
        <v>483.22</v>
      </c>
      <c r="P7" s="57">
        <v>1490.664</v>
      </c>
      <c r="Q7" s="57">
        <v>19058.3</v>
      </c>
      <c r="R7" s="57">
        <v>483.22</v>
      </c>
      <c r="S7" s="57">
        <v>1490.664</v>
      </c>
      <c r="T7" s="57">
        <v>19058.3</v>
      </c>
      <c r="U7" s="57">
        <v>483.22</v>
      </c>
      <c r="V7" s="57">
        <v>1490.664</v>
      </c>
      <c r="W7" s="57">
        <v>19058.3</v>
      </c>
      <c r="X7" s="57">
        <v>483.22</v>
      </c>
      <c r="Y7" s="57">
        <v>1490.664</v>
      </c>
      <c r="Z7" s="57">
        <v>19058.3</v>
      </c>
      <c r="AA7" s="57">
        <v>483.22</v>
      </c>
      <c r="AB7" s="57">
        <v>1490.664</v>
      </c>
      <c r="AC7" s="57">
        <v>19058.3</v>
      </c>
      <c r="AD7" s="57">
        <v>483.22</v>
      </c>
      <c r="AE7" s="57">
        <v>1490.664</v>
      </c>
    </row>
    <row r="8" spans="1:31" ht="19" customHeight="1">
      <c r="A8" s="67" t="s">
        <v>18</v>
      </c>
      <c r="B8" s="57">
        <v>36903.230000000003</v>
      </c>
      <c r="C8" s="57">
        <v>5284.2</v>
      </c>
      <c r="D8" s="57">
        <v>3.3250000000000002</v>
      </c>
      <c r="E8" s="57">
        <v>36903.230000000003</v>
      </c>
      <c r="F8" s="57">
        <v>5284.2</v>
      </c>
      <c r="G8" s="57">
        <v>3.3250000000000002</v>
      </c>
      <c r="H8" s="57">
        <v>36903.230000000003</v>
      </c>
      <c r="I8" s="57">
        <v>5284.2</v>
      </c>
      <c r="J8" s="57">
        <v>3.3250000000000002</v>
      </c>
      <c r="K8" s="57">
        <v>36903.230000000003</v>
      </c>
      <c r="L8" s="57">
        <v>5284.2</v>
      </c>
      <c r="M8" s="57">
        <v>3.3250000000000002</v>
      </c>
      <c r="N8" s="57">
        <v>36903.230000000003</v>
      </c>
      <c r="O8" s="57">
        <v>5284.2</v>
      </c>
      <c r="P8" s="57">
        <v>3.3250000000000002</v>
      </c>
      <c r="Q8" s="57">
        <v>36903.230000000003</v>
      </c>
      <c r="R8" s="57">
        <v>5284.2</v>
      </c>
      <c r="S8" s="57">
        <v>3.3250000000000002</v>
      </c>
      <c r="T8" s="57">
        <v>36903.230000000003</v>
      </c>
      <c r="U8" s="57">
        <v>5284.2</v>
      </c>
      <c r="V8" s="57">
        <v>3.3250000000000002</v>
      </c>
      <c r="W8" s="57">
        <v>36903.230000000003</v>
      </c>
      <c r="X8" s="57">
        <v>5284.2</v>
      </c>
      <c r="Y8" s="57">
        <v>3.3250000000000002</v>
      </c>
      <c r="Z8" s="57">
        <v>36903.230000000003</v>
      </c>
      <c r="AA8" s="57">
        <v>5284.2</v>
      </c>
      <c r="AB8" s="57">
        <v>3.3250000000000002</v>
      </c>
      <c r="AC8" s="57">
        <v>36903.230000000003</v>
      </c>
      <c r="AD8" s="57">
        <v>5284.2</v>
      </c>
      <c r="AE8" s="57">
        <v>3.3250000000000002</v>
      </c>
    </row>
    <row r="9" spans="1:31" ht="19" customHeight="1">
      <c r="A9" s="67" t="s">
        <v>19</v>
      </c>
      <c r="B9" s="57">
        <v>3968352.74</v>
      </c>
      <c r="C9" s="57">
        <v>16538.439999999999</v>
      </c>
      <c r="D9" s="57">
        <v>42.161000000000001</v>
      </c>
      <c r="E9" s="57">
        <v>3968352.74</v>
      </c>
      <c r="F9" s="57">
        <v>16538.439999999999</v>
      </c>
      <c r="G9" s="57">
        <v>42.161000000000001</v>
      </c>
      <c r="H9" s="57">
        <v>3968352.74</v>
      </c>
      <c r="I9" s="57">
        <v>16538.439999999999</v>
      </c>
      <c r="J9" s="57">
        <v>42.161000000000001</v>
      </c>
      <c r="K9" s="57">
        <v>3968352.74</v>
      </c>
      <c r="L9" s="57">
        <v>16538.439999999999</v>
      </c>
      <c r="M9" s="57">
        <v>42.161000000000001</v>
      </c>
      <c r="N9" s="57">
        <v>3968352.74</v>
      </c>
      <c r="O9" s="57">
        <v>16538.439999999999</v>
      </c>
      <c r="P9" s="57">
        <v>42.161000000000001</v>
      </c>
      <c r="Q9" s="57">
        <v>3968352.74</v>
      </c>
      <c r="R9" s="57">
        <v>16538.439999999999</v>
      </c>
      <c r="S9" s="57">
        <v>42.161000000000001</v>
      </c>
      <c r="T9" s="57">
        <v>3968352.74</v>
      </c>
      <c r="U9" s="57">
        <v>16538.439999999999</v>
      </c>
      <c r="V9" s="57">
        <v>42.161000000000001</v>
      </c>
      <c r="W9" s="57">
        <v>3968352.74</v>
      </c>
      <c r="X9" s="57">
        <v>16538.439999999999</v>
      </c>
      <c r="Y9" s="57">
        <v>42.161000000000001</v>
      </c>
      <c r="Z9" s="57">
        <v>3968352.74</v>
      </c>
      <c r="AA9" s="57">
        <v>16538.439999999999</v>
      </c>
      <c r="AB9" s="57">
        <v>42.161000000000001</v>
      </c>
      <c r="AC9" s="57">
        <v>3968352.74</v>
      </c>
      <c r="AD9" s="57">
        <v>16538.439999999999</v>
      </c>
      <c r="AE9" s="57">
        <v>42.161000000000001</v>
      </c>
    </row>
    <row r="10" spans="1:31" ht="19" customHeight="1">
      <c r="A10" s="67" t="s">
        <v>20</v>
      </c>
      <c r="B10" s="57">
        <v>20.92</v>
      </c>
      <c r="C10" s="57">
        <v>1091.1300000000001</v>
      </c>
      <c r="D10" s="57">
        <v>13.699000000000002</v>
      </c>
      <c r="E10" s="57">
        <v>20.92</v>
      </c>
      <c r="F10" s="57">
        <v>1091.1300000000001</v>
      </c>
      <c r="G10" s="57">
        <v>13.699000000000002</v>
      </c>
      <c r="H10" s="57">
        <v>20.92</v>
      </c>
      <c r="I10" s="57">
        <v>1091.1300000000001</v>
      </c>
      <c r="J10" s="57">
        <v>13.699000000000002</v>
      </c>
      <c r="K10" s="57">
        <v>20.92</v>
      </c>
      <c r="L10" s="57">
        <v>1091.1300000000001</v>
      </c>
      <c r="M10" s="57">
        <v>13.699000000000002</v>
      </c>
      <c r="N10" s="57">
        <v>20.92</v>
      </c>
      <c r="O10" s="57">
        <v>1091.1300000000001</v>
      </c>
      <c r="P10" s="57">
        <v>13.699000000000002</v>
      </c>
      <c r="Q10" s="57">
        <v>20.92</v>
      </c>
      <c r="R10" s="57">
        <v>1091.1300000000001</v>
      </c>
      <c r="S10" s="57">
        <v>13.699000000000002</v>
      </c>
      <c r="T10" s="57">
        <v>20.92</v>
      </c>
      <c r="U10" s="57">
        <v>1091.1300000000001</v>
      </c>
      <c r="V10" s="57">
        <v>13.699000000000002</v>
      </c>
      <c r="W10" s="57">
        <v>20.92</v>
      </c>
      <c r="X10" s="57">
        <v>1091.1300000000001</v>
      </c>
      <c r="Y10" s="57">
        <v>13.699000000000002</v>
      </c>
      <c r="Z10" s="57">
        <v>20.92</v>
      </c>
      <c r="AA10" s="57">
        <v>1091.1300000000001</v>
      </c>
      <c r="AB10" s="57">
        <v>13.699000000000002</v>
      </c>
      <c r="AC10" s="57">
        <v>20.92</v>
      </c>
      <c r="AD10" s="57">
        <v>1091.1300000000001</v>
      </c>
      <c r="AE10" s="57">
        <v>13.699000000000002</v>
      </c>
    </row>
    <row r="11" spans="1:31" ht="19" customHeight="1">
      <c r="A11" s="67" t="s">
        <v>21</v>
      </c>
      <c r="B11" s="57">
        <v>1258119.9099999999</v>
      </c>
      <c r="C11" s="57">
        <v>560093.64</v>
      </c>
      <c r="D11" s="57">
        <v>77.671999999999997</v>
      </c>
      <c r="E11" s="57">
        <v>1258119.9099999999</v>
      </c>
      <c r="F11" s="57">
        <v>560093.64</v>
      </c>
      <c r="G11" s="57">
        <v>77.671999999999997</v>
      </c>
      <c r="H11" s="57">
        <v>1258119.9099999999</v>
      </c>
      <c r="I11" s="57">
        <v>560093.64</v>
      </c>
      <c r="J11" s="57">
        <v>77.671999999999997</v>
      </c>
      <c r="K11" s="57">
        <v>1258119.9099999999</v>
      </c>
      <c r="L11" s="57">
        <v>560093.64</v>
      </c>
      <c r="M11" s="57">
        <v>77.671999999999997</v>
      </c>
      <c r="N11" s="57">
        <v>1258119.9099999999</v>
      </c>
      <c r="O11" s="57">
        <v>560093.64</v>
      </c>
      <c r="P11" s="57">
        <v>77.671999999999997</v>
      </c>
      <c r="Q11" s="57">
        <v>1258119.9099999999</v>
      </c>
      <c r="R11" s="57">
        <v>560093.64</v>
      </c>
      <c r="S11" s="57">
        <v>77.671999999999997</v>
      </c>
      <c r="T11" s="57">
        <v>1258119.9099999999</v>
      </c>
      <c r="U11" s="57">
        <v>560093.64</v>
      </c>
      <c r="V11" s="57">
        <v>77.671999999999997</v>
      </c>
      <c r="W11" s="57">
        <v>1258119.9099999999</v>
      </c>
      <c r="X11" s="57">
        <v>560093.64</v>
      </c>
      <c r="Y11" s="57">
        <v>77.671999999999997</v>
      </c>
      <c r="Z11" s="57">
        <v>1258119.9099999999</v>
      </c>
      <c r="AA11" s="57">
        <v>560093.64</v>
      </c>
      <c r="AB11" s="57">
        <v>77.671999999999997</v>
      </c>
      <c r="AC11" s="57">
        <v>1258119.9099999999</v>
      </c>
      <c r="AD11" s="57">
        <v>560093.64</v>
      </c>
      <c r="AE11" s="57">
        <v>77.671999999999997</v>
      </c>
    </row>
    <row r="12" spans="1:31" ht="19" customHeight="1">
      <c r="A12" s="67" t="s">
        <v>22</v>
      </c>
      <c r="B12" s="57">
        <v>368467.48</v>
      </c>
      <c r="C12" s="57">
        <v>2267964.62</v>
      </c>
      <c r="D12" s="57">
        <v>607.41100000000006</v>
      </c>
      <c r="E12" s="57">
        <v>368467.48</v>
      </c>
      <c r="F12" s="57">
        <v>2267964.62</v>
      </c>
      <c r="G12" s="57">
        <v>607.41100000000006</v>
      </c>
      <c r="H12" s="57">
        <v>368467.48</v>
      </c>
      <c r="I12" s="57">
        <v>2267964.62</v>
      </c>
      <c r="J12" s="57">
        <v>607.41100000000006</v>
      </c>
      <c r="K12" s="57">
        <v>368467.48</v>
      </c>
      <c r="L12" s="57">
        <v>2267964.62</v>
      </c>
      <c r="M12" s="57">
        <v>607.41100000000006</v>
      </c>
      <c r="N12" s="57">
        <v>368467.48</v>
      </c>
      <c r="O12" s="57">
        <v>2267964.62</v>
      </c>
      <c r="P12" s="57">
        <v>607.41100000000006</v>
      </c>
      <c r="Q12" s="57">
        <v>368467.48</v>
      </c>
      <c r="R12" s="57">
        <v>2267964.62</v>
      </c>
      <c r="S12" s="57">
        <v>607.41100000000006</v>
      </c>
      <c r="T12" s="57">
        <v>368467.48</v>
      </c>
      <c r="U12" s="57">
        <v>2267964.62</v>
      </c>
      <c r="V12" s="57">
        <v>607.41100000000006</v>
      </c>
      <c r="W12" s="57">
        <v>368467.48</v>
      </c>
      <c r="X12" s="57">
        <v>2267964.62</v>
      </c>
      <c r="Y12" s="57">
        <v>607.41100000000006</v>
      </c>
      <c r="Z12" s="57">
        <v>368467.48</v>
      </c>
      <c r="AA12" s="57">
        <v>2267964.62</v>
      </c>
      <c r="AB12" s="57">
        <v>607.41100000000006</v>
      </c>
      <c r="AC12" s="57">
        <v>368467.48</v>
      </c>
      <c r="AD12" s="57">
        <v>2267964.62</v>
      </c>
      <c r="AE12" s="57">
        <v>607.41100000000006</v>
      </c>
    </row>
    <row r="13" spans="1:31" ht="19" customHeight="1">
      <c r="A13" s="67" t="s">
        <v>23</v>
      </c>
      <c r="B13" s="57">
        <v>1924051.71</v>
      </c>
      <c r="C13" s="57">
        <v>154644.57999999999</v>
      </c>
      <c r="D13" s="57">
        <v>39.368000000000002</v>
      </c>
      <c r="E13" s="57">
        <v>1924051.71</v>
      </c>
      <c r="F13" s="57">
        <v>154644.57999999999</v>
      </c>
      <c r="G13" s="57">
        <v>39.368000000000002</v>
      </c>
      <c r="H13" s="57">
        <v>1924051.71</v>
      </c>
      <c r="I13" s="57">
        <v>154644.57999999999</v>
      </c>
      <c r="J13" s="57">
        <v>39.368000000000002</v>
      </c>
      <c r="K13" s="57">
        <v>1924051.71</v>
      </c>
      <c r="L13" s="57">
        <v>154644.57999999999</v>
      </c>
      <c r="M13" s="57">
        <v>39.368000000000002</v>
      </c>
      <c r="N13" s="57">
        <v>1924051.71</v>
      </c>
      <c r="O13" s="57">
        <v>154644.57999999999</v>
      </c>
      <c r="P13" s="57">
        <v>39.368000000000002</v>
      </c>
      <c r="Q13" s="57">
        <v>1924051.71</v>
      </c>
      <c r="R13" s="57">
        <v>154644.57999999999</v>
      </c>
      <c r="S13" s="57">
        <v>39.368000000000002</v>
      </c>
      <c r="T13" s="57">
        <v>1924051.71</v>
      </c>
      <c r="U13" s="57">
        <v>154644.57999999999</v>
      </c>
      <c r="V13" s="57">
        <v>39.368000000000002</v>
      </c>
      <c r="W13" s="57">
        <v>1924051.71</v>
      </c>
      <c r="X13" s="57">
        <v>154644.57999999999</v>
      </c>
      <c r="Y13" s="57">
        <v>39.368000000000002</v>
      </c>
      <c r="Z13" s="57">
        <v>1924051.71</v>
      </c>
      <c r="AA13" s="57">
        <v>154644.57999999999</v>
      </c>
      <c r="AB13" s="57">
        <v>39.368000000000002</v>
      </c>
      <c r="AC13" s="57">
        <v>1924051.71</v>
      </c>
      <c r="AD13" s="57">
        <v>154644.57999999999</v>
      </c>
      <c r="AE13" s="57">
        <v>39.368000000000002</v>
      </c>
    </row>
    <row r="14" spans="1:31" ht="19" customHeight="1">
      <c r="A14" s="67" t="s">
        <v>24</v>
      </c>
      <c r="B14" s="57">
        <v>4267.72</v>
      </c>
      <c r="C14" s="57">
        <v>7295</v>
      </c>
      <c r="D14" s="57">
        <v>65.037000000000006</v>
      </c>
      <c r="E14" s="57">
        <v>4267.72</v>
      </c>
      <c r="F14" s="57">
        <v>7295</v>
      </c>
      <c r="G14" s="57">
        <v>65.037000000000006</v>
      </c>
      <c r="H14" s="57">
        <v>4267.72</v>
      </c>
      <c r="I14" s="57">
        <v>7295</v>
      </c>
      <c r="J14" s="57">
        <v>65.037000000000006</v>
      </c>
      <c r="K14" s="57">
        <v>4267.72</v>
      </c>
      <c r="L14" s="57">
        <v>7295</v>
      </c>
      <c r="M14" s="57">
        <v>65.037000000000006</v>
      </c>
      <c r="N14" s="57">
        <v>4267.72</v>
      </c>
      <c r="O14" s="57">
        <v>7295</v>
      </c>
      <c r="P14" s="57">
        <v>65.037000000000006</v>
      </c>
      <c r="Q14" s="57">
        <v>4267.72</v>
      </c>
      <c r="R14" s="57">
        <v>7295</v>
      </c>
      <c r="S14" s="57">
        <v>65.037000000000006</v>
      </c>
      <c r="T14" s="57">
        <v>4267.72</v>
      </c>
      <c r="U14" s="57">
        <v>7295</v>
      </c>
      <c r="V14" s="57">
        <v>65.037000000000006</v>
      </c>
      <c r="W14" s="57">
        <v>4267.72</v>
      </c>
      <c r="X14" s="57">
        <v>7295</v>
      </c>
      <c r="Y14" s="57">
        <v>65.037000000000006</v>
      </c>
      <c r="Z14" s="57">
        <v>4267.72</v>
      </c>
      <c r="AA14" s="57">
        <v>7295</v>
      </c>
      <c r="AB14" s="57">
        <v>65.037000000000006</v>
      </c>
      <c r="AC14" s="57">
        <v>4267.72</v>
      </c>
      <c r="AD14" s="57">
        <v>7295</v>
      </c>
      <c r="AE14" s="57">
        <v>65.037000000000006</v>
      </c>
    </row>
    <row r="15" spans="1:31" ht="19" customHeight="1">
      <c r="A15" s="67" t="s">
        <v>25</v>
      </c>
      <c r="B15" s="57">
        <v>94873.11</v>
      </c>
      <c r="C15" s="57">
        <v>2000</v>
      </c>
      <c r="D15" s="57">
        <v>0</v>
      </c>
      <c r="E15" s="57">
        <v>94873.11</v>
      </c>
      <c r="F15" s="57">
        <v>2000</v>
      </c>
      <c r="G15" s="57">
        <v>0</v>
      </c>
      <c r="H15" s="57">
        <v>94873.11</v>
      </c>
      <c r="I15" s="57">
        <v>2000</v>
      </c>
      <c r="J15" s="57">
        <v>0</v>
      </c>
      <c r="K15" s="57">
        <v>94873.11</v>
      </c>
      <c r="L15" s="57">
        <v>2000</v>
      </c>
      <c r="M15" s="57">
        <v>0</v>
      </c>
      <c r="N15" s="57">
        <v>94873.11</v>
      </c>
      <c r="O15" s="57">
        <v>2000</v>
      </c>
      <c r="P15" s="57">
        <v>0</v>
      </c>
      <c r="Q15" s="57">
        <v>94873.11</v>
      </c>
      <c r="R15" s="57">
        <v>2000</v>
      </c>
      <c r="S15" s="57">
        <v>0</v>
      </c>
      <c r="T15" s="57">
        <v>94873.11</v>
      </c>
      <c r="U15" s="57">
        <v>2000</v>
      </c>
      <c r="V15" s="57">
        <v>0</v>
      </c>
      <c r="W15" s="57">
        <v>94873.11</v>
      </c>
      <c r="X15" s="57">
        <v>2000</v>
      </c>
      <c r="Y15" s="57">
        <v>0</v>
      </c>
      <c r="Z15" s="57">
        <v>94873.11</v>
      </c>
      <c r="AA15" s="57">
        <v>2000</v>
      </c>
      <c r="AB15" s="57">
        <v>0</v>
      </c>
      <c r="AC15" s="57">
        <v>94873.11</v>
      </c>
      <c r="AD15" s="57">
        <v>2000</v>
      </c>
      <c r="AE15" s="57">
        <v>0</v>
      </c>
    </row>
    <row r="16" spans="1:31" ht="19" customHeight="1">
      <c r="A16" s="67" t="s">
        <v>26</v>
      </c>
      <c r="B16" s="57">
        <v>62823.360000000001</v>
      </c>
      <c r="C16" s="57">
        <v>1061920.8400000001</v>
      </c>
      <c r="D16" s="57">
        <v>266.13300000000004</v>
      </c>
      <c r="E16" s="57">
        <v>62823.360000000001</v>
      </c>
      <c r="F16" s="57">
        <v>1061920.8400000001</v>
      </c>
      <c r="G16" s="57">
        <v>266.13300000000004</v>
      </c>
      <c r="H16" s="57">
        <v>62823.360000000001</v>
      </c>
      <c r="I16" s="57">
        <v>1061920.8400000001</v>
      </c>
      <c r="J16" s="57">
        <v>266.13300000000004</v>
      </c>
      <c r="K16" s="57">
        <v>62823.360000000001</v>
      </c>
      <c r="L16" s="57">
        <v>1061920.8400000001</v>
      </c>
      <c r="M16" s="57">
        <v>266.13300000000004</v>
      </c>
      <c r="N16" s="57">
        <v>62823.360000000001</v>
      </c>
      <c r="O16" s="57">
        <v>1061920.8400000001</v>
      </c>
      <c r="P16" s="57">
        <v>266.13300000000004</v>
      </c>
      <c r="Q16" s="57">
        <v>62823.360000000001</v>
      </c>
      <c r="R16" s="57">
        <v>1061920.8400000001</v>
      </c>
      <c r="S16" s="57">
        <v>266.13300000000004</v>
      </c>
      <c r="T16" s="57">
        <v>62823.360000000001</v>
      </c>
      <c r="U16" s="57">
        <v>1061920.8400000001</v>
      </c>
      <c r="V16" s="57">
        <v>266.13300000000004</v>
      </c>
      <c r="W16" s="57">
        <v>62823.360000000001</v>
      </c>
      <c r="X16" s="57">
        <v>1061920.8400000001</v>
      </c>
      <c r="Y16" s="57">
        <v>266.13300000000004</v>
      </c>
      <c r="Z16" s="57">
        <v>62823.360000000001</v>
      </c>
      <c r="AA16" s="57">
        <v>1061920.8400000001</v>
      </c>
      <c r="AB16" s="57">
        <v>266.13300000000004</v>
      </c>
      <c r="AC16" s="57">
        <v>62823.360000000001</v>
      </c>
      <c r="AD16" s="57">
        <v>1061920.8400000001</v>
      </c>
      <c r="AE16" s="57">
        <v>266.13300000000004</v>
      </c>
    </row>
    <row r="17" spans="1:31" ht="19" customHeight="1">
      <c r="A17" s="67" t="s">
        <v>27</v>
      </c>
      <c r="B17" s="57">
        <v>105626.09</v>
      </c>
      <c r="C17" s="57">
        <v>36880.26</v>
      </c>
      <c r="D17" s="57">
        <v>162.12700000000001</v>
      </c>
      <c r="E17" s="57">
        <v>105626.09</v>
      </c>
      <c r="F17" s="57">
        <v>36880.26</v>
      </c>
      <c r="G17" s="57">
        <v>162.12700000000001</v>
      </c>
      <c r="H17" s="57">
        <v>105626.09</v>
      </c>
      <c r="I17" s="57">
        <v>36880.26</v>
      </c>
      <c r="J17" s="57">
        <v>162.12700000000001</v>
      </c>
      <c r="K17" s="57">
        <v>105626.09</v>
      </c>
      <c r="L17" s="57">
        <v>36880.26</v>
      </c>
      <c r="M17" s="57">
        <v>162.12700000000001</v>
      </c>
      <c r="N17" s="57">
        <v>105626.09</v>
      </c>
      <c r="O17" s="57">
        <v>36880.26</v>
      </c>
      <c r="P17" s="57">
        <v>162.12700000000001</v>
      </c>
      <c r="Q17" s="57">
        <v>105626.09</v>
      </c>
      <c r="R17" s="57">
        <v>36880.26</v>
      </c>
      <c r="S17" s="57">
        <v>162.12700000000001</v>
      </c>
      <c r="T17" s="57">
        <v>105626.09</v>
      </c>
      <c r="U17" s="57">
        <v>36880.26</v>
      </c>
      <c r="V17" s="57">
        <v>162.12700000000001</v>
      </c>
      <c r="W17" s="57">
        <v>105626.09</v>
      </c>
      <c r="X17" s="57">
        <v>36880.26</v>
      </c>
      <c r="Y17" s="57">
        <v>162.12700000000001</v>
      </c>
      <c r="Z17" s="57">
        <v>105626.09</v>
      </c>
      <c r="AA17" s="57">
        <v>36880.26</v>
      </c>
      <c r="AB17" s="57">
        <v>162.12700000000001</v>
      </c>
      <c r="AC17" s="57">
        <v>105626.09</v>
      </c>
      <c r="AD17" s="57">
        <v>36880.26</v>
      </c>
      <c r="AE17" s="57">
        <v>162.12700000000001</v>
      </c>
    </row>
    <row r="18" spans="1:31" ht="19" customHeight="1">
      <c r="A18" s="67" t="s">
        <v>28</v>
      </c>
      <c r="B18" s="57">
        <v>85438.1</v>
      </c>
      <c r="C18" s="57">
        <v>2000</v>
      </c>
      <c r="D18" s="57">
        <v>0.39900000000000002</v>
      </c>
      <c r="E18" s="57">
        <v>85438.1</v>
      </c>
      <c r="F18" s="57">
        <v>2000</v>
      </c>
      <c r="G18" s="57">
        <v>0.39900000000000002</v>
      </c>
      <c r="H18" s="57">
        <v>85438.1</v>
      </c>
      <c r="I18" s="57">
        <v>2000</v>
      </c>
      <c r="J18" s="57">
        <v>0.39900000000000002</v>
      </c>
      <c r="K18" s="57">
        <v>85438.1</v>
      </c>
      <c r="L18" s="57">
        <v>2000</v>
      </c>
      <c r="M18" s="57">
        <v>0.39900000000000002</v>
      </c>
      <c r="N18" s="57">
        <v>85438.1</v>
      </c>
      <c r="O18" s="57">
        <v>2000</v>
      </c>
      <c r="P18" s="57">
        <v>0.39900000000000002</v>
      </c>
      <c r="Q18" s="57">
        <v>85438.1</v>
      </c>
      <c r="R18" s="57">
        <v>2000</v>
      </c>
      <c r="S18" s="57">
        <v>0.39900000000000002</v>
      </c>
      <c r="T18" s="57">
        <v>85438.1</v>
      </c>
      <c r="U18" s="57">
        <v>2000</v>
      </c>
      <c r="V18" s="57">
        <v>0.39900000000000002</v>
      </c>
      <c r="W18" s="57">
        <v>85438.1</v>
      </c>
      <c r="X18" s="57">
        <v>2000</v>
      </c>
      <c r="Y18" s="57">
        <v>0.39900000000000002</v>
      </c>
      <c r="Z18" s="57">
        <v>85438.1</v>
      </c>
      <c r="AA18" s="57">
        <v>2000</v>
      </c>
      <c r="AB18" s="57">
        <v>0.39900000000000002</v>
      </c>
      <c r="AC18" s="57">
        <v>85438.1</v>
      </c>
      <c r="AD18" s="57">
        <v>2000</v>
      </c>
      <c r="AE18" s="57">
        <v>0.39900000000000002</v>
      </c>
    </row>
    <row r="19" spans="1:31" ht="19" customHeight="1">
      <c r="A19" s="67" t="s">
        <v>29</v>
      </c>
      <c r="B19" s="57">
        <v>123994.03</v>
      </c>
      <c r="C19" s="57">
        <v>326451.11</v>
      </c>
      <c r="D19" s="57">
        <v>82.460000000000008</v>
      </c>
      <c r="E19" s="57">
        <v>123994.03</v>
      </c>
      <c r="F19" s="57">
        <v>326451.11</v>
      </c>
      <c r="G19" s="57">
        <v>82.460000000000008</v>
      </c>
      <c r="H19" s="57">
        <v>123994.03</v>
      </c>
      <c r="I19" s="57">
        <v>326451.11</v>
      </c>
      <c r="J19" s="57">
        <v>82.460000000000008</v>
      </c>
      <c r="K19" s="57">
        <v>123994.03</v>
      </c>
      <c r="L19" s="57">
        <v>326451.11</v>
      </c>
      <c r="M19" s="57">
        <v>82.460000000000008</v>
      </c>
      <c r="N19" s="57">
        <v>123994.03</v>
      </c>
      <c r="O19" s="57">
        <v>326451.11</v>
      </c>
      <c r="P19" s="57">
        <v>82.460000000000008</v>
      </c>
      <c r="Q19" s="57">
        <v>123994.03</v>
      </c>
      <c r="R19" s="57">
        <v>326451.11</v>
      </c>
      <c r="S19" s="57">
        <v>82.460000000000008</v>
      </c>
      <c r="T19" s="57">
        <v>123994.03</v>
      </c>
      <c r="U19" s="57">
        <v>326451.11</v>
      </c>
      <c r="V19" s="57">
        <v>82.460000000000008</v>
      </c>
      <c r="W19" s="57">
        <v>123994.03</v>
      </c>
      <c r="X19" s="57">
        <v>326451.11</v>
      </c>
      <c r="Y19" s="57">
        <v>82.460000000000008</v>
      </c>
      <c r="Z19" s="57">
        <v>123994.03</v>
      </c>
      <c r="AA19" s="57">
        <v>326451.11</v>
      </c>
      <c r="AB19" s="57">
        <v>82.460000000000008</v>
      </c>
      <c r="AC19" s="57">
        <v>123994.03</v>
      </c>
      <c r="AD19" s="57">
        <v>326451.11</v>
      </c>
      <c r="AE19" s="57">
        <v>82.460000000000008</v>
      </c>
    </row>
    <row r="20" spans="1:31" ht="19" customHeight="1">
      <c r="A20" s="67" t="s">
        <v>30</v>
      </c>
      <c r="B20" s="57">
        <v>25628081.809999999</v>
      </c>
      <c r="C20" s="57">
        <v>11144261.09</v>
      </c>
      <c r="D20" s="57">
        <v>339.81500000000005</v>
      </c>
      <c r="E20" s="57">
        <v>25628081.809999999</v>
      </c>
      <c r="F20" s="57">
        <v>11144261.09</v>
      </c>
      <c r="G20" s="57">
        <v>339.81500000000005</v>
      </c>
      <c r="H20" s="57">
        <v>25628081.809999999</v>
      </c>
      <c r="I20" s="57">
        <v>11144261.09</v>
      </c>
      <c r="J20" s="57">
        <v>339.81500000000005</v>
      </c>
      <c r="K20" s="57">
        <v>25628081.809999999</v>
      </c>
      <c r="L20" s="57">
        <v>11144261.09</v>
      </c>
      <c r="M20" s="57">
        <v>339.81500000000005</v>
      </c>
      <c r="N20" s="57">
        <v>25628081.809999999</v>
      </c>
      <c r="O20" s="57">
        <v>11144261.09</v>
      </c>
      <c r="P20" s="57">
        <v>339.81500000000005</v>
      </c>
      <c r="Q20" s="57">
        <v>25628081.809999999</v>
      </c>
      <c r="R20" s="57">
        <v>11144261.09</v>
      </c>
      <c r="S20" s="57">
        <v>339.81500000000005</v>
      </c>
      <c r="T20" s="57">
        <v>25628081.809999999</v>
      </c>
      <c r="U20" s="57">
        <v>11144261.09</v>
      </c>
      <c r="V20" s="57">
        <v>339.81500000000005</v>
      </c>
      <c r="W20" s="57">
        <v>25628081.809999999</v>
      </c>
      <c r="X20" s="57">
        <v>11144261.09</v>
      </c>
      <c r="Y20" s="57">
        <v>339.81500000000005</v>
      </c>
      <c r="Z20" s="57">
        <v>25628081.809999999</v>
      </c>
      <c r="AA20" s="57">
        <v>11144261.09</v>
      </c>
      <c r="AB20" s="57">
        <v>339.81500000000005</v>
      </c>
      <c r="AC20" s="57">
        <v>25628081.809999999</v>
      </c>
      <c r="AD20" s="57">
        <v>11144261.09</v>
      </c>
      <c r="AE20" s="57">
        <v>339.81500000000005</v>
      </c>
    </row>
    <row r="21" spans="1:31" ht="19" customHeight="1">
      <c r="A21" s="67" t="s">
        <v>31</v>
      </c>
      <c r="B21" s="57">
        <v>3600596.54</v>
      </c>
      <c r="C21" s="57">
        <v>4286.59</v>
      </c>
      <c r="D21" s="57">
        <v>0</v>
      </c>
      <c r="E21" s="57">
        <v>3600596.54</v>
      </c>
      <c r="F21" s="57">
        <v>4286.59</v>
      </c>
      <c r="G21" s="57">
        <v>0</v>
      </c>
      <c r="H21" s="57">
        <v>3600596.54</v>
      </c>
      <c r="I21" s="57">
        <v>4286.59</v>
      </c>
      <c r="J21" s="57">
        <v>0</v>
      </c>
      <c r="K21" s="57">
        <v>3600596.54</v>
      </c>
      <c r="L21" s="57">
        <v>4286.59</v>
      </c>
      <c r="M21" s="57">
        <v>0</v>
      </c>
      <c r="N21" s="57">
        <v>3600596.54</v>
      </c>
      <c r="O21" s="57">
        <v>4286.59</v>
      </c>
      <c r="P21" s="57">
        <v>0</v>
      </c>
      <c r="Q21" s="57">
        <v>3600596.54</v>
      </c>
      <c r="R21" s="57">
        <v>4286.59</v>
      </c>
      <c r="S21" s="57">
        <v>0</v>
      </c>
      <c r="T21" s="57">
        <v>3600596.54</v>
      </c>
      <c r="U21" s="57">
        <v>4286.59</v>
      </c>
      <c r="V21" s="57">
        <v>0</v>
      </c>
      <c r="W21" s="57">
        <v>3600596.54</v>
      </c>
      <c r="X21" s="57">
        <v>4286.59</v>
      </c>
      <c r="Y21" s="57">
        <v>0</v>
      </c>
      <c r="Z21" s="57">
        <v>3600596.54</v>
      </c>
      <c r="AA21" s="57">
        <v>4286.59</v>
      </c>
      <c r="AB21" s="57">
        <v>0</v>
      </c>
      <c r="AC21" s="57">
        <v>3600596.54</v>
      </c>
      <c r="AD21" s="57">
        <v>4286.59</v>
      </c>
      <c r="AE21" s="57">
        <v>0</v>
      </c>
    </row>
    <row r="22" spans="1:31" ht="19" customHeight="1">
      <c r="A22" s="67" t="s">
        <v>32</v>
      </c>
      <c r="B22" s="57">
        <v>795846.25</v>
      </c>
      <c r="C22" s="57">
        <v>2060509.26</v>
      </c>
      <c r="D22" s="57">
        <v>851.2</v>
      </c>
      <c r="E22" s="57">
        <v>795846.25</v>
      </c>
      <c r="F22" s="57">
        <v>2060509.26</v>
      </c>
      <c r="G22" s="57">
        <v>851.2</v>
      </c>
      <c r="H22" s="57">
        <v>795846.25</v>
      </c>
      <c r="I22" s="57">
        <v>2060509.26</v>
      </c>
      <c r="J22" s="57">
        <v>851.2</v>
      </c>
      <c r="K22" s="57">
        <v>795846.25</v>
      </c>
      <c r="L22" s="57">
        <v>2060509.26</v>
      </c>
      <c r="M22" s="57">
        <v>851.2</v>
      </c>
      <c r="N22" s="57">
        <v>795846.25</v>
      </c>
      <c r="O22" s="57">
        <v>2060509.26</v>
      </c>
      <c r="P22" s="57">
        <v>851.2</v>
      </c>
      <c r="Q22" s="57">
        <v>795846.25</v>
      </c>
      <c r="R22" s="57">
        <v>2060509.26</v>
      </c>
      <c r="S22" s="57">
        <v>851.2</v>
      </c>
      <c r="T22" s="57">
        <v>795846.25</v>
      </c>
      <c r="U22" s="57">
        <v>2060509.26</v>
      </c>
      <c r="V22" s="57">
        <v>851.2</v>
      </c>
      <c r="W22" s="57">
        <v>795846.25</v>
      </c>
      <c r="X22" s="57">
        <v>2060509.26</v>
      </c>
      <c r="Y22" s="57">
        <v>851.2</v>
      </c>
      <c r="Z22" s="57">
        <v>795846.25</v>
      </c>
      <c r="AA22" s="57">
        <v>2060509.26</v>
      </c>
      <c r="AB22" s="57">
        <v>851.2</v>
      </c>
      <c r="AC22" s="57">
        <v>795846.25</v>
      </c>
      <c r="AD22" s="57">
        <v>2060509.26</v>
      </c>
      <c r="AE22" s="57">
        <v>851.2</v>
      </c>
    </row>
    <row r="23" spans="1:31" ht="19" customHeight="1">
      <c r="A23" s="67" t="s">
        <v>33</v>
      </c>
      <c r="B23" s="57">
        <v>4249101.82</v>
      </c>
      <c r="C23" s="57">
        <v>8772872.7400000002</v>
      </c>
      <c r="D23" s="57">
        <v>6296.4860000000008</v>
      </c>
      <c r="E23" s="57">
        <v>4249101.82</v>
      </c>
      <c r="F23" s="57">
        <v>8772872.7400000002</v>
      </c>
      <c r="G23" s="57">
        <v>6296.4860000000008</v>
      </c>
      <c r="H23" s="57">
        <v>4249101.82</v>
      </c>
      <c r="I23" s="57">
        <v>8772872.7400000002</v>
      </c>
      <c r="J23" s="57">
        <v>6296.4860000000008</v>
      </c>
      <c r="K23" s="57">
        <v>4249101.82</v>
      </c>
      <c r="L23" s="57">
        <v>8772872.7400000002</v>
      </c>
      <c r="M23" s="57">
        <v>6296.4860000000008</v>
      </c>
      <c r="N23" s="57">
        <v>4249101.82</v>
      </c>
      <c r="O23" s="57">
        <v>8772872.7400000002</v>
      </c>
      <c r="P23" s="57">
        <v>6296.4860000000008</v>
      </c>
      <c r="Q23" s="57">
        <v>4249101.82</v>
      </c>
      <c r="R23" s="57">
        <v>8772872.7400000002</v>
      </c>
      <c r="S23" s="57">
        <v>6296.4860000000008</v>
      </c>
      <c r="T23" s="57">
        <v>4249101.82</v>
      </c>
      <c r="U23" s="57">
        <v>8772872.7400000002</v>
      </c>
      <c r="V23" s="57">
        <v>6296.4860000000008</v>
      </c>
      <c r="W23" s="57">
        <v>4249101.82</v>
      </c>
      <c r="X23" s="57">
        <v>8772872.7400000002</v>
      </c>
      <c r="Y23" s="57">
        <v>6296.4860000000008</v>
      </c>
      <c r="Z23" s="57">
        <v>4249101.82</v>
      </c>
      <c r="AA23" s="57">
        <v>8772872.7400000002</v>
      </c>
      <c r="AB23" s="57">
        <v>6296.4860000000008</v>
      </c>
      <c r="AC23" s="57">
        <v>4249101.82</v>
      </c>
      <c r="AD23" s="57">
        <v>8772872.7400000002</v>
      </c>
      <c r="AE23" s="57">
        <v>6296.4860000000008</v>
      </c>
    </row>
    <row r="24" spans="1:31" ht="19" customHeight="1">
      <c r="A24" s="67" t="s">
        <v>34</v>
      </c>
      <c r="B24" s="57">
        <v>62823.360000000001</v>
      </c>
      <c r="C24" s="57">
        <v>1061920.8400000001</v>
      </c>
      <c r="D24" s="57">
        <v>266.13300000000004</v>
      </c>
      <c r="E24" s="57">
        <v>62823.360000000001</v>
      </c>
      <c r="F24" s="57">
        <v>1061920.8400000001</v>
      </c>
      <c r="G24" s="57">
        <v>266.13300000000004</v>
      </c>
      <c r="H24" s="57">
        <v>62823.360000000001</v>
      </c>
      <c r="I24" s="57">
        <v>1061920.8400000001</v>
      </c>
      <c r="J24" s="57">
        <v>266.13300000000004</v>
      </c>
      <c r="K24" s="57">
        <v>62823.360000000001</v>
      </c>
      <c r="L24" s="57">
        <v>1061920.8400000001</v>
      </c>
      <c r="M24" s="57">
        <v>266.13300000000004</v>
      </c>
      <c r="N24" s="57">
        <v>62823.360000000001</v>
      </c>
      <c r="O24" s="57">
        <v>1061920.8400000001</v>
      </c>
      <c r="P24" s="57">
        <v>266.13300000000004</v>
      </c>
      <c r="Q24" s="57">
        <v>62823.360000000001</v>
      </c>
      <c r="R24" s="57">
        <v>1061920.8400000001</v>
      </c>
      <c r="S24" s="57">
        <v>266.13300000000004</v>
      </c>
      <c r="T24" s="57">
        <v>62823.360000000001</v>
      </c>
      <c r="U24" s="57">
        <v>1061920.8400000001</v>
      </c>
      <c r="V24" s="57">
        <v>266.13300000000004</v>
      </c>
      <c r="W24" s="57">
        <v>62823.360000000001</v>
      </c>
      <c r="X24" s="57">
        <v>1061920.8400000001</v>
      </c>
      <c r="Y24" s="57">
        <v>266.13300000000004</v>
      </c>
      <c r="Z24" s="57">
        <v>62823.360000000001</v>
      </c>
      <c r="AA24" s="57">
        <v>1061920.8400000001</v>
      </c>
      <c r="AB24" s="57">
        <v>266.13300000000004</v>
      </c>
      <c r="AC24" s="57">
        <v>62823.360000000001</v>
      </c>
      <c r="AD24" s="57">
        <v>1061920.8400000001</v>
      </c>
      <c r="AE24" s="57">
        <v>266.13300000000004</v>
      </c>
    </row>
    <row r="25" spans="1:31" ht="19" customHeight="1">
      <c r="A25" s="67" t="s">
        <v>35</v>
      </c>
      <c r="B25" s="57">
        <v>105626.09</v>
      </c>
      <c r="C25" s="57">
        <v>36880.26</v>
      </c>
      <c r="D25" s="57">
        <v>162.12700000000001</v>
      </c>
      <c r="E25" s="57">
        <v>105626.09</v>
      </c>
      <c r="F25" s="57">
        <v>36880.26</v>
      </c>
      <c r="G25" s="57">
        <v>162.12700000000001</v>
      </c>
      <c r="H25" s="57">
        <v>105626.09</v>
      </c>
      <c r="I25" s="57">
        <v>36880.26</v>
      </c>
      <c r="J25" s="57">
        <v>162.12700000000001</v>
      </c>
      <c r="K25" s="57">
        <v>105626.09</v>
      </c>
      <c r="L25" s="57">
        <v>36880.26</v>
      </c>
      <c r="M25" s="57">
        <v>162.12700000000001</v>
      </c>
      <c r="N25" s="57">
        <v>105626.09</v>
      </c>
      <c r="O25" s="57">
        <v>36880.26</v>
      </c>
      <c r="P25" s="57">
        <v>162.12700000000001</v>
      </c>
      <c r="Q25" s="57">
        <v>105626.09</v>
      </c>
      <c r="R25" s="57">
        <v>36880.26</v>
      </c>
      <c r="S25" s="57">
        <v>162.12700000000001</v>
      </c>
      <c r="T25" s="57">
        <v>105626.09</v>
      </c>
      <c r="U25" s="57">
        <v>36880.26</v>
      </c>
      <c r="V25" s="57">
        <v>162.12700000000001</v>
      </c>
      <c r="W25" s="57">
        <v>105626.09</v>
      </c>
      <c r="X25" s="57">
        <v>36880.26</v>
      </c>
      <c r="Y25" s="57">
        <v>162.12700000000001</v>
      </c>
      <c r="Z25" s="57">
        <v>105626.09</v>
      </c>
      <c r="AA25" s="57">
        <v>36880.26</v>
      </c>
      <c r="AB25" s="57">
        <v>162.12700000000001</v>
      </c>
      <c r="AC25" s="57">
        <v>105626.09</v>
      </c>
      <c r="AD25" s="57">
        <v>36880.26</v>
      </c>
      <c r="AE25" s="57">
        <v>162.12700000000001</v>
      </c>
    </row>
    <row r="26" spans="1:31" ht="19" customHeight="1">
      <c r="A26" s="67" t="s">
        <v>36</v>
      </c>
      <c r="B26" s="57">
        <v>85438.1</v>
      </c>
      <c r="C26" s="57">
        <v>2000</v>
      </c>
      <c r="D26" s="57">
        <v>0.39900000000000002</v>
      </c>
      <c r="E26" s="57">
        <v>85438.1</v>
      </c>
      <c r="F26" s="57">
        <v>2000</v>
      </c>
      <c r="G26" s="57">
        <v>0.39900000000000002</v>
      </c>
      <c r="H26" s="57">
        <v>85438.1</v>
      </c>
      <c r="I26" s="57">
        <v>2000</v>
      </c>
      <c r="J26" s="57">
        <v>0.39900000000000002</v>
      </c>
      <c r="K26" s="57">
        <v>85438.1</v>
      </c>
      <c r="L26" s="57">
        <v>2000</v>
      </c>
      <c r="M26" s="57">
        <v>0.39900000000000002</v>
      </c>
      <c r="N26" s="57">
        <v>85438.1</v>
      </c>
      <c r="O26" s="57">
        <v>2000</v>
      </c>
      <c r="P26" s="57">
        <v>0.39900000000000002</v>
      </c>
      <c r="Q26" s="57">
        <v>85438.1</v>
      </c>
      <c r="R26" s="57">
        <v>2000</v>
      </c>
      <c r="S26" s="57">
        <v>0.39900000000000002</v>
      </c>
      <c r="T26" s="57">
        <v>85438.1</v>
      </c>
      <c r="U26" s="57">
        <v>2000</v>
      </c>
      <c r="V26" s="57">
        <v>0.39900000000000002</v>
      </c>
      <c r="W26" s="57">
        <v>85438.1</v>
      </c>
      <c r="X26" s="57">
        <v>2000</v>
      </c>
      <c r="Y26" s="57">
        <v>0.39900000000000002</v>
      </c>
      <c r="Z26" s="57">
        <v>85438.1</v>
      </c>
      <c r="AA26" s="57">
        <v>2000</v>
      </c>
      <c r="AB26" s="57">
        <v>0.39900000000000002</v>
      </c>
      <c r="AC26" s="57">
        <v>85438.1</v>
      </c>
      <c r="AD26" s="57">
        <v>2000</v>
      </c>
      <c r="AE26" s="57">
        <v>0.39900000000000002</v>
      </c>
    </row>
    <row r="27" spans="1:31" ht="19" customHeight="1">
      <c r="A27" s="67" t="s">
        <v>37</v>
      </c>
      <c r="B27" s="57">
        <v>123994.03</v>
      </c>
      <c r="C27" s="57">
        <v>326451.11</v>
      </c>
      <c r="D27" s="57">
        <v>82.460000000000008</v>
      </c>
      <c r="E27" s="57">
        <v>123994.03</v>
      </c>
      <c r="F27" s="57">
        <v>326451.11</v>
      </c>
      <c r="G27" s="57">
        <v>82.460000000000008</v>
      </c>
      <c r="H27" s="57">
        <v>123994.03</v>
      </c>
      <c r="I27" s="57">
        <v>326451.11</v>
      </c>
      <c r="J27" s="57">
        <v>82.460000000000008</v>
      </c>
      <c r="K27" s="57">
        <v>123994.03</v>
      </c>
      <c r="L27" s="57">
        <v>326451.11</v>
      </c>
      <c r="M27" s="57">
        <v>82.460000000000008</v>
      </c>
      <c r="N27" s="57">
        <v>123994.03</v>
      </c>
      <c r="O27" s="57">
        <v>326451.11</v>
      </c>
      <c r="P27" s="57">
        <v>82.460000000000008</v>
      </c>
      <c r="Q27" s="57">
        <v>123994.03</v>
      </c>
      <c r="R27" s="57">
        <v>326451.11</v>
      </c>
      <c r="S27" s="57">
        <v>82.460000000000008</v>
      </c>
      <c r="T27" s="57">
        <v>123994.03</v>
      </c>
      <c r="U27" s="57">
        <v>326451.11</v>
      </c>
      <c r="V27" s="57">
        <v>82.460000000000008</v>
      </c>
      <c r="W27" s="57">
        <v>123994.03</v>
      </c>
      <c r="X27" s="57">
        <v>326451.11</v>
      </c>
      <c r="Y27" s="57">
        <v>82.460000000000008</v>
      </c>
      <c r="Z27" s="57">
        <v>123994.03</v>
      </c>
      <c r="AA27" s="57">
        <v>326451.11</v>
      </c>
      <c r="AB27" s="57">
        <v>82.460000000000008</v>
      </c>
      <c r="AC27" s="57">
        <v>123994.03</v>
      </c>
      <c r="AD27" s="57">
        <v>326451.11</v>
      </c>
      <c r="AE27" s="57">
        <v>82.460000000000008</v>
      </c>
    </row>
    <row r="28" spans="1:31" ht="19" customHeight="1">
      <c r="A28" s="67" t="s">
        <v>38</v>
      </c>
      <c r="B28" s="57">
        <v>25628081.809999999</v>
      </c>
      <c r="C28" s="57">
        <v>11144261.09</v>
      </c>
      <c r="D28" s="57">
        <v>339.81500000000005</v>
      </c>
      <c r="E28" s="57">
        <v>25628081.809999999</v>
      </c>
      <c r="F28" s="57">
        <v>11144261.09</v>
      </c>
      <c r="G28" s="57">
        <v>339.81500000000005</v>
      </c>
      <c r="H28" s="57">
        <v>25628081.809999999</v>
      </c>
      <c r="I28" s="57">
        <v>11144261.09</v>
      </c>
      <c r="J28" s="57">
        <v>339.81500000000005</v>
      </c>
      <c r="K28" s="57">
        <v>25628081.809999999</v>
      </c>
      <c r="L28" s="57">
        <v>11144261.09</v>
      </c>
      <c r="M28" s="57">
        <v>339.81500000000005</v>
      </c>
      <c r="N28" s="57">
        <v>25628081.809999999</v>
      </c>
      <c r="O28" s="57">
        <v>11144261.09</v>
      </c>
      <c r="P28" s="57">
        <v>339.81500000000005</v>
      </c>
      <c r="Q28" s="57">
        <v>25628081.809999999</v>
      </c>
      <c r="R28" s="57">
        <v>11144261.09</v>
      </c>
      <c r="S28" s="57">
        <v>339.81500000000005</v>
      </c>
      <c r="T28" s="57">
        <v>25628081.809999999</v>
      </c>
      <c r="U28" s="57">
        <v>11144261.09</v>
      </c>
      <c r="V28" s="57">
        <v>339.81500000000005</v>
      </c>
      <c r="W28" s="57">
        <v>25628081.809999999</v>
      </c>
      <c r="X28" s="57">
        <v>11144261.09</v>
      </c>
      <c r="Y28" s="57">
        <v>339.81500000000005</v>
      </c>
      <c r="Z28" s="57">
        <v>25628081.809999999</v>
      </c>
      <c r="AA28" s="57">
        <v>11144261.09</v>
      </c>
      <c r="AB28" s="57">
        <v>339.81500000000005</v>
      </c>
      <c r="AC28" s="57">
        <v>25628081.809999999</v>
      </c>
      <c r="AD28" s="57">
        <v>11144261.09</v>
      </c>
      <c r="AE28" s="57">
        <v>339.81500000000005</v>
      </c>
    </row>
    <row r="29" spans="1:31" ht="19" customHeight="1">
      <c r="A29" s="67" t="s">
        <v>39</v>
      </c>
      <c r="B29" s="57">
        <v>3600596.54</v>
      </c>
      <c r="C29" s="57">
        <v>4286.59</v>
      </c>
      <c r="D29" s="57">
        <v>0</v>
      </c>
      <c r="E29" s="57">
        <v>3600596.54</v>
      </c>
      <c r="F29" s="57">
        <v>4286.59</v>
      </c>
      <c r="G29" s="57">
        <v>0</v>
      </c>
      <c r="H29" s="57">
        <v>3600596.54</v>
      </c>
      <c r="I29" s="57">
        <v>4286.59</v>
      </c>
      <c r="J29" s="57">
        <v>0</v>
      </c>
      <c r="K29" s="57">
        <v>3600596.54</v>
      </c>
      <c r="L29" s="57">
        <v>4286.59</v>
      </c>
      <c r="M29" s="57">
        <v>0</v>
      </c>
      <c r="N29" s="57">
        <v>3600596.54</v>
      </c>
      <c r="O29" s="57">
        <v>4286.59</v>
      </c>
      <c r="P29" s="57">
        <v>0</v>
      </c>
      <c r="Q29" s="57">
        <v>3600596.54</v>
      </c>
      <c r="R29" s="57">
        <v>4286.59</v>
      </c>
      <c r="S29" s="57">
        <v>0</v>
      </c>
      <c r="T29" s="57">
        <v>3600596.54</v>
      </c>
      <c r="U29" s="57">
        <v>4286.59</v>
      </c>
      <c r="V29" s="57">
        <v>0</v>
      </c>
      <c r="W29" s="57">
        <v>3600596.54</v>
      </c>
      <c r="X29" s="57">
        <v>4286.59</v>
      </c>
      <c r="Y29" s="57">
        <v>0</v>
      </c>
      <c r="Z29" s="57">
        <v>3600596.54</v>
      </c>
      <c r="AA29" s="57">
        <v>4286.59</v>
      </c>
      <c r="AB29" s="57">
        <v>0</v>
      </c>
      <c r="AC29" s="57">
        <v>3600596.54</v>
      </c>
      <c r="AD29" s="57">
        <v>4286.59</v>
      </c>
      <c r="AE29" s="57">
        <v>0</v>
      </c>
    </row>
    <row r="30" spans="1:31" ht="19" customHeight="1">
      <c r="A30" s="67" t="s">
        <v>40</v>
      </c>
      <c r="B30" s="57">
        <v>795846.25</v>
      </c>
      <c r="C30" s="57">
        <v>2060509.26</v>
      </c>
      <c r="D30" s="57">
        <v>851.2</v>
      </c>
      <c r="E30" s="57">
        <v>795846.25</v>
      </c>
      <c r="F30" s="57">
        <v>2060509.26</v>
      </c>
      <c r="G30" s="57">
        <v>851.2</v>
      </c>
      <c r="H30" s="57">
        <v>795846.25</v>
      </c>
      <c r="I30" s="57">
        <v>2060509.26</v>
      </c>
      <c r="J30" s="57">
        <v>851.2</v>
      </c>
      <c r="K30" s="57">
        <v>795846.25</v>
      </c>
      <c r="L30" s="57">
        <v>2060509.26</v>
      </c>
      <c r="M30" s="57">
        <v>851.2</v>
      </c>
      <c r="N30" s="57">
        <v>795846.25</v>
      </c>
      <c r="O30" s="57">
        <v>2060509.26</v>
      </c>
      <c r="P30" s="57">
        <v>851.2</v>
      </c>
      <c r="Q30" s="57">
        <v>795846.25</v>
      </c>
      <c r="R30" s="57">
        <v>2060509.26</v>
      </c>
      <c r="S30" s="57">
        <v>851.2</v>
      </c>
      <c r="T30" s="57">
        <v>795846.25</v>
      </c>
      <c r="U30" s="57">
        <v>2060509.26</v>
      </c>
      <c r="V30" s="57">
        <v>851.2</v>
      </c>
      <c r="W30" s="57">
        <v>795846.25</v>
      </c>
      <c r="X30" s="57">
        <v>2060509.26</v>
      </c>
      <c r="Y30" s="57">
        <v>851.2</v>
      </c>
      <c r="Z30" s="57">
        <v>795846.25</v>
      </c>
      <c r="AA30" s="57">
        <v>2060509.26</v>
      </c>
      <c r="AB30" s="57">
        <v>851.2</v>
      </c>
      <c r="AC30" s="57">
        <v>795846.25</v>
      </c>
      <c r="AD30" s="57">
        <v>2060509.26</v>
      </c>
      <c r="AE30" s="57">
        <v>851.2</v>
      </c>
    </row>
    <row r="31" spans="1:31" ht="19" customHeight="1">
      <c r="A31" s="67" t="s">
        <v>41</v>
      </c>
      <c r="B31" s="57">
        <v>4249101.82</v>
      </c>
      <c r="C31" s="57">
        <v>8772872.7400000002</v>
      </c>
      <c r="D31" s="57">
        <v>6296.4860000000008</v>
      </c>
      <c r="E31" s="57">
        <v>4249101.82</v>
      </c>
      <c r="F31" s="57">
        <v>8772872.7400000002</v>
      </c>
      <c r="G31" s="57">
        <v>6296.4860000000008</v>
      </c>
      <c r="H31" s="57">
        <v>4249101.82</v>
      </c>
      <c r="I31" s="57">
        <v>8772872.7400000002</v>
      </c>
      <c r="J31" s="57">
        <v>6296.4860000000008</v>
      </c>
      <c r="K31" s="57">
        <v>4249101.82</v>
      </c>
      <c r="L31" s="57">
        <v>8772872.7400000002</v>
      </c>
      <c r="M31" s="57">
        <v>6296.4860000000008</v>
      </c>
      <c r="N31" s="57">
        <v>4249101.82</v>
      </c>
      <c r="O31" s="57">
        <v>8772872.7400000002</v>
      </c>
      <c r="P31" s="57">
        <v>6296.4860000000008</v>
      </c>
      <c r="Q31" s="57">
        <v>4249101.82</v>
      </c>
      <c r="R31" s="57">
        <v>8772872.7400000002</v>
      </c>
      <c r="S31" s="57">
        <v>6296.4860000000008</v>
      </c>
      <c r="T31" s="57">
        <v>4249101.82</v>
      </c>
      <c r="U31" s="57">
        <v>8772872.7400000002</v>
      </c>
      <c r="V31" s="57">
        <v>6296.4860000000008</v>
      </c>
      <c r="W31" s="57">
        <v>4249101.82</v>
      </c>
      <c r="X31" s="57">
        <v>8772872.7400000002</v>
      </c>
      <c r="Y31" s="57">
        <v>6296.4860000000008</v>
      </c>
      <c r="Z31" s="57">
        <v>4249101.82</v>
      </c>
      <c r="AA31" s="57">
        <v>8772872.7400000002</v>
      </c>
      <c r="AB31" s="57">
        <v>6296.4860000000008</v>
      </c>
      <c r="AC31" s="57">
        <v>4249101.82</v>
      </c>
      <c r="AD31" s="57">
        <v>8772872.7400000002</v>
      </c>
      <c r="AE31" s="57">
        <v>6296.4860000000008</v>
      </c>
    </row>
    <row r="34" spans="1:31">
      <c r="A34" s="67">
        <v>2030</v>
      </c>
      <c r="B34" s="56" t="s">
        <v>129</v>
      </c>
      <c r="C34" s="59" t="s">
        <v>13</v>
      </c>
      <c r="D34" s="59" t="s">
        <v>14</v>
      </c>
      <c r="E34" s="59" t="s">
        <v>15</v>
      </c>
      <c r="F34" s="59" t="s">
        <v>16</v>
      </c>
      <c r="G34" s="59" t="s">
        <v>17</v>
      </c>
      <c r="H34" s="59" t="s">
        <v>18</v>
      </c>
      <c r="I34" s="59" t="s">
        <v>19</v>
      </c>
      <c r="J34" s="59" t="s">
        <v>20</v>
      </c>
      <c r="K34" s="59" t="s">
        <v>21</v>
      </c>
      <c r="L34" s="59" t="s">
        <v>22</v>
      </c>
      <c r="M34" s="59" t="s">
        <v>23</v>
      </c>
      <c r="N34" s="62" t="s">
        <v>24</v>
      </c>
      <c r="O34" s="59" t="s">
        <v>25</v>
      </c>
      <c r="P34" s="59" t="s">
        <v>26</v>
      </c>
      <c r="Q34" s="59" t="s">
        <v>27</v>
      </c>
      <c r="R34" s="59" t="s">
        <v>28</v>
      </c>
      <c r="S34" s="59" t="s">
        <v>29</v>
      </c>
      <c r="T34" s="59" t="s">
        <v>30</v>
      </c>
      <c r="U34" s="59" t="s">
        <v>31</v>
      </c>
      <c r="V34" s="59" t="s">
        <v>32</v>
      </c>
      <c r="W34" s="59" t="s">
        <v>33</v>
      </c>
      <c r="X34" s="59" t="s">
        <v>34</v>
      </c>
      <c r="Y34" s="59" t="s">
        <v>35</v>
      </c>
      <c r="Z34" s="59" t="s">
        <v>36</v>
      </c>
      <c r="AA34" s="59" t="s">
        <v>37</v>
      </c>
      <c r="AB34" s="59" t="s">
        <v>38</v>
      </c>
      <c r="AC34" s="59" t="s">
        <v>39</v>
      </c>
      <c r="AD34" s="59" t="s">
        <v>40</v>
      </c>
      <c r="AE34" s="59" t="s">
        <v>41</v>
      </c>
    </row>
    <row r="35" spans="1:31">
      <c r="A35" s="67" t="s">
        <v>129</v>
      </c>
      <c r="B35" s="57">
        <v>1279458.51</v>
      </c>
      <c r="C35" s="57">
        <v>93.53</v>
      </c>
      <c r="D35" s="57">
        <v>28.196000000000002</v>
      </c>
      <c r="E35" s="57">
        <v>1279458.51</v>
      </c>
      <c r="F35" s="57">
        <v>93.53</v>
      </c>
      <c r="G35" s="57">
        <v>28.196000000000002</v>
      </c>
      <c r="H35" s="57">
        <v>1279458.51</v>
      </c>
      <c r="I35" s="57">
        <v>93.53</v>
      </c>
      <c r="J35" s="57">
        <v>28.196000000000002</v>
      </c>
      <c r="K35" s="57">
        <v>1279458.51</v>
      </c>
      <c r="L35" s="57">
        <v>93.53</v>
      </c>
      <c r="M35" s="57">
        <v>28.196000000000002</v>
      </c>
      <c r="N35" s="57">
        <v>1279458.51</v>
      </c>
      <c r="O35" s="57">
        <v>93.53</v>
      </c>
      <c r="P35" s="57">
        <v>28.196000000000002</v>
      </c>
      <c r="Q35" s="57">
        <v>1279458.51</v>
      </c>
      <c r="R35" s="57">
        <v>93.53</v>
      </c>
      <c r="S35" s="57">
        <v>28.196000000000002</v>
      </c>
      <c r="T35" s="57">
        <v>1279458.51</v>
      </c>
      <c r="U35" s="57">
        <v>93.53</v>
      </c>
      <c r="V35" s="57">
        <v>28.196000000000002</v>
      </c>
      <c r="W35" s="57">
        <v>1279458.51</v>
      </c>
      <c r="X35" s="57">
        <v>93.53</v>
      </c>
      <c r="Y35" s="57">
        <v>28.196000000000002</v>
      </c>
      <c r="Z35" s="57">
        <v>1279458.51</v>
      </c>
      <c r="AA35" s="57">
        <v>93.53</v>
      </c>
      <c r="AB35" s="57">
        <v>28.196000000000002</v>
      </c>
      <c r="AC35" s="57">
        <v>1279458.51</v>
      </c>
      <c r="AD35" s="57">
        <v>93.53</v>
      </c>
      <c r="AE35" s="57">
        <v>28.196000000000002</v>
      </c>
    </row>
    <row r="36" spans="1:31">
      <c r="A36" s="67" t="s">
        <v>13</v>
      </c>
      <c r="B36" s="57">
        <v>181419.97</v>
      </c>
      <c r="C36" s="57">
        <v>2000</v>
      </c>
      <c r="D36" s="57">
        <v>395.40900000000005</v>
      </c>
      <c r="E36" s="57">
        <v>181419.97</v>
      </c>
      <c r="F36" s="57">
        <v>2000</v>
      </c>
      <c r="G36" s="57">
        <v>395.40900000000005</v>
      </c>
      <c r="H36" s="57">
        <v>181419.97</v>
      </c>
      <c r="I36" s="57">
        <v>2000</v>
      </c>
      <c r="J36" s="57">
        <v>395.40900000000005</v>
      </c>
      <c r="K36" s="57">
        <v>181419.97</v>
      </c>
      <c r="L36" s="57">
        <v>2000</v>
      </c>
      <c r="M36" s="57">
        <v>395.40900000000005</v>
      </c>
      <c r="N36" s="57">
        <v>181419.97</v>
      </c>
      <c r="O36" s="57">
        <v>2000</v>
      </c>
      <c r="P36" s="57">
        <v>395.40900000000005</v>
      </c>
      <c r="Q36" s="57">
        <v>181419.97</v>
      </c>
      <c r="R36" s="57">
        <v>2000</v>
      </c>
      <c r="S36" s="57">
        <v>395.40900000000005</v>
      </c>
      <c r="T36" s="57">
        <v>181419.97</v>
      </c>
      <c r="U36" s="57">
        <v>2000</v>
      </c>
      <c r="V36" s="57">
        <v>395.40900000000005</v>
      </c>
      <c r="W36" s="57">
        <v>181419.97</v>
      </c>
      <c r="X36" s="57">
        <v>2000</v>
      </c>
      <c r="Y36" s="57">
        <v>395.40900000000005</v>
      </c>
      <c r="Z36" s="57">
        <v>181419.97</v>
      </c>
      <c r="AA36" s="57">
        <v>2000</v>
      </c>
      <c r="AB36" s="57">
        <v>395.40900000000005</v>
      </c>
      <c r="AC36" s="57">
        <v>181419.97</v>
      </c>
      <c r="AD36" s="57">
        <v>2000</v>
      </c>
      <c r="AE36" s="57">
        <v>395.40900000000005</v>
      </c>
    </row>
    <row r="37" spans="1:31">
      <c r="A37" s="67" t="s">
        <v>14</v>
      </c>
      <c r="B37" s="57">
        <v>528569.77</v>
      </c>
      <c r="C37" s="57">
        <v>2994409.14</v>
      </c>
      <c r="D37" s="57">
        <v>1470.0490000000002</v>
      </c>
      <c r="E37" s="57">
        <v>528569.77</v>
      </c>
      <c r="F37" s="57">
        <v>2994409.14</v>
      </c>
      <c r="G37" s="57">
        <v>1470.0490000000002</v>
      </c>
      <c r="H37" s="57">
        <v>528569.77</v>
      </c>
      <c r="I37" s="57">
        <v>2994409.14</v>
      </c>
      <c r="J37" s="57">
        <v>1470.0490000000002</v>
      </c>
      <c r="K37" s="57">
        <v>528569.77</v>
      </c>
      <c r="L37" s="57">
        <v>2994409.14</v>
      </c>
      <c r="M37" s="57">
        <v>1470.0490000000002</v>
      </c>
      <c r="N37" s="57">
        <v>528569.77</v>
      </c>
      <c r="O37" s="57">
        <v>2994409.14</v>
      </c>
      <c r="P37" s="57">
        <v>1470.0490000000002</v>
      </c>
      <c r="Q37" s="57">
        <v>528569.77</v>
      </c>
      <c r="R37" s="57">
        <v>2994409.14</v>
      </c>
      <c r="S37" s="57">
        <v>1470.0490000000002</v>
      </c>
      <c r="T37" s="57">
        <v>528569.77</v>
      </c>
      <c r="U37" s="57">
        <v>2994409.14</v>
      </c>
      <c r="V37" s="57">
        <v>1470.0490000000002</v>
      </c>
      <c r="W37" s="57">
        <v>528569.77</v>
      </c>
      <c r="X37" s="57">
        <v>2994409.14</v>
      </c>
      <c r="Y37" s="57">
        <v>1470.0490000000002</v>
      </c>
      <c r="Z37" s="57">
        <v>528569.77</v>
      </c>
      <c r="AA37" s="57">
        <v>2994409.14</v>
      </c>
      <c r="AB37" s="57">
        <v>1470.0490000000002</v>
      </c>
      <c r="AC37" s="57">
        <v>528569.77</v>
      </c>
      <c r="AD37" s="57">
        <v>2994409.14</v>
      </c>
      <c r="AE37" s="57">
        <v>1470.0490000000002</v>
      </c>
    </row>
    <row r="38" spans="1:31">
      <c r="A38" s="67" t="s">
        <v>15</v>
      </c>
      <c r="B38" s="57">
        <v>53492.95</v>
      </c>
      <c r="C38" s="57">
        <v>2000</v>
      </c>
      <c r="D38" s="57">
        <v>0</v>
      </c>
      <c r="E38" s="57">
        <v>53492.95</v>
      </c>
      <c r="F38" s="57">
        <v>2000</v>
      </c>
      <c r="G38" s="57">
        <v>0</v>
      </c>
      <c r="H38" s="57">
        <v>53492.95</v>
      </c>
      <c r="I38" s="57">
        <v>2000</v>
      </c>
      <c r="J38" s="57">
        <v>0</v>
      </c>
      <c r="K38" s="57">
        <v>53492.95</v>
      </c>
      <c r="L38" s="57">
        <v>2000</v>
      </c>
      <c r="M38" s="57">
        <v>0</v>
      </c>
      <c r="N38" s="57">
        <v>53492.95</v>
      </c>
      <c r="O38" s="57">
        <v>2000</v>
      </c>
      <c r="P38" s="57">
        <v>0</v>
      </c>
      <c r="Q38" s="57">
        <v>53492.95</v>
      </c>
      <c r="R38" s="57">
        <v>2000</v>
      </c>
      <c r="S38" s="57">
        <v>0</v>
      </c>
      <c r="T38" s="57">
        <v>53492.95</v>
      </c>
      <c r="U38" s="57">
        <v>2000</v>
      </c>
      <c r="V38" s="57">
        <v>0</v>
      </c>
      <c r="W38" s="57">
        <v>53492.95</v>
      </c>
      <c r="X38" s="57">
        <v>2000</v>
      </c>
      <c r="Y38" s="57">
        <v>0</v>
      </c>
      <c r="Z38" s="57">
        <v>53492.95</v>
      </c>
      <c r="AA38" s="57">
        <v>2000</v>
      </c>
      <c r="AB38" s="57">
        <v>0</v>
      </c>
      <c r="AC38" s="57">
        <v>53492.95</v>
      </c>
      <c r="AD38" s="57">
        <v>2000</v>
      </c>
      <c r="AE38" s="57">
        <v>0</v>
      </c>
    </row>
    <row r="39" spans="1:31">
      <c r="A39" s="67" t="s">
        <v>16</v>
      </c>
      <c r="B39" s="57">
        <v>2989224.62</v>
      </c>
      <c r="C39" s="57">
        <v>298970.17</v>
      </c>
      <c r="D39" s="57">
        <v>21.014000000000003</v>
      </c>
      <c r="E39" s="57">
        <v>2989224.62</v>
      </c>
      <c r="F39" s="57">
        <v>298970.17</v>
      </c>
      <c r="G39" s="57">
        <v>21.014000000000003</v>
      </c>
      <c r="H39" s="57">
        <v>2989224.62</v>
      </c>
      <c r="I39" s="57">
        <v>298970.17</v>
      </c>
      <c r="J39" s="57">
        <v>21.014000000000003</v>
      </c>
      <c r="K39" s="57">
        <v>2989224.62</v>
      </c>
      <c r="L39" s="57">
        <v>298970.17</v>
      </c>
      <c r="M39" s="57">
        <v>21.014000000000003</v>
      </c>
      <c r="N39" s="57">
        <v>2989224.62</v>
      </c>
      <c r="O39" s="57">
        <v>298970.17</v>
      </c>
      <c r="P39" s="57">
        <v>21.014000000000003</v>
      </c>
      <c r="Q39" s="57">
        <v>2989224.62</v>
      </c>
      <c r="R39" s="57">
        <v>298970.17</v>
      </c>
      <c r="S39" s="57">
        <v>21.014000000000003</v>
      </c>
      <c r="T39" s="57">
        <v>2989224.62</v>
      </c>
      <c r="U39" s="57">
        <v>298970.17</v>
      </c>
      <c r="V39" s="57">
        <v>21.014000000000003</v>
      </c>
      <c r="W39" s="57">
        <v>2989224.62</v>
      </c>
      <c r="X39" s="57">
        <v>298970.17</v>
      </c>
      <c r="Y39" s="57">
        <v>21.014000000000003</v>
      </c>
      <c r="Z39" s="57">
        <v>2989224.62</v>
      </c>
      <c r="AA39" s="57">
        <v>298970.17</v>
      </c>
      <c r="AB39" s="57">
        <v>21.014000000000003</v>
      </c>
      <c r="AC39" s="57">
        <v>2989224.62</v>
      </c>
      <c r="AD39" s="57">
        <v>298970.17</v>
      </c>
      <c r="AE39" s="57">
        <v>21.014000000000003</v>
      </c>
    </row>
    <row r="40" spans="1:31">
      <c r="A40" s="67" t="s">
        <v>17</v>
      </c>
      <c r="B40" s="57">
        <v>19058.3</v>
      </c>
      <c r="C40" s="57">
        <v>483.22</v>
      </c>
      <c r="D40" s="57">
        <v>1490.664</v>
      </c>
      <c r="E40" s="57">
        <v>19058.3</v>
      </c>
      <c r="F40" s="57">
        <v>483.22</v>
      </c>
      <c r="G40" s="57">
        <v>1490.664</v>
      </c>
      <c r="H40" s="57">
        <v>19058.3</v>
      </c>
      <c r="I40" s="57">
        <v>483.22</v>
      </c>
      <c r="J40" s="57">
        <v>1490.664</v>
      </c>
      <c r="K40" s="57">
        <v>19058.3</v>
      </c>
      <c r="L40" s="57">
        <v>483.22</v>
      </c>
      <c r="M40" s="57">
        <v>1490.664</v>
      </c>
      <c r="N40" s="57">
        <v>19058.3</v>
      </c>
      <c r="O40" s="57">
        <v>483.22</v>
      </c>
      <c r="P40" s="57">
        <v>1490.664</v>
      </c>
      <c r="Q40" s="57">
        <v>19058.3</v>
      </c>
      <c r="R40" s="57">
        <v>483.22</v>
      </c>
      <c r="S40" s="57">
        <v>1490.664</v>
      </c>
      <c r="T40" s="57">
        <v>19058.3</v>
      </c>
      <c r="U40" s="57">
        <v>483.22</v>
      </c>
      <c r="V40" s="57">
        <v>1490.664</v>
      </c>
      <c r="W40" s="57">
        <v>19058.3</v>
      </c>
      <c r="X40" s="57">
        <v>483.22</v>
      </c>
      <c r="Y40" s="57">
        <v>1490.664</v>
      </c>
      <c r="Z40" s="57">
        <v>19058.3</v>
      </c>
      <c r="AA40" s="57">
        <v>483.22</v>
      </c>
      <c r="AB40" s="57">
        <v>1490.664</v>
      </c>
      <c r="AC40" s="57">
        <v>19058.3</v>
      </c>
      <c r="AD40" s="57">
        <v>483.22</v>
      </c>
      <c r="AE40" s="57">
        <v>1490.664</v>
      </c>
    </row>
    <row r="41" spans="1:31">
      <c r="A41" s="67" t="s">
        <v>18</v>
      </c>
      <c r="B41" s="57">
        <v>36903.230000000003</v>
      </c>
      <c r="C41" s="57">
        <v>5284.2</v>
      </c>
      <c r="D41" s="57">
        <v>3.3250000000000002</v>
      </c>
      <c r="E41" s="57">
        <v>36903.230000000003</v>
      </c>
      <c r="F41" s="57">
        <v>5284.2</v>
      </c>
      <c r="G41" s="57">
        <v>3.3250000000000002</v>
      </c>
      <c r="H41" s="57">
        <v>36903.230000000003</v>
      </c>
      <c r="I41" s="57">
        <v>5284.2</v>
      </c>
      <c r="J41" s="57">
        <v>3.3250000000000002</v>
      </c>
      <c r="K41" s="57">
        <v>36903.230000000003</v>
      </c>
      <c r="L41" s="57">
        <v>5284.2</v>
      </c>
      <c r="M41" s="57">
        <v>3.3250000000000002</v>
      </c>
      <c r="N41" s="57">
        <v>36903.230000000003</v>
      </c>
      <c r="O41" s="57">
        <v>5284.2</v>
      </c>
      <c r="P41" s="57">
        <v>3.3250000000000002</v>
      </c>
      <c r="Q41" s="57">
        <v>36903.230000000003</v>
      </c>
      <c r="R41" s="57">
        <v>5284.2</v>
      </c>
      <c r="S41" s="57">
        <v>3.3250000000000002</v>
      </c>
      <c r="T41" s="57">
        <v>36903.230000000003</v>
      </c>
      <c r="U41" s="57">
        <v>5284.2</v>
      </c>
      <c r="V41" s="57">
        <v>3.3250000000000002</v>
      </c>
      <c r="W41" s="57">
        <v>36903.230000000003</v>
      </c>
      <c r="X41" s="57">
        <v>5284.2</v>
      </c>
      <c r="Y41" s="57">
        <v>3.3250000000000002</v>
      </c>
      <c r="Z41" s="57">
        <v>36903.230000000003</v>
      </c>
      <c r="AA41" s="57">
        <v>5284.2</v>
      </c>
      <c r="AB41" s="57">
        <v>3.3250000000000002</v>
      </c>
      <c r="AC41" s="57">
        <v>36903.230000000003</v>
      </c>
      <c r="AD41" s="57">
        <v>5284.2</v>
      </c>
      <c r="AE41" s="57">
        <v>3.3250000000000002</v>
      </c>
    </row>
    <row r="42" spans="1:31">
      <c r="A42" s="67" t="s">
        <v>19</v>
      </c>
      <c r="B42" s="57">
        <v>3968352.74</v>
      </c>
      <c r="C42" s="57">
        <v>16538.439999999999</v>
      </c>
      <c r="D42" s="57">
        <v>42.161000000000001</v>
      </c>
      <c r="E42" s="57">
        <v>3968352.74</v>
      </c>
      <c r="F42" s="57">
        <v>16538.439999999999</v>
      </c>
      <c r="G42" s="57">
        <v>42.161000000000001</v>
      </c>
      <c r="H42" s="57">
        <v>3968352.74</v>
      </c>
      <c r="I42" s="57">
        <v>16538.439999999999</v>
      </c>
      <c r="J42" s="57">
        <v>42.161000000000001</v>
      </c>
      <c r="K42" s="57">
        <v>3968352.74</v>
      </c>
      <c r="L42" s="57">
        <v>16538.439999999999</v>
      </c>
      <c r="M42" s="57">
        <v>42.161000000000001</v>
      </c>
      <c r="N42" s="57">
        <v>3968352.74</v>
      </c>
      <c r="O42" s="57">
        <v>16538.439999999999</v>
      </c>
      <c r="P42" s="57">
        <v>42.161000000000001</v>
      </c>
      <c r="Q42" s="57">
        <v>3968352.74</v>
      </c>
      <c r="R42" s="57">
        <v>16538.439999999999</v>
      </c>
      <c r="S42" s="57">
        <v>42.161000000000001</v>
      </c>
      <c r="T42" s="57">
        <v>3968352.74</v>
      </c>
      <c r="U42" s="57">
        <v>16538.439999999999</v>
      </c>
      <c r="V42" s="57">
        <v>42.161000000000001</v>
      </c>
      <c r="W42" s="57">
        <v>3968352.74</v>
      </c>
      <c r="X42" s="57">
        <v>16538.439999999999</v>
      </c>
      <c r="Y42" s="57">
        <v>42.161000000000001</v>
      </c>
      <c r="Z42" s="57">
        <v>3968352.74</v>
      </c>
      <c r="AA42" s="57">
        <v>16538.439999999999</v>
      </c>
      <c r="AB42" s="57">
        <v>42.161000000000001</v>
      </c>
      <c r="AC42" s="57">
        <v>3968352.74</v>
      </c>
      <c r="AD42" s="57">
        <v>16538.439999999999</v>
      </c>
      <c r="AE42" s="57">
        <v>42.161000000000001</v>
      </c>
    </row>
    <row r="43" spans="1:31">
      <c r="A43" s="67" t="s">
        <v>20</v>
      </c>
      <c r="B43" s="57">
        <v>20.92</v>
      </c>
      <c r="C43" s="57">
        <v>1091.1300000000001</v>
      </c>
      <c r="D43" s="57">
        <v>13.699000000000002</v>
      </c>
      <c r="E43" s="57">
        <v>20.92</v>
      </c>
      <c r="F43" s="57">
        <v>1091.1300000000001</v>
      </c>
      <c r="G43" s="57">
        <v>13.699000000000002</v>
      </c>
      <c r="H43" s="57">
        <v>20.92</v>
      </c>
      <c r="I43" s="57">
        <v>1091.1300000000001</v>
      </c>
      <c r="J43" s="57">
        <v>13.699000000000002</v>
      </c>
      <c r="K43" s="57">
        <v>20.92</v>
      </c>
      <c r="L43" s="57">
        <v>1091.1300000000001</v>
      </c>
      <c r="M43" s="57">
        <v>13.699000000000002</v>
      </c>
      <c r="N43" s="57">
        <v>20.92</v>
      </c>
      <c r="O43" s="57">
        <v>1091.1300000000001</v>
      </c>
      <c r="P43" s="57">
        <v>13.699000000000002</v>
      </c>
      <c r="Q43" s="57">
        <v>20.92</v>
      </c>
      <c r="R43" s="57">
        <v>1091.1300000000001</v>
      </c>
      <c r="S43" s="57">
        <v>13.699000000000002</v>
      </c>
      <c r="T43" s="57">
        <v>20.92</v>
      </c>
      <c r="U43" s="57">
        <v>1091.1300000000001</v>
      </c>
      <c r="V43" s="57">
        <v>13.699000000000002</v>
      </c>
      <c r="W43" s="57">
        <v>20.92</v>
      </c>
      <c r="X43" s="57">
        <v>1091.1300000000001</v>
      </c>
      <c r="Y43" s="57">
        <v>13.699000000000002</v>
      </c>
      <c r="Z43" s="57">
        <v>20.92</v>
      </c>
      <c r="AA43" s="57">
        <v>1091.1300000000001</v>
      </c>
      <c r="AB43" s="57">
        <v>13.699000000000002</v>
      </c>
      <c r="AC43" s="57">
        <v>20.92</v>
      </c>
      <c r="AD43" s="57">
        <v>1091.1300000000001</v>
      </c>
      <c r="AE43" s="57">
        <v>13.699000000000002</v>
      </c>
    </row>
    <row r="44" spans="1:31">
      <c r="A44" s="67" t="s">
        <v>21</v>
      </c>
      <c r="B44" s="57">
        <v>1258119.9099999999</v>
      </c>
      <c r="C44" s="57">
        <v>560093.64</v>
      </c>
      <c r="D44" s="57">
        <v>77.671999999999997</v>
      </c>
      <c r="E44" s="57">
        <v>1258119.9099999999</v>
      </c>
      <c r="F44" s="57">
        <v>560093.64</v>
      </c>
      <c r="G44" s="57">
        <v>77.671999999999997</v>
      </c>
      <c r="H44" s="57">
        <v>1258119.9099999999</v>
      </c>
      <c r="I44" s="57">
        <v>560093.64</v>
      </c>
      <c r="J44" s="57">
        <v>77.671999999999997</v>
      </c>
      <c r="K44" s="57">
        <v>1258119.9099999999</v>
      </c>
      <c r="L44" s="57">
        <v>560093.64</v>
      </c>
      <c r="M44" s="57">
        <v>77.671999999999997</v>
      </c>
      <c r="N44" s="57">
        <v>1258119.9099999999</v>
      </c>
      <c r="O44" s="57">
        <v>560093.64</v>
      </c>
      <c r="P44" s="57">
        <v>77.671999999999997</v>
      </c>
      <c r="Q44" s="57">
        <v>1258119.9099999999</v>
      </c>
      <c r="R44" s="57">
        <v>560093.64</v>
      </c>
      <c r="S44" s="57">
        <v>77.671999999999997</v>
      </c>
      <c r="T44" s="57">
        <v>1258119.9099999999</v>
      </c>
      <c r="U44" s="57">
        <v>560093.64</v>
      </c>
      <c r="V44" s="57">
        <v>77.671999999999997</v>
      </c>
      <c r="W44" s="57">
        <v>1258119.9099999999</v>
      </c>
      <c r="X44" s="57">
        <v>560093.64</v>
      </c>
      <c r="Y44" s="57">
        <v>77.671999999999997</v>
      </c>
      <c r="Z44" s="57">
        <v>1258119.9099999999</v>
      </c>
      <c r="AA44" s="57">
        <v>560093.64</v>
      </c>
      <c r="AB44" s="57">
        <v>77.671999999999997</v>
      </c>
      <c r="AC44" s="57">
        <v>1258119.9099999999</v>
      </c>
      <c r="AD44" s="57">
        <v>560093.64</v>
      </c>
      <c r="AE44" s="57">
        <v>77.671999999999997</v>
      </c>
    </row>
    <row r="45" spans="1:31">
      <c r="A45" s="67" t="s">
        <v>22</v>
      </c>
      <c r="B45" s="57">
        <v>368467.48</v>
      </c>
      <c r="C45" s="57">
        <v>2267964.62</v>
      </c>
      <c r="D45" s="57">
        <v>607.41100000000006</v>
      </c>
      <c r="E45" s="57">
        <v>368467.48</v>
      </c>
      <c r="F45" s="57">
        <v>2267964.62</v>
      </c>
      <c r="G45" s="57">
        <v>607.41100000000006</v>
      </c>
      <c r="H45" s="57">
        <v>368467.48</v>
      </c>
      <c r="I45" s="57">
        <v>2267964.62</v>
      </c>
      <c r="J45" s="57">
        <v>607.41100000000006</v>
      </c>
      <c r="K45" s="57">
        <v>368467.48</v>
      </c>
      <c r="L45" s="57">
        <v>2267964.62</v>
      </c>
      <c r="M45" s="57">
        <v>607.41100000000006</v>
      </c>
      <c r="N45" s="57">
        <v>368467.48</v>
      </c>
      <c r="O45" s="57">
        <v>2267964.62</v>
      </c>
      <c r="P45" s="57">
        <v>607.41100000000006</v>
      </c>
      <c r="Q45" s="57">
        <v>368467.48</v>
      </c>
      <c r="R45" s="57">
        <v>2267964.62</v>
      </c>
      <c r="S45" s="57">
        <v>607.41100000000006</v>
      </c>
      <c r="T45" s="57">
        <v>368467.48</v>
      </c>
      <c r="U45" s="57">
        <v>2267964.62</v>
      </c>
      <c r="V45" s="57">
        <v>607.41100000000006</v>
      </c>
      <c r="W45" s="57">
        <v>368467.48</v>
      </c>
      <c r="X45" s="57">
        <v>2267964.62</v>
      </c>
      <c r="Y45" s="57">
        <v>607.41100000000006</v>
      </c>
      <c r="Z45" s="57">
        <v>368467.48</v>
      </c>
      <c r="AA45" s="57">
        <v>2267964.62</v>
      </c>
      <c r="AB45" s="57">
        <v>607.41100000000006</v>
      </c>
      <c r="AC45" s="57">
        <v>368467.48</v>
      </c>
      <c r="AD45" s="57">
        <v>2267964.62</v>
      </c>
      <c r="AE45" s="57">
        <v>607.41100000000006</v>
      </c>
    </row>
    <row r="46" spans="1:31">
      <c r="A46" s="67" t="s">
        <v>23</v>
      </c>
      <c r="B46" s="57">
        <v>1924051.71</v>
      </c>
      <c r="C46" s="57">
        <v>154644.57999999999</v>
      </c>
      <c r="D46" s="57">
        <v>39.368000000000002</v>
      </c>
      <c r="E46" s="57">
        <v>1924051.71</v>
      </c>
      <c r="F46" s="57">
        <v>154644.57999999999</v>
      </c>
      <c r="G46" s="57">
        <v>39.368000000000002</v>
      </c>
      <c r="H46" s="57">
        <v>1924051.71</v>
      </c>
      <c r="I46" s="57">
        <v>154644.57999999999</v>
      </c>
      <c r="J46" s="57">
        <v>39.368000000000002</v>
      </c>
      <c r="K46" s="57">
        <v>1924051.71</v>
      </c>
      <c r="L46" s="57">
        <v>154644.57999999999</v>
      </c>
      <c r="M46" s="57">
        <v>39.368000000000002</v>
      </c>
      <c r="N46" s="57">
        <v>1924051.71</v>
      </c>
      <c r="O46" s="57">
        <v>154644.57999999999</v>
      </c>
      <c r="P46" s="57">
        <v>39.368000000000002</v>
      </c>
      <c r="Q46" s="57">
        <v>1924051.71</v>
      </c>
      <c r="R46" s="57">
        <v>154644.57999999999</v>
      </c>
      <c r="S46" s="57">
        <v>39.368000000000002</v>
      </c>
      <c r="T46" s="57">
        <v>1924051.71</v>
      </c>
      <c r="U46" s="57">
        <v>154644.57999999999</v>
      </c>
      <c r="V46" s="57">
        <v>39.368000000000002</v>
      </c>
      <c r="W46" s="57">
        <v>1924051.71</v>
      </c>
      <c r="X46" s="57">
        <v>154644.57999999999</v>
      </c>
      <c r="Y46" s="57">
        <v>39.368000000000002</v>
      </c>
      <c r="Z46" s="57">
        <v>1924051.71</v>
      </c>
      <c r="AA46" s="57">
        <v>154644.57999999999</v>
      </c>
      <c r="AB46" s="57">
        <v>39.368000000000002</v>
      </c>
      <c r="AC46" s="57">
        <v>1924051.71</v>
      </c>
      <c r="AD46" s="57">
        <v>154644.57999999999</v>
      </c>
      <c r="AE46" s="57">
        <v>39.368000000000002</v>
      </c>
    </row>
    <row r="47" spans="1:31">
      <c r="A47" s="67" t="s">
        <v>24</v>
      </c>
      <c r="B47" s="57">
        <v>4267.72</v>
      </c>
      <c r="C47" s="57">
        <v>7295</v>
      </c>
      <c r="D47" s="57">
        <v>65.037000000000006</v>
      </c>
      <c r="E47" s="57">
        <v>4267.72</v>
      </c>
      <c r="F47" s="57">
        <v>7295</v>
      </c>
      <c r="G47" s="57">
        <v>65.037000000000006</v>
      </c>
      <c r="H47" s="57">
        <v>4267.72</v>
      </c>
      <c r="I47" s="57">
        <v>7295</v>
      </c>
      <c r="J47" s="57">
        <v>65.037000000000006</v>
      </c>
      <c r="K47" s="57">
        <v>4267.72</v>
      </c>
      <c r="L47" s="57">
        <v>7295</v>
      </c>
      <c r="M47" s="57">
        <v>65.037000000000006</v>
      </c>
      <c r="N47" s="57">
        <v>4267.72</v>
      </c>
      <c r="O47" s="57">
        <v>7295</v>
      </c>
      <c r="P47" s="57">
        <v>65.037000000000006</v>
      </c>
      <c r="Q47" s="57">
        <v>4267.72</v>
      </c>
      <c r="R47" s="57">
        <v>7295</v>
      </c>
      <c r="S47" s="57">
        <v>65.037000000000006</v>
      </c>
      <c r="T47" s="57">
        <v>4267.72</v>
      </c>
      <c r="U47" s="57">
        <v>7295</v>
      </c>
      <c r="V47" s="57">
        <v>65.037000000000006</v>
      </c>
      <c r="W47" s="57">
        <v>4267.72</v>
      </c>
      <c r="X47" s="57">
        <v>7295</v>
      </c>
      <c r="Y47" s="57">
        <v>65.037000000000006</v>
      </c>
      <c r="Z47" s="57">
        <v>4267.72</v>
      </c>
      <c r="AA47" s="57">
        <v>7295</v>
      </c>
      <c r="AB47" s="57">
        <v>65.037000000000006</v>
      </c>
      <c r="AC47" s="57">
        <v>4267.72</v>
      </c>
      <c r="AD47" s="57">
        <v>7295</v>
      </c>
      <c r="AE47" s="57">
        <v>65.037000000000006</v>
      </c>
    </row>
    <row r="48" spans="1:31">
      <c r="A48" s="67" t="s">
        <v>25</v>
      </c>
      <c r="B48" s="57">
        <v>94873.11</v>
      </c>
      <c r="C48" s="57">
        <v>2000</v>
      </c>
      <c r="D48" s="57">
        <v>0</v>
      </c>
      <c r="E48" s="57">
        <v>94873.11</v>
      </c>
      <c r="F48" s="57">
        <v>2000</v>
      </c>
      <c r="G48" s="57">
        <v>0</v>
      </c>
      <c r="H48" s="57">
        <v>94873.11</v>
      </c>
      <c r="I48" s="57">
        <v>2000</v>
      </c>
      <c r="J48" s="57">
        <v>0</v>
      </c>
      <c r="K48" s="57">
        <v>94873.11</v>
      </c>
      <c r="L48" s="57">
        <v>2000</v>
      </c>
      <c r="M48" s="57">
        <v>0</v>
      </c>
      <c r="N48" s="57">
        <v>94873.11</v>
      </c>
      <c r="O48" s="57">
        <v>2000</v>
      </c>
      <c r="P48" s="57">
        <v>0</v>
      </c>
      <c r="Q48" s="57">
        <v>94873.11</v>
      </c>
      <c r="R48" s="57">
        <v>2000</v>
      </c>
      <c r="S48" s="57">
        <v>0</v>
      </c>
      <c r="T48" s="57">
        <v>94873.11</v>
      </c>
      <c r="U48" s="57">
        <v>2000</v>
      </c>
      <c r="V48" s="57">
        <v>0</v>
      </c>
      <c r="W48" s="57">
        <v>94873.11</v>
      </c>
      <c r="X48" s="57">
        <v>2000</v>
      </c>
      <c r="Y48" s="57">
        <v>0</v>
      </c>
      <c r="Z48" s="57">
        <v>94873.11</v>
      </c>
      <c r="AA48" s="57">
        <v>2000</v>
      </c>
      <c r="AB48" s="57">
        <v>0</v>
      </c>
      <c r="AC48" s="57">
        <v>94873.11</v>
      </c>
      <c r="AD48" s="57">
        <v>2000</v>
      </c>
      <c r="AE48" s="57">
        <v>0</v>
      </c>
    </row>
    <row r="49" spans="1:31">
      <c r="A49" s="67" t="s">
        <v>26</v>
      </c>
      <c r="B49" s="57">
        <v>62823.360000000001</v>
      </c>
      <c r="C49" s="57">
        <v>1061920.8400000001</v>
      </c>
      <c r="D49" s="57">
        <v>266.13300000000004</v>
      </c>
      <c r="E49" s="57">
        <v>62823.360000000001</v>
      </c>
      <c r="F49" s="57">
        <v>1061920.8400000001</v>
      </c>
      <c r="G49" s="57">
        <v>266.13300000000004</v>
      </c>
      <c r="H49" s="57">
        <v>62823.360000000001</v>
      </c>
      <c r="I49" s="57">
        <v>1061920.8400000001</v>
      </c>
      <c r="J49" s="57">
        <v>266.13300000000004</v>
      </c>
      <c r="K49" s="57">
        <v>62823.360000000001</v>
      </c>
      <c r="L49" s="57">
        <v>1061920.8400000001</v>
      </c>
      <c r="M49" s="57">
        <v>266.13300000000004</v>
      </c>
      <c r="N49" s="57">
        <v>62823.360000000001</v>
      </c>
      <c r="O49" s="57">
        <v>1061920.8400000001</v>
      </c>
      <c r="P49" s="57">
        <v>266.13300000000004</v>
      </c>
      <c r="Q49" s="57">
        <v>62823.360000000001</v>
      </c>
      <c r="R49" s="57">
        <v>1061920.8400000001</v>
      </c>
      <c r="S49" s="57">
        <v>266.13300000000004</v>
      </c>
      <c r="T49" s="57">
        <v>62823.360000000001</v>
      </c>
      <c r="U49" s="57">
        <v>1061920.8400000001</v>
      </c>
      <c r="V49" s="57">
        <v>266.13300000000004</v>
      </c>
      <c r="W49" s="57">
        <v>62823.360000000001</v>
      </c>
      <c r="X49" s="57">
        <v>1061920.8400000001</v>
      </c>
      <c r="Y49" s="57">
        <v>266.13300000000004</v>
      </c>
      <c r="Z49" s="57">
        <v>62823.360000000001</v>
      </c>
      <c r="AA49" s="57">
        <v>1061920.8400000001</v>
      </c>
      <c r="AB49" s="57">
        <v>266.13300000000004</v>
      </c>
      <c r="AC49" s="57">
        <v>62823.360000000001</v>
      </c>
      <c r="AD49" s="57">
        <v>1061920.8400000001</v>
      </c>
      <c r="AE49" s="57">
        <v>266.13300000000004</v>
      </c>
    </row>
    <row r="50" spans="1:31">
      <c r="A50" s="67" t="s">
        <v>27</v>
      </c>
      <c r="B50" s="57">
        <v>105626.09</v>
      </c>
      <c r="C50" s="57">
        <v>36880.26</v>
      </c>
      <c r="D50" s="57">
        <v>162.12700000000001</v>
      </c>
      <c r="E50" s="57">
        <v>105626.09</v>
      </c>
      <c r="F50" s="57">
        <v>36880.26</v>
      </c>
      <c r="G50" s="57">
        <v>162.12700000000001</v>
      </c>
      <c r="H50" s="57">
        <v>105626.09</v>
      </c>
      <c r="I50" s="57">
        <v>36880.26</v>
      </c>
      <c r="J50" s="57">
        <v>162.12700000000001</v>
      </c>
      <c r="K50" s="57">
        <v>105626.09</v>
      </c>
      <c r="L50" s="57">
        <v>36880.26</v>
      </c>
      <c r="M50" s="57">
        <v>162.12700000000001</v>
      </c>
      <c r="N50" s="57">
        <v>105626.09</v>
      </c>
      <c r="O50" s="57">
        <v>36880.26</v>
      </c>
      <c r="P50" s="57">
        <v>162.12700000000001</v>
      </c>
      <c r="Q50" s="57">
        <v>105626.09</v>
      </c>
      <c r="R50" s="57">
        <v>36880.26</v>
      </c>
      <c r="S50" s="57">
        <v>162.12700000000001</v>
      </c>
      <c r="T50" s="57">
        <v>105626.09</v>
      </c>
      <c r="U50" s="57">
        <v>36880.26</v>
      </c>
      <c r="V50" s="57">
        <v>162.12700000000001</v>
      </c>
      <c r="W50" s="57">
        <v>105626.09</v>
      </c>
      <c r="X50" s="57">
        <v>36880.26</v>
      </c>
      <c r="Y50" s="57">
        <v>162.12700000000001</v>
      </c>
      <c r="Z50" s="57">
        <v>105626.09</v>
      </c>
      <c r="AA50" s="57">
        <v>36880.26</v>
      </c>
      <c r="AB50" s="57">
        <v>162.12700000000001</v>
      </c>
      <c r="AC50" s="57">
        <v>105626.09</v>
      </c>
      <c r="AD50" s="57">
        <v>36880.26</v>
      </c>
      <c r="AE50" s="57">
        <v>162.12700000000001</v>
      </c>
    </row>
    <row r="51" spans="1:31">
      <c r="A51" s="67" t="s">
        <v>28</v>
      </c>
      <c r="B51" s="57">
        <v>85438.1</v>
      </c>
      <c r="C51" s="57">
        <v>2000</v>
      </c>
      <c r="D51" s="57">
        <v>0.39900000000000002</v>
      </c>
      <c r="E51" s="57">
        <v>85438.1</v>
      </c>
      <c r="F51" s="57">
        <v>2000</v>
      </c>
      <c r="G51" s="57">
        <v>0.39900000000000002</v>
      </c>
      <c r="H51" s="57">
        <v>85438.1</v>
      </c>
      <c r="I51" s="57">
        <v>2000</v>
      </c>
      <c r="J51" s="57">
        <v>0.39900000000000002</v>
      </c>
      <c r="K51" s="57">
        <v>85438.1</v>
      </c>
      <c r="L51" s="57">
        <v>2000</v>
      </c>
      <c r="M51" s="57">
        <v>0.39900000000000002</v>
      </c>
      <c r="N51" s="57">
        <v>85438.1</v>
      </c>
      <c r="O51" s="57">
        <v>2000</v>
      </c>
      <c r="P51" s="57">
        <v>0.39900000000000002</v>
      </c>
      <c r="Q51" s="57">
        <v>85438.1</v>
      </c>
      <c r="R51" s="57">
        <v>2000</v>
      </c>
      <c r="S51" s="57">
        <v>0.39900000000000002</v>
      </c>
      <c r="T51" s="57">
        <v>85438.1</v>
      </c>
      <c r="U51" s="57">
        <v>2000</v>
      </c>
      <c r="V51" s="57">
        <v>0.39900000000000002</v>
      </c>
      <c r="W51" s="57">
        <v>85438.1</v>
      </c>
      <c r="X51" s="57">
        <v>2000</v>
      </c>
      <c r="Y51" s="57">
        <v>0.39900000000000002</v>
      </c>
      <c r="Z51" s="57">
        <v>85438.1</v>
      </c>
      <c r="AA51" s="57">
        <v>2000</v>
      </c>
      <c r="AB51" s="57">
        <v>0.39900000000000002</v>
      </c>
      <c r="AC51" s="57">
        <v>85438.1</v>
      </c>
      <c r="AD51" s="57">
        <v>2000</v>
      </c>
      <c r="AE51" s="57">
        <v>0.39900000000000002</v>
      </c>
    </row>
    <row r="52" spans="1:31">
      <c r="A52" s="67" t="s">
        <v>29</v>
      </c>
      <c r="B52" s="57">
        <v>123994.03</v>
      </c>
      <c r="C52" s="57">
        <v>326451.11</v>
      </c>
      <c r="D52" s="57">
        <v>82.460000000000008</v>
      </c>
      <c r="E52" s="57">
        <v>123994.03</v>
      </c>
      <c r="F52" s="57">
        <v>326451.11</v>
      </c>
      <c r="G52" s="57">
        <v>82.460000000000008</v>
      </c>
      <c r="H52" s="57">
        <v>123994.03</v>
      </c>
      <c r="I52" s="57">
        <v>326451.11</v>
      </c>
      <c r="J52" s="57">
        <v>82.460000000000008</v>
      </c>
      <c r="K52" s="57">
        <v>123994.03</v>
      </c>
      <c r="L52" s="57">
        <v>326451.11</v>
      </c>
      <c r="M52" s="57">
        <v>82.460000000000008</v>
      </c>
      <c r="N52" s="57">
        <v>123994.03</v>
      </c>
      <c r="O52" s="57">
        <v>326451.11</v>
      </c>
      <c r="P52" s="57">
        <v>82.460000000000008</v>
      </c>
      <c r="Q52" s="57">
        <v>123994.03</v>
      </c>
      <c r="R52" s="57">
        <v>326451.11</v>
      </c>
      <c r="S52" s="57">
        <v>82.460000000000008</v>
      </c>
      <c r="T52" s="57">
        <v>123994.03</v>
      </c>
      <c r="U52" s="57">
        <v>326451.11</v>
      </c>
      <c r="V52" s="57">
        <v>82.460000000000008</v>
      </c>
      <c r="W52" s="57">
        <v>123994.03</v>
      </c>
      <c r="X52" s="57">
        <v>326451.11</v>
      </c>
      <c r="Y52" s="57">
        <v>82.460000000000008</v>
      </c>
      <c r="Z52" s="57">
        <v>123994.03</v>
      </c>
      <c r="AA52" s="57">
        <v>326451.11</v>
      </c>
      <c r="AB52" s="57">
        <v>82.460000000000008</v>
      </c>
      <c r="AC52" s="57">
        <v>123994.03</v>
      </c>
      <c r="AD52" s="57">
        <v>326451.11</v>
      </c>
      <c r="AE52" s="57">
        <v>82.460000000000008</v>
      </c>
    </row>
    <row r="53" spans="1:31">
      <c r="A53" s="67" t="s">
        <v>30</v>
      </c>
      <c r="B53" s="57">
        <v>25628081.809999999</v>
      </c>
      <c r="C53" s="57">
        <v>11144261.09</v>
      </c>
      <c r="D53" s="57">
        <v>339.81500000000005</v>
      </c>
      <c r="E53" s="57">
        <v>25628081.809999999</v>
      </c>
      <c r="F53" s="57">
        <v>11144261.09</v>
      </c>
      <c r="G53" s="57">
        <v>339.81500000000005</v>
      </c>
      <c r="H53" s="57">
        <v>25628081.809999999</v>
      </c>
      <c r="I53" s="57">
        <v>11144261.09</v>
      </c>
      <c r="J53" s="57">
        <v>339.81500000000005</v>
      </c>
      <c r="K53" s="57">
        <v>25628081.809999999</v>
      </c>
      <c r="L53" s="57">
        <v>11144261.09</v>
      </c>
      <c r="M53" s="57">
        <v>339.81500000000005</v>
      </c>
      <c r="N53" s="57">
        <v>25628081.809999999</v>
      </c>
      <c r="O53" s="57">
        <v>11144261.09</v>
      </c>
      <c r="P53" s="57">
        <v>339.81500000000005</v>
      </c>
      <c r="Q53" s="57">
        <v>25628081.809999999</v>
      </c>
      <c r="R53" s="57">
        <v>11144261.09</v>
      </c>
      <c r="S53" s="57">
        <v>339.81500000000005</v>
      </c>
      <c r="T53" s="57">
        <v>25628081.809999999</v>
      </c>
      <c r="U53" s="57">
        <v>11144261.09</v>
      </c>
      <c r="V53" s="57">
        <v>339.81500000000005</v>
      </c>
      <c r="W53" s="57">
        <v>25628081.809999999</v>
      </c>
      <c r="X53" s="57">
        <v>11144261.09</v>
      </c>
      <c r="Y53" s="57">
        <v>339.81500000000005</v>
      </c>
      <c r="Z53" s="57">
        <v>25628081.809999999</v>
      </c>
      <c r="AA53" s="57">
        <v>11144261.09</v>
      </c>
      <c r="AB53" s="57">
        <v>339.81500000000005</v>
      </c>
      <c r="AC53" s="57">
        <v>25628081.809999999</v>
      </c>
      <c r="AD53" s="57">
        <v>11144261.09</v>
      </c>
      <c r="AE53" s="57">
        <v>339.81500000000005</v>
      </c>
    </row>
    <row r="54" spans="1:31">
      <c r="A54" s="67" t="s">
        <v>31</v>
      </c>
      <c r="B54" s="57">
        <v>3600596.54</v>
      </c>
      <c r="C54" s="57">
        <v>4286.59</v>
      </c>
      <c r="D54" s="57">
        <v>0</v>
      </c>
      <c r="E54" s="57">
        <v>3600596.54</v>
      </c>
      <c r="F54" s="57">
        <v>4286.59</v>
      </c>
      <c r="G54" s="57">
        <v>0</v>
      </c>
      <c r="H54" s="57">
        <v>3600596.54</v>
      </c>
      <c r="I54" s="57">
        <v>4286.59</v>
      </c>
      <c r="J54" s="57">
        <v>0</v>
      </c>
      <c r="K54" s="57">
        <v>3600596.54</v>
      </c>
      <c r="L54" s="57">
        <v>4286.59</v>
      </c>
      <c r="M54" s="57">
        <v>0</v>
      </c>
      <c r="N54" s="57">
        <v>3600596.54</v>
      </c>
      <c r="O54" s="57">
        <v>4286.59</v>
      </c>
      <c r="P54" s="57">
        <v>0</v>
      </c>
      <c r="Q54" s="57">
        <v>3600596.54</v>
      </c>
      <c r="R54" s="57">
        <v>4286.59</v>
      </c>
      <c r="S54" s="57">
        <v>0</v>
      </c>
      <c r="T54" s="57">
        <v>3600596.54</v>
      </c>
      <c r="U54" s="57">
        <v>4286.59</v>
      </c>
      <c r="V54" s="57">
        <v>0</v>
      </c>
      <c r="W54" s="57">
        <v>3600596.54</v>
      </c>
      <c r="X54" s="57">
        <v>4286.59</v>
      </c>
      <c r="Y54" s="57">
        <v>0</v>
      </c>
      <c r="Z54" s="57">
        <v>3600596.54</v>
      </c>
      <c r="AA54" s="57">
        <v>4286.59</v>
      </c>
      <c r="AB54" s="57">
        <v>0</v>
      </c>
      <c r="AC54" s="57">
        <v>3600596.54</v>
      </c>
      <c r="AD54" s="57">
        <v>4286.59</v>
      </c>
      <c r="AE54" s="57">
        <v>0</v>
      </c>
    </row>
    <row r="55" spans="1:31">
      <c r="A55" s="67" t="s">
        <v>32</v>
      </c>
      <c r="B55" s="57">
        <v>795846.25</v>
      </c>
      <c r="C55" s="57">
        <v>2060509.26</v>
      </c>
      <c r="D55" s="57">
        <v>851.2</v>
      </c>
      <c r="E55" s="57">
        <v>795846.25</v>
      </c>
      <c r="F55" s="57">
        <v>2060509.26</v>
      </c>
      <c r="G55" s="57">
        <v>851.2</v>
      </c>
      <c r="H55" s="57">
        <v>795846.25</v>
      </c>
      <c r="I55" s="57">
        <v>2060509.26</v>
      </c>
      <c r="J55" s="57">
        <v>851.2</v>
      </c>
      <c r="K55" s="57">
        <v>795846.25</v>
      </c>
      <c r="L55" s="57">
        <v>2060509.26</v>
      </c>
      <c r="M55" s="57">
        <v>851.2</v>
      </c>
      <c r="N55" s="57">
        <v>795846.25</v>
      </c>
      <c r="O55" s="57">
        <v>2060509.26</v>
      </c>
      <c r="P55" s="57">
        <v>851.2</v>
      </c>
      <c r="Q55" s="57">
        <v>795846.25</v>
      </c>
      <c r="R55" s="57">
        <v>2060509.26</v>
      </c>
      <c r="S55" s="57">
        <v>851.2</v>
      </c>
      <c r="T55" s="57">
        <v>795846.25</v>
      </c>
      <c r="U55" s="57">
        <v>2060509.26</v>
      </c>
      <c r="V55" s="57">
        <v>851.2</v>
      </c>
      <c r="W55" s="57">
        <v>795846.25</v>
      </c>
      <c r="X55" s="57">
        <v>2060509.26</v>
      </c>
      <c r="Y55" s="57">
        <v>851.2</v>
      </c>
      <c r="Z55" s="57">
        <v>795846.25</v>
      </c>
      <c r="AA55" s="57">
        <v>2060509.26</v>
      </c>
      <c r="AB55" s="57">
        <v>851.2</v>
      </c>
      <c r="AC55" s="57">
        <v>795846.25</v>
      </c>
      <c r="AD55" s="57">
        <v>2060509.26</v>
      </c>
      <c r="AE55" s="57">
        <v>851.2</v>
      </c>
    </row>
    <row r="56" spans="1:31">
      <c r="A56" s="67" t="s">
        <v>33</v>
      </c>
      <c r="B56" s="57">
        <v>4249101.82</v>
      </c>
      <c r="C56" s="57">
        <v>8772872.7400000002</v>
      </c>
      <c r="D56" s="57">
        <v>6296.4860000000008</v>
      </c>
      <c r="E56" s="57">
        <v>4249101.82</v>
      </c>
      <c r="F56" s="57">
        <v>8772872.7400000002</v>
      </c>
      <c r="G56" s="57">
        <v>6296.4860000000008</v>
      </c>
      <c r="H56" s="57">
        <v>4249101.82</v>
      </c>
      <c r="I56" s="57">
        <v>8772872.7400000002</v>
      </c>
      <c r="J56" s="57">
        <v>6296.4860000000008</v>
      </c>
      <c r="K56" s="57">
        <v>4249101.82</v>
      </c>
      <c r="L56" s="57">
        <v>8772872.7400000002</v>
      </c>
      <c r="M56" s="57">
        <v>6296.4860000000008</v>
      </c>
      <c r="N56" s="57">
        <v>4249101.82</v>
      </c>
      <c r="O56" s="57">
        <v>8772872.7400000002</v>
      </c>
      <c r="P56" s="57">
        <v>6296.4860000000008</v>
      </c>
      <c r="Q56" s="57">
        <v>4249101.82</v>
      </c>
      <c r="R56" s="57">
        <v>8772872.7400000002</v>
      </c>
      <c r="S56" s="57">
        <v>6296.4860000000008</v>
      </c>
      <c r="T56" s="57">
        <v>4249101.82</v>
      </c>
      <c r="U56" s="57">
        <v>8772872.7400000002</v>
      </c>
      <c r="V56" s="57">
        <v>6296.4860000000008</v>
      </c>
      <c r="W56" s="57">
        <v>4249101.82</v>
      </c>
      <c r="X56" s="57">
        <v>8772872.7400000002</v>
      </c>
      <c r="Y56" s="57">
        <v>6296.4860000000008</v>
      </c>
      <c r="Z56" s="57">
        <v>4249101.82</v>
      </c>
      <c r="AA56" s="57">
        <v>8772872.7400000002</v>
      </c>
      <c r="AB56" s="57">
        <v>6296.4860000000008</v>
      </c>
      <c r="AC56" s="57">
        <v>4249101.82</v>
      </c>
      <c r="AD56" s="57">
        <v>8772872.7400000002</v>
      </c>
      <c r="AE56" s="57">
        <v>6296.4860000000008</v>
      </c>
    </row>
    <row r="57" spans="1:31">
      <c r="A57" s="67" t="s">
        <v>34</v>
      </c>
      <c r="B57" s="57">
        <v>62823.360000000001</v>
      </c>
      <c r="C57" s="57">
        <v>1061920.8400000001</v>
      </c>
      <c r="D57" s="57">
        <v>266.13300000000004</v>
      </c>
      <c r="E57" s="57">
        <v>62823.360000000001</v>
      </c>
      <c r="F57" s="57">
        <v>1061920.8400000001</v>
      </c>
      <c r="G57" s="57">
        <v>266.13300000000004</v>
      </c>
      <c r="H57" s="57">
        <v>62823.360000000001</v>
      </c>
      <c r="I57" s="57">
        <v>1061920.8400000001</v>
      </c>
      <c r="J57" s="57">
        <v>266.13300000000004</v>
      </c>
      <c r="K57" s="57">
        <v>62823.360000000001</v>
      </c>
      <c r="L57" s="57">
        <v>1061920.8400000001</v>
      </c>
      <c r="M57" s="57">
        <v>266.13300000000004</v>
      </c>
      <c r="N57" s="57">
        <v>62823.360000000001</v>
      </c>
      <c r="O57" s="57">
        <v>1061920.8400000001</v>
      </c>
      <c r="P57" s="57">
        <v>266.13300000000004</v>
      </c>
      <c r="Q57" s="57">
        <v>62823.360000000001</v>
      </c>
      <c r="R57" s="57">
        <v>1061920.8400000001</v>
      </c>
      <c r="S57" s="57">
        <v>266.13300000000004</v>
      </c>
      <c r="T57" s="57">
        <v>62823.360000000001</v>
      </c>
      <c r="U57" s="57">
        <v>1061920.8400000001</v>
      </c>
      <c r="V57" s="57">
        <v>266.13300000000004</v>
      </c>
      <c r="W57" s="57">
        <v>62823.360000000001</v>
      </c>
      <c r="X57" s="57">
        <v>1061920.8400000001</v>
      </c>
      <c r="Y57" s="57">
        <v>266.13300000000004</v>
      </c>
      <c r="Z57" s="57">
        <v>62823.360000000001</v>
      </c>
      <c r="AA57" s="57">
        <v>1061920.8400000001</v>
      </c>
      <c r="AB57" s="57">
        <v>266.13300000000004</v>
      </c>
      <c r="AC57" s="57">
        <v>62823.360000000001</v>
      </c>
      <c r="AD57" s="57">
        <v>1061920.8400000001</v>
      </c>
      <c r="AE57" s="57">
        <v>266.13300000000004</v>
      </c>
    </row>
    <row r="58" spans="1:31">
      <c r="A58" s="67" t="s">
        <v>35</v>
      </c>
      <c r="B58" s="57">
        <v>105626.09</v>
      </c>
      <c r="C58" s="57">
        <v>36880.26</v>
      </c>
      <c r="D58" s="57">
        <v>162.12700000000001</v>
      </c>
      <c r="E58" s="57">
        <v>105626.09</v>
      </c>
      <c r="F58" s="57">
        <v>36880.26</v>
      </c>
      <c r="G58" s="57">
        <v>162.12700000000001</v>
      </c>
      <c r="H58" s="57">
        <v>105626.09</v>
      </c>
      <c r="I58" s="57">
        <v>36880.26</v>
      </c>
      <c r="J58" s="57">
        <v>162.12700000000001</v>
      </c>
      <c r="K58" s="57">
        <v>105626.09</v>
      </c>
      <c r="L58" s="57">
        <v>36880.26</v>
      </c>
      <c r="M58" s="57">
        <v>162.12700000000001</v>
      </c>
      <c r="N58" s="57">
        <v>105626.09</v>
      </c>
      <c r="O58" s="57">
        <v>36880.26</v>
      </c>
      <c r="P58" s="57">
        <v>162.12700000000001</v>
      </c>
      <c r="Q58" s="57">
        <v>105626.09</v>
      </c>
      <c r="R58" s="57">
        <v>36880.26</v>
      </c>
      <c r="S58" s="57">
        <v>162.12700000000001</v>
      </c>
      <c r="T58" s="57">
        <v>105626.09</v>
      </c>
      <c r="U58" s="57">
        <v>36880.26</v>
      </c>
      <c r="V58" s="57">
        <v>162.12700000000001</v>
      </c>
      <c r="W58" s="57">
        <v>105626.09</v>
      </c>
      <c r="X58" s="57">
        <v>36880.26</v>
      </c>
      <c r="Y58" s="57">
        <v>162.12700000000001</v>
      </c>
      <c r="Z58" s="57">
        <v>105626.09</v>
      </c>
      <c r="AA58" s="57">
        <v>36880.26</v>
      </c>
      <c r="AB58" s="57">
        <v>162.12700000000001</v>
      </c>
      <c r="AC58" s="57">
        <v>105626.09</v>
      </c>
      <c r="AD58" s="57">
        <v>36880.26</v>
      </c>
      <c r="AE58" s="57">
        <v>162.12700000000001</v>
      </c>
    </row>
    <row r="59" spans="1:31">
      <c r="A59" s="67" t="s">
        <v>36</v>
      </c>
      <c r="B59" s="57">
        <v>85438.1</v>
      </c>
      <c r="C59" s="57">
        <v>2000</v>
      </c>
      <c r="D59" s="57">
        <v>0.39900000000000002</v>
      </c>
      <c r="E59" s="57">
        <v>85438.1</v>
      </c>
      <c r="F59" s="57">
        <v>2000</v>
      </c>
      <c r="G59" s="57">
        <v>0.39900000000000002</v>
      </c>
      <c r="H59" s="57">
        <v>85438.1</v>
      </c>
      <c r="I59" s="57">
        <v>2000</v>
      </c>
      <c r="J59" s="57">
        <v>0.39900000000000002</v>
      </c>
      <c r="K59" s="57">
        <v>85438.1</v>
      </c>
      <c r="L59" s="57">
        <v>2000</v>
      </c>
      <c r="M59" s="57">
        <v>0.39900000000000002</v>
      </c>
      <c r="N59" s="57">
        <v>85438.1</v>
      </c>
      <c r="O59" s="57">
        <v>2000</v>
      </c>
      <c r="P59" s="57">
        <v>0.39900000000000002</v>
      </c>
      <c r="Q59" s="57">
        <v>85438.1</v>
      </c>
      <c r="R59" s="57">
        <v>2000</v>
      </c>
      <c r="S59" s="57">
        <v>0.39900000000000002</v>
      </c>
      <c r="T59" s="57">
        <v>85438.1</v>
      </c>
      <c r="U59" s="57">
        <v>2000</v>
      </c>
      <c r="V59" s="57">
        <v>0.39900000000000002</v>
      </c>
      <c r="W59" s="57">
        <v>85438.1</v>
      </c>
      <c r="X59" s="57">
        <v>2000</v>
      </c>
      <c r="Y59" s="57">
        <v>0.39900000000000002</v>
      </c>
      <c r="Z59" s="57">
        <v>85438.1</v>
      </c>
      <c r="AA59" s="57">
        <v>2000</v>
      </c>
      <c r="AB59" s="57">
        <v>0.39900000000000002</v>
      </c>
      <c r="AC59" s="57">
        <v>85438.1</v>
      </c>
      <c r="AD59" s="57">
        <v>2000</v>
      </c>
      <c r="AE59" s="57">
        <v>0.39900000000000002</v>
      </c>
    </row>
    <row r="60" spans="1:31">
      <c r="A60" s="67" t="s">
        <v>37</v>
      </c>
      <c r="B60" s="57">
        <v>123994.03</v>
      </c>
      <c r="C60" s="57">
        <v>326451.11</v>
      </c>
      <c r="D60" s="57">
        <v>82.460000000000008</v>
      </c>
      <c r="E60" s="57">
        <v>123994.03</v>
      </c>
      <c r="F60" s="57">
        <v>326451.11</v>
      </c>
      <c r="G60" s="57">
        <v>82.460000000000008</v>
      </c>
      <c r="H60" s="57">
        <v>123994.03</v>
      </c>
      <c r="I60" s="57">
        <v>326451.11</v>
      </c>
      <c r="J60" s="57">
        <v>82.460000000000008</v>
      </c>
      <c r="K60" s="57">
        <v>123994.03</v>
      </c>
      <c r="L60" s="57">
        <v>326451.11</v>
      </c>
      <c r="M60" s="57">
        <v>82.460000000000008</v>
      </c>
      <c r="N60" s="57">
        <v>123994.03</v>
      </c>
      <c r="O60" s="57">
        <v>326451.11</v>
      </c>
      <c r="P60" s="57">
        <v>82.460000000000008</v>
      </c>
      <c r="Q60" s="57">
        <v>123994.03</v>
      </c>
      <c r="R60" s="57">
        <v>326451.11</v>
      </c>
      <c r="S60" s="57">
        <v>82.460000000000008</v>
      </c>
      <c r="T60" s="57">
        <v>123994.03</v>
      </c>
      <c r="U60" s="57">
        <v>326451.11</v>
      </c>
      <c r="V60" s="57">
        <v>82.460000000000008</v>
      </c>
      <c r="W60" s="57">
        <v>123994.03</v>
      </c>
      <c r="X60" s="57">
        <v>326451.11</v>
      </c>
      <c r="Y60" s="57">
        <v>82.460000000000008</v>
      </c>
      <c r="Z60" s="57">
        <v>123994.03</v>
      </c>
      <c r="AA60" s="57">
        <v>326451.11</v>
      </c>
      <c r="AB60" s="57">
        <v>82.460000000000008</v>
      </c>
      <c r="AC60" s="57">
        <v>123994.03</v>
      </c>
      <c r="AD60" s="57">
        <v>326451.11</v>
      </c>
      <c r="AE60" s="57">
        <v>82.460000000000008</v>
      </c>
    </row>
    <row r="61" spans="1:31">
      <c r="A61" s="67" t="s">
        <v>38</v>
      </c>
      <c r="B61" s="57">
        <v>25628081.809999999</v>
      </c>
      <c r="C61" s="57">
        <v>11144261.09</v>
      </c>
      <c r="D61" s="57">
        <v>339.81500000000005</v>
      </c>
      <c r="E61" s="57">
        <v>25628081.809999999</v>
      </c>
      <c r="F61" s="57">
        <v>11144261.09</v>
      </c>
      <c r="G61" s="57">
        <v>339.81500000000005</v>
      </c>
      <c r="H61" s="57">
        <v>25628081.809999999</v>
      </c>
      <c r="I61" s="57">
        <v>11144261.09</v>
      </c>
      <c r="J61" s="57">
        <v>339.81500000000005</v>
      </c>
      <c r="K61" s="57">
        <v>25628081.809999999</v>
      </c>
      <c r="L61" s="57">
        <v>11144261.09</v>
      </c>
      <c r="M61" s="57">
        <v>339.81500000000005</v>
      </c>
      <c r="N61" s="57">
        <v>25628081.809999999</v>
      </c>
      <c r="O61" s="57">
        <v>11144261.09</v>
      </c>
      <c r="P61" s="57">
        <v>339.81500000000005</v>
      </c>
      <c r="Q61" s="57">
        <v>25628081.809999999</v>
      </c>
      <c r="R61" s="57">
        <v>11144261.09</v>
      </c>
      <c r="S61" s="57">
        <v>339.81500000000005</v>
      </c>
      <c r="T61" s="57">
        <v>25628081.809999999</v>
      </c>
      <c r="U61" s="57">
        <v>11144261.09</v>
      </c>
      <c r="V61" s="57">
        <v>339.81500000000005</v>
      </c>
      <c r="W61" s="57">
        <v>25628081.809999999</v>
      </c>
      <c r="X61" s="57">
        <v>11144261.09</v>
      </c>
      <c r="Y61" s="57">
        <v>339.81500000000005</v>
      </c>
      <c r="Z61" s="57">
        <v>25628081.809999999</v>
      </c>
      <c r="AA61" s="57">
        <v>11144261.09</v>
      </c>
      <c r="AB61" s="57">
        <v>339.81500000000005</v>
      </c>
      <c r="AC61" s="57">
        <v>25628081.809999999</v>
      </c>
      <c r="AD61" s="57">
        <v>11144261.09</v>
      </c>
      <c r="AE61" s="57">
        <v>339.81500000000005</v>
      </c>
    </row>
    <row r="62" spans="1:31">
      <c r="A62" s="67" t="s">
        <v>39</v>
      </c>
      <c r="B62" s="57">
        <v>3600596.54</v>
      </c>
      <c r="C62" s="57">
        <v>4286.59</v>
      </c>
      <c r="D62" s="57">
        <v>0</v>
      </c>
      <c r="E62" s="57">
        <v>3600596.54</v>
      </c>
      <c r="F62" s="57">
        <v>4286.59</v>
      </c>
      <c r="G62" s="57">
        <v>0</v>
      </c>
      <c r="H62" s="57">
        <v>3600596.54</v>
      </c>
      <c r="I62" s="57">
        <v>4286.59</v>
      </c>
      <c r="J62" s="57">
        <v>0</v>
      </c>
      <c r="K62" s="57">
        <v>3600596.54</v>
      </c>
      <c r="L62" s="57">
        <v>4286.59</v>
      </c>
      <c r="M62" s="57">
        <v>0</v>
      </c>
      <c r="N62" s="57">
        <v>3600596.54</v>
      </c>
      <c r="O62" s="57">
        <v>4286.59</v>
      </c>
      <c r="P62" s="57">
        <v>0</v>
      </c>
      <c r="Q62" s="57">
        <v>3600596.54</v>
      </c>
      <c r="R62" s="57">
        <v>4286.59</v>
      </c>
      <c r="S62" s="57">
        <v>0</v>
      </c>
      <c r="T62" s="57">
        <v>3600596.54</v>
      </c>
      <c r="U62" s="57">
        <v>4286.59</v>
      </c>
      <c r="V62" s="57">
        <v>0</v>
      </c>
      <c r="W62" s="57">
        <v>3600596.54</v>
      </c>
      <c r="X62" s="57">
        <v>4286.59</v>
      </c>
      <c r="Y62" s="57">
        <v>0</v>
      </c>
      <c r="Z62" s="57">
        <v>3600596.54</v>
      </c>
      <c r="AA62" s="57">
        <v>4286.59</v>
      </c>
      <c r="AB62" s="57">
        <v>0</v>
      </c>
      <c r="AC62" s="57">
        <v>3600596.54</v>
      </c>
      <c r="AD62" s="57">
        <v>4286.59</v>
      </c>
      <c r="AE62" s="57">
        <v>0</v>
      </c>
    </row>
    <row r="63" spans="1:31">
      <c r="A63" s="67" t="s">
        <v>40</v>
      </c>
      <c r="B63" s="57">
        <v>795846.25</v>
      </c>
      <c r="C63" s="57">
        <v>2060509.26</v>
      </c>
      <c r="D63" s="57">
        <v>851.2</v>
      </c>
      <c r="E63" s="57">
        <v>795846.25</v>
      </c>
      <c r="F63" s="57">
        <v>2060509.26</v>
      </c>
      <c r="G63" s="57">
        <v>851.2</v>
      </c>
      <c r="H63" s="57">
        <v>795846.25</v>
      </c>
      <c r="I63" s="57">
        <v>2060509.26</v>
      </c>
      <c r="J63" s="57">
        <v>851.2</v>
      </c>
      <c r="K63" s="57">
        <v>795846.25</v>
      </c>
      <c r="L63" s="57">
        <v>2060509.26</v>
      </c>
      <c r="M63" s="57">
        <v>851.2</v>
      </c>
      <c r="N63" s="57">
        <v>795846.25</v>
      </c>
      <c r="O63" s="57">
        <v>2060509.26</v>
      </c>
      <c r="P63" s="57">
        <v>851.2</v>
      </c>
      <c r="Q63" s="57">
        <v>795846.25</v>
      </c>
      <c r="R63" s="57">
        <v>2060509.26</v>
      </c>
      <c r="S63" s="57">
        <v>851.2</v>
      </c>
      <c r="T63" s="57">
        <v>795846.25</v>
      </c>
      <c r="U63" s="57">
        <v>2060509.26</v>
      </c>
      <c r="V63" s="57">
        <v>851.2</v>
      </c>
      <c r="W63" s="57">
        <v>795846.25</v>
      </c>
      <c r="X63" s="57">
        <v>2060509.26</v>
      </c>
      <c r="Y63" s="57">
        <v>851.2</v>
      </c>
      <c r="Z63" s="57">
        <v>795846.25</v>
      </c>
      <c r="AA63" s="57">
        <v>2060509.26</v>
      </c>
      <c r="AB63" s="57">
        <v>851.2</v>
      </c>
      <c r="AC63" s="57">
        <v>795846.25</v>
      </c>
      <c r="AD63" s="57">
        <v>2060509.26</v>
      </c>
      <c r="AE63" s="57">
        <v>851.2</v>
      </c>
    </row>
    <row r="64" spans="1:31">
      <c r="A64" s="67" t="s">
        <v>41</v>
      </c>
      <c r="B64" s="57">
        <v>4249101.82</v>
      </c>
      <c r="C64" s="57">
        <v>8772872.7400000002</v>
      </c>
      <c r="D64" s="57">
        <v>6296.4860000000008</v>
      </c>
      <c r="E64" s="57">
        <v>4249101.82</v>
      </c>
      <c r="F64" s="57">
        <v>8772872.7400000002</v>
      </c>
      <c r="G64" s="57">
        <v>6296.4860000000008</v>
      </c>
      <c r="H64" s="57">
        <v>4249101.82</v>
      </c>
      <c r="I64" s="57">
        <v>8772872.7400000002</v>
      </c>
      <c r="J64" s="57">
        <v>6296.4860000000008</v>
      </c>
      <c r="K64" s="57">
        <v>4249101.82</v>
      </c>
      <c r="L64" s="57">
        <v>8772872.7400000002</v>
      </c>
      <c r="M64" s="57">
        <v>6296.4860000000008</v>
      </c>
      <c r="N64" s="57">
        <v>4249101.82</v>
      </c>
      <c r="O64" s="57">
        <v>8772872.7400000002</v>
      </c>
      <c r="P64" s="57">
        <v>6296.4860000000008</v>
      </c>
      <c r="Q64" s="57">
        <v>4249101.82</v>
      </c>
      <c r="R64" s="57">
        <v>8772872.7400000002</v>
      </c>
      <c r="S64" s="57">
        <v>6296.4860000000008</v>
      </c>
      <c r="T64" s="57">
        <v>4249101.82</v>
      </c>
      <c r="U64" s="57">
        <v>8772872.7400000002</v>
      </c>
      <c r="V64" s="57">
        <v>6296.4860000000008</v>
      </c>
      <c r="W64" s="57">
        <v>4249101.82</v>
      </c>
      <c r="X64" s="57">
        <v>8772872.7400000002</v>
      </c>
      <c r="Y64" s="57">
        <v>6296.4860000000008</v>
      </c>
      <c r="Z64" s="57">
        <v>4249101.82</v>
      </c>
      <c r="AA64" s="57">
        <v>8772872.7400000002</v>
      </c>
      <c r="AB64" s="57">
        <v>6296.4860000000008</v>
      </c>
      <c r="AC64" s="57">
        <v>4249101.82</v>
      </c>
      <c r="AD64" s="57">
        <v>8772872.7400000002</v>
      </c>
      <c r="AE64" s="57">
        <v>6296.4860000000008</v>
      </c>
    </row>
    <row r="67" spans="1:31">
      <c r="A67" s="67">
        <v>2040</v>
      </c>
      <c r="B67" s="56" t="s">
        <v>129</v>
      </c>
      <c r="C67" s="59" t="s">
        <v>13</v>
      </c>
      <c r="D67" s="59" t="s">
        <v>14</v>
      </c>
      <c r="E67" s="59" t="s">
        <v>15</v>
      </c>
      <c r="F67" s="59" t="s">
        <v>16</v>
      </c>
      <c r="G67" s="59" t="s">
        <v>17</v>
      </c>
      <c r="H67" s="59" t="s">
        <v>18</v>
      </c>
      <c r="I67" s="59" t="s">
        <v>19</v>
      </c>
      <c r="J67" s="59" t="s">
        <v>20</v>
      </c>
      <c r="K67" s="59" t="s">
        <v>21</v>
      </c>
      <c r="L67" s="59" t="s">
        <v>22</v>
      </c>
      <c r="M67" s="59" t="s">
        <v>23</v>
      </c>
      <c r="N67" s="62" t="s">
        <v>24</v>
      </c>
      <c r="O67" s="59" t="s">
        <v>25</v>
      </c>
      <c r="P67" s="59" t="s">
        <v>26</v>
      </c>
      <c r="Q67" s="59" t="s">
        <v>27</v>
      </c>
      <c r="R67" s="59" t="s">
        <v>28</v>
      </c>
      <c r="S67" s="59" t="s">
        <v>29</v>
      </c>
      <c r="T67" s="59" t="s">
        <v>30</v>
      </c>
      <c r="U67" s="59" t="s">
        <v>31</v>
      </c>
      <c r="V67" s="59" t="s">
        <v>32</v>
      </c>
      <c r="W67" s="59" t="s">
        <v>33</v>
      </c>
      <c r="X67" s="59" t="s">
        <v>34</v>
      </c>
      <c r="Y67" s="59" t="s">
        <v>35</v>
      </c>
      <c r="Z67" s="59" t="s">
        <v>36</v>
      </c>
      <c r="AA67" s="59" t="s">
        <v>37</v>
      </c>
      <c r="AB67" s="59" t="s">
        <v>38</v>
      </c>
      <c r="AC67" s="59" t="s">
        <v>39</v>
      </c>
      <c r="AD67" s="59" t="s">
        <v>40</v>
      </c>
      <c r="AE67" s="59" t="s">
        <v>41</v>
      </c>
    </row>
    <row r="68" spans="1:31">
      <c r="A68" s="67" t="s">
        <v>129</v>
      </c>
      <c r="B68" s="57">
        <v>1279458.51</v>
      </c>
      <c r="C68" s="57">
        <v>93.53</v>
      </c>
      <c r="D68" s="57">
        <v>28.196000000000002</v>
      </c>
      <c r="E68" s="57">
        <v>1279458.51</v>
      </c>
      <c r="F68" s="57">
        <v>93.53</v>
      </c>
      <c r="G68" s="57">
        <v>28.196000000000002</v>
      </c>
      <c r="H68" s="57">
        <v>1279458.51</v>
      </c>
      <c r="I68" s="57">
        <v>93.53</v>
      </c>
      <c r="J68" s="57">
        <v>28.196000000000002</v>
      </c>
      <c r="K68" s="57">
        <v>1279458.51</v>
      </c>
      <c r="L68" s="57">
        <v>93.53</v>
      </c>
      <c r="M68" s="57">
        <v>28.196000000000002</v>
      </c>
      <c r="N68" s="57">
        <v>1279458.51</v>
      </c>
      <c r="O68" s="57">
        <v>93.53</v>
      </c>
      <c r="P68" s="57">
        <v>28.196000000000002</v>
      </c>
      <c r="Q68" s="57">
        <v>1279458.51</v>
      </c>
      <c r="R68" s="57">
        <v>93.53</v>
      </c>
      <c r="S68" s="57">
        <v>28.196000000000002</v>
      </c>
      <c r="T68" s="57">
        <v>1279458.51</v>
      </c>
      <c r="U68" s="57">
        <v>93.53</v>
      </c>
      <c r="V68" s="57">
        <v>28.196000000000002</v>
      </c>
      <c r="W68" s="57">
        <v>1279458.51</v>
      </c>
      <c r="X68" s="57">
        <v>93.53</v>
      </c>
      <c r="Y68" s="57">
        <v>28.196000000000002</v>
      </c>
      <c r="Z68" s="57">
        <v>1279458.51</v>
      </c>
      <c r="AA68" s="57">
        <v>93.53</v>
      </c>
      <c r="AB68" s="57">
        <v>28.196000000000002</v>
      </c>
      <c r="AC68" s="57">
        <v>1279458.51</v>
      </c>
      <c r="AD68" s="57">
        <v>93.53</v>
      </c>
      <c r="AE68" s="57">
        <v>28.196000000000002</v>
      </c>
    </row>
    <row r="69" spans="1:31">
      <c r="A69" s="67" t="s">
        <v>13</v>
      </c>
      <c r="B69" s="57">
        <v>181419.97</v>
      </c>
      <c r="C69" s="57">
        <v>2000</v>
      </c>
      <c r="D69" s="57">
        <v>395.40900000000005</v>
      </c>
      <c r="E69" s="57">
        <v>181419.97</v>
      </c>
      <c r="F69" s="57">
        <v>2000</v>
      </c>
      <c r="G69" s="57">
        <v>395.40900000000005</v>
      </c>
      <c r="H69" s="57">
        <v>181419.97</v>
      </c>
      <c r="I69" s="57">
        <v>2000</v>
      </c>
      <c r="J69" s="57">
        <v>395.40900000000005</v>
      </c>
      <c r="K69" s="57">
        <v>181419.97</v>
      </c>
      <c r="L69" s="57">
        <v>2000</v>
      </c>
      <c r="M69" s="57">
        <v>395.40900000000005</v>
      </c>
      <c r="N69" s="57">
        <v>181419.97</v>
      </c>
      <c r="O69" s="57">
        <v>2000</v>
      </c>
      <c r="P69" s="57">
        <v>395.40900000000005</v>
      </c>
      <c r="Q69" s="57">
        <v>181419.97</v>
      </c>
      <c r="R69" s="57">
        <v>2000</v>
      </c>
      <c r="S69" s="57">
        <v>395.40900000000005</v>
      </c>
      <c r="T69" s="57">
        <v>181419.97</v>
      </c>
      <c r="U69" s="57">
        <v>2000</v>
      </c>
      <c r="V69" s="57">
        <v>395.40900000000005</v>
      </c>
      <c r="W69" s="57">
        <v>181419.97</v>
      </c>
      <c r="X69" s="57">
        <v>2000</v>
      </c>
      <c r="Y69" s="57">
        <v>395.40900000000005</v>
      </c>
      <c r="Z69" s="57">
        <v>181419.97</v>
      </c>
      <c r="AA69" s="57">
        <v>2000</v>
      </c>
      <c r="AB69" s="57">
        <v>395.40900000000005</v>
      </c>
      <c r="AC69" s="57">
        <v>181419.97</v>
      </c>
      <c r="AD69" s="57">
        <v>2000</v>
      </c>
      <c r="AE69" s="57">
        <v>395.40900000000005</v>
      </c>
    </row>
    <row r="70" spans="1:31">
      <c r="A70" s="67" t="s">
        <v>14</v>
      </c>
      <c r="B70" s="57">
        <v>528569.77</v>
      </c>
      <c r="C70" s="57">
        <v>2994409.14</v>
      </c>
      <c r="D70" s="57">
        <v>1470.0490000000002</v>
      </c>
      <c r="E70" s="57">
        <v>528569.77</v>
      </c>
      <c r="F70" s="57">
        <v>2994409.14</v>
      </c>
      <c r="G70" s="57">
        <v>1470.0490000000002</v>
      </c>
      <c r="H70" s="57">
        <v>528569.77</v>
      </c>
      <c r="I70" s="57">
        <v>2994409.14</v>
      </c>
      <c r="J70" s="57">
        <v>1470.0490000000002</v>
      </c>
      <c r="K70" s="57">
        <v>528569.77</v>
      </c>
      <c r="L70" s="57">
        <v>2994409.14</v>
      </c>
      <c r="M70" s="57">
        <v>1470.0490000000002</v>
      </c>
      <c r="N70" s="57">
        <v>528569.77</v>
      </c>
      <c r="O70" s="57">
        <v>2994409.14</v>
      </c>
      <c r="P70" s="57">
        <v>1470.0490000000002</v>
      </c>
      <c r="Q70" s="57">
        <v>528569.77</v>
      </c>
      <c r="R70" s="57">
        <v>2994409.14</v>
      </c>
      <c r="S70" s="57">
        <v>1470.0490000000002</v>
      </c>
      <c r="T70" s="57">
        <v>528569.77</v>
      </c>
      <c r="U70" s="57">
        <v>2994409.14</v>
      </c>
      <c r="V70" s="57">
        <v>1470.0490000000002</v>
      </c>
      <c r="W70" s="57">
        <v>528569.77</v>
      </c>
      <c r="X70" s="57">
        <v>2994409.14</v>
      </c>
      <c r="Y70" s="57">
        <v>1470.0490000000002</v>
      </c>
      <c r="Z70" s="57">
        <v>528569.77</v>
      </c>
      <c r="AA70" s="57">
        <v>2994409.14</v>
      </c>
      <c r="AB70" s="57">
        <v>1470.0490000000002</v>
      </c>
      <c r="AC70" s="57">
        <v>528569.77</v>
      </c>
      <c r="AD70" s="57">
        <v>2994409.14</v>
      </c>
      <c r="AE70" s="57">
        <v>1470.0490000000002</v>
      </c>
    </row>
    <row r="71" spans="1:31">
      <c r="A71" s="67" t="s">
        <v>15</v>
      </c>
      <c r="B71" s="57">
        <v>53492.95</v>
      </c>
      <c r="C71" s="57">
        <v>2000</v>
      </c>
      <c r="D71" s="57">
        <v>0</v>
      </c>
      <c r="E71" s="57">
        <v>53492.95</v>
      </c>
      <c r="F71" s="57">
        <v>2000</v>
      </c>
      <c r="G71" s="57">
        <v>0</v>
      </c>
      <c r="H71" s="57">
        <v>53492.95</v>
      </c>
      <c r="I71" s="57">
        <v>2000</v>
      </c>
      <c r="J71" s="57">
        <v>0</v>
      </c>
      <c r="K71" s="57">
        <v>53492.95</v>
      </c>
      <c r="L71" s="57">
        <v>2000</v>
      </c>
      <c r="M71" s="57">
        <v>0</v>
      </c>
      <c r="N71" s="57">
        <v>53492.95</v>
      </c>
      <c r="O71" s="57">
        <v>2000</v>
      </c>
      <c r="P71" s="57">
        <v>0</v>
      </c>
      <c r="Q71" s="57">
        <v>53492.95</v>
      </c>
      <c r="R71" s="57">
        <v>2000</v>
      </c>
      <c r="S71" s="57">
        <v>0</v>
      </c>
      <c r="T71" s="57">
        <v>53492.95</v>
      </c>
      <c r="U71" s="57">
        <v>2000</v>
      </c>
      <c r="V71" s="57">
        <v>0</v>
      </c>
      <c r="W71" s="57">
        <v>53492.95</v>
      </c>
      <c r="X71" s="57">
        <v>2000</v>
      </c>
      <c r="Y71" s="57">
        <v>0</v>
      </c>
      <c r="Z71" s="57">
        <v>53492.95</v>
      </c>
      <c r="AA71" s="57">
        <v>2000</v>
      </c>
      <c r="AB71" s="57">
        <v>0</v>
      </c>
      <c r="AC71" s="57">
        <v>53492.95</v>
      </c>
      <c r="AD71" s="57">
        <v>2000</v>
      </c>
      <c r="AE71" s="57">
        <v>0</v>
      </c>
    </row>
    <row r="72" spans="1:31">
      <c r="A72" s="67" t="s">
        <v>16</v>
      </c>
      <c r="B72" s="57">
        <v>2989224.62</v>
      </c>
      <c r="C72" s="57">
        <v>298970.17</v>
      </c>
      <c r="D72" s="57">
        <v>21.014000000000003</v>
      </c>
      <c r="E72" s="57">
        <v>2989224.62</v>
      </c>
      <c r="F72" s="57">
        <v>298970.17</v>
      </c>
      <c r="G72" s="57">
        <v>21.014000000000003</v>
      </c>
      <c r="H72" s="57">
        <v>2989224.62</v>
      </c>
      <c r="I72" s="57">
        <v>298970.17</v>
      </c>
      <c r="J72" s="57">
        <v>21.014000000000003</v>
      </c>
      <c r="K72" s="57">
        <v>2989224.62</v>
      </c>
      <c r="L72" s="57">
        <v>298970.17</v>
      </c>
      <c r="M72" s="57">
        <v>21.014000000000003</v>
      </c>
      <c r="N72" s="57">
        <v>2989224.62</v>
      </c>
      <c r="O72" s="57">
        <v>298970.17</v>
      </c>
      <c r="P72" s="57">
        <v>21.014000000000003</v>
      </c>
      <c r="Q72" s="57">
        <v>2989224.62</v>
      </c>
      <c r="R72" s="57">
        <v>298970.17</v>
      </c>
      <c r="S72" s="57">
        <v>21.014000000000003</v>
      </c>
      <c r="T72" s="57">
        <v>2989224.62</v>
      </c>
      <c r="U72" s="57">
        <v>298970.17</v>
      </c>
      <c r="V72" s="57">
        <v>21.014000000000003</v>
      </c>
      <c r="W72" s="57">
        <v>2989224.62</v>
      </c>
      <c r="X72" s="57">
        <v>298970.17</v>
      </c>
      <c r="Y72" s="57">
        <v>21.014000000000003</v>
      </c>
      <c r="Z72" s="57">
        <v>2989224.62</v>
      </c>
      <c r="AA72" s="57">
        <v>298970.17</v>
      </c>
      <c r="AB72" s="57">
        <v>21.014000000000003</v>
      </c>
      <c r="AC72" s="57">
        <v>2989224.62</v>
      </c>
      <c r="AD72" s="57">
        <v>298970.17</v>
      </c>
      <c r="AE72" s="57">
        <v>21.014000000000003</v>
      </c>
    </row>
    <row r="73" spans="1:31">
      <c r="A73" s="67" t="s">
        <v>17</v>
      </c>
      <c r="B73" s="57">
        <v>19058.3</v>
      </c>
      <c r="C73" s="57">
        <v>483.22</v>
      </c>
      <c r="D73" s="57">
        <v>1490.664</v>
      </c>
      <c r="E73" s="57">
        <v>19058.3</v>
      </c>
      <c r="F73" s="57">
        <v>483.22</v>
      </c>
      <c r="G73" s="57">
        <v>1490.664</v>
      </c>
      <c r="H73" s="57">
        <v>19058.3</v>
      </c>
      <c r="I73" s="57">
        <v>483.22</v>
      </c>
      <c r="J73" s="57">
        <v>1490.664</v>
      </c>
      <c r="K73" s="57">
        <v>19058.3</v>
      </c>
      <c r="L73" s="57">
        <v>483.22</v>
      </c>
      <c r="M73" s="57">
        <v>1490.664</v>
      </c>
      <c r="N73" s="57">
        <v>19058.3</v>
      </c>
      <c r="O73" s="57">
        <v>483.22</v>
      </c>
      <c r="P73" s="57">
        <v>1490.664</v>
      </c>
      <c r="Q73" s="57">
        <v>19058.3</v>
      </c>
      <c r="R73" s="57">
        <v>483.22</v>
      </c>
      <c r="S73" s="57">
        <v>1490.664</v>
      </c>
      <c r="T73" s="57">
        <v>19058.3</v>
      </c>
      <c r="U73" s="57">
        <v>483.22</v>
      </c>
      <c r="V73" s="57">
        <v>1490.664</v>
      </c>
      <c r="W73" s="57">
        <v>19058.3</v>
      </c>
      <c r="X73" s="57">
        <v>483.22</v>
      </c>
      <c r="Y73" s="57">
        <v>1490.664</v>
      </c>
      <c r="Z73" s="57">
        <v>19058.3</v>
      </c>
      <c r="AA73" s="57">
        <v>483.22</v>
      </c>
      <c r="AB73" s="57">
        <v>1490.664</v>
      </c>
      <c r="AC73" s="57">
        <v>19058.3</v>
      </c>
      <c r="AD73" s="57">
        <v>483.22</v>
      </c>
      <c r="AE73" s="57">
        <v>1490.664</v>
      </c>
    </row>
    <row r="74" spans="1:31">
      <c r="A74" s="67" t="s">
        <v>18</v>
      </c>
      <c r="B74" s="57">
        <v>36903.230000000003</v>
      </c>
      <c r="C74" s="57">
        <v>5284.2</v>
      </c>
      <c r="D74" s="57">
        <v>3.3250000000000002</v>
      </c>
      <c r="E74" s="57">
        <v>36903.230000000003</v>
      </c>
      <c r="F74" s="57">
        <v>5284.2</v>
      </c>
      <c r="G74" s="57">
        <v>3.3250000000000002</v>
      </c>
      <c r="H74" s="57">
        <v>36903.230000000003</v>
      </c>
      <c r="I74" s="57">
        <v>5284.2</v>
      </c>
      <c r="J74" s="57">
        <v>3.3250000000000002</v>
      </c>
      <c r="K74" s="57">
        <v>36903.230000000003</v>
      </c>
      <c r="L74" s="57">
        <v>5284.2</v>
      </c>
      <c r="M74" s="57">
        <v>3.3250000000000002</v>
      </c>
      <c r="N74" s="57">
        <v>36903.230000000003</v>
      </c>
      <c r="O74" s="57">
        <v>5284.2</v>
      </c>
      <c r="P74" s="57">
        <v>3.3250000000000002</v>
      </c>
      <c r="Q74" s="57">
        <v>36903.230000000003</v>
      </c>
      <c r="R74" s="57">
        <v>5284.2</v>
      </c>
      <c r="S74" s="57">
        <v>3.3250000000000002</v>
      </c>
      <c r="T74" s="57">
        <v>36903.230000000003</v>
      </c>
      <c r="U74" s="57">
        <v>5284.2</v>
      </c>
      <c r="V74" s="57">
        <v>3.3250000000000002</v>
      </c>
      <c r="W74" s="57">
        <v>36903.230000000003</v>
      </c>
      <c r="X74" s="57">
        <v>5284.2</v>
      </c>
      <c r="Y74" s="57">
        <v>3.3250000000000002</v>
      </c>
      <c r="Z74" s="57">
        <v>36903.230000000003</v>
      </c>
      <c r="AA74" s="57">
        <v>5284.2</v>
      </c>
      <c r="AB74" s="57">
        <v>3.3250000000000002</v>
      </c>
      <c r="AC74" s="57">
        <v>36903.230000000003</v>
      </c>
      <c r="AD74" s="57">
        <v>5284.2</v>
      </c>
      <c r="AE74" s="57">
        <v>3.3250000000000002</v>
      </c>
    </row>
    <row r="75" spans="1:31">
      <c r="A75" s="67" t="s">
        <v>19</v>
      </c>
      <c r="B75" s="57">
        <v>3968352.74</v>
      </c>
      <c r="C75" s="57">
        <v>16538.439999999999</v>
      </c>
      <c r="D75" s="57">
        <v>42.161000000000001</v>
      </c>
      <c r="E75" s="57">
        <v>3968352.74</v>
      </c>
      <c r="F75" s="57">
        <v>16538.439999999999</v>
      </c>
      <c r="G75" s="57">
        <v>42.161000000000001</v>
      </c>
      <c r="H75" s="57">
        <v>3968352.74</v>
      </c>
      <c r="I75" s="57">
        <v>16538.439999999999</v>
      </c>
      <c r="J75" s="57">
        <v>42.161000000000001</v>
      </c>
      <c r="K75" s="57">
        <v>3968352.74</v>
      </c>
      <c r="L75" s="57">
        <v>16538.439999999999</v>
      </c>
      <c r="M75" s="57">
        <v>42.161000000000001</v>
      </c>
      <c r="N75" s="57">
        <v>3968352.74</v>
      </c>
      <c r="O75" s="57">
        <v>16538.439999999999</v>
      </c>
      <c r="P75" s="57">
        <v>42.161000000000001</v>
      </c>
      <c r="Q75" s="57">
        <v>3968352.74</v>
      </c>
      <c r="R75" s="57">
        <v>16538.439999999999</v>
      </c>
      <c r="S75" s="57">
        <v>42.161000000000001</v>
      </c>
      <c r="T75" s="57">
        <v>3968352.74</v>
      </c>
      <c r="U75" s="57">
        <v>16538.439999999999</v>
      </c>
      <c r="V75" s="57">
        <v>42.161000000000001</v>
      </c>
      <c r="W75" s="57">
        <v>3968352.74</v>
      </c>
      <c r="X75" s="57">
        <v>16538.439999999999</v>
      </c>
      <c r="Y75" s="57">
        <v>42.161000000000001</v>
      </c>
      <c r="Z75" s="57">
        <v>3968352.74</v>
      </c>
      <c r="AA75" s="57">
        <v>16538.439999999999</v>
      </c>
      <c r="AB75" s="57">
        <v>42.161000000000001</v>
      </c>
      <c r="AC75" s="57">
        <v>3968352.74</v>
      </c>
      <c r="AD75" s="57">
        <v>16538.439999999999</v>
      </c>
      <c r="AE75" s="57">
        <v>42.161000000000001</v>
      </c>
    </row>
    <row r="76" spans="1:31">
      <c r="A76" s="67" t="s">
        <v>20</v>
      </c>
      <c r="B76" s="57">
        <v>20.92</v>
      </c>
      <c r="C76" s="57">
        <v>1091.1300000000001</v>
      </c>
      <c r="D76" s="57">
        <v>13.699000000000002</v>
      </c>
      <c r="E76" s="57">
        <v>20.92</v>
      </c>
      <c r="F76" s="57">
        <v>1091.1300000000001</v>
      </c>
      <c r="G76" s="57">
        <v>13.699000000000002</v>
      </c>
      <c r="H76" s="57">
        <v>20.92</v>
      </c>
      <c r="I76" s="57">
        <v>1091.1300000000001</v>
      </c>
      <c r="J76" s="57">
        <v>13.699000000000002</v>
      </c>
      <c r="K76" s="57">
        <v>20.92</v>
      </c>
      <c r="L76" s="57">
        <v>1091.1300000000001</v>
      </c>
      <c r="M76" s="57">
        <v>13.699000000000002</v>
      </c>
      <c r="N76" s="57">
        <v>20.92</v>
      </c>
      <c r="O76" s="57">
        <v>1091.1300000000001</v>
      </c>
      <c r="P76" s="57">
        <v>13.699000000000002</v>
      </c>
      <c r="Q76" s="57">
        <v>20.92</v>
      </c>
      <c r="R76" s="57">
        <v>1091.1300000000001</v>
      </c>
      <c r="S76" s="57">
        <v>13.699000000000002</v>
      </c>
      <c r="T76" s="57">
        <v>20.92</v>
      </c>
      <c r="U76" s="57">
        <v>1091.1300000000001</v>
      </c>
      <c r="V76" s="57">
        <v>13.699000000000002</v>
      </c>
      <c r="W76" s="57">
        <v>20.92</v>
      </c>
      <c r="X76" s="57">
        <v>1091.1300000000001</v>
      </c>
      <c r="Y76" s="57">
        <v>13.699000000000002</v>
      </c>
      <c r="Z76" s="57">
        <v>20.92</v>
      </c>
      <c r="AA76" s="57">
        <v>1091.1300000000001</v>
      </c>
      <c r="AB76" s="57">
        <v>13.699000000000002</v>
      </c>
      <c r="AC76" s="57">
        <v>20.92</v>
      </c>
      <c r="AD76" s="57">
        <v>1091.1300000000001</v>
      </c>
      <c r="AE76" s="57">
        <v>13.699000000000002</v>
      </c>
    </row>
    <row r="77" spans="1:31">
      <c r="A77" s="67" t="s">
        <v>21</v>
      </c>
      <c r="B77" s="57">
        <v>1258119.9099999999</v>
      </c>
      <c r="C77" s="57">
        <v>560093.64</v>
      </c>
      <c r="D77" s="57">
        <v>77.671999999999997</v>
      </c>
      <c r="E77" s="57">
        <v>1258119.9099999999</v>
      </c>
      <c r="F77" s="57">
        <v>560093.64</v>
      </c>
      <c r="G77" s="57">
        <v>77.671999999999997</v>
      </c>
      <c r="H77" s="57">
        <v>1258119.9099999999</v>
      </c>
      <c r="I77" s="57">
        <v>560093.64</v>
      </c>
      <c r="J77" s="57">
        <v>77.671999999999997</v>
      </c>
      <c r="K77" s="57">
        <v>1258119.9099999999</v>
      </c>
      <c r="L77" s="57">
        <v>560093.64</v>
      </c>
      <c r="M77" s="57">
        <v>77.671999999999997</v>
      </c>
      <c r="N77" s="57">
        <v>1258119.9099999999</v>
      </c>
      <c r="O77" s="57">
        <v>560093.64</v>
      </c>
      <c r="P77" s="57">
        <v>77.671999999999997</v>
      </c>
      <c r="Q77" s="57">
        <v>1258119.9099999999</v>
      </c>
      <c r="R77" s="57">
        <v>560093.64</v>
      </c>
      <c r="S77" s="57">
        <v>77.671999999999997</v>
      </c>
      <c r="T77" s="57">
        <v>1258119.9099999999</v>
      </c>
      <c r="U77" s="57">
        <v>560093.64</v>
      </c>
      <c r="V77" s="57">
        <v>77.671999999999997</v>
      </c>
      <c r="W77" s="57">
        <v>1258119.9099999999</v>
      </c>
      <c r="X77" s="57">
        <v>560093.64</v>
      </c>
      <c r="Y77" s="57">
        <v>77.671999999999997</v>
      </c>
      <c r="Z77" s="57">
        <v>1258119.9099999999</v>
      </c>
      <c r="AA77" s="57">
        <v>560093.64</v>
      </c>
      <c r="AB77" s="57">
        <v>77.671999999999997</v>
      </c>
      <c r="AC77" s="57">
        <v>1258119.9099999999</v>
      </c>
      <c r="AD77" s="57">
        <v>560093.64</v>
      </c>
      <c r="AE77" s="57">
        <v>77.671999999999997</v>
      </c>
    </row>
    <row r="78" spans="1:31">
      <c r="A78" s="67" t="s">
        <v>22</v>
      </c>
      <c r="B78" s="57">
        <v>368467.48</v>
      </c>
      <c r="C78" s="57">
        <v>2267964.62</v>
      </c>
      <c r="D78" s="57">
        <v>607.41100000000006</v>
      </c>
      <c r="E78" s="57">
        <v>368467.48</v>
      </c>
      <c r="F78" s="57">
        <v>2267964.62</v>
      </c>
      <c r="G78" s="57">
        <v>607.41100000000006</v>
      </c>
      <c r="H78" s="57">
        <v>368467.48</v>
      </c>
      <c r="I78" s="57">
        <v>2267964.62</v>
      </c>
      <c r="J78" s="57">
        <v>607.41100000000006</v>
      </c>
      <c r="K78" s="57">
        <v>368467.48</v>
      </c>
      <c r="L78" s="57">
        <v>2267964.62</v>
      </c>
      <c r="M78" s="57">
        <v>607.41100000000006</v>
      </c>
      <c r="N78" s="57">
        <v>368467.48</v>
      </c>
      <c r="O78" s="57">
        <v>2267964.62</v>
      </c>
      <c r="P78" s="57">
        <v>607.41100000000006</v>
      </c>
      <c r="Q78" s="57">
        <v>368467.48</v>
      </c>
      <c r="R78" s="57">
        <v>2267964.62</v>
      </c>
      <c r="S78" s="57">
        <v>607.41100000000006</v>
      </c>
      <c r="T78" s="57">
        <v>368467.48</v>
      </c>
      <c r="U78" s="57">
        <v>2267964.62</v>
      </c>
      <c r="V78" s="57">
        <v>607.41100000000006</v>
      </c>
      <c r="W78" s="57">
        <v>368467.48</v>
      </c>
      <c r="X78" s="57">
        <v>2267964.62</v>
      </c>
      <c r="Y78" s="57">
        <v>607.41100000000006</v>
      </c>
      <c r="Z78" s="57">
        <v>368467.48</v>
      </c>
      <c r="AA78" s="57">
        <v>2267964.62</v>
      </c>
      <c r="AB78" s="57">
        <v>607.41100000000006</v>
      </c>
      <c r="AC78" s="57">
        <v>368467.48</v>
      </c>
      <c r="AD78" s="57">
        <v>2267964.62</v>
      </c>
      <c r="AE78" s="57">
        <v>607.41100000000006</v>
      </c>
    </row>
    <row r="79" spans="1:31">
      <c r="A79" s="67" t="s">
        <v>23</v>
      </c>
      <c r="B79" s="57">
        <v>1924051.71</v>
      </c>
      <c r="C79" s="57">
        <v>154644.57999999999</v>
      </c>
      <c r="D79" s="57">
        <v>39.368000000000002</v>
      </c>
      <c r="E79" s="57">
        <v>1924051.71</v>
      </c>
      <c r="F79" s="57">
        <v>154644.57999999999</v>
      </c>
      <c r="G79" s="57">
        <v>39.368000000000002</v>
      </c>
      <c r="H79" s="57">
        <v>1924051.71</v>
      </c>
      <c r="I79" s="57">
        <v>154644.57999999999</v>
      </c>
      <c r="J79" s="57">
        <v>39.368000000000002</v>
      </c>
      <c r="K79" s="57">
        <v>1924051.71</v>
      </c>
      <c r="L79" s="57">
        <v>154644.57999999999</v>
      </c>
      <c r="M79" s="57">
        <v>39.368000000000002</v>
      </c>
      <c r="N79" s="57">
        <v>1924051.71</v>
      </c>
      <c r="O79" s="57">
        <v>154644.57999999999</v>
      </c>
      <c r="P79" s="57">
        <v>39.368000000000002</v>
      </c>
      <c r="Q79" s="57">
        <v>1924051.71</v>
      </c>
      <c r="R79" s="57">
        <v>154644.57999999999</v>
      </c>
      <c r="S79" s="57">
        <v>39.368000000000002</v>
      </c>
      <c r="T79" s="57">
        <v>1924051.71</v>
      </c>
      <c r="U79" s="57">
        <v>154644.57999999999</v>
      </c>
      <c r="V79" s="57">
        <v>39.368000000000002</v>
      </c>
      <c r="W79" s="57">
        <v>1924051.71</v>
      </c>
      <c r="X79" s="57">
        <v>154644.57999999999</v>
      </c>
      <c r="Y79" s="57">
        <v>39.368000000000002</v>
      </c>
      <c r="Z79" s="57">
        <v>1924051.71</v>
      </c>
      <c r="AA79" s="57">
        <v>154644.57999999999</v>
      </c>
      <c r="AB79" s="57">
        <v>39.368000000000002</v>
      </c>
      <c r="AC79" s="57">
        <v>1924051.71</v>
      </c>
      <c r="AD79" s="57">
        <v>154644.57999999999</v>
      </c>
      <c r="AE79" s="57">
        <v>39.368000000000002</v>
      </c>
    </row>
    <row r="80" spans="1:31">
      <c r="A80" s="67" t="s">
        <v>24</v>
      </c>
      <c r="B80" s="57">
        <v>4267.72</v>
      </c>
      <c r="C80" s="57">
        <v>7295</v>
      </c>
      <c r="D80" s="57">
        <v>65.037000000000006</v>
      </c>
      <c r="E80" s="57">
        <v>4267.72</v>
      </c>
      <c r="F80" s="57">
        <v>7295</v>
      </c>
      <c r="G80" s="57">
        <v>65.037000000000006</v>
      </c>
      <c r="H80" s="57">
        <v>4267.72</v>
      </c>
      <c r="I80" s="57">
        <v>7295</v>
      </c>
      <c r="J80" s="57">
        <v>65.037000000000006</v>
      </c>
      <c r="K80" s="57">
        <v>4267.72</v>
      </c>
      <c r="L80" s="57">
        <v>7295</v>
      </c>
      <c r="M80" s="57">
        <v>65.037000000000006</v>
      </c>
      <c r="N80" s="57">
        <v>4267.72</v>
      </c>
      <c r="O80" s="57">
        <v>7295</v>
      </c>
      <c r="P80" s="57">
        <v>65.037000000000006</v>
      </c>
      <c r="Q80" s="57">
        <v>4267.72</v>
      </c>
      <c r="R80" s="57">
        <v>7295</v>
      </c>
      <c r="S80" s="57">
        <v>65.037000000000006</v>
      </c>
      <c r="T80" s="57">
        <v>4267.72</v>
      </c>
      <c r="U80" s="57">
        <v>7295</v>
      </c>
      <c r="V80" s="57">
        <v>65.037000000000006</v>
      </c>
      <c r="W80" s="57">
        <v>4267.72</v>
      </c>
      <c r="X80" s="57">
        <v>7295</v>
      </c>
      <c r="Y80" s="57">
        <v>65.037000000000006</v>
      </c>
      <c r="Z80" s="57">
        <v>4267.72</v>
      </c>
      <c r="AA80" s="57">
        <v>7295</v>
      </c>
      <c r="AB80" s="57">
        <v>65.037000000000006</v>
      </c>
      <c r="AC80" s="57">
        <v>4267.72</v>
      </c>
      <c r="AD80" s="57">
        <v>7295</v>
      </c>
      <c r="AE80" s="57">
        <v>65.037000000000006</v>
      </c>
    </row>
    <row r="81" spans="1:31">
      <c r="A81" s="67" t="s">
        <v>25</v>
      </c>
      <c r="B81" s="57">
        <v>94873.11</v>
      </c>
      <c r="C81" s="57">
        <v>2000</v>
      </c>
      <c r="D81" s="57">
        <v>0</v>
      </c>
      <c r="E81" s="57">
        <v>94873.11</v>
      </c>
      <c r="F81" s="57">
        <v>2000</v>
      </c>
      <c r="G81" s="57">
        <v>0</v>
      </c>
      <c r="H81" s="57">
        <v>94873.11</v>
      </c>
      <c r="I81" s="57">
        <v>2000</v>
      </c>
      <c r="J81" s="57">
        <v>0</v>
      </c>
      <c r="K81" s="57">
        <v>94873.11</v>
      </c>
      <c r="L81" s="57">
        <v>2000</v>
      </c>
      <c r="M81" s="57">
        <v>0</v>
      </c>
      <c r="N81" s="57">
        <v>94873.11</v>
      </c>
      <c r="O81" s="57">
        <v>2000</v>
      </c>
      <c r="P81" s="57">
        <v>0</v>
      </c>
      <c r="Q81" s="57">
        <v>94873.11</v>
      </c>
      <c r="R81" s="57">
        <v>2000</v>
      </c>
      <c r="S81" s="57">
        <v>0</v>
      </c>
      <c r="T81" s="57">
        <v>94873.11</v>
      </c>
      <c r="U81" s="57">
        <v>2000</v>
      </c>
      <c r="V81" s="57">
        <v>0</v>
      </c>
      <c r="W81" s="57">
        <v>94873.11</v>
      </c>
      <c r="X81" s="57">
        <v>2000</v>
      </c>
      <c r="Y81" s="57">
        <v>0</v>
      </c>
      <c r="Z81" s="57">
        <v>94873.11</v>
      </c>
      <c r="AA81" s="57">
        <v>2000</v>
      </c>
      <c r="AB81" s="57">
        <v>0</v>
      </c>
      <c r="AC81" s="57">
        <v>94873.11</v>
      </c>
      <c r="AD81" s="57">
        <v>2000</v>
      </c>
      <c r="AE81" s="57">
        <v>0</v>
      </c>
    </row>
    <row r="82" spans="1:31">
      <c r="A82" s="67" t="s">
        <v>26</v>
      </c>
      <c r="B82" s="57">
        <v>62823.360000000001</v>
      </c>
      <c r="C82" s="57">
        <v>1061920.8400000001</v>
      </c>
      <c r="D82" s="57">
        <v>266.13300000000004</v>
      </c>
      <c r="E82" s="57">
        <v>62823.360000000001</v>
      </c>
      <c r="F82" s="57">
        <v>1061920.8400000001</v>
      </c>
      <c r="G82" s="57">
        <v>266.13300000000004</v>
      </c>
      <c r="H82" s="57">
        <v>62823.360000000001</v>
      </c>
      <c r="I82" s="57">
        <v>1061920.8400000001</v>
      </c>
      <c r="J82" s="57">
        <v>266.13300000000004</v>
      </c>
      <c r="K82" s="57">
        <v>62823.360000000001</v>
      </c>
      <c r="L82" s="57">
        <v>1061920.8400000001</v>
      </c>
      <c r="M82" s="57">
        <v>266.13300000000004</v>
      </c>
      <c r="N82" s="57">
        <v>62823.360000000001</v>
      </c>
      <c r="O82" s="57">
        <v>1061920.8400000001</v>
      </c>
      <c r="P82" s="57">
        <v>266.13300000000004</v>
      </c>
      <c r="Q82" s="57">
        <v>62823.360000000001</v>
      </c>
      <c r="R82" s="57">
        <v>1061920.8400000001</v>
      </c>
      <c r="S82" s="57">
        <v>266.13300000000004</v>
      </c>
      <c r="T82" s="57">
        <v>62823.360000000001</v>
      </c>
      <c r="U82" s="57">
        <v>1061920.8400000001</v>
      </c>
      <c r="V82" s="57">
        <v>266.13300000000004</v>
      </c>
      <c r="W82" s="57">
        <v>62823.360000000001</v>
      </c>
      <c r="X82" s="57">
        <v>1061920.8400000001</v>
      </c>
      <c r="Y82" s="57">
        <v>266.13300000000004</v>
      </c>
      <c r="Z82" s="57">
        <v>62823.360000000001</v>
      </c>
      <c r="AA82" s="57">
        <v>1061920.8400000001</v>
      </c>
      <c r="AB82" s="57">
        <v>266.13300000000004</v>
      </c>
      <c r="AC82" s="57">
        <v>62823.360000000001</v>
      </c>
      <c r="AD82" s="57">
        <v>1061920.8400000001</v>
      </c>
      <c r="AE82" s="57">
        <v>266.13300000000004</v>
      </c>
    </row>
    <row r="83" spans="1:31">
      <c r="A83" s="67" t="s">
        <v>27</v>
      </c>
      <c r="B83" s="57">
        <v>105626.09</v>
      </c>
      <c r="C83" s="57">
        <v>36880.26</v>
      </c>
      <c r="D83" s="57">
        <v>162.12700000000001</v>
      </c>
      <c r="E83" s="57">
        <v>105626.09</v>
      </c>
      <c r="F83" s="57">
        <v>36880.26</v>
      </c>
      <c r="G83" s="57">
        <v>162.12700000000001</v>
      </c>
      <c r="H83" s="57">
        <v>105626.09</v>
      </c>
      <c r="I83" s="57">
        <v>36880.26</v>
      </c>
      <c r="J83" s="57">
        <v>162.12700000000001</v>
      </c>
      <c r="K83" s="57">
        <v>105626.09</v>
      </c>
      <c r="L83" s="57">
        <v>36880.26</v>
      </c>
      <c r="M83" s="57">
        <v>162.12700000000001</v>
      </c>
      <c r="N83" s="57">
        <v>105626.09</v>
      </c>
      <c r="O83" s="57">
        <v>36880.26</v>
      </c>
      <c r="P83" s="57">
        <v>162.12700000000001</v>
      </c>
      <c r="Q83" s="57">
        <v>105626.09</v>
      </c>
      <c r="R83" s="57">
        <v>36880.26</v>
      </c>
      <c r="S83" s="57">
        <v>162.12700000000001</v>
      </c>
      <c r="T83" s="57">
        <v>105626.09</v>
      </c>
      <c r="U83" s="57">
        <v>36880.26</v>
      </c>
      <c r="V83" s="57">
        <v>162.12700000000001</v>
      </c>
      <c r="W83" s="57">
        <v>105626.09</v>
      </c>
      <c r="X83" s="57">
        <v>36880.26</v>
      </c>
      <c r="Y83" s="57">
        <v>162.12700000000001</v>
      </c>
      <c r="Z83" s="57">
        <v>105626.09</v>
      </c>
      <c r="AA83" s="57">
        <v>36880.26</v>
      </c>
      <c r="AB83" s="57">
        <v>162.12700000000001</v>
      </c>
      <c r="AC83" s="57">
        <v>105626.09</v>
      </c>
      <c r="AD83" s="57">
        <v>36880.26</v>
      </c>
      <c r="AE83" s="57">
        <v>162.12700000000001</v>
      </c>
    </row>
    <row r="84" spans="1:31">
      <c r="A84" s="67" t="s">
        <v>28</v>
      </c>
      <c r="B84" s="57">
        <v>85438.1</v>
      </c>
      <c r="C84" s="57">
        <v>2000</v>
      </c>
      <c r="D84" s="57">
        <v>0.39900000000000002</v>
      </c>
      <c r="E84" s="57">
        <v>85438.1</v>
      </c>
      <c r="F84" s="57">
        <v>2000</v>
      </c>
      <c r="G84" s="57">
        <v>0.39900000000000002</v>
      </c>
      <c r="H84" s="57">
        <v>85438.1</v>
      </c>
      <c r="I84" s="57">
        <v>2000</v>
      </c>
      <c r="J84" s="57">
        <v>0.39900000000000002</v>
      </c>
      <c r="K84" s="57">
        <v>85438.1</v>
      </c>
      <c r="L84" s="57">
        <v>2000</v>
      </c>
      <c r="M84" s="57">
        <v>0.39900000000000002</v>
      </c>
      <c r="N84" s="57">
        <v>85438.1</v>
      </c>
      <c r="O84" s="57">
        <v>2000</v>
      </c>
      <c r="P84" s="57">
        <v>0.39900000000000002</v>
      </c>
      <c r="Q84" s="57">
        <v>85438.1</v>
      </c>
      <c r="R84" s="57">
        <v>2000</v>
      </c>
      <c r="S84" s="57">
        <v>0.39900000000000002</v>
      </c>
      <c r="T84" s="57">
        <v>85438.1</v>
      </c>
      <c r="U84" s="57">
        <v>2000</v>
      </c>
      <c r="V84" s="57">
        <v>0.39900000000000002</v>
      </c>
      <c r="W84" s="57">
        <v>85438.1</v>
      </c>
      <c r="X84" s="57">
        <v>2000</v>
      </c>
      <c r="Y84" s="57">
        <v>0.39900000000000002</v>
      </c>
      <c r="Z84" s="57">
        <v>85438.1</v>
      </c>
      <c r="AA84" s="57">
        <v>2000</v>
      </c>
      <c r="AB84" s="57">
        <v>0.39900000000000002</v>
      </c>
      <c r="AC84" s="57">
        <v>85438.1</v>
      </c>
      <c r="AD84" s="57">
        <v>2000</v>
      </c>
      <c r="AE84" s="57">
        <v>0.39900000000000002</v>
      </c>
    </row>
    <row r="85" spans="1:31">
      <c r="A85" s="67" t="s">
        <v>29</v>
      </c>
      <c r="B85" s="57">
        <v>123994.03</v>
      </c>
      <c r="C85" s="57">
        <v>326451.11</v>
      </c>
      <c r="D85" s="57">
        <v>82.460000000000008</v>
      </c>
      <c r="E85" s="57">
        <v>123994.03</v>
      </c>
      <c r="F85" s="57">
        <v>326451.11</v>
      </c>
      <c r="G85" s="57">
        <v>82.460000000000008</v>
      </c>
      <c r="H85" s="57">
        <v>123994.03</v>
      </c>
      <c r="I85" s="57">
        <v>326451.11</v>
      </c>
      <c r="J85" s="57">
        <v>82.460000000000008</v>
      </c>
      <c r="K85" s="57">
        <v>123994.03</v>
      </c>
      <c r="L85" s="57">
        <v>326451.11</v>
      </c>
      <c r="M85" s="57">
        <v>82.460000000000008</v>
      </c>
      <c r="N85" s="57">
        <v>123994.03</v>
      </c>
      <c r="O85" s="57">
        <v>326451.11</v>
      </c>
      <c r="P85" s="57">
        <v>82.460000000000008</v>
      </c>
      <c r="Q85" s="57">
        <v>123994.03</v>
      </c>
      <c r="R85" s="57">
        <v>326451.11</v>
      </c>
      <c r="S85" s="57">
        <v>82.460000000000008</v>
      </c>
      <c r="T85" s="57">
        <v>123994.03</v>
      </c>
      <c r="U85" s="57">
        <v>326451.11</v>
      </c>
      <c r="V85" s="57">
        <v>82.460000000000008</v>
      </c>
      <c r="W85" s="57">
        <v>123994.03</v>
      </c>
      <c r="X85" s="57">
        <v>326451.11</v>
      </c>
      <c r="Y85" s="57">
        <v>82.460000000000008</v>
      </c>
      <c r="Z85" s="57">
        <v>123994.03</v>
      </c>
      <c r="AA85" s="57">
        <v>326451.11</v>
      </c>
      <c r="AB85" s="57">
        <v>82.460000000000008</v>
      </c>
      <c r="AC85" s="57">
        <v>123994.03</v>
      </c>
      <c r="AD85" s="57">
        <v>326451.11</v>
      </c>
      <c r="AE85" s="57">
        <v>82.460000000000008</v>
      </c>
    </row>
    <row r="86" spans="1:31">
      <c r="A86" s="67" t="s">
        <v>30</v>
      </c>
      <c r="B86" s="57">
        <v>25628081.809999999</v>
      </c>
      <c r="C86" s="57">
        <v>11144261.09</v>
      </c>
      <c r="D86" s="57">
        <v>339.81500000000005</v>
      </c>
      <c r="E86" s="57">
        <v>25628081.809999999</v>
      </c>
      <c r="F86" s="57">
        <v>11144261.09</v>
      </c>
      <c r="G86" s="57">
        <v>339.81500000000005</v>
      </c>
      <c r="H86" s="57">
        <v>25628081.809999999</v>
      </c>
      <c r="I86" s="57">
        <v>11144261.09</v>
      </c>
      <c r="J86" s="57">
        <v>339.81500000000005</v>
      </c>
      <c r="K86" s="57">
        <v>25628081.809999999</v>
      </c>
      <c r="L86" s="57">
        <v>11144261.09</v>
      </c>
      <c r="M86" s="57">
        <v>339.81500000000005</v>
      </c>
      <c r="N86" s="57">
        <v>25628081.809999999</v>
      </c>
      <c r="O86" s="57">
        <v>11144261.09</v>
      </c>
      <c r="P86" s="57">
        <v>339.81500000000005</v>
      </c>
      <c r="Q86" s="57">
        <v>25628081.809999999</v>
      </c>
      <c r="R86" s="57">
        <v>11144261.09</v>
      </c>
      <c r="S86" s="57">
        <v>339.81500000000005</v>
      </c>
      <c r="T86" s="57">
        <v>25628081.809999999</v>
      </c>
      <c r="U86" s="57">
        <v>11144261.09</v>
      </c>
      <c r="V86" s="57">
        <v>339.81500000000005</v>
      </c>
      <c r="W86" s="57">
        <v>25628081.809999999</v>
      </c>
      <c r="X86" s="57">
        <v>11144261.09</v>
      </c>
      <c r="Y86" s="57">
        <v>339.81500000000005</v>
      </c>
      <c r="Z86" s="57">
        <v>25628081.809999999</v>
      </c>
      <c r="AA86" s="57">
        <v>11144261.09</v>
      </c>
      <c r="AB86" s="57">
        <v>339.81500000000005</v>
      </c>
      <c r="AC86" s="57">
        <v>25628081.809999999</v>
      </c>
      <c r="AD86" s="57">
        <v>11144261.09</v>
      </c>
      <c r="AE86" s="57">
        <v>339.81500000000005</v>
      </c>
    </row>
    <row r="87" spans="1:31">
      <c r="A87" s="67" t="s">
        <v>31</v>
      </c>
      <c r="B87" s="57">
        <v>3600596.54</v>
      </c>
      <c r="C87" s="57">
        <v>4286.59</v>
      </c>
      <c r="D87" s="57">
        <v>0</v>
      </c>
      <c r="E87" s="57">
        <v>3600596.54</v>
      </c>
      <c r="F87" s="57">
        <v>4286.59</v>
      </c>
      <c r="G87" s="57">
        <v>0</v>
      </c>
      <c r="H87" s="57">
        <v>3600596.54</v>
      </c>
      <c r="I87" s="57">
        <v>4286.59</v>
      </c>
      <c r="J87" s="57">
        <v>0</v>
      </c>
      <c r="K87" s="57">
        <v>3600596.54</v>
      </c>
      <c r="L87" s="57">
        <v>4286.59</v>
      </c>
      <c r="M87" s="57">
        <v>0</v>
      </c>
      <c r="N87" s="57">
        <v>3600596.54</v>
      </c>
      <c r="O87" s="57">
        <v>4286.59</v>
      </c>
      <c r="P87" s="57">
        <v>0</v>
      </c>
      <c r="Q87" s="57">
        <v>3600596.54</v>
      </c>
      <c r="R87" s="57">
        <v>4286.59</v>
      </c>
      <c r="S87" s="57">
        <v>0</v>
      </c>
      <c r="T87" s="57">
        <v>3600596.54</v>
      </c>
      <c r="U87" s="57">
        <v>4286.59</v>
      </c>
      <c r="V87" s="57">
        <v>0</v>
      </c>
      <c r="W87" s="57">
        <v>3600596.54</v>
      </c>
      <c r="X87" s="57">
        <v>4286.59</v>
      </c>
      <c r="Y87" s="57">
        <v>0</v>
      </c>
      <c r="Z87" s="57">
        <v>3600596.54</v>
      </c>
      <c r="AA87" s="57">
        <v>4286.59</v>
      </c>
      <c r="AB87" s="57">
        <v>0</v>
      </c>
      <c r="AC87" s="57">
        <v>3600596.54</v>
      </c>
      <c r="AD87" s="57">
        <v>4286.59</v>
      </c>
      <c r="AE87" s="57">
        <v>0</v>
      </c>
    </row>
    <row r="88" spans="1:31">
      <c r="A88" s="67" t="s">
        <v>32</v>
      </c>
      <c r="B88" s="57">
        <v>795846.25</v>
      </c>
      <c r="C88" s="57">
        <v>2060509.26</v>
      </c>
      <c r="D88" s="57">
        <v>851.2</v>
      </c>
      <c r="E88" s="57">
        <v>795846.25</v>
      </c>
      <c r="F88" s="57">
        <v>2060509.26</v>
      </c>
      <c r="G88" s="57">
        <v>851.2</v>
      </c>
      <c r="H88" s="57">
        <v>795846.25</v>
      </c>
      <c r="I88" s="57">
        <v>2060509.26</v>
      </c>
      <c r="J88" s="57">
        <v>851.2</v>
      </c>
      <c r="K88" s="57">
        <v>795846.25</v>
      </c>
      <c r="L88" s="57">
        <v>2060509.26</v>
      </c>
      <c r="M88" s="57">
        <v>851.2</v>
      </c>
      <c r="N88" s="57">
        <v>795846.25</v>
      </c>
      <c r="O88" s="57">
        <v>2060509.26</v>
      </c>
      <c r="P88" s="57">
        <v>851.2</v>
      </c>
      <c r="Q88" s="57">
        <v>795846.25</v>
      </c>
      <c r="R88" s="57">
        <v>2060509.26</v>
      </c>
      <c r="S88" s="57">
        <v>851.2</v>
      </c>
      <c r="T88" s="57">
        <v>795846.25</v>
      </c>
      <c r="U88" s="57">
        <v>2060509.26</v>
      </c>
      <c r="V88" s="57">
        <v>851.2</v>
      </c>
      <c r="W88" s="57">
        <v>795846.25</v>
      </c>
      <c r="X88" s="57">
        <v>2060509.26</v>
      </c>
      <c r="Y88" s="57">
        <v>851.2</v>
      </c>
      <c r="Z88" s="57">
        <v>795846.25</v>
      </c>
      <c r="AA88" s="57">
        <v>2060509.26</v>
      </c>
      <c r="AB88" s="57">
        <v>851.2</v>
      </c>
      <c r="AC88" s="57">
        <v>795846.25</v>
      </c>
      <c r="AD88" s="57">
        <v>2060509.26</v>
      </c>
      <c r="AE88" s="57">
        <v>851.2</v>
      </c>
    </row>
    <row r="89" spans="1:31">
      <c r="A89" s="67" t="s">
        <v>33</v>
      </c>
      <c r="B89" s="57">
        <v>4249101.82</v>
      </c>
      <c r="C89" s="57">
        <v>8772872.7400000002</v>
      </c>
      <c r="D89" s="57">
        <v>6296.4860000000008</v>
      </c>
      <c r="E89" s="57">
        <v>4249101.82</v>
      </c>
      <c r="F89" s="57">
        <v>8772872.7400000002</v>
      </c>
      <c r="G89" s="57">
        <v>6296.4860000000008</v>
      </c>
      <c r="H89" s="57">
        <v>4249101.82</v>
      </c>
      <c r="I89" s="57">
        <v>8772872.7400000002</v>
      </c>
      <c r="J89" s="57">
        <v>6296.4860000000008</v>
      </c>
      <c r="K89" s="57">
        <v>4249101.82</v>
      </c>
      <c r="L89" s="57">
        <v>8772872.7400000002</v>
      </c>
      <c r="M89" s="57">
        <v>6296.4860000000008</v>
      </c>
      <c r="N89" s="57">
        <v>4249101.82</v>
      </c>
      <c r="O89" s="57">
        <v>8772872.7400000002</v>
      </c>
      <c r="P89" s="57">
        <v>6296.4860000000008</v>
      </c>
      <c r="Q89" s="57">
        <v>4249101.82</v>
      </c>
      <c r="R89" s="57">
        <v>8772872.7400000002</v>
      </c>
      <c r="S89" s="57">
        <v>6296.4860000000008</v>
      </c>
      <c r="T89" s="57">
        <v>4249101.82</v>
      </c>
      <c r="U89" s="57">
        <v>8772872.7400000002</v>
      </c>
      <c r="V89" s="57">
        <v>6296.4860000000008</v>
      </c>
      <c r="W89" s="57">
        <v>4249101.82</v>
      </c>
      <c r="X89" s="57">
        <v>8772872.7400000002</v>
      </c>
      <c r="Y89" s="57">
        <v>6296.4860000000008</v>
      </c>
      <c r="Z89" s="57">
        <v>4249101.82</v>
      </c>
      <c r="AA89" s="57">
        <v>8772872.7400000002</v>
      </c>
      <c r="AB89" s="57">
        <v>6296.4860000000008</v>
      </c>
      <c r="AC89" s="57">
        <v>4249101.82</v>
      </c>
      <c r="AD89" s="57">
        <v>8772872.7400000002</v>
      </c>
      <c r="AE89" s="57">
        <v>6296.4860000000008</v>
      </c>
    </row>
    <row r="90" spans="1:31">
      <c r="A90" s="67" t="s">
        <v>34</v>
      </c>
      <c r="B90" s="57">
        <v>62823.360000000001</v>
      </c>
      <c r="C90" s="57">
        <v>1061920.8400000001</v>
      </c>
      <c r="D90" s="57">
        <v>266.13300000000004</v>
      </c>
      <c r="E90" s="57">
        <v>62823.360000000001</v>
      </c>
      <c r="F90" s="57">
        <v>1061920.8400000001</v>
      </c>
      <c r="G90" s="57">
        <v>266.13300000000004</v>
      </c>
      <c r="H90" s="57">
        <v>62823.360000000001</v>
      </c>
      <c r="I90" s="57">
        <v>1061920.8400000001</v>
      </c>
      <c r="J90" s="57">
        <v>266.13300000000004</v>
      </c>
      <c r="K90" s="57">
        <v>62823.360000000001</v>
      </c>
      <c r="L90" s="57">
        <v>1061920.8400000001</v>
      </c>
      <c r="M90" s="57">
        <v>266.13300000000004</v>
      </c>
      <c r="N90" s="57">
        <v>62823.360000000001</v>
      </c>
      <c r="O90" s="57">
        <v>1061920.8400000001</v>
      </c>
      <c r="P90" s="57">
        <v>266.13300000000004</v>
      </c>
      <c r="Q90" s="57">
        <v>62823.360000000001</v>
      </c>
      <c r="R90" s="57">
        <v>1061920.8400000001</v>
      </c>
      <c r="S90" s="57">
        <v>266.13300000000004</v>
      </c>
      <c r="T90" s="57">
        <v>62823.360000000001</v>
      </c>
      <c r="U90" s="57">
        <v>1061920.8400000001</v>
      </c>
      <c r="V90" s="57">
        <v>266.13300000000004</v>
      </c>
      <c r="W90" s="57">
        <v>62823.360000000001</v>
      </c>
      <c r="X90" s="57">
        <v>1061920.8400000001</v>
      </c>
      <c r="Y90" s="57">
        <v>266.13300000000004</v>
      </c>
      <c r="Z90" s="57">
        <v>62823.360000000001</v>
      </c>
      <c r="AA90" s="57">
        <v>1061920.8400000001</v>
      </c>
      <c r="AB90" s="57">
        <v>266.13300000000004</v>
      </c>
      <c r="AC90" s="57">
        <v>62823.360000000001</v>
      </c>
      <c r="AD90" s="57">
        <v>1061920.8400000001</v>
      </c>
      <c r="AE90" s="57">
        <v>266.13300000000004</v>
      </c>
    </row>
    <row r="91" spans="1:31">
      <c r="A91" s="67" t="s">
        <v>35</v>
      </c>
      <c r="B91" s="57">
        <v>105626.09</v>
      </c>
      <c r="C91" s="57">
        <v>36880.26</v>
      </c>
      <c r="D91" s="57">
        <v>162.12700000000001</v>
      </c>
      <c r="E91" s="57">
        <v>105626.09</v>
      </c>
      <c r="F91" s="57">
        <v>36880.26</v>
      </c>
      <c r="G91" s="57">
        <v>162.12700000000001</v>
      </c>
      <c r="H91" s="57">
        <v>105626.09</v>
      </c>
      <c r="I91" s="57">
        <v>36880.26</v>
      </c>
      <c r="J91" s="57">
        <v>162.12700000000001</v>
      </c>
      <c r="K91" s="57">
        <v>105626.09</v>
      </c>
      <c r="L91" s="57">
        <v>36880.26</v>
      </c>
      <c r="M91" s="57">
        <v>162.12700000000001</v>
      </c>
      <c r="N91" s="57">
        <v>105626.09</v>
      </c>
      <c r="O91" s="57">
        <v>36880.26</v>
      </c>
      <c r="P91" s="57">
        <v>162.12700000000001</v>
      </c>
      <c r="Q91" s="57">
        <v>105626.09</v>
      </c>
      <c r="R91" s="57">
        <v>36880.26</v>
      </c>
      <c r="S91" s="57">
        <v>162.12700000000001</v>
      </c>
      <c r="T91" s="57">
        <v>105626.09</v>
      </c>
      <c r="U91" s="57">
        <v>36880.26</v>
      </c>
      <c r="V91" s="57">
        <v>162.12700000000001</v>
      </c>
      <c r="W91" s="57">
        <v>105626.09</v>
      </c>
      <c r="X91" s="57">
        <v>36880.26</v>
      </c>
      <c r="Y91" s="57">
        <v>162.12700000000001</v>
      </c>
      <c r="Z91" s="57">
        <v>105626.09</v>
      </c>
      <c r="AA91" s="57">
        <v>36880.26</v>
      </c>
      <c r="AB91" s="57">
        <v>162.12700000000001</v>
      </c>
      <c r="AC91" s="57">
        <v>105626.09</v>
      </c>
      <c r="AD91" s="57">
        <v>36880.26</v>
      </c>
      <c r="AE91" s="57">
        <v>162.12700000000001</v>
      </c>
    </row>
    <row r="92" spans="1:31">
      <c r="A92" s="67" t="s">
        <v>36</v>
      </c>
      <c r="B92" s="57">
        <v>85438.1</v>
      </c>
      <c r="C92" s="57">
        <v>2000</v>
      </c>
      <c r="D92" s="57">
        <v>0.39900000000000002</v>
      </c>
      <c r="E92" s="57">
        <v>85438.1</v>
      </c>
      <c r="F92" s="57">
        <v>2000</v>
      </c>
      <c r="G92" s="57">
        <v>0.39900000000000002</v>
      </c>
      <c r="H92" s="57">
        <v>85438.1</v>
      </c>
      <c r="I92" s="57">
        <v>2000</v>
      </c>
      <c r="J92" s="57">
        <v>0.39900000000000002</v>
      </c>
      <c r="K92" s="57">
        <v>85438.1</v>
      </c>
      <c r="L92" s="57">
        <v>2000</v>
      </c>
      <c r="M92" s="57">
        <v>0.39900000000000002</v>
      </c>
      <c r="N92" s="57">
        <v>85438.1</v>
      </c>
      <c r="O92" s="57">
        <v>2000</v>
      </c>
      <c r="P92" s="57">
        <v>0.39900000000000002</v>
      </c>
      <c r="Q92" s="57">
        <v>85438.1</v>
      </c>
      <c r="R92" s="57">
        <v>2000</v>
      </c>
      <c r="S92" s="57">
        <v>0.39900000000000002</v>
      </c>
      <c r="T92" s="57">
        <v>85438.1</v>
      </c>
      <c r="U92" s="57">
        <v>2000</v>
      </c>
      <c r="V92" s="57">
        <v>0.39900000000000002</v>
      </c>
      <c r="W92" s="57">
        <v>85438.1</v>
      </c>
      <c r="X92" s="57">
        <v>2000</v>
      </c>
      <c r="Y92" s="57">
        <v>0.39900000000000002</v>
      </c>
      <c r="Z92" s="57">
        <v>85438.1</v>
      </c>
      <c r="AA92" s="57">
        <v>2000</v>
      </c>
      <c r="AB92" s="57">
        <v>0.39900000000000002</v>
      </c>
      <c r="AC92" s="57">
        <v>85438.1</v>
      </c>
      <c r="AD92" s="57">
        <v>2000</v>
      </c>
      <c r="AE92" s="57">
        <v>0.39900000000000002</v>
      </c>
    </row>
    <row r="93" spans="1:31">
      <c r="A93" s="67" t="s">
        <v>37</v>
      </c>
      <c r="B93" s="57">
        <v>123994.03</v>
      </c>
      <c r="C93" s="57">
        <v>326451.11</v>
      </c>
      <c r="D93" s="57">
        <v>82.460000000000008</v>
      </c>
      <c r="E93" s="57">
        <v>123994.03</v>
      </c>
      <c r="F93" s="57">
        <v>326451.11</v>
      </c>
      <c r="G93" s="57">
        <v>82.460000000000008</v>
      </c>
      <c r="H93" s="57">
        <v>123994.03</v>
      </c>
      <c r="I93" s="57">
        <v>326451.11</v>
      </c>
      <c r="J93" s="57">
        <v>82.460000000000008</v>
      </c>
      <c r="K93" s="57">
        <v>123994.03</v>
      </c>
      <c r="L93" s="57">
        <v>326451.11</v>
      </c>
      <c r="M93" s="57">
        <v>82.460000000000008</v>
      </c>
      <c r="N93" s="57">
        <v>123994.03</v>
      </c>
      <c r="O93" s="57">
        <v>326451.11</v>
      </c>
      <c r="P93" s="57">
        <v>82.460000000000008</v>
      </c>
      <c r="Q93" s="57">
        <v>123994.03</v>
      </c>
      <c r="R93" s="57">
        <v>326451.11</v>
      </c>
      <c r="S93" s="57">
        <v>82.460000000000008</v>
      </c>
      <c r="T93" s="57">
        <v>123994.03</v>
      </c>
      <c r="U93" s="57">
        <v>326451.11</v>
      </c>
      <c r="V93" s="57">
        <v>82.460000000000008</v>
      </c>
      <c r="W93" s="57">
        <v>123994.03</v>
      </c>
      <c r="X93" s="57">
        <v>326451.11</v>
      </c>
      <c r="Y93" s="57">
        <v>82.460000000000008</v>
      </c>
      <c r="Z93" s="57">
        <v>123994.03</v>
      </c>
      <c r="AA93" s="57">
        <v>326451.11</v>
      </c>
      <c r="AB93" s="57">
        <v>82.460000000000008</v>
      </c>
      <c r="AC93" s="57">
        <v>123994.03</v>
      </c>
      <c r="AD93" s="57">
        <v>326451.11</v>
      </c>
      <c r="AE93" s="57">
        <v>82.460000000000008</v>
      </c>
    </row>
    <row r="94" spans="1:31">
      <c r="A94" s="67" t="s">
        <v>38</v>
      </c>
      <c r="B94" s="57">
        <v>25628081.809999999</v>
      </c>
      <c r="C94" s="57">
        <v>11144261.09</v>
      </c>
      <c r="D94" s="57">
        <v>339.81500000000005</v>
      </c>
      <c r="E94" s="57">
        <v>25628081.809999999</v>
      </c>
      <c r="F94" s="57">
        <v>11144261.09</v>
      </c>
      <c r="G94" s="57">
        <v>339.81500000000005</v>
      </c>
      <c r="H94" s="57">
        <v>25628081.809999999</v>
      </c>
      <c r="I94" s="57">
        <v>11144261.09</v>
      </c>
      <c r="J94" s="57">
        <v>339.81500000000005</v>
      </c>
      <c r="K94" s="57">
        <v>25628081.809999999</v>
      </c>
      <c r="L94" s="57">
        <v>11144261.09</v>
      </c>
      <c r="M94" s="57">
        <v>339.81500000000005</v>
      </c>
      <c r="N94" s="57">
        <v>25628081.809999999</v>
      </c>
      <c r="O94" s="57">
        <v>11144261.09</v>
      </c>
      <c r="P94" s="57">
        <v>339.81500000000005</v>
      </c>
      <c r="Q94" s="57">
        <v>25628081.809999999</v>
      </c>
      <c r="R94" s="57">
        <v>11144261.09</v>
      </c>
      <c r="S94" s="57">
        <v>339.81500000000005</v>
      </c>
      <c r="T94" s="57">
        <v>25628081.809999999</v>
      </c>
      <c r="U94" s="57">
        <v>11144261.09</v>
      </c>
      <c r="V94" s="57">
        <v>339.81500000000005</v>
      </c>
      <c r="W94" s="57">
        <v>25628081.809999999</v>
      </c>
      <c r="X94" s="57">
        <v>11144261.09</v>
      </c>
      <c r="Y94" s="57">
        <v>339.81500000000005</v>
      </c>
      <c r="Z94" s="57">
        <v>25628081.809999999</v>
      </c>
      <c r="AA94" s="57">
        <v>11144261.09</v>
      </c>
      <c r="AB94" s="57">
        <v>339.81500000000005</v>
      </c>
      <c r="AC94" s="57">
        <v>25628081.809999999</v>
      </c>
      <c r="AD94" s="57">
        <v>11144261.09</v>
      </c>
      <c r="AE94" s="57">
        <v>339.81500000000005</v>
      </c>
    </row>
    <row r="95" spans="1:31">
      <c r="A95" s="67" t="s">
        <v>39</v>
      </c>
      <c r="B95" s="57">
        <v>3600596.54</v>
      </c>
      <c r="C95" s="57">
        <v>4286.59</v>
      </c>
      <c r="D95" s="57">
        <v>0</v>
      </c>
      <c r="E95" s="57">
        <v>3600596.54</v>
      </c>
      <c r="F95" s="57">
        <v>4286.59</v>
      </c>
      <c r="G95" s="57">
        <v>0</v>
      </c>
      <c r="H95" s="57">
        <v>3600596.54</v>
      </c>
      <c r="I95" s="57">
        <v>4286.59</v>
      </c>
      <c r="J95" s="57">
        <v>0</v>
      </c>
      <c r="K95" s="57">
        <v>3600596.54</v>
      </c>
      <c r="L95" s="57">
        <v>4286.59</v>
      </c>
      <c r="M95" s="57">
        <v>0</v>
      </c>
      <c r="N95" s="57">
        <v>3600596.54</v>
      </c>
      <c r="O95" s="57">
        <v>4286.59</v>
      </c>
      <c r="P95" s="57">
        <v>0</v>
      </c>
      <c r="Q95" s="57">
        <v>3600596.54</v>
      </c>
      <c r="R95" s="57">
        <v>4286.59</v>
      </c>
      <c r="S95" s="57">
        <v>0</v>
      </c>
      <c r="T95" s="57">
        <v>3600596.54</v>
      </c>
      <c r="U95" s="57">
        <v>4286.59</v>
      </c>
      <c r="V95" s="57">
        <v>0</v>
      </c>
      <c r="W95" s="57">
        <v>3600596.54</v>
      </c>
      <c r="X95" s="57">
        <v>4286.59</v>
      </c>
      <c r="Y95" s="57">
        <v>0</v>
      </c>
      <c r="Z95" s="57">
        <v>3600596.54</v>
      </c>
      <c r="AA95" s="57">
        <v>4286.59</v>
      </c>
      <c r="AB95" s="57">
        <v>0</v>
      </c>
      <c r="AC95" s="57">
        <v>3600596.54</v>
      </c>
      <c r="AD95" s="57">
        <v>4286.59</v>
      </c>
      <c r="AE95" s="57">
        <v>0</v>
      </c>
    </row>
    <row r="96" spans="1:31">
      <c r="A96" s="67" t="s">
        <v>40</v>
      </c>
      <c r="B96" s="57">
        <v>795846.25</v>
      </c>
      <c r="C96" s="57">
        <v>2060509.26</v>
      </c>
      <c r="D96" s="57">
        <v>851.2</v>
      </c>
      <c r="E96" s="57">
        <v>795846.25</v>
      </c>
      <c r="F96" s="57">
        <v>2060509.26</v>
      </c>
      <c r="G96" s="57">
        <v>851.2</v>
      </c>
      <c r="H96" s="57">
        <v>795846.25</v>
      </c>
      <c r="I96" s="57">
        <v>2060509.26</v>
      </c>
      <c r="J96" s="57">
        <v>851.2</v>
      </c>
      <c r="K96" s="57">
        <v>795846.25</v>
      </c>
      <c r="L96" s="57">
        <v>2060509.26</v>
      </c>
      <c r="M96" s="57">
        <v>851.2</v>
      </c>
      <c r="N96" s="57">
        <v>795846.25</v>
      </c>
      <c r="O96" s="57">
        <v>2060509.26</v>
      </c>
      <c r="P96" s="57">
        <v>851.2</v>
      </c>
      <c r="Q96" s="57">
        <v>795846.25</v>
      </c>
      <c r="R96" s="57">
        <v>2060509.26</v>
      </c>
      <c r="S96" s="57">
        <v>851.2</v>
      </c>
      <c r="T96" s="57">
        <v>795846.25</v>
      </c>
      <c r="U96" s="57">
        <v>2060509.26</v>
      </c>
      <c r="V96" s="57">
        <v>851.2</v>
      </c>
      <c r="W96" s="57">
        <v>795846.25</v>
      </c>
      <c r="X96" s="57">
        <v>2060509.26</v>
      </c>
      <c r="Y96" s="57">
        <v>851.2</v>
      </c>
      <c r="Z96" s="57">
        <v>795846.25</v>
      </c>
      <c r="AA96" s="57">
        <v>2060509.26</v>
      </c>
      <c r="AB96" s="57">
        <v>851.2</v>
      </c>
      <c r="AC96" s="57">
        <v>795846.25</v>
      </c>
      <c r="AD96" s="57">
        <v>2060509.26</v>
      </c>
      <c r="AE96" s="57">
        <v>851.2</v>
      </c>
    </row>
    <row r="97" spans="1:31">
      <c r="A97" s="67" t="s">
        <v>41</v>
      </c>
      <c r="B97" s="57">
        <v>4249101.82</v>
      </c>
      <c r="C97" s="57">
        <v>8772872.7400000002</v>
      </c>
      <c r="D97" s="57">
        <v>6296.4860000000008</v>
      </c>
      <c r="E97" s="57">
        <v>4249101.82</v>
      </c>
      <c r="F97" s="57">
        <v>8772872.7400000002</v>
      </c>
      <c r="G97" s="57">
        <v>6296.4860000000008</v>
      </c>
      <c r="H97" s="57">
        <v>4249101.82</v>
      </c>
      <c r="I97" s="57">
        <v>8772872.7400000002</v>
      </c>
      <c r="J97" s="57">
        <v>6296.4860000000008</v>
      </c>
      <c r="K97" s="57">
        <v>4249101.82</v>
      </c>
      <c r="L97" s="57">
        <v>8772872.7400000002</v>
      </c>
      <c r="M97" s="57">
        <v>6296.4860000000008</v>
      </c>
      <c r="N97" s="57">
        <v>4249101.82</v>
      </c>
      <c r="O97" s="57">
        <v>8772872.7400000002</v>
      </c>
      <c r="P97" s="57">
        <v>6296.4860000000008</v>
      </c>
      <c r="Q97" s="57">
        <v>4249101.82</v>
      </c>
      <c r="R97" s="57">
        <v>8772872.7400000002</v>
      </c>
      <c r="S97" s="57">
        <v>6296.4860000000008</v>
      </c>
      <c r="T97" s="57">
        <v>4249101.82</v>
      </c>
      <c r="U97" s="57">
        <v>8772872.7400000002</v>
      </c>
      <c r="V97" s="57">
        <v>6296.4860000000008</v>
      </c>
      <c r="W97" s="57">
        <v>4249101.82</v>
      </c>
      <c r="X97" s="57">
        <v>8772872.7400000002</v>
      </c>
      <c r="Y97" s="57">
        <v>6296.4860000000008</v>
      </c>
      <c r="Z97" s="57">
        <v>4249101.82</v>
      </c>
      <c r="AA97" s="57">
        <v>8772872.7400000002</v>
      </c>
      <c r="AB97" s="57">
        <v>6296.4860000000008</v>
      </c>
      <c r="AC97" s="57">
        <v>4249101.82</v>
      </c>
      <c r="AD97" s="57">
        <v>8772872.7400000002</v>
      </c>
      <c r="AE97" s="57">
        <v>6296.4860000000008</v>
      </c>
    </row>
    <row r="100" spans="1:31">
      <c r="A100" s="67">
        <v>2050</v>
      </c>
      <c r="B100" s="56" t="s">
        <v>129</v>
      </c>
      <c r="C100" s="59" t="s">
        <v>13</v>
      </c>
      <c r="D100" s="59" t="s">
        <v>14</v>
      </c>
      <c r="E100" s="59" t="s">
        <v>15</v>
      </c>
      <c r="F100" s="59" t="s">
        <v>16</v>
      </c>
      <c r="G100" s="59" t="s">
        <v>17</v>
      </c>
      <c r="H100" s="59" t="s">
        <v>18</v>
      </c>
      <c r="I100" s="59" t="s">
        <v>19</v>
      </c>
      <c r="J100" s="59" t="s">
        <v>20</v>
      </c>
      <c r="K100" s="59" t="s">
        <v>21</v>
      </c>
      <c r="L100" s="59" t="s">
        <v>22</v>
      </c>
      <c r="M100" s="59" t="s">
        <v>23</v>
      </c>
      <c r="N100" s="62" t="s">
        <v>24</v>
      </c>
      <c r="O100" s="59" t="s">
        <v>25</v>
      </c>
      <c r="P100" s="59" t="s">
        <v>26</v>
      </c>
      <c r="Q100" s="59" t="s">
        <v>27</v>
      </c>
      <c r="R100" s="59" t="s">
        <v>28</v>
      </c>
      <c r="S100" s="59" t="s">
        <v>29</v>
      </c>
      <c r="T100" s="59" t="s">
        <v>30</v>
      </c>
      <c r="U100" s="59" t="s">
        <v>31</v>
      </c>
      <c r="V100" s="59" t="s">
        <v>32</v>
      </c>
      <c r="W100" s="59" t="s">
        <v>33</v>
      </c>
      <c r="X100" s="59" t="s">
        <v>34</v>
      </c>
      <c r="Y100" s="59" t="s">
        <v>35</v>
      </c>
      <c r="Z100" s="59" t="s">
        <v>36</v>
      </c>
      <c r="AA100" s="59" t="s">
        <v>37</v>
      </c>
      <c r="AB100" s="59" t="s">
        <v>38</v>
      </c>
      <c r="AC100" s="59" t="s">
        <v>39</v>
      </c>
      <c r="AD100" s="59" t="s">
        <v>40</v>
      </c>
      <c r="AE100" s="59" t="s">
        <v>41</v>
      </c>
    </row>
    <row r="101" spans="1:31">
      <c r="A101" s="67" t="s">
        <v>129</v>
      </c>
      <c r="B101" s="57">
        <v>1279458.51</v>
      </c>
      <c r="C101" s="57">
        <v>93.53</v>
      </c>
      <c r="D101" s="57">
        <v>28.196000000000002</v>
      </c>
      <c r="E101" s="57">
        <v>1279458.51</v>
      </c>
      <c r="F101" s="57">
        <v>93.53</v>
      </c>
      <c r="G101" s="57">
        <v>28.196000000000002</v>
      </c>
      <c r="H101" s="57">
        <v>1279458.51</v>
      </c>
      <c r="I101" s="57">
        <v>93.53</v>
      </c>
      <c r="J101" s="57">
        <v>28.196000000000002</v>
      </c>
      <c r="K101" s="57">
        <v>1279458.51</v>
      </c>
      <c r="L101" s="57">
        <v>93.53</v>
      </c>
      <c r="M101" s="57">
        <v>28.196000000000002</v>
      </c>
      <c r="N101" s="57">
        <v>1279458.51</v>
      </c>
      <c r="O101" s="57">
        <v>93.53</v>
      </c>
      <c r="P101" s="57">
        <v>28.196000000000002</v>
      </c>
      <c r="Q101" s="57">
        <v>1279458.51</v>
      </c>
      <c r="R101" s="57">
        <v>93.53</v>
      </c>
      <c r="S101" s="57">
        <v>28.196000000000002</v>
      </c>
      <c r="T101" s="57">
        <v>1279458.51</v>
      </c>
      <c r="U101" s="57">
        <v>93.53</v>
      </c>
      <c r="V101" s="57">
        <v>28.196000000000002</v>
      </c>
      <c r="W101" s="57">
        <v>1279458.51</v>
      </c>
      <c r="X101" s="57">
        <v>93.53</v>
      </c>
      <c r="Y101" s="57">
        <v>28.196000000000002</v>
      </c>
      <c r="Z101" s="57">
        <v>1279458.51</v>
      </c>
      <c r="AA101" s="57">
        <v>93.53</v>
      </c>
      <c r="AB101" s="57">
        <v>28.196000000000002</v>
      </c>
      <c r="AC101" s="57">
        <v>1279458.51</v>
      </c>
      <c r="AD101" s="57">
        <v>93.53</v>
      </c>
      <c r="AE101" s="57">
        <v>28.196000000000002</v>
      </c>
    </row>
    <row r="102" spans="1:31">
      <c r="A102" s="67" t="s">
        <v>13</v>
      </c>
      <c r="B102" s="57">
        <v>181419.97</v>
      </c>
      <c r="C102" s="57">
        <v>2000</v>
      </c>
      <c r="D102" s="57">
        <v>395.40900000000005</v>
      </c>
      <c r="E102" s="57">
        <v>181419.97</v>
      </c>
      <c r="F102" s="57">
        <v>2000</v>
      </c>
      <c r="G102" s="57">
        <v>395.40900000000005</v>
      </c>
      <c r="H102" s="57">
        <v>181419.97</v>
      </c>
      <c r="I102" s="57">
        <v>2000</v>
      </c>
      <c r="J102" s="57">
        <v>395.40900000000005</v>
      </c>
      <c r="K102" s="57">
        <v>181419.97</v>
      </c>
      <c r="L102" s="57">
        <v>2000</v>
      </c>
      <c r="M102" s="57">
        <v>395.40900000000005</v>
      </c>
      <c r="N102" s="57">
        <v>181419.97</v>
      </c>
      <c r="O102" s="57">
        <v>2000</v>
      </c>
      <c r="P102" s="57">
        <v>395.40900000000005</v>
      </c>
      <c r="Q102" s="57">
        <v>181419.97</v>
      </c>
      <c r="R102" s="57">
        <v>2000</v>
      </c>
      <c r="S102" s="57">
        <v>395.40900000000005</v>
      </c>
      <c r="T102" s="57">
        <v>181419.97</v>
      </c>
      <c r="U102" s="57">
        <v>2000</v>
      </c>
      <c r="V102" s="57">
        <v>395.40900000000005</v>
      </c>
      <c r="W102" s="57">
        <v>181419.97</v>
      </c>
      <c r="X102" s="57">
        <v>2000</v>
      </c>
      <c r="Y102" s="57">
        <v>395.40900000000005</v>
      </c>
      <c r="Z102" s="57">
        <v>181419.97</v>
      </c>
      <c r="AA102" s="57">
        <v>2000</v>
      </c>
      <c r="AB102" s="57">
        <v>395.40900000000005</v>
      </c>
      <c r="AC102" s="57">
        <v>181419.97</v>
      </c>
      <c r="AD102" s="57">
        <v>2000</v>
      </c>
      <c r="AE102" s="57">
        <v>395.40900000000005</v>
      </c>
    </row>
    <row r="103" spans="1:31">
      <c r="A103" s="67" t="s">
        <v>14</v>
      </c>
      <c r="B103" s="57">
        <v>528569.77</v>
      </c>
      <c r="C103" s="57">
        <v>2994409.14</v>
      </c>
      <c r="D103" s="57">
        <v>1470.0490000000002</v>
      </c>
      <c r="E103" s="57">
        <v>528569.77</v>
      </c>
      <c r="F103" s="57">
        <v>2994409.14</v>
      </c>
      <c r="G103" s="57">
        <v>1470.0490000000002</v>
      </c>
      <c r="H103" s="57">
        <v>528569.77</v>
      </c>
      <c r="I103" s="57">
        <v>2994409.14</v>
      </c>
      <c r="J103" s="57">
        <v>1470.0490000000002</v>
      </c>
      <c r="K103" s="57">
        <v>528569.77</v>
      </c>
      <c r="L103" s="57">
        <v>2994409.14</v>
      </c>
      <c r="M103" s="57">
        <v>1470.0490000000002</v>
      </c>
      <c r="N103" s="57">
        <v>528569.77</v>
      </c>
      <c r="O103" s="57">
        <v>2994409.14</v>
      </c>
      <c r="P103" s="57">
        <v>1470.0490000000002</v>
      </c>
      <c r="Q103" s="57">
        <v>528569.77</v>
      </c>
      <c r="R103" s="57">
        <v>2994409.14</v>
      </c>
      <c r="S103" s="57">
        <v>1470.0490000000002</v>
      </c>
      <c r="T103" s="57">
        <v>528569.77</v>
      </c>
      <c r="U103" s="57">
        <v>2994409.14</v>
      </c>
      <c r="V103" s="57">
        <v>1470.0490000000002</v>
      </c>
      <c r="W103" s="57">
        <v>528569.77</v>
      </c>
      <c r="X103" s="57">
        <v>2994409.14</v>
      </c>
      <c r="Y103" s="57">
        <v>1470.0490000000002</v>
      </c>
      <c r="Z103" s="57">
        <v>528569.77</v>
      </c>
      <c r="AA103" s="57">
        <v>2994409.14</v>
      </c>
      <c r="AB103" s="57">
        <v>1470.0490000000002</v>
      </c>
      <c r="AC103" s="57">
        <v>528569.77</v>
      </c>
      <c r="AD103" s="57">
        <v>2994409.14</v>
      </c>
      <c r="AE103" s="57">
        <v>1470.0490000000002</v>
      </c>
    </row>
    <row r="104" spans="1:31">
      <c r="A104" s="67" t="s">
        <v>15</v>
      </c>
      <c r="B104" s="57">
        <v>53492.95</v>
      </c>
      <c r="C104" s="57">
        <v>2000</v>
      </c>
      <c r="D104" s="57">
        <v>0</v>
      </c>
      <c r="E104" s="57">
        <v>53492.95</v>
      </c>
      <c r="F104" s="57">
        <v>2000</v>
      </c>
      <c r="G104" s="57">
        <v>0</v>
      </c>
      <c r="H104" s="57">
        <v>53492.95</v>
      </c>
      <c r="I104" s="57">
        <v>2000</v>
      </c>
      <c r="J104" s="57">
        <v>0</v>
      </c>
      <c r="K104" s="57">
        <v>53492.95</v>
      </c>
      <c r="L104" s="57">
        <v>2000</v>
      </c>
      <c r="M104" s="57">
        <v>0</v>
      </c>
      <c r="N104" s="57">
        <v>53492.95</v>
      </c>
      <c r="O104" s="57">
        <v>2000</v>
      </c>
      <c r="P104" s="57">
        <v>0</v>
      </c>
      <c r="Q104" s="57">
        <v>53492.95</v>
      </c>
      <c r="R104" s="57">
        <v>2000</v>
      </c>
      <c r="S104" s="57">
        <v>0</v>
      </c>
      <c r="T104" s="57">
        <v>53492.95</v>
      </c>
      <c r="U104" s="57">
        <v>2000</v>
      </c>
      <c r="V104" s="57">
        <v>0</v>
      </c>
      <c r="W104" s="57">
        <v>53492.95</v>
      </c>
      <c r="X104" s="57">
        <v>2000</v>
      </c>
      <c r="Y104" s="57">
        <v>0</v>
      </c>
      <c r="Z104" s="57">
        <v>53492.95</v>
      </c>
      <c r="AA104" s="57">
        <v>2000</v>
      </c>
      <c r="AB104" s="57">
        <v>0</v>
      </c>
      <c r="AC104" s="57">
        <v>53492.95</v>
      </c>
      <c r="AD104" s="57">
        <v>2000</v>
      </c>
      <c r="AE104" s="57">
        <v>0</v>
      </c>
    </row>
    <row r="105" spans="1:31">
      <c r="A105" s="67" t="s">
        <v>16</v>
      </c>
      <c r="B105" s="57">
        <v>2989224.62</v>
      </c>
      <c r="C105" s="57">
        <v>298970.17</v>
      </c>
      <c r="D105" s="57">
        <v>21.014000000000003</v>
      </c>
      <c r="E105" s="57">
        <v>2989224.62</v>
      </c>
      <c r="F105" s="57">
        <v>298970.17</v>
      </c>
      <c r="G105" s="57">
        <v>21.014000000000003</v>
      </c>
      <c r="H105" s="57">
        <v>2989224.62</v>
      </c>
      <c r="I105" s="57">
        <v>298970.17</v>
      </c>
      <c r="J105" s="57">
        <v>21.014000000000003</v>
      </c>
      <c r="K105" s="57">
        <v>2989224.62</v>
      </c>
      <c r="L105" s="57">
        <v>298970.17</v>
      </c>
      <c r="M105" s="57">
        <v>21.014000000000003</v>
      </c>
      <c r="N105" s="57">
        <v>2989224.62</v>
      </c>
      <c r="O105" s="57">
        <v>298970.17</v>
      </c>
      <c r="P105" s="57">
        <v>21.014000000000003</v>
      </c>
      <c r="Q105" s="57">
        <v>2989224.62</v>
      </c>
      <c r="R105" s="57">
        <v>298970.17</v>
      </c>
      <c r="S105" s="57">
        <v>21.014000000000003</v>
      </c>
      <c r="T105" s="57">
        <v>2989224.62</v>
      </c>
      <c r="U105" s="57">
        <v>298970.17</v>
      </c>
      <c r="V105" s="57">
        <v>21.014000000000003</v>
      </c>
      <c r="W105" s="57">
        <v>2989224.62</v>
      </c>
      <c r="X105" s="57">
        <v>298970.17</v>
      </c>
      <c r="Y105" s="57">
        <v>21.014000000000003</v>
      </c>
      <c r="Z105" s="57">
        <v>2989224.62</v>
      </c>
      <c r="AA105" s="57">
        <v>298970.17</v>
      </c>
      <c r="AB105" s="57">
        <v>21.014000000000003</v>
      </c>
      <c r="AC105" s="57">
        <v>2989224.62</v>
      </c>
      <c r="AD105" s="57">
        <v>298970.17</v>
      </c>
      <c r="AE105" s="57">
        <v>21.014000000000003</v>
      </c>
    </row>
    <row r="106" spans="1:31">
      <c r="A106" s="67" t="s">
        <v>17</v>
      </c>
      <c r="B106" s="57">
        <v>19058.3</v>
      </c>
      <c r="C106" s="57">
        <v>483.22</v>
      </c>
      <c r="D106" s="57">
        <v>1490.664</v>
      </c>
      <c r="E106" s="57">
        <v>19058.3</v>
      </c>
      <c r="F106" s="57">
        <v>483.22</v>
      </c>
      <c r="G106" s="57">
        <v>1490.664</v>
      </c>
      <c r="H106" s="57">
        <v>19058.3</v>
      </c>
      <c r="I106" s="57">
        <v>483.22</v>
      </c>
      <c r="J106" s="57">
        <v>1490.664</v>
      </c>
      <c r="K106" s="57">
        <v>19058.3</v>
      </c>
      <c r="L106" s="57">
        <v>483.22</v>
      </c>
      <c r="M106" s="57">
        <v>1490.664</v>
      </c>
      <c r="N106" s="57">
        <v>19058.3</v>
      </c>
      <c r="O106" s="57">
        <v>483.22</v>
      </c>
      <c r="P106" s="57">
        <v>1490.664</v>
      </c>
      <c r="Q106" s="57">
        <v>19058.3</v>
      </c>
      <c r="R106" s="57">
        <v>483.22</v>
      </c>
      <c r="S106" s="57">
        <v>1490.664</v>
      </c>
      <c r="T106" s="57">
        <v>19058.3</v>
      </c>
      <c r="U106" s="57">
        <v>483.22</v>
      </c>
      <c r="V106" s="57">
        <v>1490.664</v>
      </c>
      <c r="W106" s="57">
        <v>19058.3</v>
      </c>
      <c r="X106" s="57">
        <v>483.22</v>
      </c>
      <c r="Y106" s="57">
        <v>1490.664</v>
      </c>
      <c r="Z106" s="57">
        <v>19058.3</v>
      </c>
      <c r="AA106" s="57">
        <v>483.22</v>
      </c>
      <c r="AB106" s="57">
        <v>1490.664</v>
      </c>
      <c r="AC106" s="57">
        <v>19058.3</v>
      </c>
      <c r="AD106" s="57">
        <v>483.22</v>
      </c>
      <c r="AE106" s="57">
        <v>1490.664</v>
      </c>
    </row>
    <row r="107" spans="1:31">
      <c r="A107" s="67" t="s">
        <v>18</v>
      </c>
      <c r="B107" s="57">
        <v>36903.230000000003</v>
      </c>
      <c r="C107" s="57">
        <v>5284.2</v>
      </c>
      <c r="D107" s="57">
        <v>3.3250000000000002</v>
      </c>
      <c r="E107" s="57">
        <v>36903.230000000003</v>
      </c>
      <c r="F107" s="57">
        <v>5284.2</v>
      </c>
      <c r="G107" s="57">
        <v>3.3250000000000002</v>
      </c>
      <c r="H107" s="57">
        <v>36903.230000000003</v>
      </c>
      <c r="I107" s="57">
        <v>5284.2</v>
      </c>
      <c r="J107" s="57">
        <v>3.3250000000000002</v>
      </c>
      <c r="K107" s="57">
        <v>36903.230000000003</v>
      </c>
      <c r="L107" s="57">
        <v>5284.2</v>
      </c>
      <c r="M107" s="57">
        <v>3.3250000000000002</v>
      </c>
      <c r="N107" s="57">
        <v>36903.230000000003</v>
      </c>
      <c r="O107" s="57">
        <v>5284.2</v>
      </c>
      <c r="P107" s="57">
        <v>3.3250000000000002</v>
      </c>
      <c r="Q107" s="57">
        <v>36903.230000000003</v>
      </c>
      <c r="R107" s="57">
        <v>5284.2</v>
      </c>
      <c r="S107" s="57">
        <v>3.3250000000000002</v>
      </c>
      <c r="T107" s="57">
        <v>36903.230000000003</v>
      </c>
      <c r="U107" s="57">
        <v>5284.2</v>
      </c>
      <c r="V107" s="57">
        <v>3.3250000000000002</v>
      </c>
      <c r="W107" s="57">
        <v>36903.230000000003</v>
      </c>
      <c r="X107" s="57">
        <v>5284.2</v>
      </c>
      <c r="Y107" s="57">
        <v>3.3250000000000002</v>
      </c>
      <c r="Z107" s="57">
        <v>36903.230000000003</v>
      </c>
      <c r="AA107" s="57">
        <v>5284.2</v>
      </c>
      <c r="AB107" s="57">
        <v>3.3250000000000002</v>
      </c>
      <c r="AC107" s="57">
        <v>36903.230000000003</v>
      </c>
      <c r="AD107" s="57">
        <v>5284.2</v>
      </c>
      <c r="AE107" s="57">
        <v>3.3250000000000002</v>
      </c>
    </row>
    <row r="108" spans="1:31">
      <c r="A108" s="67" t="s">
        <v>19</v>
      </c>
      <c r="B108" s="57">
        <v>3968352.74</v>
      </c>
      <c r="C108" s="57">
        <v>16538.439999999999</v>
      </c>
      <c r="D108" s="57">
        <v>42.161000000000001</v>
      </c>
      <c r="E108" s="57">
        <v>3968352.74</v>
      </c>
      <c r="F108" s="57">
        <v>16538.439999999999</v>
      </c>
      <c r="G108" s="57">
        <v>42.161000000000001</v>
      </c>
      <c r="H108" s="57">
        <v>3968352.74</v>
      </c>
      <c r="I108" s="57">
        <v>16538.439999999999</v>
      </c>
      <c r="J108" s="57">
        <v>42.161000000000001</v>
      </c>
      <c r="K108" s="57">
        <v>3968352.74</v>
      </c>
      <c r="L108" s="57">
        <v>16538.439999999999</v>
      </c>
      <c r="M108" s="57">
        <v>42.161000000000001</v>
      </c>
      <c r="N108" s="57">
        <v>3968352.74</v>
      </c>
      <c r="O108" s="57">
        <v>16538.439999999999</v>
      </c>
      <c r="P108" s="57">
        <v>42.161000000000001</v>
      </c>
      <c r="Q108" s="57">
        <v>3968352.74</v>
      </c>
      <c r="R108" s="57">
        <v>16538.439999999999</v>
      </c>
      <c r="S108" s="57">
        <v>42.161000000000001</v>
      </c>
      <c r="T108" s="57">
        <v>3968352.74</v>
      </c>
      <c r="U108" s="57">
        <v>16538.439999999999</v>
      </c>
      <c r="V108" s="57">
        <v>42.161000000000001</v>
      </c>
      <c r="W108" s="57">
        <v>3968352.74</v>
      </c>
      <c r="X108" s="57">
        <v>16538.439999999999</v>
      </c>
      <c r="Y108" s="57">
        <v>42.161000000000001</v>
      </c>
      <c r="Z108" s="57">
        <v>3968352.74</v>
      </c>
      <c r="AA108" s="57">
        <v>16538.439999999999</v>
      </c>
      <c r="AB108" s="57">
        <v>42.161000000000001</v>
      </c>
      <c r="AC108" s="57">
        <v>3968352.74</v>
      </c>
      <c r="AD108" s="57">
        <v>16538.439999999999</v>
      </c>
      <c r="AE108" s="57">
        <v>42.161000000000001</v>
      </c>
    </row>
    <row r="109" spans="1:31">
      <c r="A109" s="67" t="s">
        <v>20</v>
      </c>
      <c r="B109" s="57">
        <v>20.92</v>
      </c>
      <c r="C109" s="57">
        <v>1091.1300000000001</v>
      </c>
      <c r="D109" s="57">
        <v>13.699000000000002</v>
      </c>
      <c r="E109" s="57">
        <v>20.92</v>
      </c>
      <c r="F109" s="57">
        <v>1091.1300000000001</v>
      </c>
      <c r="G109" s="57">
        <v>13.699000000000002</v>
      </c>
      <c r="H109" s="57">
        <v>20.92</v>
      </c>
      <c r="I109" s="57">
        <v>1091.1300000000001</v>
      </c>
      <c r="J109" s="57">
        <v>13.699000000000002</v>
      </c>
      <c r="K109" s="57">
        <v>20.92</v>
      </c>
      <c r="L109" s="57">
        <v>1091.1300000000001</v>
      </c>
      <c r="M109" s="57">
        <v>13.699000000000002</v>
      </c>
      <c r="N109" s="57">
        <v>20.92</v>
      </c>
      <c r="O109" s="57">
        <v>1091.1300000000001</v>
      </c>
      <c r="P109" s="57">
        <v>13.699000000000002</v>
      </c>
      <c r="Q109" s="57">
        <v>20.92</v>
      </c>
      <c r="R109" s="57">
        <v>1091.1300000000001</v>
      </c>
      <c r="S109" s="57">
        <v>13.699000000000002</v>
      </c>
      <c r="T109" s="57">
        <v>20.92</v>
      </c>
      <c r="U109" s="57">
        <v>1091.1300000000001</v>
      </c>
      <c r="V109" s="57">
        <v>13.699000000000002</v>
      </c>
      <c r="W109" s="57">
        <v>20.92</v>
      </c>
      <c r="X109" s="57">
        <v>1091.1300000000001</v>
      </c>
      <c r="Y109" s="57">
        <v>13.699000000000002</v>
      </c>
      <c r="Z109" s="57">
        <v>20.92</v>
      </c>
      <c r="AA109" s="57">
        <v>1091.1300000000001</v>
      </c>
      <c r="AB109" s="57">
        <v>13.699000000000002</v>
      </c>
      <c r="AC109" s="57">
        <v>20.92</v>
      </c>
      <c r="AD109" s="57">
        <v>1091.1300000000001</v>
      </c>
      <c r="AE109" s="57">
        <v>13.699000000000002</v>
      </c>
    </row>
    <row r="110" spans="1:31">
      <c r="A110" s="67" t="s">
        <v>21</v>
      </c>
      <c r="B110" s="57">
        <v>1258119.9099999999</v>
      </c>
      <c r="C110" s="57">
        <v>560093.64</v>
      </c>
      <c r="D110" s="57">
        <v>77.671999999999997</v>
      </c>
      <c r="E110" s="57">
        <v>1258119.9099999999</v>
      </c>
      <c r="F110" s="57">
        <v>560093.64</v>
      </c>
      <c r="G110" s="57">
        <v>77.671999999999997</v>
      </c>
      <c r="H110" s="57">
        <v>1258119.9099999999</v>
      </c>
      <c r="I110" s="57">
        <v>560093.64</v>
      </c>
      <c r="J110" s="57">
        <v>77.671999999999997</v>
      </c>
      <c r="K110" s="57">
        <v>1258119.9099999999</v>
      </c>
      <c r="L110" s="57">
        <v>560093.64</v>
      </c>
      <c r="M110" s="57">
        <v>77.671999999999997</v>
      </c>
      <c r="N110" s="57">
        <v>1258119.9099999999</v>
      </c>
      <c r="O110" s="57">
        <v>560093.64</v>
      </c>
      <c r="P110" s="57">
        <v>77.671999999999997</v>
      </c>
      <c r="Q110" s="57">
        <v>1258119.9099999999</v>
      </c>
      <c r="R110" s="57">
        <v>560093.64</v>
      </c>
      <c r="S110" s="57">
        <v>77.671999999999997</v>
      </c>
      <c r="T110" s="57">
        <v>1258119.9099999999</v>
      </c>
      <c r="U110" s="57">
        <v>560093.64</v>
      </c>
      <c r="V110" s="57">
        <v>77.671999999999997</v>
      </c>
      <c r="W110" s="57">
        <v>1258119.9099999999</v>
      </c>
      <c r="X110" s="57">
        <v>560093.64</v>
      </c>
      <c r="Y110" s="57">
        <v>77.671999999999997</v>
      </c>
      <c r="Z110" s="57">
        <v>1258119.9099999999</v>
      </c>
      <c r="AA110" s="57">
        <v>560093.64</v>
      </c>
      <c r="AB110" s="57">
        <v>77.671999999999997</v>
      </c>
      <c r="AC110" s="57">
        <v>1258119.9099999999</v>
      </c>
      <c r="AD110" s="57">
        <v>560093.64</v>
      </c>
      <c r="AE110" s="57">
        <v>77.671999999999997</v>
      </c>
    </row>
    <row r="111" spans="1:31">
      <c r="A111" s="67" t="s">
        <v>22</v>
      </c>
      <c r="B111" s="57">
        <v>368467.48</v>
      </c>
      <c r="C111" s="57">
        <v>2267964.62</v>
      </c>
      <c r="D111" s="57">
        <v>607.41100000000006</v>
      </c>
      <c r="E111" s="57">
        <v>368467.48</v>
      </c>
      <c r="F111" s="57">
        <v>2267964.62</v>
      </c>
      <c r="G111" s="57">
        <v>607.41100000000006</v>
      </c>
      <c r="H111" s="57">
        <v>368467.48</v>
      </c>
      <c r="I111" s="57">
        <v>2267964.62</v>
      </c>
      <c r="J111" s="57">
        <v>607.41100000000006</v>
      </c>
      <c r="K111" s="57">
        <v>368467.48</v>
      </c>
      <c r="L111" s="57">
        <v>2267964.62</v>
      </c>
      <c r="M111" s="57">
        <v>607.41100000000006</v>
      </c>
      <c r="N111" s="57">
        <v>368467.48</v>
      </c>
      <c r="O111" s="57">
        <v>2267964.62</v>
      </c>
      <c r="P111" s="57">
        <v>607.41100000000006</v>
      </c>
      <c r="Q111" s="57">
        <v>368467.48</v>
      </c>
      <c r="R111" s="57">
        <v>2267964.62</v>
      </c>
      <c r="S111" s="57">
        <v>607.41100000000006</v>
      </c>
      <c r="T111" s="57">
        <v>368467.48</v>
      </c>
      <c r="U111" s="57">
        <v>2267964.62</v>
      </c>
      <c r="V111" s="57">
        <v>607.41100000000006</v>
      </c>
      <c r="W111" s="57">
        <v>368467.48</v>
      </c>
      <c r="X111" s="57">
        <v>2267964.62</v>
      </c>
      <c r="Y111" s="57">
        <v>607.41100000000006</v>
      </c>
      <c r="Z111" s="57">
        <v>368467.48</v>
      </c>
      <c r="AA111" s="57">
        <v>2267964.62</v>
      </c>
      <c r="AB111" s="57">
        <v>607.41100000000006</v>
      </c>
      <c r="AC111" s="57">
        <v>368467.48</v>
      </c>
      <c r="AD111" s="57">
        <v>2267964.62</v>
      </c>
      <c r="AE111" s="57">
        <v>607.41100000000006</v>
      </c>
    </row>
    <row r="112" spans="1:31">
      <c r="A112" s="67" t="s">
        <v>23</v>
      </c>
      <c r="B112" s="57">
        <v>1924051.71</v>
      </c>
      <c r="C112" s="57">
        <v>154644.57999999999</v>
      </c>
      <c r="D112" s="57">
        <v>39.368000000000002</v>
      </c>
      <c r="E112" s="57">
        <v>1924051.71</v>
      </c>
      <c r="F112" s="57">
        <v>154644.57999999999</v>
      </c>
      <c r="G112" s="57">
        <v>39.368000000000002</v>
      </c>
      <c r="H112" s="57">
        <v>1924051.71</v>
      </c>
      <c r="I112" s="57">
        <v>154644.57999999999</v>
      </c>
      <c r="J112" s="57">
        <v>39.368000000000002</v>
      </c>
      <c r="K112" s="57">
        <v>1924051.71</v>
      </c>
      <c r="L112" s="57">
        <v>154644.57999999999</v>
      </c>
      <c r="M112" s="57">
        <v>39.368000000000002</v>
      </c>
      <c r="N112" s="57">
        <v>1924051.71</v>
      </c>
      <c r="O112" s="57">
        <v>154644.57999999999</v>
      </c>
      <c r="P112" s="57">
        <v>39.368000000000002</v>
      </c>
      <c r="Q112" s="57">
        <v>1924051.71</v>
      </c>
      <c r="R112" s="57">
        <v>154644.57999999999</v>
      </c>
      <c r="S112" s="57">
        <v>39.368000000000002</v>
      </c>
      <c r="T112" s="57">
        <v>1924051.71</v>
      </c>
      <c r="U112" s="57">
        <v>154644.57999999999</v>
      </c>
      <c r="V112" s="57">
        <v>39.368000000000002</v>
      </c>
      <c r="W112" s="57">
        <v>1924051.71</v>
      </c>
      <c r="X112" s="57">
        <v>154644.57999999999</v>
      </c>
      <c r="Y112" s="57">
        <v>39.368000000000002</v>
      </c>
      <c r="Z112" s="57">
        <v>1924051.71</v>
      </c>
      <c r="AA112" s="57">
        <v>154644.57999999999</v>
      </c>
      <c r="AB112" s="57">
        <v>39.368000000000002</v>
      </c>
      <c r="AC112" s="57">
        <v>1924051.71</v>
      </c>
      <c r="AD112" s="57">
        <v>154644.57999999999</v>
      </c>
      <c r="AE112" s="57">
        <v>39.368000000000002</v>
      </c>
    </row>
    <row r="113" spans="1:31">
      <c r="A113" s="67" t="s">
        <v>24</v>
      </c>
      <c r="B113" s="57">
        <v>4267.72</v>
      </c>
      <c r="C113" s="57">
        <v>7295</v>
      </c>
      <c r="D113" s="57">
        <v>65.037000000000006</v>
      </c>
      <c r="E113" s="57">
        <v>4267.72</v>
      </c>
      <c r="F113" s="57">
        <v>7295</v>
      </c>
      <c r="G113" s="57">
        <v>65.037000000000006</v>
      </c>
      <c r="H113" s="57">
        <v>4267.72</v>
      </c>
      <c r="I113" s="57">
        <v>7295</v>
      </c>
      <c r="J113" s="57">
        <v>65.037000000000006</v>
      </c>
      <c r="K113" s="57">
        <v>4267.72</v>
      </c>
      <c r="L113" s="57">
        <v>7295</v>
      </c>
      <c r="M113" s="57">
        <v>65.037000000000006</v>
      </c>
      <c r="N113" s="57">
        <v>4267.72</v>
      </c>
      <c r="O113" s="57">
        <v>7295</v>
      </c>
      <c r="P113" s="57">
        <v>65.037000000000006</v>
      </c>
      <c r="Q113" s="57">
        <v>4267.72</v>
      </c>
      <c r="R113" s="57">
        <v>7295</v>
      </c>
      <c r="S113" s="57">
        <v>65.037000000000006</v>
      </c>
      <c r="T113" s="57">
        <v>4267.72</v>
      </c>
      <c r="U113" s="57">
        <v>7295</v>
      </c>
      <c r="V113" s="57">
        <v>65.037000000000006</v>
      </c>
      <c r="W113" s="57">
        <v>4267.72</v>
      </c>
      <c r="X113" s="57">
        <v>7295</v>
      </c>
      <c r="Y113" s="57">
        <v>65.037000000000006</v>
      </c>
      <c r="Z113" s="57">
        <v>4267.72</v>
      </c>
      <c r="AA113" s="57">
        <v>7295</v>
      </c>
      <c r="AB113" s="57">
        <v>65.037000000000006</v>
      </c>
      <c r="AC113" s="57">
        <v>4267.72</v>
      </c>
      <c r="AD113" s="57">
        <v>7295</v>
      </c>
      <c r="AE113" s="57">
        <v>65.037000000000006</v>
      </c>
    </row>
    <row r="114" spans="1:31">
      <c r="A114" s="67" t="s">
        <v>25</v>
      </c>
      <c r="B114" s="57">
        <v>94873.11</v>
      </c>
      <c r="C114" s="57">
        <v>2000</v>
      </c>
      <c r="D114" s="57">
        <v>0</v>
      </c>
      <c r="E114" s="57">
        <v>94873.11</v>
      </c>
      <c r="F114" s="57">
        <v>2000</v>
      </c>
      <c r="G114" s="57">
        <v>0</v>
      </c>
      <c r="H114" s="57">
        <v>94873.11</v>
      </c>
      <c r="I114" s="57">
        <v>2000</v>
      </c>
      <c r="J114" s="57">
        <v>0</v>
      </c>
      <c r="K114" s="57">
        <v>94873.11</v>
      </c>
      <c r="L114" s="57">
        <v>2000</v>
      </c>
      <c r="M114" s="57">
        <v>0</v>
      </c>
      <c r="N114" s="57">
        <v>94873.11</v>
      </c>
      <c r="O114" s="57">
        <v>2000</v>
      </c>
      <c r="P114" s="57">
        <v>0</v>
      </c>
      <c r="Q114" s="57">
        <v>94873.11</v>
      </c>
      <c r="R114" s="57">
        <v>2000</v>
      </c>
      <c r="S114" s="57">
        <v>0</v>
      </c>
      <c r="T114" s="57">
        <v>94873.11</v>
      </c>
      <c r="U114" s="57">
        <v>2000</v>
      </c>
      <c r="V114" s="57">
        <v>0</v>
      </c>
      <c r="W114" s="57">
        <v>94873.11</v>
      </c>
      <c r="X114" s="57">
        <v>2000</v>
      </c>
      <c r="Y114" s="57">
        <v>0</v>
      </c>
      <c r="Z114" s="57">
        <v>94873.11</v>
      </c>
      <c r="AA114" s="57">
        <v>2000</v>
      </c>
      <c r="AB114" s="57">
        <v>0</v>
      </c>
      <c r="AC114" s="57">
        <v>94873.11</v>
      </c>
      <c r="AD114" s="57">
        <v>2000</v>
      </c>
      <c r="AE114" s="57">
        <v>0</v>
      </c>
    </row>
    <row r="115" spans="1:31">
      <c r="A115" s="67" t="s">
        <v>26</v>
      </c>
      <c r="B115" s="57">
        <v>62823.360000000001</v>
      </c>
      <c r="C115" s="57">
        <v>1061920.8400000001</v>
      </c>
      <c r="D115" s="57">
        <v>266.13300000000004</v>
      </c>
      <c r="E115" s="57">
        <v>62823.360000000001</v>
      </c>
      <c r="F115" s="57">
        <v>1061920.8400000001</v>
      </c>
      <c r="G115" s="57">
        <v>266.13300000000004</v>
      </c>
      <c r="H115" s="57">
        <v>62823.360000000001</v>
      </c>
      <c r="I115" s="57">
        <v>1061920.8400000001</v>
      </c>
      <c r="J115" s="57">
        <v>266.13300000000004</v>
      </c>
      <c r="K115" s="57">
        <v>62823.360000000001</v>
      </c>
      <c r="L115" s="57">
        <v>1061920.8400000001</v>
      </c>
      <c r="M115" s="57">
        <v>266.13300000000004</v>
      </c>
      <c r="N115" s="57">
        <v>62823.360000000001</v>
      </c>
      <c r="O115" s="57">
        <v>1061920.8400000001</v>
      </c>
      <c r="P115" s="57">
        <v>266.13300000000004</v>
      </c>
      <c r="Q115" s="57">
        <v>62823.360000000001</v>
      </c>
      <c r="R115" s="57">
        <v>1061920.8400000001</v>
      </c>
      <c r="S115" s="57">
        <v>266.13300000000004</v>
      </c>
      <c r="T115" s="57">
        <v>62823.360000000001</v>
      </c>
      <c r="U115" s="57">
        <v>1061920.8400000001</v>
      </c>
      <c r="V115" s="57">
        <v>266.13300000000004</v>
      </c>
      <c r="W115" s="57">
        <v>62823.360000000001</v>
      </c>
      <c r="X115" s="57">
        <v>1061920.8400000001</v>
      </c>
      <c r="Y115" s="57">
        <v>266.13300000000004</v>
      </c>
      <c r="Z115" s="57">
        <v>62823.360000000001</v>
      </c>
      <c r="AA115" s="57">
        <v>1061920.8400000001</v>
      </c>
      <c r="AB115" s="57">
        <v>266.13300000000004</v>
      </c>
      <c r="AC115" s="57">
        <v>62823.360000000001</v>
      </c>
      <c r="AD115" s="57">
        <v>1061920.8400000001</v>
      </c>
      <c r="AE115" s="57">
        <v>266.13300000000004</v>
      </c>
    </row>
    <row r="116" spans="1:31">
      <c r="A116" s="67" t="s">
        <v>27</v>
      </c>
      <c r="B116" s="57">
        <v>105626.09</v>
      </c>
      <c r="C116" s="57">
        <v>36880.26</v>
      </c>
      <c r="D116" s="57">
        <v>162.12700000000001</v>
      </c>
      <c r="E116" s="57">
        <v>105626.09</v>
      </c>
      <c r="F116" s="57">
        <v>36880.26</v>
      </c>
      <c r="G116" s="57">
        <v>162.12700000000001</v>
      </c>
      <c r="H116" s="57">
        <v>105626.09</v>
      </c>
      <c r="I116" s="57">
        <v>36880.26</v>
      </c>
      <c r="J116" s="57">
        <v>162.12700000000001</v>
      </c>
      <c r="K116" s="57">
        <v>105626.09</v>
      </c>
      <c r="L116" s="57">
        <v>36880.26</v>
      </c>
      <c r="M116" s="57">
        <v>162.12700000000001</v>
      </c>
      <c r="N116" s="57">
        <v>105626.09</v>
      </c>
      <c r="O116" s="57">
        <v>36880.26</v>
      </c>
      <c r="P116" s="57">
        <v>162.12700000000001</v>
      </c>
      <c r="Q116" s="57">
        <v>105626.09</v>
      </c>
      <c r="R116" s="57">
        <v>36880.26</v>
      </c>
      <c r="S116" s="57">
        <v>162.12700000000001</v>
      </c>
      <c r="T116" s="57">
        <v>105626.09</v>
      </c>
      <c r="U116" s="57">
        <v>36880.26</v>
      </c>
      <c r="V116" s="57">
        <v>162.12700000000001</v>
      </c>
      <c r="W116" s="57">
        <v>105626.09</v>
      </c>
      <c r="X116" s="57">
        <v>36880.26</v>
      </c>
      <c r="Y116" s="57">
        <v>162.12700000000001</v>
      </c>
      <c r="Z116" s="57">
        <v>105626.09</v>
      </c>
      <c r="AA116" s="57">
        <v>36880.26</v>
      </c>
      <c r="AB116" s="57">
        <v>162.12700000000001</v>
      </c>
      <c r="AC116" s="57">
        <v>105626.09</v>
      </c>
      <c r="AD116" s="57">
        <v>36880.26</v>
      </c>
      <c r="AE116" s="57">
        <v>162.12700000000001</v>
      </c>
    </row>
    <row r="117" spans="1:31">
      <c r="A117" s="67" t="s">
        <v>28</v>
      </c>
      <c r="B117" s="57">
        <v>85438.1</v>
      </c>
      <c r="C117" s="57">
        <v>2000</v>
      </c>
      <c r="D117" s="57">
        <v>0.39900000000000002</v>
      </c>
      <c r="E117" s="57">
        <v>85438.1</v>
      </c>
      <c r="F117" s="57">
        <v>2000</v>
      </c>
      <c r="G117" s="57">
        <v>0.39900000000000002</v>
      </c>
      <c r="H117" s="57">
        <v>85438.1</v>
      </c>
      <c r="I117" s="57">
        <v>2000</v>
      </c>
      <c r="J117" s="57">
        <v>0.39900000000000002</v>
      </c>
      <c r="K117" s="57">
        <v>85438.1</v>
      </c>
      <c r="L117" s="57">
        <v>2000</v>
      </c>
      <c r="M117" s="57">
        <v>0.39900000000000002</v>
      </c>
      <c r="N117" s="57">
        <v>85438.1</v>
      </c>
      <c r="O117" s="57">
        <v>2000</v>
      </c>
      <c r="P117" s="57">
        <v>0.39900000000000002</v>
      </c>
      <c r="Q117" s="57">
        <v>85438.1</v>
      </c>
      <c r="R117" s="57">
        <v>2000</v>
      </c>
      <c r="S117" s="57">
        <v>0.39900000000000002</v>
      </c>
      <c r="T117" s="57">
        <v>85438.1</v>
      </c>
      <c r="U117" s="57">
        <v>2000</v>
      </c>
      <c r="V117" s="57">
        <v>0.39900000000000002</v>
      </c>
      <c r="W117" s="57">
        <v>85438.1</v>
      </c>
      <c r="X117" s="57">
        <v>2000</v>
      </c>
      <c r="Y117" s="57">
        <v>0.39900000000000002</v>
      </c>
      <c r="Z117" s="57">
        <v>85438.1</v>
      </c>
      <c r="AA117" s="57">
        <v>2000</v>
      </c>
      <c r="AB117" s="57">
        <v>0.39900000000000002</v>
      </c>
      <c r="AC117" s="57">
        <v>85438.1</v>
      </c>
      <c r="AD117" s="57">
        <v>2000</v>
      </c>
      <c r="AE117" s="57">
        <v>0.39900000000000002</v>
      </c>
    </row>
    <row r="118" spans="1:31">
      <c r="A118" s="67" t="s">
        <v>29</v>
      </c>
      <c r="B118" s="57">
        <v>123994.03</v>
      </c>
      <c r="C118" s="57">
        <v>326451.11</v>
      </c>
      <c r="D118" s="57">
        <v>82.460000000000008</v>
      </c>
      <c r="E118" s="57">
        <v>123994.03</v>
      </c>
      <c r="F118" s="57">
        <v>326451.11</v>
      </c>
      <c r="G118" s="57">
        <v>82.460000000000008</v>
      </c>
      <c r="H118" s="57">
        <v>123994.03</v>
      </c>
      <c r="I118" s="57">
        <v>326451.11</v>
      </c>
      <c r="J118" s="57">
        <v>82.460000000000008</v>
      </c>
      <c r="K118" s="57">
        <v>123994.03</v>
      </c>
      <c r="L118" s="57">
        <v>326451.11</v>
      </c>
      <c r="M118" s="57">
        <v>82.460000000000008</v>
      </c>
      <c r="N118" s="57">
        <v>123994.03</v>
      </c>
      <c r="O118" s="57">
        <v>326451.11</v>
      </c>
      <c r="P118" s="57">
        <v>82.460000000000008</v>
      </c>
      <c r="Q118" s="57">
        <v>123994.03</v>
      </c>
      <c r="R118" s="57">
        <v>326451.11</v>
      </c>
      <c r="S118" s="57">
        <v>82.460000000000008</v>
      </c>
      <c r="T118" s="57">
        <v>123994.03</v>
      </c>
      <c r="U118" s="57">
        <v>326451.11</v>
      </c>
      <c r="V118" s="57">
        <v>82.460000000000008</v>
      </c>
      <c r="W118" s="57">
        <v>123994.03</v>
      </c>
      <c r="X118" s="57">
        <v>326451.11</v>
      </c>
      <c r="Y118" s="57">
        <v>82.460000000000008</v>
      </c>
      <c r="Z118" s="57">
        <v>123994.03</v>
      </c>
      <c r="AA118" s="57">
        <v>326451.11</v>
      </c>
      <c r="AB118" s="57">
        <v>82.460000000000008</v>
      </c>
      <c r="AC118" s="57">
        <v>123994.03</v>
      </c>
      <c r="AD118" s="57">
        <v>326451.11</v>
      </c>
      <c r="AE118" s="57">
        <v>82.460000000000008</v>
      </c>
    </row>
    <row r="119" spans="1:31">
      <c r="A119" s="67" t="s">
        <v>30</v>
      </c>
      <c r="B119" s="57">
        <v>25628081.809999999</v>
      </c>
      <c r="C119" s="57">
        <v>11144261.09</v>
      </c>
      <c r="D119" s="57">
        <v>339.81500000000005</v>
      </c>
      <c r="E119" s="57">
        <v>25628081.809999999</v>
      </c>
      <c r="F119" s="57">
        <v>11144261.09</v>
      </c>
      <c r="G119" s="57">
        <v>339.81500000000005</v>
      </c>
      <c r="H119" s="57">
        <v>25628081.809999999</v>
      </c>
      <c r="I119" s="57">
        <v>11144261.09</v>
      </c>
      <c r="J119" s="57">
        <v>339.81500000000005</v>
      </c>
      <c r="K119" s="57">
        <v>25628081.809999999</v>
      </c>
      <c r="L119" s="57">
        <v>11144261.09</v>
      </c>
      <c r="M119" s="57">
        <v>339.81500000000005</v>
      </c>
      <c r="N119" s="57">
        <v>25628081.809999999</v>
      </c>
      <c r="O119" s="57">
        <v>11144261.09</v>
      </c>
      <c r="P119" s="57">
        <v>339.81500000000005</v>
      </c>
      <c r="Q119" s="57">
        <v>25628081.809999999</v>
      </c>
      <c r="R119" s="57">
        <v>11144261.09</v>
      </c>
      <c r="S119" s="57">
        <v>339.81500000000005</v>
      </c>
      <c r="T119" s="57">
        <v>25628081.809999999</v>
      </c>
      <c r="U119" s="57">
        <v>11144261.09</v>
      </c>
      <c r="V119" s="57">
        <v>339.81500000000005</v>
      </c>
      <c r="W119" s="57">
        <v>25628081.809999999</v>
      </c>
      <c r="X119" s="57">
        <v>11144261.09</v>
      </c>
      <c r="Y119" s="57">
        <v>339.81500000000005</v>
      </c>
      <c r="Z119" s="57">
        <v>25628081.809999999</v>
      </c>
      <c r="AA119" s="57">
        <v>11144261.09</v>
      </c>
      <c r="AB119" s="57">
        <v>339.81500000000005</v>
      </c>
      <c r="AC119" s="57">
        <v>25628081.809999999</v>
      </c>
      <c r="AD119" s="57">
        <v>11144261.09</v>
      </c>
      <c r="AE119" s="57">
        <v>339.81500000000005</v>
      </c>
    </row>
    <row r="120" spans="1:31">
      <c r="A120" s="67" t="s">
        <v>31</v>
      </c>
      <c r="B120" s="57">
        <v>3600596.54</v>
      </c>
      <c r="C120" s="57">
        <v>4286.59</v>
      </c>
      <c r="D120" s="57">
        <v>0</v>
      </c>
      <c r="E120" s="57">
        <v>3600596.54</v>
      </c>
      <c r="F120" s="57">
        <v>4286.59</v>
      </c>
      <c r="G120" s="57">
        <v>0</v>
      </c>
      <c r="H120" s="57">
        <v>3600596.54</v>
      </c>
      <c r="I120" s="57">
        <v>4286.59</v>
      </c>
      <c r="J120" s="57">
        <v>0</v>
      </c>
      <c r="K120" s="57">
        <v>3600596.54</v>
      </c>
      <c r="L120" s="57">
        <v>4286.59</v>
      </c>
      <c r="M120" s="57">
        <v>0</v>
      </c>
      <c r="N120" s="57">
        <v>3600596.54</v>
      </c>
      <c r="O120" s="57">
        <v>4286.59</v>
      </c>
      <c r="P120" s="57">
        <v>0</v>
      </c>
      <c r="Q120" s="57">
        <v>3600596.54</v>
      </c>
      <c r="R120" s="57">
        <v>4286.59</v>
      </c>
      <c r="S120" s="57">
        <v>0</v>
      </c>
      <c r="T120" s="57">
        <v>3600596.54</v>
      </c>
      <c r="U120" s="57">
        <v>4286.59</v>
      </c>
      <c r="V120" s="57">
        <v>0</v>
      </c>
      <c r="W120" s="57">
        <v>3600596.54</v>
      </c>
      <c r="X120" s="57">
        <v>4286.59</v>
      </c>
      <c r="Y120" s="57">
        <v>0</v>
      </c>
      <c r="Z120" s="57">
        <v>3600596.54</v>
      </c>
      <c r="AA120" s="57">
        <v>4286.59</v>
      </c>
      <c r="AB120" s="57">
        <v>0</v>
      </c>
      <c r="AC120" s="57">
        <v>3600596.54</v>
      </c>
      <c r="AD120" s="57">
        <v>4286.59</v>
      </c>
      <c r="AE120" s="57">
        <v>0</v>
      </c>
    </row>
    <row r="121" spans="1:31">
      <c r="A121" s="67" t="s">
        <v>32</v>
      </c>
      <c r="B121" s="57">
        <v>795846.25</v>
      </c>
      <c r="C121" s="57">
        <v>2060509.26</v>
      </c>
      <c r="D121" s="57">
        <v>851.2</v>
      </c>
      <c r="E121" s="57">
        <v>795846.25</v>
      </c>
      <c r="F121" s="57">
        <v>2060509.26</v>
      </c>
      <c r="G121" s="57">
        <v>851.2</v>
      </c>
      <c r="H121" s="57">
        <v>795846.25</v>
      </c>
      <c r="I121" s="57">
        <v>2060509.26</v>
      </c>
      <c r="J121" s="57">
        <v>851.2</v>
      </c>
      <c r="K121" s="57">
        <v>795846.25</v>
      </c>
      <c r="L121" s="57">
        <v>2060509.26</v>
      </c>
      <c r="M121" s="57">
        <v>851.2</v>
      </c>
      <c r="N121" s="57">
        <v>795846.25</v>
      </c>
      <c r="O121" s="57">
        <v>2060509.26</v>
      </c>
      <c r="P121" s="57">
        <v>851.2</v>
      </c>
      <c r="Q121" s="57">
        <v>795846.25</v>
      </c>
      <c r="R121" s="57">
        <v>2060509.26</v>
      </c>
      <c r="S121" s="57">
        <v>851.2</v>
      </c>
      <c r="T121" s="57">
        <v>795846.25</v>
      </c>
      <c r="U121" s="57">
        <v>2060509.26</v>
      </c>
      <c r="V121" s="57">
        <v>851.2</v>
      </c>
      <c r="W121" s="57">
        <v>795846.25</v>
      </c>
      <c r="X121" s="57">
        <v>2060509.26</v>
      </c>
      <c r="Y121" s="57">
        <v>851.2</v>
      </c>
      <c r="Z121" s="57">
        <v>795846.25</v>
      </c>
      <c r="AA121" s="57">
        <v>2060509.26</v>
      </c>
      <c r="AB121" s="57">
        <v>851.2</v>
      </c>
      <c r="AC121" s="57">
        <v>795846.25</v>
      </c>
      <c r="AD121" s="57">
        <v>2060509.26</v>
      </c>
      <c r="AE121" s="57">
        <v>851.2</v>
      </c>
    </row>
    <row r="122" spans="1:31">
      <c r="A122" s="67" t="s">
        <v>33</v>
      </c>
      <c r="B122" s="57">
        <v>4249101.82</v>
      </c>
      <c r="C122" s="57">
        <v>8772872.7400000002</v>
      </c>
      <c r="D122" s="57">
        <v>6296.4860000000008</v>
      </c>
      <c r="E122" s="57">
        <v>4249101.82</v>
      </c>
      <c r="F122" s="57">
        <v>8772872.7400000002</v>
      </c>
      <c r="G122" s="57">
        <v>6296.4860000000008</v>
      </c>
      <c r="H122" s="57">
        <v>4249101.82</v>
      </c>
      <c r="I122" s="57">
        <v>8772872.7400000002</v>
      </c>
      <c r="J122" s="57">
        <v>6296.4860000000008</v>
      </c>
      <c r="K122" s="57">
        <v>4249101.82</v>
      </c>
      <c r="L122" s="57">
        <v>8772872.7400000002</v>
      </c>
      <c r="M122" s="57">
        <v>6296.4860000000008</v>
      </c>
      <c r="N122" s="57">
        <v>4249101.82</v>
      </c>
      <c r="O122" s="57">
        <v>8772872.7400000002</v>
      </c>
      <c r="P122" s="57">
        <v>6296.4860000000008</v>
      </c>
      <c r="Q122" s="57">
        <v>4249101.82</v>
      </c>
      <c r="R122" s="57">
        <v>8772872.7400000002</v>
      </c>
      <c r="S122" s="57">
        <v>6296.4860000000008</v>
      </c>
      <c r="T122" s="57">
        <v>4249101.82</v>
      </c>
      <c r="U122" s="57">
        <v>8772872.7400000002</v>
      </c>
      <c r="V122" s="57">
        <v>6296.4860000000008</v>
      </c>
      <c r="W122" s="57">
        <v>4249101.82</v>
      </c>
      <c r="X122" s="57">
        <v>8772872.7400000002</v>
      </c>
      <c r="Y122" s="57">
        <v>6296.4860000000008</v>
      </c>
      <c r="Z122" s="57">
        <v>4249101.82</v>
      </c>
      <c r="AA122" s="57">
        <v>8772872.7400000002</v>
      </c>
      <c r="AB122" s="57">
        <v>6296.4860000000008</v>
      </c>
      <c r="AC122" s="57">
        <v>4249101.82</v>
      </c>
      <c r="AD122" s="57">
        <v>8772872.7400000002</v>
      </c>
      <c r="AE122" s="57">
        <v>6296.4860000000008</v>
      </c>
    </row>
    <row r="123" spans="1:31">
      <c r="A123" s="67" t="s">
        <v>34</v>
      </c>
      <c r="B123" s="57">
        <v>62823.360000000001</v>
      </c>
      <c r="C123" s="57">
        <v>1061920.8400000001</v>
      </c>
      <c r="D123" s="57">
        <v>266.13300000000004</v>
      </c>
      <c r="E123" s="57">
        <v>62823.360000000001</v>
      </c>
      <c r="F123" s="57">
        <v>1061920.8400000001</v>
      </c>
      <c r="G123" s="57">
        <v>266.13300000000004</v>
      </c>
      <c r="H123" s="57">
        <v>62823.360000000001</v>
      </c>
      <c r="I123" s="57">
        <v>1061920.8400000001</v>
      </c>
      <c r="J123" s="57">
        <v>266.13300000000004</v>
      </c>
      <c r="K123" s="57">
        <v>62823.360000000001</v>
      </c>
      <c r="L123" s="57">
        <v>1061920.8400000001</v>
      </c>
      <c r="M123" s="57">
        <v>266.13300000000004</v>
      </c>
      <c r="N123" s="57">
        <v>62823.360000000001</v>
      </c>
      <c r="O123" s="57">
        <v>1061920.8400000001</v>
      </c>
      <c r="P123" s="57">
        <v>266.13300000000004</v>
      </c>
      <c r="Q123" s="57">
        <v>62823.360000000001</v>
      </c>
      <c r="R123" s="57">
        <v>1061920.8400000001</v>
      </c>
      <c r="S123" s="57">
        <v>266.13300000000004</v>
      </c>
      <c r="T123" s="57">
        <v>62823.360000000001</v>
      </c>
      <c r="U123" s="57">
        <v>1061920.8400000001</v>
      </c>
      <c r="V123" s="57">
        <v>266.13300000000004</v>
      </c>
      <c r="W123" s="57">
        <v>62823.360000000001</v>
      </c>
      <c r="X123" s="57">
        <v>1061920.8400000001</v>
      </c>
      <c r="Y123" s="57">
        <v>266.13300000000004</v>
      </c>
      <c r="Z123" s="57">
        <v>62823.360000000001</v>
      </c>
      <c r="AA123" s="57">
        <v>1061920.8400000001</v>
      </c>
      <c r="AB123" s="57">
        <v>266.13300000000004</v>
      </c>
      <c r="AC123" s="57">
        <v>62823.360000000001</v>
      </c>
      <c r="AD123" s="57">
        <v>1061920.8400000001</v>
      </c>
      <c r="AE123" s="57">
        <v>266.13300000000004</v>
      </c>
    </row>
    <row r="124" spans="1:31">
      <c r="A124" s="67" t="s">
        <v>35</v>
      </c>
      <c r="B124" s="57">
        <v>105626.09</v>
      </c>
      <c r="C124" s="57">
        <v>36880.26</v>
      </c>
      <c r="D124" s="57">
        <v>162.12700000000001</v>
      </c>
      <c r="E124" s="57">
        <v>105626.09</v>
      </c>
      <c r="F124" s="57">
        <v>36880.26</v>
      </c>
      <c r="G124" s="57">
        <v>162.12700000000001</v>
      </c>
      <c r="H124" s="57">
        <v>105626.09</v>
      </c>
      <c r="I124" s="57">
        <v>36880.26</v>
      </c>
      <c r="J124" s="57">
        <v>162.12700000000001</v>
      </c>
      <c r="K124" s="57">
        <v>105626.09</v>
      </c>
      <c r="L124" s="57">
        <v>36880.26</v>
      </c>
      <c r="M124" s="57">
        <v>162.12700000000001</v>
      </c>
      <c r="N124" s="57">
        <v>105626.09</v>
      </c>
      <c r="O124" s="57">
        <v>36880.26</v>
      </c>
      <c r="P124" s="57">
        <v>162.12700000000001</v>
      </c>
      <c r="Q124" s="57">
        <v>105626.09</v>
      </c>
      <c r="R124" s="57">
        <v>36880.26</v>
      </c>
      <c r="S124" s="57">
        <v>162.12700000000001</v>
      </c>
      <c r="T124" s="57">
        <v>105626.09</v>
      </c>
      <c r="U124" s="57">
        <v>36880.26</v>
      </c>
      <c r="V124" s="57">
        <v>162.12700000000001</v>
      </c>
      <c r="W124" s="57">
        <v>105626.09</v>
      </c>
      <c r="X124" s="57">
        <v>36880.26</v>
      </c>
      <c r="Y124" s="57">
        <v>162.12700000000001</v>
      </c>
      <c r="Z124" s="57">
        <v>105626.09</v>
      </c>
      <c r="AA124" s="57">
        <v>36880.26</v>
      </c>
      <c r="AB124" s="57">
        <v>162.12700000000001</v>
      </c>
      <c r="AC124" s="57">
        <v>105626.09</v>
      </c>
      <c r="AD124" s="57">
        <v>36880.26</v>
      </c>
      <c r="AE124" s="57">
        <v>162.12700000000001</v>
      </c>
    </row>
    <row r="125" spans="1:31">
      <c r="A125" s="67" t="s">
        <v>36</v>
      </c>
      <c r="B125" s="57">
        <v>85438.1</v>
      </c>
      <c r="C125" s="57">
        <v>2000</v>
      </c>
      <c r="D125" s="57">
        <v>0.39900000000000002</v>
      </c>
      <c r="E125" s="57">
        <v>85438.1</v>
      </c>
      <c r="F125" s="57">
        <v>2000</v>
      </c>
      <c r="G125" s="57">
        <v>0.39900000000000002</v>
      </c>
      <c r="H125" s="57">
        <v>85438.1</v>
      </c>
      <c r="I125" s="57">
        <v>2000</v>
      </c>
      <c r="J125" s="57">
        <v>0.39900000000000002</v>
      </c>
      <c r="K125" s="57">
        <v>85438.1</v>
      </c>
      <c r="L125" s="57">
        <v>2000</v>
      </c>
      <c r="M125" s="57">
        <v>0.39900000000000002</v>
      </c>
      <c r="N125" s="57">
        <v>85438.1</v>
      </c>
      <c r="O125" s="57">
        <v>2000</v>
      </c>
      <c r="P125" s="57">
        <v>0.39900000000000002</v>
      </c>
      <c r="Q125" s="57">
        <v>85438.1</v>
      </c>
      <c r="R125" s="57">
        <v>2000</v>
      </c>
      <c r="S125" s="57">
        <v>0.39900000000000002</v>
      </c>
      <c r="T125" s="57">
        <v>85438.1</v>
      </c>
      <c r="U125" s="57">
        <v>2000</v>
      </c>
      <c r="V125" s="57">
        <v>0.39900000000000002</v>
      </c>
      <c r="W125" s="57">
        <v>85438.1</v>
      </c>
      <c r="X125" s="57">
        <v>2000</v>
      </c>
      <c r="Y125" s="57">
        <v>0.39900000000000002</v>
      </c>
      <c r="Z125" s="57">
        <v>85438.1</v>
      </c>
      <c r="AA125" s="57">
        <v>2000</v>
      </c>
      <c r="AB125" s="57">
        <v>0.39900000000000002</v>
      </c>
      <c r="AC125" s="57">
        <v>85438.1</v>
      </c>
      <c r="AD125" s="57">
        <v>2000</v>
      </c>
      <c r="AE125" s="57">
        <v>0.39900000000000002</v>
      </c>
    </row>
    <row r="126" spans="1:31">
      <c r="A126" s="67" t="s">
        <v>37</v>
      </c>
      <c r="B126" s="57">
        <v>123994.03</v>
      </c>
      <c r="C126" s="57">
        <v>326451.11</v>
      </c>
      <c r="D126" s="57">
        <v>82.460000000000008</v>
      </c>
      <c r="E126" s="57">
        <v>123994.03</v>
      </c>
      <c r="F126" s="57">
        <v>326451.11</v>
      </c>
      <c r="G126" s="57">
        <v>82.460000000000008</v>
      </c>
      <c r="H126" s="57">
        <v>123994.03</v>
      </c>
      <c r="I126" s="57">
        <v>326451.11</v>
      </c>
      <c r="J126" s="57">
        <v>82.460000000000008</v>
      </c>
      <c r="K126" s="57">
        <v>123994.03</v>
      </c>
      <c r="L126" s="57">
        <v>326451.11</v>
      </c>
      <c r="M126" s="57">
        <v>82.460000000000008</v>
      </c>
      <c r="N126" s="57">
        <v>123994.03</v>
      </c>
      <c r="O126" s="57">
        <v>326451.11</v>
      </c>
      <c r="P126" s="57">
        <v>82.460000000000008</v>
      </c>
      <c r="Q126" s="57">
        <v>123994.03</v>
      </c>
      <c r="R126" s="57">
        <v>326451.11</v>
      </c>
      <c r="S126" s="57">
        <v>82.460000000000008</v>
      </c>
      <c r="T126" s="57">
        <v>123994.03</v>
      </c>
      <c r="U126" s="57">
        <v>326451.11</v>
      </c>
      <c r="V126" s="57">
        <v>82.460000000000008</v>
      </c>
      <c r="W126" s="57">
        <v>123994.03</v>
      </c>
      <c r="X126" s="57">
        <v>326451.11</v>
      </c>
      <c r="Y126" s="57">
        <v>82.460000000000008</v>
      </c>
      <c r="Z126" s="57">
        <v>123994.03</v>
      </c>
      <c r="AA126" s="57">
        <v>326451.11</v>
      </c>
      <c r="AB126" s="57">
        <v>82.460000000000008</v>
      </c>
      <c r="AC126" s="57">
        <v>123994.03</v>
      </c>
      <c r="AD126" s="57">
        <v>326451.11</v>
      </c>
      <c r="AE126" s="57">
        <v>82.460000000000008</v>
      </c>
    </row>
    <row r="127" spans="1:31">
      <c r="A127" s="67" t="s">
        <v>38</v>
      </c>
      <c r="B127" s="57">
        <v>25628081.809999999</v>
      </c>
      <c r="C127" s="57">
        <v>11144261.09</v>
      </c>
      <c r="D127" s="57">
        <v>339.81500000000005</v>
      </c>
      <c r="E127" s="57">
        <v>25628081.809999999</v>
      </c>
      <c r="F127" s="57">
        <v>11144261.09</v>
      </c>
      <c r="G127" s="57">
        <v>339.81500000000005</v>
      </c>
      <c r="H127" s="57">
        <v>25628081.809999999</v>
      </c>
      <c r="I127" s="57">
        <v>11144261.09</v>
      </c>
      <c r="J127" s="57">
        <v>339.81500000000005</v>
      </c>
      <c r="K127" s="57">
        <v>25628081.809999999</v>
      </c>
      <c r="L127" s="57">
        <v>11144261.09</v>
      </c>
      <c r="M127" s="57">
        <v>339.81500000000005</v>
      </c>
      <c r="N127" s="57">
        <v>25628081.809999999</v>
      </c>
      <c r="O127" s="57">
        <v>11144261.09</v>
      </c>
      <c r="P127" s="57">
        <v>339.81500000000005</v>
      </c>
      <c r="Q127" s="57">
        <v>25628081.809999999</v>
      </c>
      <c r="R127" s="57">
        <v>11144261.09</v>
      </c>
      <c r="S127" s="57">
        <v>339.81500000000005</v>
      </c>
      <c r="T127" s="57">
        <v>25628081.809999999</v>
      </c>
      <c r="U127" s="57">
        <v>11144261.09</v>
      </c>
      <c r="V127" s="57">
        <v>339.81500000000005</v>
      </c>
      <c r="W127" s="57">
        <v>25628081.809999999</v>
      </c>
      <c r="X127" s="57">
        <v>11144261.09</v>
      </c>
      <c r="Y127" s="57">
        <v>339.81500000000005</v>
      </c>
      <c r="Z127" s="57">
        <v>25628081.809999999</v>
      </c>
      <c r="AA127" s="57">
        <v>11144261.09</v>
      </c>
      <c r="AB127" s="57">
        <v>339.81500000000005</v>
      </c>
      <c r="AC127" s="57">
        <v>25628081.809999999</v>
      </c>
      <c r="AD127" s="57">
        <v>11144261.09</v>
      </c>
      <c r="AE127" s="57">
        <v>339.81500000000005</v>
      </c>
    </row>
    <row r="128" spans="1:31">
      <c r="A128" s="67" t="s">
        <v>39</v>
      </c>
      <c r="B128" s="57">
        <v>3600596.54</v>
      </c>
      <c r="C128" s="57">
        <v>4286.59</v>
      </c>
      <c r="D128" s="57">
        <v>0</v>
      </c>
      <c r="E128" s="57">
        <v>3600596.54</v>
      </c>
      <c r="F128" s="57">
        <v>4286.59</v>
      </c>
      <c r="G128" s="57">
        <v>0</v>
      </c>
      <c r="H128" s="57">
        <v>3600596.54</v>
      </c>
      <c r="I128" s="57">
        <v>4286.59</v>
      </c>
      <c r="J128" s="57">
        <v>0</v>
      </c>
      <c r="K128" s="57">
        <v>3600596.54</v>
      </c>
      <c r="L128" s="57">
        <v>4286.59</v>
      </c>
      <c r="M128" s="57">
        <v>0</v>
      </c>
      <c r="N128" s="57">
        <v>3600596.54</v>
      </c>
      <c r="O128" s="57">
        <v>4286.59</v>
      </c>
      <c r="P128" s="57">
        <v>0</v>
      </c>
      <c r="Q128" s="57">
        <v>3600596.54</v>
      </c>
      <c r="R128" s="57">
        <v>4286.59</v>
      </c>
      <c r="S128" s="57">
        <v>0</v>
      </c>
      <c r="T128" s="57">
        <v>3600596.54</v>
      </c>
      <c r="U128" s="57">
        <v>4286.59</v>
      </c>
      <c r="V128" s="57">
        <v>0</v>
      </c>
      <c r="W128" s="57">
        <v>3600596.54</v>
      </c>
      <c r="X128" s="57">
        <v>4286.59</v>
      </c>
      <c r="Y128" s="57">
        <v>0</v>
      </c>
      <c r="Z128" s="57">
        <v>3600596.54</v>
      </c>
      <c r="AA128" s="57">
        <v>4286.59</v>
      </c>
      <c r="AB128" s="57">
        <v>0</v>
      </c>
      <c r="AC128" s="57">
        <v>3600596.54</v>
      </c>
      <c r="AD128" s="57">
        <v>4286.59</v>
      </c>
      <c r="AE128" s="57">
        <v>0</v>
      </c>
    </row>
    <row r="129" spans="1:31">
      <c r="A129" s="67" t="s">
        <v>40</v>
      </c>
      <c r="B129" s="57">
        <v>795846.25</v>
      </c>
      <c r="C129" s="57">
        <v>2060509.26</v>
      </c>
      <c r="D129" s="57">
        <v>851.2</v>
      </c>
      <c r="E129" s="57">
        <v>795846.25</v>
      </c>
      <c r="F129" s="57">
        <v>2060509.26</v>
      </c>
      <c r="G129" s="57">
        <v>851.2</v>
      </c>
      <c r="H129" s="57">
        <v>795846.25</v>
      </c>
      <c r="I129" s="57">
        <v>2060509.26</v>
      </c>
      <c r="J129" s="57">
        <v>851.2</v>
      </c>
      <c r="K129" s="57">
        <v>795846.25</v>
      </c>
      <c r="L129" s="57">
        <v>2060509.26</v>
      </c>
      <c r="M129" s="57">
        <v>851.2</v>
      </c>
      <c r="N129" s="57">
        <v>795846.25</v>
      </c>
      <c r="O129" s="57">
        <v>2060509.26</v>
      </c>
      <c r="P129" s="57">
        <v>851.2</v>
      </c>
      <c r="Q129" s="57">
        <v>795846.25</v>
      </c>
      <c r="R129" s="57">
        <v>2060509.26</v>
      </c>
      <c r="S129" s="57">
        <v>851.2</v>
      </c>
      <c r="T129" s="57">
        <v>795846.25</v>
      </c>
      <c r="U129" s="57">
        <v>2060509.26</v>
      </c>
      <c r="V129" s="57">
        <v>851.2</v>
      </c>
      <c r="W129" s="57">
        <v>795846.25</v>
      </c>
      <c r="X129" s="57">
        <v>2060509.26</v>
      </c>
      <c r="Y129" s="57">
        <v>851.2</v>
      </c>
      <c r="Z129" s="57">
        <v>795846.25</v>
      </c>
      <c r="AA129" s="57">
        <v>2060509.26</v>
      </c>
      <c r="AB129" s="57">
        <v>851.2</v>
      </c>
      <c r="AC129" s="57">
        <v>795846.25</v>
      </c>
      <c r="AD129" s="57">
        <v>2060509.26</v>
      </c>
      <c r="AE129" s="57">
        <v>851.2</v>
      </c>
    </row>
    <row r="130" spans="1:31">
      <c r="A130" s="67" t="s">
        <v>41</v>
      </c>
      <c r="B130" s="57">
        <v>4249101.82</v>
      </c>
      <c r="C130" s="57">
        <v>8772872.7400000002</v>
      </c>
      <c r="D130" s="57">
        <v>6296.4860000000008</v>
      </c>
      <c r="E130" s="57">
        <v>4249101.82</v>
      </c>
      <c r="F130" s="57">
        <v>8772872.7400000002</v>
      </c>
      <c r="G130" s="57">
        <v>6296.4860000000008</v>
      </c>
      <c r="H130" s="57">
        <v>4249101.82</v>
      </c>
      <c r="I130" s="57">
        <v>8772872.7400000002</v>
      </c>
      <c r="J130" s="57">
        <v>6296.4860000000008</v>
      </c>
      <c r="K130" s="57">
        <v>4249101.82</v>
      </c>
      <c r="L130" s="57">
        <v>8772872.7400000002</v>
      </c>
      <c r="M130" s="57">
        <v>6296.4860000000008</v>
      </c>
      <c r="N130" s="57">
        <v>4249101.82</v>
      </c>
      <c r="O130" s="57">
        <v>8772872.7400000002</v>
      </c>
      <c r="P130" s="57">
        <v>6296.4860000000008</v>
      </c>
      <c r="Q130" s="57">
        <v>4249101.82</v>
      </c>
      <c r="R130" s="57">
        <v>8772872.7400000002</v>
      </c>
      <c r="S130" s="57">
        <v>6296.4860000000008</v>
      </c>
      <c r="T130" s="57">
        <v>4249101.82</v>
      </c>
      <c r="U130" s="57">
        <v>8772872.7400000002</v>
      </c>
      <c r="V130" s="57">
        <v>6296.4860000000008</v>
      </c>
      <c r="W130" s="57">
        <v>4249101.82</v>
      </c>
      <c r="X130" s="57">
        <v>8772872.7400000002</v>
      </c>
      <c r="Y130" s="57">
        <v>6296.4860000000008</v>
      </c>
      <c r="Z130" s="57">
        <v>4249101.82</v>
      </c>
      <c r="AA130" s="57">
        <v>8772872.7400000002</v>
      </c>
      <c r="AB130" s="57">
        <v>6296.4860000000008</v>
      </c>
      <c r="AC130" s="57">
        <v>4249101.82</v>
      </c>
      <c r="AD130" s="57">
        <v>8772872.7400000002</v>
      </c>
      <c r="AE130" s="57">
        <v>6296.4860000000008</v>
      </c>
    </row>
    <row r="133" spans="1:31">
      <c r="A133" s="67">
        <v>2060</v>
      </c>
      <c r="B133" s="63" t="s">
        <v>12</v>
      </c>
      <c r="C133" s="64" t="s">
        <v>13</v>
      </c>
      <c r="D133" s="64" t="s">
        <v>14</v>
      </c>
      <c r="E133" s="64" t="s">
        <v>15</v>
      </c>
      <c r="F133" s="64" t="s">
        <v>16</v>
      </c>
      <c r="G133" s="64" t="s">
        <v>17</v>
      </c>
      <c r="H133" s="64" t="s">
        <v>18</v>
      </c>
      <c r="I133" s="64" t="s">
        <v>19</v>
      </c>
      <c r="J133" s="64" t="s">
        <v>20</v>
      </c>
      <c r="K133" s="64" t="s">
        <v>21</v>
      </c>
      <c r="L133" s="64" t="s">
        <v>22</v>
      </c>
      <c r="M133" s="64" t="s">
        <v>23</v>
      </c>
      <c r="N133" s="65" t="s">
        <v>24</v>
      </c>
      <c r="O133" s="64" t="s">
        <v>25</v>
      </c>
      <c r="P133" s="64" t="s">
        <v>26</v>
      </c>
      <c r="Q133" s="64" t="s">
        <v>27</v>
      </c>
      <c r="R133" s="64" t="s">
        <v>28</v>
      </c>
      <c r="S133" s="64" t="s">
        <v>29</v>
      </c>
      <c r="T133" s="64" t="s">
        <v>30</v>
      </c>
      <c r="U133" s="64" t="s">
        <v>31</v>
      </c>
      <c r="V133" s="64" t="s">
        <v>32</v>
      </c>
      <c r="W133" s="64" t="s">
        <v>33</v>
      </c>
      <c r="X133" s="64" t="s">
        <v>34</v>
      </c>
      <c r="Y133" s="64" t="s">
        <v>35</v>
      </c>
      <c r="Z133" s="64" t="s">
        <v>36</v>
      </c>
      <c r="AA133" s="64" t="s">
        <v>37</v>
      </c>
      <c r="AB133" s="64" t="s">
        <v>38</v>
      </c>
      <c r="AC133" s="64" t="s">
        <v>39</v>
      </c>
      <c r="AD133" s="64" t="s">
        <v>40</v>
      </c>
      <c r="AE133" s="64" t="s">
        <v>41</v>
      </c>
    </row>
    <row r="134" spans="1:31">
      <c r="A134" s="67" t="s">
        <v>12</v>
      </c>
      <c r="B134" s="66" t="s">
        <v>197</v>
      </c>
      <c r="C134" s="66">
        <v>93.53</v>
      </c>
      <c r="D134" s="66">
        <v>28.2</v>
      </c>
      <c r="E134" s="66" t="s">
        <v>197</v>
      </c>
      <c r="F134" s="66">
        <v>93.53</v>
      </c>
      <c r="G134" s="66">
        <v>28.2</v>
      </c>
      <c r="H134" s="66" t="s">
        <v>197</v>
      </c>
      <c r="I134" s="66">
        <v>93.53</v>
      </c>
      <c r="J134" s="66">
        <v>28.2</v>
      </c>
      <c r="K134" s="66" t="s">
        <v>197</v>
      </c>
      <c r="L134" s="66">
        <v>93.53</v>
      </c>
      <c r="M134" s="66">
        <v>28.2</v>
      </c>
      <c r="N134" s="66" t="s">
        <v>197</v>
      </c>
      <c r="O134" s="66">
        <v>93.53</v>
      </c>
      <c r="P134" s="66">
        <v>28.2</v>
      </c>
      <c r="Q134" s="66" t="s">
        <v>197</v>
      </c>
      <c r="R134" s="66">
        <v>93.53</v>
      </c>
      <c r="S134" s="66">
        <v>28.2</v>
      </c>
      <c r="T134" s="66" t="s">
        <v>197</v>
      </c>
      <c r="U134" s="66">
        <v>93.53</v>
      </c>
      <c r="V134" s="66">
        <v>28.2</v>
      </c>
      <c r="W134" s="66" t="s">
        <v>197</v>
      </c>
      <c r="X134" s="66">
        <v>93.53</v>
      </c>
      <c r="Y134" s="66">
        <v>28.2</v>
      </c>
      <c r="Z134" s="66" t="s">
        <v>197</v>
      </c>
      <c r="AA134" s="66">
        <v>93.53</v>
      </c>
      <c r="AB134" s="66">
        <v>28.2</v>
      </c>
      <c r="AC134" s="66" t="s">
        <v>197</v>
      </c>
      <c r="AD134" s="66">
        <v>93.53</v>
      </c>
      <c r="AE134" s="66">
        <v>28.2</v>
      </c>
    </row>
    <row r="135" spans="1:31">
      <c r="A135" s="67" t="s">
        <v>13</v>
      </c>
      <c r="B135" s="66" t="s">
        <v>197</v>
      </c>
      <c r="C135" s="66">
        <v>2000</v>
      </c>
      <c r="D135" s="66">
        <v>395.41</v>
      </c>
      <c r="E135" s="66" t="s">
        <v>197</v>
      </c>
      <c r="F135" s="66">
        <v>2000</v>
      </c>
      <c r="G135" s="66">
        <v>395.41</v>
      </c>
      <c r="H135" s="66" t="s">
        <v>197</v>
      </c>
      <c r="I135" s="66">
        <v>2000</v>
      </c>
      <c r="J135" s="66">
        <v>395.41</v>
      </c>
      <c r="K135" s="66" t="s">
        <v>197</v>
      </c>
      <c r="L135" s="66">
        <v>2000</v>
      </c>
      <c r="M135" s="66">
        <v>395.41</v>
      </c>
      <c r="N135" s="66" t="s">
        <v>197</v>
      </c>
      <c r="O135" s="66">
        <v>2000</v>
      </c>
      <c r="P135" s="66">
        <v>395.41</v>
      </c>
      <c r="Q135" s="66" t="s">
        <v>197</v>
      </c>
      <c r="R135" s="66">
        <v>2000</v>
      </c>
      <c r="S135" s="66">
        <v>395.41</v>
      </c>
      <c r="T135" s="66" t="s">
        <v>197</v>
      </c>
      <c r="U135" s="66">
        <v>2000</v>
      </c>
      <c r="V135" s="66">
        <v>395.41</v>
      </c>
      <c r="W135" s="66" t="s">
        <v>197</v>
      </c>
      <c r="X135" s="66">
        <v>2000</v>
      </c>
      <c r="Y135" s="66">
        <v>395.41</v>
      </c>
      <c r="Z135" s="66" t="s">
        <v>197</v>
      </c>
      <c r="AA135" s="66">
        <v>2000</v>
      </c>
      <c r="AB135" s="66">
        <v>395.41</v>
      </c>
      <c r="AC135" s="66" t="s">
        <v>197</v>
      </c>
      <c r="AD135" s="66">
        <v>2000</v>
      </c>
      <c r="AE135" s="66">
        <v>395.41</v>
      </c>
    </row>
    <row r="136" spans="1:31">
      <c r="A136" s="67" t="s">
        <v>14</v>
      </c>
      <c r="B136" s="66" t="s">
        <v>197</v>
      </c>
      <c r="C136" s="66" t="s">
        <v>197</v>
      </c>
      <c r="D136" s="66">
        <v>1470.05</v>
      </c>
      <c r="E136" s="66" t="s">
        <v>197</v>
      </c>
      <c r="F136" s="66" t="s">
        <v>197</v>
      </c>
      <c r="G136" s="66">
        <v>1470.05</v>
      </c>
      <c r="H136" s="66" t="s">
        <v>197</v>
      </c>
      <c r="I136" s="66" t="s">
        <v>197</v>
      </c>
      <c r="J136" s="66">
        <v>1470.05</v>
      </c>
      <c r="K136" s="66" t="s">
        <v>197</v>
      </c>
      <c r="L136" s="66" t="s">
        <v>197</v>
      </c>
      <c r="M136" s="66">
        <v>1470.05</v>
      </c>
      <c r="N136" s="66" t="s">
        <v>197</v>
      </c>
      <c r="O136" s="66" t="s">
        <v>197</v>
      </c>
      <c r="P136" s="66">
        <v>1470.05</v>
      </c>
      <c r="Q136" s="66" t="s">
        <v>197</v>
      </c>
      <c r="R136" s="66" t="s">
        <v>197</v>
      </c>
      <c r="S136" s="66">
        <v>1470.05</v>
      </c>
      <c r="T136" s="66" t="s">
        <v>197</v>
      </c>
      <c r="U136" s="66" t="s">
        <v>197</v>
      </c>
      <c r="V136" s="66">
        <v>1470.05</v>
      </c>
      <c r="W136" s="66" t="s">
        <v>197</v>
      </c>
      <c r="X136" s="66" t="s">
        <v>197</v>
      </c>
      <c r="Y136" s="66">
        <v>1470.05</v>
      </c>
      <c r="Z136" s="66" t="s">
        <v>197</v>
      </c>
      <c r="AA136" s="66" t="s">
        <v>197</v>
      </c>
      <c r="AB136" s="66">
        <v>1470.05</v>
      </c>
      <c r="AC136" s="66" t="s">
        <v>197</v>
      </c>
      <c r="AD136" s="66" t="s">
        <v>197</v>
      </c>
      <c r="AE136" s="66">
        <v>1470.05</v>
      </c>
    </row>
    <row r="137" spans="1:31">
      <c r="A137" s="67" t="s">
        <v>15</v>
      </c>
      <c r="B137" s="66" t="s">
        <v>197</v>
      </c>
      <c r="C137" s="66">
        <v>2000</v>
      </c>
      <c r="D137" s="66">
        <v>0</v>
      </c>
      <c r="E137" s="66" t="s">
        <v>197</v>
      </c>
      <c r="F137" s="66">
        <v>2000</v>
      </c>
      <c r="G137" s="66">
        <v>0</v>
      </c>
      <c r="H137" s="66" t="s">
        <v>197</v>
      </c>
      <c r="I137" s="66">
        <v>2000</v>
      </c>
      <c r="J137" s="66">
        <v>0</v>
      </c>
      <c r="K137" s="66" t="s">
        <v>197</v>
      </c>
      <c r="L137" s="66">
        <v>2000</v>
      </c>
      <c r="M137" s="66">
        <v>0</v>
      </c>
      <c r="N137" s="66" t="s">
        <v>197</v>
      </c>
      <c r="O137" s="66">
        <v>2000</v>
      </c>
      <c r="P137" s="66">
        <v>0</v>
      </c>
      <c r="Q137" s="66" t="s">
        <v>197</v>
      </c>
      <c r="R137" s="66">
        <v>2000</v>
      </c>
      <c r="S137" s="66">
        <v>0</v>
      </c>
      <c r="T137" s="66" t="s">
        <v>197</v>
      </c>
      <c r="U137" s="66">
        <v>2000</v>
      </c>
      <c r="V137" s="66">
        <v>0</v>
      </c>
      <c r="W137" s="66" t="s">
        <v>197</v>
      </c>
      <c r="X137" s="66">
        <v>2000</v>
      </c>
      <c r="Y137" s="66">
        <v>0</v>
      </c>
      <c r="Z137" s="66" t="s">
        <v>197</v>
      </c>
      <c r="AA137" s="66">
        <v>2000</v>
      </c>
      <c r="AB137" s="66">
        <v>0</v>
      </c>
      <c r="AC137" s="66" t="s">
        <v>197</v>
      </c>
      <c r="AD137" s="66">
        <v>2000</v>
      </c>
      <c r="AE137" s="66">
        <v>0</v>
      </c>
    </row>
    <row r="138" spans="1:31">
      <c r="A138" s="67" t="s">
        <v>16</v>
      </c>
      <c r="B138" s="66" t="s">
        <v>197</v>
      </c>
      <c r="C138" s="66" t="s">
        <v>197</v>
      </c>
      <c r="D138" s="66">
        <v>21.01</v>
      </c>
      <c r="E138" s="66" t="s">
        <v>197</v>
      </c>
      <c r="F138" s="66" t="s">
        <v>197</v>
      </c>
      <c r="G138" s="66">
        <v>21.01</v>
      </c>
      <c r="H138" s="66" t="s">
        <v>197</v>
      </c>
      <c r="I138" s="66" t="s">
        <v>197</v>
      </c>
      <c r="J138" s="66">
        <v>21.01</v>
      </c>
      <c r="K138" s="66" t="s">
        <v>197</v>
      </c>
      <c r="L138" s="66" t="s">
        <v>197</v>
      </c>
      <c r="M138" s="66">
        <v>21.01</v>
      </c>
      <c r="N138" s="66" t="s">
        <v>197</v>
      </c>
      <c r="O138" s="66" t="s">
        <v>197</v>
      </c>
      <c r="P138" s="66">
        <v>21.01</v>
      </c>
      <c r="Q138" s="66" t="s">
        <v>197</v>
      </c>
      <c r="R138" s="66" t="s">
        <v>197</v>
      </c>
      <c r="S138" s="66">
        <v>21.01</v>
      </c>
      <c r="T138" s="66" t="s">
        <v>197</v>
      </c>
      <c r="U138" s="66" t="s">
        <v>197</v>
      </c>
      <c r="V138" s="66">
        <v>21.01</v>
      </c>
      <c r="W138" s="66" t="s">
        <v>197</v>
      </c>
      <c r="X138" s="66" t="s">
        <v>197</v>
      </c>
      <c r="Y138" s="66">
        <v>21.01</v>
      </c>
      <c r="Z138" s="66" t="s">
        <v>197</v>
      </c>
      <c r="AA138" s="66" t="s">
        <v>197</v>
      </c>
      <c r="AB138" s="66">
        <v>21.01</v>
      </c>
      <c r="AC138" s="66" t="s">
        <v>197</v>
      </c>
      <c r="AD138" s="66" t="s">
        <v>197</v>
      </c>
      <c r="AE138" s="66">
        <v>21.01</v>
      </c>
    </row>
    <row r="139" spans="1:31">
      <c r="A139" s="67" t="s">
        <v>17</v>
      </c>
      <c r="B139" s="66" t="s">
        <v>197</v>
      </c>
      <c r="C139" s="66">
        <v>483.22</v>
      </c>
      <c r="D139" s="66">
        <v>1490.66</v>
      </c>
      <c r="E139" s="66" t="s">
        <v>197</v>
      </c>
      <c r="F139" s="66">
        <v>483.22</v>
      </c>
      <c r="G139" s="66">
        <v>1490.66</v>
      </c>
      <c r="H139" s="66" t="s">
        <v>197</v>
      </c>
      <c r="I139" s="66">
        <v>483.22</v>
      </c>
      <c r="J139" s="66">
        <v>1490.66</v>
      </c>
      <c r="K139" s="66" t="s">
        <v>197</v>
      </c>
      <c r="L139" s="66">
        <v>483.22</v>
      </c>
      <c r="M139" s="66">
        <v>1490.66</v>
      </c>
      <c r="N139" s="66" t="s">
        <v>197</v>
      </c>
      <c r="O139" s="66">
        <v>483.22</v>
      </c>
      <c r="P139" s="66">
        <v>1490.66</v>
      </c>
      <c r="Q139" s="66" t="s">
        <v>197</v>
      </c>
      <c r="R139" s="66">
        <v>483.22</v>
      </c>
      <c r="S139" s="66">
        <v>1490.66</v>
      </c>
      <c r="T139" s="66" t="s">
        <v>197</v>
      </c>
      <c r="U139" s="66">
        <v>483.22</v>
      </c>
      <c r="V139" s="66">
        <v>1490.66</v>
      </c>
      <c r="W139" s="66" t="s">
        <v>197</v>
      </c>
      <c r="X139" s="66">
        <v>483.22</v>
      </c>
      <c r="Y139" s="66">
        <v>1490.66</v>
      </c>
      <c r="Z139" s="66" t="s">
        <v>197</v>
      </c>
      <c r="AA139" s="66">
        <v>483.22</v>
      </c>
      <c r="AB139" s="66">
        <v>1490.66</v>
      </c>
      <c r="AC139" s="66" t="s">
        <v>197</v>
      </c>
      <c r="AD139" s="66">
        <v>483.22</v>
      </c>
      <c r="AE139" s="66">
        <v>1490.66</v>
      </c>
    </row>
    <row r="140" spans="1:31">
      <c r="A140" s="67" t="s">
        <v>18</v>
      </c>
      <c r="B140" s="66" t="s">
        <v>197</v>
      </c>
      <c r="C140" s="66">
        <v>5284.2</v>
      </c>
      <c r="D140" s="66">
        <v>3.33</v>
      </c>
      <c r="E140" s="66" t="s">
        <v>197</v>
      </c>
      <c r="F140" s="66">
        <v>5284.2</v>
      </c>
      <c r="G140" s="66">
        <v>3.33</v>
      </c>
      <c r="H140" s="66" t="s">
        <v>197</v>
      </c>
      <c r="I140" s="66">
        <v>5284.2</v>
      </c>
      <c r="J140" s="66">
        <v>3.33</v>
      </c>
      <c r="K140" s="66" t="s">
        <v>197</v>
      </c>
      <c r="L140" s="66">
        <v>5284.2</v>
      </c>
      <c r="M140" s="66">
        <v>3.33</v>
      </c>
      <c r="N140" s="66" t="s">
        <v>197</v>
      </c>
      <c r="O140" s="66">
        <v>5284.2</v>
      </c>
      <c r="P140" s="66">
        <v>3.33</v>
      </c>
      <c r="Q140" s="66" t="s">
        <v>197</v>
      </c>
      <c r="R140" s="66">
        <v>5284.2</v>
      </c>
      <c r="S140" s="66">
        <v>3.33</v>
      </c>
      <c r="T140" s="66" t="s">
        <v>197</v>
      </c>
      <c r="U140" s="66">
        <v>5284.2</v>
      </c>
      <c r="V140" s="66">
        <v>3.33</v>
      </c>
      <c r="W140" s="66" t="s">
        <v>197</v>
      </c>
      <c r="X140" s="66">
        <v>5284.2</v>
      </c>
      <c r="Y140" s="66">
        <v>3.33</v>
      </c>
      <c r="Z140" s="66" t="s">
        <v>197</v>
      </c>
      <c r="AA140" s="66">
        <v>5284.2</v>
      </c>
      <c r="AB140" s="66">
        <v>3.33</v>
      </c>
      <c r="AC140" s="66" t="s">
        <v>197</v>
      </c>
      <c r="AD140" s="66">
        <v>5284.2</v>
      </c>
      <c r="AE140" s="66">
        <v>3.33</v>
      </c>
    </row>
    <row r="141" spans="1:31">
      <c r="A141" s="67" t="s">
        <v>19</v>
      </c>
      <c r="B141" s="66" t="s">
        <v>197</v>
      </c>
      <c r="C141" s="66" t="s">
        <v>197</v>
      </c>
      <c r="D141" s="66">
        <v>42.16</v>
      </c>
      <c r="E141" s="66" t="s">
        <v>197</v>
      </c>
      <c r="F141" s="66" t="s">
        <v>197</v>
      </c>
      <c r="G141" s="66">
        <v>42.16</v>
      </c>
      <c r="H141" s="66" t="s">
        <v>197</v>
      </c>
      <c r="I141" s="66" t="s">
        <v>197</v>
      </c>
      <c r="J141" s="66">
        <v>42.16</v>
      </c>
      <c r="K141" s="66" t="s">
        <v>197</v>
      </c>
      <c r="L141" s="66" t="s">
        <v>197</v>
      </c>
      <c r="M141" s="66">
        <v>42.16</v>
      </c>
      <c r="N141" s="66" t="s">
        <v>197</v>
      </c>
      <c r="O141" s="66" t="s">
        <v>197</v>
      </c>
      <c r="P141" s="66">
        <v>42.16</v>
      </c>
      <c r="Q141" s="66" t="s">
        <v>197</v>
      </c>
      <c r="R141" s="66" t="s">
        <v>197</v>
      </c>
      <c r="S141" s="66">
        <v>42.16</v>
      </c>
      <c r="T141" s="66" t="s">
        <v>197</v>
      </c>
      <c r="U141" s="66" t="s">
        <v>197</v>
      </c>
      <c r="V141" s="66">
        <v>42.16</v>
      </c>
      <c r="W141" s="66" t="s">
        <v>197</v>
      </c>
      <c r="X141" s="66" t="s">
        <v>197</v>
      </c>
      <c r="Y141" s="66">
        <v>42.16</v>
      </c>
      <c r="Z141" s="66" t="s">
        <v>197</v>
      </c>
      <c r="AA141" s="66" t="s">
        <v>197</v>
      </c>
      <c r="AB141" s="66">
        <v>42.16</v>
      </c>
      <c r="AC141" s="66" t="s">
        <v>197</v>
      </c>
      <c r="AD141" s="66" t="s">
        <v>197</v>
      </c>
      <c r="AE141" s="66">
        <v>42.16</v>
      </c>
    </row>
    <row r="142" spans="1:31">
      <c r="A142" s="67" t="s">
        <v>20</v>
      </c>
      <c r="B142" s="66">
        <v>20.92</v>
      </c>
      <c r="C142" s="66">
        <v>1091.1300000000001</v>
      </c>
      <c r="D142" s="66">
        <v>13.7</v>
      </c>
      <c r="E142" s="66">
        <v>20.92</v>
      </c>
      <c r="F142" s="66">
        <v>1091.1300000000001</v>
      </c>
      <c r="G142" s="66">
        <v>13.7</v>
      </c>
      <c r="H142" s="66">
        <v>20.92</v>
      </c>
      <c r="I142" s="66">
        <v>1091.1300000000001</v>
      </c>
      <c r="J142" s="66">
        <v>13.7</v>
      </c>
      <c r="K142" s="66">
        <v>20.92</v>
      </c>
      <c r="L142" s="66">
        <v>1091.1300000000001</v>
      </c>
      <c r="M142" s="66">
        <v>13.7</v>
      </c>
      <c r="N142" s="66">
        <v>20.92</v>
      </c>
      <c r="O142" s="66">
        <v>1091.1300000000001</v>
      </c>
      <c r="P142" s="66">
        <v>13.7</v>
      </c>
      <c r="Q142" s="66">
        <v>20.92</v>
      </c>
      <c r="R142" s="66">
        <v>1091.1300000000001</v>
      </c>
      <c r="S142" s="66">
        <v>13.7</v>
      </c>
      <c r="T142" s="66">
        <v>20.92</v>
      </c>
      <c r="U142" s="66">
        <v>1091.1300000000001</v>
      </c>
      <c r="V142" s="66">
        <v>13.7</v>
      </c>
      <c r="W142" s="66">
        <v>20.92</v>
      </c>
      <c r="X142" s="66">
        <v>1091.1300000000001</v>
      </c>
      <c r="Y142" s="66">
        <v>13.7</v>
      </c>
      <c r="Z142" s="66">
        <v>20.92</v>
      </c>
      <c r="AA142" s="66">
        <v>1091.1300000000001</v>
      </c>
      <c r="AB142" s="66">
        <v>13.7</v>
      </c>
      <c r="AC142" s="66">
        <v>20.92</v>
      </c>
      <c r="AD142" s="66">
        <v>1091.1300000000001</v>
      </c>
      <c r="AE142" s="66">
        <v>13.7</v>
      </c>
    </row>
    <row r="143" spans="1:31">
      <c r="A143" s="67" t="s">
        <v>21</v>
      </c>
      <c r="B143" s="66" t="s">
        <v>197</v>
      </c>
      <c r="C143" s="66" t="s">
        <v>197</v>
      </c>
      <c r="D143" s="66">
        <v>77.67</v>
      </c>
      <c r="E143" s="66" t="s">
        <v>197</v>
      </c>
      <c r="F143" s="66" t="s">
        <v>197</v>
      </c>
      <c r="G143" s="66">
        <v>77.67</v>
      </c>
      <c r="H143" s="66" t="s">
        <v>197</v>
      </c>
      <c r="I143" s="66" t="s">
        <v>197</v>
      </c>
      <c r="J143" s="66">
        <v>77.67</v>
      </c>
      <c r="K143" s="66" t="s">
        <v>197</v>
      </c>
      <c r="L143" s="66" t="s">
        <v>197</v>
      </c>
      <c r="M143" s="66">
        <v>77.67</v>
      </c>
      <c r="N143" s="66" t="s">
        <v>197</v>
      </c>
      <c r="O143" s="66" t="s">
        <v>197</v>
      </c>
      <c r="P143" s="66">
        <v>77.67</v>
      </c>
      <c r="Q143" s="66" t="s">
        <v>197</v>
      </c>
      <c r="R143" s="66" t="s">
        <v>197</v>
      </c>
      <c r="S143" s="66">
        <v>77.67</v>
      </c>
      <c r="T143" s="66" t="s">
        <v>197</v>
      </c>
      <c r="U143" s="66" t="s">
        <v>197</v>
      </c>
      <c r="V143" s="66">
        <v>77.67</v>
      </c>
      <c r="W143" s="66" t="s">
        <v>197</v>
      </c>
      <c r="X143" s="66" t="s">
        <v>197</v>
      </c>
      <c r="Y143" s="66">
        <v>77.67</v>
      </c>
      <c r="Z143" s="66" t="s">
        <v>197</v>
      </c>
      <c r="AA143" s="66" t="s">
        <v>197</v>
      </c>
      <c r="AB143" s="66">
        <v>77.67</v>
      </c>
      <c r="AC143" s="66" t="s">
        <v>197</v>
      </c>
      <c r="AD143" s="66" t="s">
        <v>197</v>
      </c>
      <c r="AE143" s="66">
        <v>77.67</v>
      </c>
    </row>
    <row r="144" spans="1:31">
      <c r="A144" s="67" t="s">
        <v>22</v>
      </c>
      <c r="B144" s="66" t="s">
        <v>197</v>
      </c>
      <c r="C144" s="66" t="s">
        <v>197</v>
      </c>
      <c r="D144" s="66">
        <v>607.41</v>
      </c>
      <c r="E144" s="66" t="s">
        <v>197</v>
      </c>
      <c r="F144" s="66" t="s">
        <v>197</v>
      </c>
      <c r="G144" s="66">
        <v>607.41</v>
      </c>
      <c r="H144" s="66" t="s">
        <v>197</v>
      </c>
      <c r="I144" s="66" t="s">
        <v>197</v>
      </c>
      <c r="J144" s="66">
        <v>607.41</v>
      </c>
      <c r="K144" s="66" t="s">
        <v>197</v>
      </c>
      <c r="L144" s="66" t="s">
        <v>197</v>
      </c>
      <c r="M144" s="66">
        <v>607.41</v>
      </c>
      <c r="N144" s="66" t="s">
        <v>197</v>
      </c>
      <c r="O144" s="66" t="s">
        <v>197</v>
      </c>
      <c r="P144" s="66">
        <v>607.41</v>
      </c>
      <c r="Q144" s="66" t="s">
        <v>197</v>
      </c>
      <c r="R144" s="66" t="s">
        <v>197</v>
      </c>
      <c r="S144" s="66">
        <v>607.41</v>
      </c>
      <c r="T144" s="66" t="s">
        <v>197</v>
      </c>
      <c r="U144" s="66" t="s">
        <v>197</v>
      </c>
      <c r="V144" s="66">
        <v>607.41</v>
      </c>
      <c r="W144" s="66" t="s">
        <v>197</v>
      </c>
      <c r="X144" s="66" t="s">
        <v>197</v>
      </c>
      <c r="Y144" s="66">
        <v>607.41</v>
      </c>
      <c r="Z144" s="66" t="s">
        <v>197</v>
      </c>
      <c r="AA144" s="66" t="s">
        <v>197</v>
      </c>
      <c r="AB144" s="66">
        <v>607.41</v>
      </c>
      <c r="AC144" s="66" t="s">
        <v>197</v>
      </c>
      <c r="AD144" s="66" t="s">
        <v>197</v>
      </c>
      <c r="AE144" s="66">
        <v>607.41</v>
      </c>
    </row>
    <row r="145" spans="1:31">
      <c r="A145" s="67" t="s">
        <v>23</v>
      </c>
      <c r="B145" s="66" t="s">
        <v>197</v>
      </c>
      <c r="C145" s="66" t="s">
        <v>197</v>
      </c>
      <c r="D145" s="66">
        <v>39.369999999999997</v>
      </c>
      <c r="E145" s="66" t="s">
        <v>197</v>
      </c>
      <c r="F145" s="66" t="s">
        <v>197</v>
      </c>
      <c r="G145" s="66">
        <v>39.369999999999997</v>
      </c>
      <c r="H145" s="66" t="s">
        <v>197</v>
      </c>
      <c r="I145" s="66" t="s">
        <v>197</v>
      </c>
      <c r="J145" s="66">
        <v>39.369999999999997</v>
      </c>
      <c r="K145" s="66" t="s">
        <v>197</v>
      </c>
      <c r="L145" s="66" t="s">
        <v>197</v>
      </c>
      <c r="M145" s="66">
        <v>39.369999999999997</v>
      </c>
      <c r="N145" s="66" t="s">
        <v>197</v>
      </c>
      <c r="O145" s="66" t="s">
        <v>197</v>
      </c>
      <c r="P145" s="66">
        <v>39.369999999999997</v>
      </c>
      <c r="Q145" s="66" t="s">
        <v>197</v>
      </c>
      <c r="R145" s="66" t="s">
        <v>197</v>
      </c>
      <c r="S145" s="66">
        <v>39.369999999999997</v>
      </c>
      <c r="T145" s="66" t="s">
        <v>197</v>
      </c>
      <c r="U145" s="66" t="s">
        <v>197</v>
      </c>
      <c r="V145" s="66">
        <v>39.369999999999997</v>
      </c>
      <c r="W145" s="66" t="s">
        <v>197</v>
      </c>
      <c r="X145" s="66" t="s">
        <v>197</v>
      </c>
      <c r="Y145" s="66">
        <v>39.369999999999997</v>
      </c>
      <c r="Z145" s="66" t="s">
        <v>197</v>
      </c>
      <c r="AA145" s="66" t="s">
        <v>197</v>
      </c>
      <c r="AB145" s="66">
        <v>39.369999999999997</v>
      </c>
      <c r="AC145" s="66" t="s">
        <v>197</v>
      </c>
      <c r="AD145" s="66" t="s">
        <v>197</v>
      </c>
      <c r="AE145" s="66">
        <v>39.369999999999997</v>
      </c>
    </row>
    <row r="146" spans="1:31">
      <c r="A146" s="67" t="s">
        <v>24</v>
      </c>
      <c r="B146" s="66">
        <v>4267.72</v>
      </c>
      <c r="C146" s="66">
        <v>7295</v>
      </c>
      <c r="D146" s="66">
        <v>65.040000000000006</v>
      </c>
      <c r="E146" s="66">
        <v>4267.72</v>
      </c>
      <c r="F146" s="66">
        <v>7295</v>
      </c>
      <c r="G146" s="66">
        <v>65.040000000000006</v>
      </c>
      <c r="H146" s="66">
        <v>4267.72</v>
      </c>
      <c r="I146" s="66">
        <v>7295</v>
      </c>
      <c r="J146" s="66">
        <v>65.040000000000006</v>
      </c>
      <c r="K146" s="66">
        <v>4267.72</v>
      </c>
      <c r="L146" s="66">
        <v>7295</v>
      </c>
      <c r="M146" s="66">
        <v>65.040000000000006</v>
      </c>
      <c r="N146" s="66">
        <v>4267.72</v>
      </c>
      <c r="O146" s="66">
        <v>7295</v>
      </c>
      <c r="P146" s="66">
        <v>65.040000000000006</v>
      </c>
      <c r="Q146" s="66">
        <v>4267.72</v>
      </c>
      <c r="R146" s="66">
        <v>7295</v>
      </c>
      <c r="S146" s="66">
        <v>65.040000000000006</v>
      </c>
      <c r="T146" s="66">
        <v>4267.72</v>
      </c>
      <c r="U146" s="66">
        <v>7295</v>
      </c>
      <c r="V146" s="66">
        <v>65.040000000000006</v>
      </c>
      <c r="W146" s="66">
        <v>4267.72</v>
      </c>
      <c r="X146" s="66">
        <v>7295</v>
      </c>
      <c r="Y146" s="66">
        <v>65.040000000000006</v>
      </c>
      <c r="Z146" s="66">
        <v>4267.72</v>
      </c>
      <c r="AA146" s="66">
        <v>7295</v>
      </c>
      <c r="AB146" s="66">
        <v>65.040000000000006</v>
      </c>
      <c r="AC146" s="66">
        <v>4267.72</v>
      </c>
      <c r="AD146" s="66">
        <v>7295</v>
      </c>
      <c r="AE146" s="66">
        <v>65.040000000000006</v>
      </c>
    </row>
    <row r="147" spans="1:31">
      <c r="A147" s="67" t="s">
        <v>25</v>
      </c>
      <c r="B147" s="66" t="s">
        <v>197</v>
      </c>
      <c r="C147" s="66">
        <v>2000</v>
      </c>
      <c r="D147" s="66">
        <v>0</v>
      </c>
      <c r="E147" s="66" t="s">
        <v>197</v>
      </c>
      <c r="F147" s="66">
        <v>2000</v>
      </c>
      <c r="G147" s="66">
        <v>0</v>
      </c>
      <c r="H147" s="66" t="s">
        <v>197</v>
      </c>
      <c r="I147" s="66">
        <v>2000</v>
      </c>
      <c r="J147" s="66">
        <v>0</v>
      </c>
      <c r="K147" s="66" t="s">
        <v>197</v>
      </c>
      <c r="L147" s="66">
        <v>2000</v>
      </c>
      <c r="M147" s="66">
        <v>0</v>
      </c>
      <c r="N147" s="66" t="s">
        <v>197</v>
      </c>
      <c r="O147" s="66">
        <v>2000</v>
      </c>
      <c r="P147" s="66">
        <v>0</v>
      </c>
      <c r="Q147" s="66" t="s">
        <v>197</v>
      </c>
      <c r="R147" s="66">
        <v>2000</v>
      </c>
      <c r="S147" s="66">
        <v>0</v>
      </c>
      <c r="T147" s="66" t="s">
        <v>197</v>
      </c>
      <c r="U147" s="66">
        <v>2000</v>
      </c>
      <c r="V147" s="66">
        <v>0</v>
      </c>
      <c r="W147" s="66" t="s">
        <v>197</v>
      </c>
      <c r="X147" s="66">
        <v>2000</v>
      </c>
      <c r="Y147" s="66">
        <v>0</v>
      </c>
      <c r="Z147" s="66" t="s">
        <v>197</v>
      </c>
      <c r="AA147" s="66">
        <v>2000</v>
      </c>
      <c r="AB147" s="66">
        <v>0</v>
      </c>
      <c r="AC147" s="66" t="s">
        <v>197</v>
      </c>
      <c r="AD147" s="66">
        <v>2000</v>
      </c>
      <c r="AE147" s="66">
        <v>0</v>
      </c>
    </row>
    <row r="148" spans="1:31">
      <c r="A148" s="67" t="s">
        <v>26</v>
      </c>
      <c r="B148" s="66" t="s">
        <v>197</v>
      </c>
      <c r="C148" s="66" t="s">
        <v>197</v>
      </c>
      <c r="D148" s="66">
        <v>266.13</v>
      </c>
      <c r="E148" s="66" t="s">
        <v>197</v>
      </c>
      <c r="F148" s="66" t="s">
        <v>197</v>
      </c>
      <c r="G148" s="66">
        <v>266.13</v>
      </c>
      <c r="H148" s="66" t="s">
        <v>197</v>
      </c>
      <c r="I148" s="66" t="s">
        <v>197</v>
      </c>
      <c r="J148" s="66">
        <v>266.13</v>
      </c>
      <c r="K148" s="66" t="s">
        <v>197</v>
      </c>
      <c r="L148" s="66" t="s">
        <v>197</v>
      </c>
      <c r="M148" s="66">
        <v>266.13</v>
      </c>
      <c r="N148" s="66" t="s">
        <v>197</v>
      </c>
      <c r="O148" s="66" t="s">
        <v>197</v>
      </c>
      <c r="P148" s="66">
        <v>266.13</v>
      </c>
      <c r="Q148" s="66" t="s">
        <v>197</v>
      </c>
      <c r="R148" s="66" t="s">
        <v>197</v>
      </c>
      <c r="S148" s="66">
        <v>266.13</v>
      </c>
      <c r="T148" s="66" t="s">
        <v>197</v>
      </c>
      <c r="U148" s="66" t="s">
        <v>197</v>
      </c>
      <c r="V148" s="66">
        <v>266.13</v>
      </c>
      <c r="W148" s="66" t="s">
        <v>197</v>
      </c>
      <c r="X148" s="66" t="s">
        <v>197</v>
      </c>
      <c r="Y148" s="66">
        <v>266.13</v>
      </c>
      <c r="Z148" s="66" t="s">
        <v>197</v>
      </c>
      <c r="AA148" s="66" t="s">
        <v>197</v>
      </c>
      <c r="AB148" s="66">
        <v>266.13</v>
      </c>
      <c r="AC148" s="66" t="s">
        <v>197</v>
      </c>
      <c r="AD148" s="66" t="s">
        <v>197</v>
      </c>
      <c r="AE148" s="66">
        <v>266.13</v>
      </c>
    </row>
    <row r="149" spans="1:31">
      <c r="A149" s="67" t="s">
        <v>27</v>
      </c>
      <c r="B149" s="66" t="s">
        <v>197</v>
      </c>
      <c r="C149" s="66" t="s">
        <v>197</v>
      </c>
      <c r="D149" s="66">
        <v>162.13</v>
      </c>
      <c r="E149" s="66" t="s">
        <v>197</v>
      </c>
      <c r="F149" s="66" t="s">
        <v>197</v>
      </c>
      <c r="G149" s="66">
        <v>162.13</v>
      </c>
      <c r="H149" s="66" t="s">
        <v>197</v>
      </c>
      <c r="I149" s="66" t="s">
        <v>197</v>
      </c>
      <c r="J149" s="66">
        <v>162.13</v>
      </c>
      <c r="K149" s="66" t="s">
        <v>197</v>
      </c>
      <c r="L149" s="66" t="s">
        <v>197</v>
      </c>
      <c r="M149" s="66">
        <v>162.13</v>
      </c>
      <c r="N149" s="66" t="s">
        <v>197</v>
      </c>
      <c r="O149" s="66" t="s">
        <v>197</v>
      </c>
      <c r="P149" s="66">
        <v>162.13</v>
      </c>
      <c r="Q149" s="66" t="s">
        <v>197</v>
      </c>
      <c r="R149" s="66" t="s">
        <v>197</v>
      </c>
      <c r="S149" s="66">
        <v>162.13</v>
      </c>
      <c r="T149" s="66" t="s">
        <v>197</v>
      </c>
      <c r="U149" s="66" t="s">
        <v>197</v>
      </c>
      <c r="V149" s="66">
        <v>162.13</v>
      </c>
      <c r="W149" s="66" t="s">
        <v>197</v>
      </c>
      <c r="X149" s="66" t="s">
        <v>197</v>
      </c>
      <c r="Y149" s="66">
        <v>162.13</v>
      </c>
      <c r="Z149" s="66" t="s">
        <v>197</v>
      </c>
      <c r="AA149" s="66" t="s">
        <v>197</v>
      </c>
      <c r="AB149" s="66">
        <v>162.13</v>
      </c>
      <c r="AC149" s="66" t="s">
        <v>197</v>
      </c>
      <c r="AD149" s="66" t="s">
        <v>197</v>
      </c>
      <c r="AE149" s="66">
        <v>162.13</v>
      </c>
    </row>
    <row r="150" spans="1:31">
      <c r="A150" s="67" t="s">
        <v>28</v>
      </c>
      <c r="B150" s="66" t="s">
        <v>197</v>
      </c>
      <c r="C150" s="66">
        <v>2000</v>
      </c>
      <c r="D150" s="66">
        <v>0.4</v>
      </c>
      <c r="E150" s="66" t="s">
        <v>197</v>
      </c>
      <c r="F150" s="66">
        <v>2000</v>
      </c>
      <c r="G150" s="66">
        <v>0.4</v>
      </c>
      <c r="H150" s="66" t="s">
        <v>197</v>
      </c>
      <c r="I150" s="66">
        <v>2000</v>
      </c>
      <c r="J150" s="66">
        <v>0.4</v>
      </c>
      <c r="K150" s="66" t="s">
        <v>197</v>
      </c>
      <c r="L150" s="66">
        <v>2000</v>
      </c>
      <c r="M150" s="66">
        <v>0.4</v>
      </c>
      <c r="N150" s="66" t="s">
        <v>197</v>
      </c>
      <c r="O150" s="66">
        <v>2000</v>
      </c>
      <c r="P150" s="66">
        <v>0.4</v>
      </c>
      <c r="Q150" s="66" t="s">
        <v>197</v>
      </c>
      <c r="R150" s="66">
        <v>2000</v>
      </c>
      <c r="S150" s="66">
        <v>0.4</v>
      </c>
      <c r="T150" s="66" t="s">
        <v>197</v>
      </c>
      <c r="U150" s="66">
        <v>2000</v>
      </c>
      <c r="V150" s="66">
        <v>0.4</v>
      </c>
      <c r="W150" s="66" t="s">
        <v>197</v>
      </c>
      <c r="X150" s="66">
        <v>2000</v>
      </c>
      <c r="Y150" s="66">
        <v>0.4</v>
      </c>
      <c r="Z150" s="66" t="s">
        <v>197</v>
      </c>
      <c r="AA150" s="66">
        <v>2000</v>
      </c>
      <c r="AB150" s="66">
        <v>0.4</v>
      </c>
      <c r="AC150" s="66" t="s">
        <v>197</v>
      </c>
      <c r="AD150" s="66">
        <v>2000</v>
      </c>
      <c r="AE150" s="66">
        <v>0.4</v>
      </c>
    </row>
    <row r="151" spans="1:31">
      <c r="A151" s="67" t="s">
        <v>29</v>
      </c>
      <c r="B151" s="66" t="s">
        <v>197</v>
      </c>
      <c r="C151" s="66" t="s">
        <v>197</v>
      </c>
      <c r="D151" s="66">
        <v>82.46</v>
      </c>
      <c r="E151" s="66" t="s">
        <v>197</v>
      </c>
      <c r="F151" s="66" t="s">
        <v>197</v>
      </c>
      <c r="G151" s="66">
        <v>82.46</v>
      </c>
      <c r="H151" s="66" t="s">
        <v>197</v>
      </c>
      <c r="I151" s="66" t="s">
        <v>197</v>
      </c>
      <c r="J151" s="66">
        <v>82.46</v>
      </c>
      <c r="K151" s="66" t="s">
        <v>197</v>
      </c>
      <c r="L151" s="66" t="s">
        <v>197</v>
      </c>
      <c r="M151" s="66">
        <v>82.46</v>
      </c>
      <c r="N151" s="66" t="s">
        <v>197</v>
      </c>
      <c r="O151" s="66" t="s">
        <v>197</v>
      </c>
      <c r="P151" s="66">
        <v>82.46</v>
      </c>
      <c r="Q151" s="66" t="s">
        <v>197</v>
      </c>
      <c r="R151" s="66" t="s">
        <v>197</v>
      </c>
      <c r="S151" s="66">
        <v>82.46</v>
      </c>
      <c r="T151" s="66" t="s">
        <v>197</v>
      </c>
      <c r="U151" s="66" t="s">
        <v>197</v>
      </c>
      <c r="V151" s="66">
        <v>82.46</v>
      </c>
      <c r="W151" s="66" t="s">
        <v>197</v>
      </c>
      <c r="X151" s="66" t="s">
        <v>197</v>
      </c>
      <c r="Y151" s="66">
        <v>82.46</v>
      </c>
      <c r="Z151" s="66" t="s">
        <v>197</v>
      </c>
      <c r="AA151" s="66" t="s">
        <v>197</v>
      </c>
      <c r="AB151" s="66">
        <v>82.46</v>
      </c>
      <c r="AC151" s="66" t="s">
        <v>197</v>
      </c>
      <c r="AD151" s="66" t="s">
        <v>197</v>
      </c>
      <c r="AE151" s="66">
        <v>82.46</v>
      </c>
    </row>
    <row r="152" spans="1:31">
      <c r="A152" s="67" t="s">
        <v>30</v>
      </c>
      <c r="B152" s="66" t="s">
        <v>197</v>
      </c>
      <c r="C152" s="66" t="s">
        <v>197</v>
      </c>
      <c r="D152" s="66">
        <v>339.82</v>
      </c>
      <c r="E152" s="66" t="s">
        <v>197</v>
      </c>
      <c r="F152" s="66" t="s">
        <v>197</v>
      </c>
      <c r="G152" s="66">
        <v>339.82</v>
      </c>
      <c r="H152" s="66" t="s">
        <v>197</v>
      </c>
      <c r="I152" s="66" t="s">
        <v>197</v>
      </c>
      <c r="J152" s="66">
        <v>339.82</v>
      </c>
      <c r="K152" s="66" t="s">
        <v>197</v>
      </c>
      <c r="L152" s="66" t="s">
        <v>197</v>
      </c>
      <c r="M152" s="66">
        <v>339.82</v>
      </c>
      <c r="N152" s="66" t="s">
        <v>197</v>
      </c>
      <c r="O152" s="66" t="s">
        <v>197</v>
      </c>
      <c r="P152" s="66">
        <v>339.82</v>
      </c>
      <c r="Q152" s="66" t="s">
        <v>197</v>
      </c>
      <c r="R152" s="66" t="s">
        <v>197</v>
      </c>
      <c r="S152" s="66">
        <v>339.82</v>
      </c>
      <c r="T152" s="66" t="s">
        <v>197</v>
      </c>
      <c r="U152" s="66" t="s">
        <v>197</v>
      </c>
      <c r="V152" s="66">
        <v>339.82</v>
      </c>
      <c r="W152" s="66" t="s">
        <v>197</v>
      </c>
      <c r="X152" s="66" t="s">
        <v>197</v>
      </c>
      <c r="Y152" s="66">
        <v>339.82</v>
      </c>
      <c r="Z152" s="66" t="s">
        <v>197</v>
      </c>
      <c r="AA152" s="66" t="s">
        <v>197</v>
      </c>
      <c r="AB152" s="66">
        <v>339.82</v>
      </c>
      <c r="AC152" s="66" t="s">
        <v>197</v>
      </c>
      <c r="AD152" s="66" t="s">
        <v>197</v>
      </c>
      <c r="AE152" s="66">
        <v>339.82</v>
      </c>
    </row>
    <row r="153" spans="1:31">
      <c r="A153" s="67" t="s">
        <v>31</v>
      </c>
      <c r="B153" s="66" t="s">
        <v>197</v>
      </c>
      <c r="C153" s="66">
        <v>4286.59</v>
      </c>
      <c r="D153" s="66">
        <v>0</v>
      </c>
      <c r="E153" s="66" t="s">
        <v>197</v>
      </c>
      <c r="F153" s="66">
        <v>4286.59</v>
      </c>
      <c r="G153" s="66">
        <v>0</v>
      </c>
      <c r="H153" s="66" t="s">
        <v>197</v>
      </c>
      <c r="I153" s="66">
        <v>4286.59</v>
      </c>
      <c r="J153" s="66">
        <v>0</v>
      </c>
      <c r="K153" s="66" t="s">
        <v>197</v>
      </c>
      <c r="L153" s="66">
        <v>4286.59</v>
      </c>
      <c r="M153" s="66">
        <v>0</v>
      </c>
      <c r="N153" s="66" t="s">
        <v>197</v>
      </c>
      <c r="O153" s="66">
        <v>4286.59</v>
      </c>
      <c r="P153" s="66">
        <v>0</v>
      </c>
      <c r="Q153" s="66" t="s">
        <v>197</v>
      </c>
      <c r="R153" s="66">
        <v>4286.59</v>
      </c>
      <c r="S153" s="66">
        <v>0</v>
      </c>
      <c r="T153" s="66" t="s">
        <v>197</v>
      </c>
      <c r="U153" s="66">
        <v>4286.59</v>
      </c>
      <c r="V153" s="66">
        <v>0</v>
      </c>
      <c r="W153" s="66" t="s">
        <v>197</v>
      </c>
      <c r="X153" s="66">
        <v>4286.59</v>
      </c>
      <c r="Y153" s="66">
        <v>0</v>
      </c>
      <c r="Z153" s="66" t="s">
        <v>197</v>
      </c>
      <c r="AA153" s="66">
        <v>4286.59</v>
      </c>
      <c r="AB153" s="66">
        <v>0</v>
      </c>
      <c r="AC153" s="66" t="s">
        <v>197</v>
      </c>
      <c r="AD153" s="66">
        <v>4286.59</v>
      </c>
      <c r="AE153" s="66">
        <v>0</v>
      </c>
    </row>
    <row r="154" spans="1:31">
      <c r="A154" s="67" t="s">
        <v>32</v>
      </c>
      <c r="B154" s="66" t="s">
        <v>197</v>
      </c>
      <c r="C154" s="66" t="s">
        <v>197</v>
      </c>
      <c r="D154" s="66">
        <v>851.2</v>
      </c>
      <c r="E154" s="66" t="s">
        <v>197</v>
      </c>
      <c r="F154" s="66" t="s">
        <v>197</v>
      </c>
      <c r="G154" s="66">
        <v>851.2</v>
      </c>
      <c r="H154" s="66" t="s">
        <v>197</v>
      </c>
      <c r="I154" s="66" t="s">
        <v>197</v>
      </c>
      <c r="J154" s="66">
        <v>851.2</v>
      </c>
      <c r="K154" s="66" t="s">
        <v>197</v>
      </c>
      <c r="L154" s="66" t="s">
        <v>197</v>
      </c>
      <c r="M154" s="66">
        <v>851.2</v>
      </c>
      <c r="N154" s="66" t="s">
        <v>197</v>
      </c>
      <c r="O154" s="66" t="s">
        <v>197</v>
      </c>
      <c r="P154" s="66">
        <v>851.2</v>
      </c>
      <c r="Q154" s="66" t="s">
        <v>197</v>
      </c>
      <c r="R154" s="66" t="s">
        <v>197</v>
      </c>
      <c r="S154" s="66">
        <v>851.2</v>
      </c>
      <c r="T154" s="66" t="s">
        <v>197</v>
      </c>
      <c r="U154" s="66" t="s">
        <v>197</v>
      </c>
      <c r="V154" s="66">
        <v>851.2</v>
      </c>
      <c r="W154" s="66" t="s">
        <v>197</v>
      </c>
      <c r="X154" s="66" t="s">
        <v>197</v>
      </c>
      <c r="Y154" s="66">
        <v>851.2</v>
      </c>
      <c r="Z154" s="66" t="s">
        <v>197</v>
      </c>
      <c r="AA154" s="66" t="s">
        <v>197</v>
      </c>
      <c r="AB154" s="66">
        <v>851.2</v>
      </c>
      <c r="AC154" s="66" t="s">
        <v>197</v>
      </c>
      <c r="AD154" s="66" t="s">
        <v>197</v>
      </c>
      <c r="AE154" s="66">
        <v>851.2</v>
      </c>
    </row>
    <row r="155" spans="1:31">
      <c r="A155" s="67" t="s">
        <v>33</v>
      </c>
      <c r="B155" s="66" t="s">
        <v>197</v>
      </c>
      <c r="C155" s="66" t="s">
        <v>197</v>
      </c>
      <c r="D155" s="66">
        <v>6296.49</v>
      </c>
      <c r="E155" s="66" t="s">
        <v>197</v>
      </c>
      <c r="F155" s="66" t="s">
        <v>197</v>
      </c>
      <c r="G155" s="66">
        <v>6296.49</v>
      </c>
      <c r="H155" s="66" t="s">
        <v>197</v>
      </c>
      <c r="I155" s="66" t="s">
        <v>197</v>
      </c>
      <c r="J155" s="66">
        <v>6296.49</v>
      </c>
      <c r="K155" s="66" t="s">
        <v>197</v>
      </c>
      <c r="L155" s="66" t="s">
        <v>197</v>
      </c>
      <c r="M155" s="66">
        <v>6296.49</v>
      </c>
      <c r="N155" s="66" t="s">
        <v>197</v>
      </c>
      <c r="O155" s="66" t="s">
        <v>197</v>
      </c>
      <c r="P155" s="66">
        <v>6296.49</v>
      </c>
      <c r="Q155" s="66" t="s">
        <v>197</v>
      </c>
      <c r="R155" s="66" t="s">
        <v>197</v>
      </c>
      <c r="S155" s="66">
        <v>6296.49</v>
      </c>
      <c r="T155" s="66" t="s">
        <v>197</v>
      </c>
      <c r="U155" s="66" t="s">
        <v>197</v>
      </c>
      <c r="V155" s="66">
        <v>6296.49</v>
      </c>
      <c r="W155" s="66" t="s">
        <v>197</v>
      </c>
      <c r="X155" s="66" t="s">
        <v>197</v>
      </c>
      <c r="Y155" s="66">
        <v>6296.49</v>
      </c>
      <c r="Z155" s="66" t="s">
        <v>197</v>
      </c>
      <c r="AA155" s="66" t="s">
        <v>197</v>
      </c>
      <c r="AB155" s="66">
        <v>6296.49</v>
      </c>
      <c r="AC155" s="66" t="s">
        <v>197</v>
      </c>
      <c r="AD155" s="66" t="s">
        <v>197</v>
      </c>
      <c r="AE155" s="66">
        <v>6296.49</v>
      </c>
    </row>
    <row r="156" spans="1:31">
      <c r="A156" s="67" t="s">
        <v>34</v>
      </c>
      <c r="B156" s="66" t="s">
        <v>197</v>
      </c>
      <c r="C156" s="66" t="s">
        <v>197</v>
      </c>
      <c r="D156" s="66">
        <v>266.13</v>
      </c>
      <c r="E156" s="66" t="s">
        <v>197</v>
      </c>
      <c r="F156" s="66" t="s">
        <v>197</v>
      </c>
      <c r="G156" s="66">
        <v>266.13</v>
      </c>
      <c r="H156" s="66" t="s">
        <v>197</v>
      </c>
      <c r="I156" s="66" t="s">
        <v>197</v>
      </c>
      <c r="J156" s="66">
        <v>266.13</v>
      </c>
      <c r="K156" s="66" t="s">
        <v>197</v>
      </c>
      <c r="L156" s="66" t="s">
        <v>197</v>
      </c>
      <c r="M156" s="66">
        <v>266.13</v>
      </c>
      <c r="N156" s="66" t="s">
        <v>197</v>
      </c>
      <c r="O156" s="66" t="s">
        <v>197</v>
      </c>
      <c r="P156" s="66">
        <v>266.13</v>
      </c>
      <c r="Q156" s="66" t="s">
        <v>197</v>
      </c>
      <c r="R156" s="66" t="s">
        <v>197</v>
      </c>
      <c r="S156" s="66">
        <v>266.13</v>
      </c>
      <c r="T156" s="66" t="s">
        <v>197</v>
      </c>
      <c r="U156" s="66" t="s">
        <v>197</v>
      </c>
      <c r="V156" s="66">
        <v>266.13</v>
      </c>
      <c r="W156" s="66" t="s">
        <v>197</v>
      </c>
      <c r="X156" s="66" t="s">
        <v>197</v>
      </c>
      <c r="Y156" s="66">
        <v>266.13</v>
      </c>
      <c r="Z156" s="66" t="s">
        <v>197</v>
      </c>
      <c r="AA156" s="66" t="s">
        <v>197</v>
      </c>
      <c r="AB156" s="66">
        <v>266.13</v>
      </c>
      <c r="AC156" s="66" t="s">
        <v>197</v>
      </c>
      <c r="AD156" s="66" t="s">
        <v>197</v>
      </c>
      <c r="AE156" s="66">
        <v>266.13</v>
      </c>
    </row>
    <row r="157" spans="1:31">
      <c r="A157" s="67" t="s">
        <v>35</v>
      </c>
      <c r="B157" s="66" t="s">
        <v>197</v>
      </c>
      <c r="C157" s="66" t="s">
        <v>197</v>
      </c>
      <c r="D157" s="66">
        <v>162.13</v>
      </c>
      <c r="E157" s="66" t="s">
        <v>197</v>
      </c>
      <c r="F157" s="66" t="s">
        <v>197</v>
      </c>
      <c r="G157" s="66">
        <v>162.13</v>
      </c>
      <c r="H157" s="66" t="s">
        <v>197</v>
      </c>
      <c r="I157" s="66" t="s">
        <v>197</v>
      </c>
      <c r="J157" s="66">
        <v>162.13</v>
      </c>
      <c r="K157" s="66" t="s">
        <v>197</v>
      </c>
      <c r="L157" s="66" t="s">
        <v>197</v>
      </c>
      <c r="M157" s="66">
        <v>162.13</v>
      </c>
      <c r="N157" s="66" t="s">
        <v>197</v>
      </c>
      <c r="O157" s="66" t="s">
        <v>197</v>
      </c>
      <c r="P157" s="66">
        <v>162.13</v>
      </c>
      <c r="Q157" s="66" t="s">
        <v>197</v>
      </c>
      <c r="R157" s="66" t="s">
        <v>197</v>
      </c>
      <c r="S157" s="66">
        <v>162.13</v>
      </c>
      <c r="T157" s="66" t="s">
        <v>197</v>
      </c>
      <c r="U157" s="66" t="s">
        <v>197</v>
      </c>
      <c r="V157" s="66">
        <v>162.13</v>
      </c>
      <c r="W157" s="66" t="s">
        <v>197</v>
      </c>
      <c r="X157" s="66" t="s">
        <v>197</v>
      </c>
      <c r="Y157" s="66">
        <v>162.13</v>
      </c>
      <c r="Z157" s="66" t="s">
        <v>197</v>
      </c>
      <c r="AA157" s="66" t="s">
        <v>197</v>
      </c>
      <c r="AB157" s="66">
        <v>162.13</v>
      </c>
      <c r="AC157" s="66" t="s">
        <v>197</v>
      </c>
      <c r="AD157" s="66" t="s">
        <v>197</v>
      </c>
      <c r="AE157" s="66">
        <v>162.13</v>
      </c>
    </row>
    <row r="158" spans="1:31">
      <c r="A158" s="67" t="s">
        <v>36</v>
      </c>
      <c r="B158" s="66" t="s">
        <v>197</v>
      </c>
      <c r="C158" s="66">
        <v>2000</v>
      </c>
      <c r="D158" s="66">
        <v>0.4</v>
      </c>
      <c r="E158" s="66" t="s">
        <v>197</v>
      </c>
      <c r="F158" s="66">
        <v>2000</v>
      </c>
      <c r="G158" s="66">
        <v>0.4</v>
      </c>
      <c r="H158" s="66" t="s">
        <v>197</v>
      </c>
      <c r="I158" s="66">
        <v>2000</v>
      </c>
      <c r="J158" s="66">
        <v>0.4</v>
      </c>
      <c r="K158" s="66" t="s">
        <v>197</v>
      </c>
      <c r="L158" s="66">
        <v>2000</v>
      </c>
      <c r="M158" s="66">
        <v>0.4</v>
      </c>
      <c r="N158" s="66" t="s">
        <v>197</v>
      </c>
      <c r="O158" s="66">
        <v>2000</v>
      </c>
      <c r="P158" s="66">
        <v>0.4</v>
      </c>
      <c r="Q158" s="66" t="s">
        <v>197</v>
      </c>
      <c r="R158" s="66">
        <v>2000</v>
      </c>
      <c r="S158" s="66">
        <v>0.4</v>
      </c>
      <c r="T158" s="66" t="s">
        <v>197</v>
      </c>
      <c r="U158" s="66">
        <v>2000</v>
      </c>
      <c r="V158" s="66">
        <v>0.4</v>
      </c>
      <c r="W158" s="66" t="s">
        <v>197</v>
      </c>
      <c r="X158" s="66">
        <v>2000</v>
      </c>
      <c r="Y158" s="66">
        <v>0.4</v>
      </c>
      <c r="Z158" s="66" t="s">
        <v>197</v>
      </c>
      <c r="AA158" s="66">
        <v>2000</v>
      </c>
      <c r="AB158" s="66">
        <v>0.4</v>
      </c>
      <c r="AC158" s="66" t="s">
        <v>197</v>
      </c>
      <c r="AD158" s="66">
        <v>2000</v>
      </c>
      <c r="AE158" s="66">
        <v>0.4</v>
      </c>
    </row>
    <row r="159" spans="1:31">
      <c r="A159" s="67" t="s">
        <v>37</v>
      </c>
      <c r="B159" s="66" t="s">
        <v>197</v>
      </c>
      <c r="C159" s="66" t="s">
        <v>197</v>
      </c>
      <c r="D159" s="66">
        <v>82.46</v>
      </c>
      <c r="E159" s="66" t="s">
        <v>197</v>
      </c>
      <c r="F159" s="66" t="s">
        <v>197</v>
      </c>
      <c r="G159" s="66">
        <v>82.46</v>
      </c>
      <c r="H159" s="66" t="s">
        <v>197</v>
      </c>
      <c r="I159" s="66" t="s">
        <v>197</v>
      </c>
      <c r="J159" s="66">
        <v>82.46</v>
      </c>
      <c r="K159" s="66" t="s">
        <v>197</v>
      </c>
      <c r="L159" s="66" t="s">
        <v>197</v>
      </c>
      <c r="M159" s="66">
        <v>82.46</v>
      </c>
      <c r="N159" s="66" t="s">
        <v>197</v>
      </c>
      <c r="O159" s="66" t="s">
        <v>197</v>
      </c>
      <c r="P159" s="66">
        <v>82.46</v>
      </c>
      <c r="Q159" s="66" t="s">
        <v>197</v>
      </c>
      <c r="R159" s="66" t="s">
        <v>197</v>
      </c>
      <c r="S159" s="66">
        <v>82.46</v>
      </c>
      <c r="T159" s="66" t="s">
        <v>197</v>
      </c>
      <c r="U159" s="66" t="s">
        <v>197</v>
      </c>
      <c r="V159" s="66">
        <v>82.46</v>
      </c>
      <c r="W159" s="66" t="s">
        <v>197</v>
      </c>
      <c r="X159" s="66" t="s">
        <v>197</v>
      </c>
      <c r="Y159" s="66">
        <v>82.46</v>
      </c>
      <c r="Z159" s="66" t="s">
        <v>197</v>
      </c>
      <c r="AA159" s="66" t="s">
        <v>197</v>
      </c>
      <c r="AB159" s="66">
        <v>82.46</v>
      </c>
      <c r="AC159" s="66" t="s">
        <v>197</v>
      </c>
      <c r="AD159" s="66" t="s">
        <v>197</v>
      </c>
      <c r="AE159" s="66">
        <v>82.46</v>
      </c>
    </row>
    <row r="160" spans="1:31">
      <c r="A160" s="67" t="s">
        <v>38</v>
      </c>
      <c r="B160" s="66" t="s">
        <v>197</v>
      </c>
      <c r="C160" s="66" t="s">
        <v>197</v>
      </c>
      <c r="D160" s="66">
        <v>339.82</v>
      </c>
      <c r="E160" s="66" t="s">
        <v>197</v>
      </c>
      <c r="F160" s="66" t="s">
        <v>197</v>
      </c>
      <c r="G160" s="66">
        <v>339.82</v>
      </c>
      <c r="H160" s="66" t="s">
        <v>197</v>
      </c>
      <c r="I160" s="66" t="s">
        <v>197</v>
      </c>
      <c r="J160" s="66">
        <v>339.82</v>
      </c>
      <c r="K160" s="66" t="s">
        <v>197</v>
      </c>
      <c r="L160" s="66" t="s">
        <v>197</v>
      </c>
      <c r="M160" s="66">
        <v>339.82</v>
      </c>
      <c r="N160" s="66" t="s">
        <v>197</v>
      </c>
      <c r="O160" s="66" t="s">
        <v>197</v>
      </c>
      <c r="P160" s="66">
        <v>339.82</v>
      </c>
      <c r="Q160" s="66" t="s">
        <v>197</v>
      </c>
      <c r="R160" s="66" t="s">
        <v>197</v>
      </c>
      <c r="S160" s="66">
        <v>339.82</v>
      </c>
      <c r="T160" s="66" t="s">
        <v>197</v>
      </c>
      <c r="U160" s="66" t="s">
        <v>197</v>
      </c>
      <c r="V160" s="66">
        <v>339.82</v>
      </c>
      <c r="W160" s="66" t="s">
        <v>197</v>
      </c>
      <c r="X160" s="66" t="s">
        <v>197</v>
      </c>
      <c r="Y160" s="66">
        <v>339.82</v>
      </c>
      <c r="Z160" s="66" t="s">
        <v>197</v>
      </c>
      <c r="AA160" s="66" t="s">
        <v>197</v>
      </c>
      <c r="AB160" s="66">
        <v>339.82</v>
      </c>
      <c r="AC160" s="66" t="s">
        <v>197</v>
      </c>
      <c r="AD160" s="66" t="s">
        <v>197</v>
      </c>
      <c r="AE160" s="66">
        <v>339.82</v>
      </c>
    </row>
    <row r="161" spans="1:31">
      <c r="A161" s="67" t="s">
        <v>39</v>
      </c>
      <c r="B161" s="66" t="s">
        <v>197</v>
      </c>
      <c r="C161" s="66">
        <v>4286.59</v>
      </c>
      <c r="D161" s="66">
        <v>0</v>
      </c>
      <c r="E161" s="66" t="s">
        <v>197</v>
      </c>
      <c r="F161" s="66">
        <v>4286.59</v>
      </c>
      <c r="G161" s="66">
        <v>0</v>
      </c>
      <c r="H161" s="66" t="s">
        <v>197</v>
      </c>
      <c r="I161" s="66">
        <v>4286.59</v>
      </c>
      <c r="J161" s="66">
        <v>0</v>
      </c>
      <c r="K161" s="66" t="s">
        <v>197</v>
      </c>
      <c r="L161" s="66">
        <v>4286.59</v>
      </c>
      <c r="M161" s="66">
        <v>0</v>
      </c>
      <c r="N161" s="66" t="s">
        <v>197</v>
      </c>
      <c r="O161" s="66">
        <v>4286.59</v>
      </c>
      <c r="P161" s="66">
        <v>0</v>
      </c>
      <c r="Q161" s="66" t="s">
        <v>197</v>
      </c>
      <c r="R161" s="66">
        <v>4286.59</v>
      </c>
      <c r="S161" s="66">
        <v>0</v>
      </c>
      <c r="T161" s="66" t="s">
        <v>197</v>
      </c>
      <c r="U161" s="66">
        <v>4286.59</v>
      </c>
      <c r="V161" s="66">
        <v>0</v>
      </c>
      <c r="W161" s="66" t="s">
        <v>197</v>
      </c>
      <c r="X161" s="66">
        <v>4286.59</v>
      </c>
      <c r="Y161" s="66">
        <v>0</v>
      </c>
      <c r="Z161" s="66" t="s">
        <v>197</v>
      </c>
      <c r="AA161" s="66">
        <v>4286.59</v>
      </c>
      <c r="AB161" s="66">
        <v>0</v>
      </c>
      <c r="AC161" s="66" t="s">
        <v>197</v>
      </c>
      <c r="AD161" s="66">
        <v>4286.59</v>
      </c>
      <c r="AE161" s="66">
        <v>0</v>
      </c>
    </row>
    <row r="162" spans="1:31">
      <c r="A162" s="67" t="s">
        <v>40</v>
      </c>
      <c r="B162" s="66" t="s">
        <v>197</v>
      </c>
      <c r="C162" s="66" t="s">
        <v>197</v>
      </c>
      <c r="D162" s="66">
        <v>851.2</v>
      </c>
      <c r="E162" s="66" t="s">
        <v>197</v>
      </c>
      <c r="F162" s="66" t="s">
        <v>197</v>
      </c>
      <c r="G162" s="66">
        <v>851.2</v>
      </c>
      <c r="H162" s="66" t="s">
        <v>197</v>
      </c>
      <c r="I162" s="66" t="s">
        <v>197</v>
      </c>
      <c r="J162" s="66">
        <v>851.2</v>
      </c>
      <c r="K162" s="66" t="s">
        <v>197</v>
      </c>
      <c r="L162" s="66" t="s">
        <v>197</v>
      </c>
      <c r="M162" s="66">
        <v>851.2</v>
      </c>
      <c r="N162" s="66" t="s">
        <v>197</v>
      </c>
      <c r="O162" s="66" t="s">
        <v>197</v>
      </c>
      <c r="P162" s="66">
        <v>851.2</v>
      </c>
      <c r="Q162" s="66" t="s">
        <v>197</v>
      </c>
      <c r="R162" s="66" t="s">
        <v>197</v>
      </c>
      <c r="S162" s="66">
        <v>851.2</v>
      </c>
      <c r="T162" s="66" t="s">
        <v>197</v>
      </c>
      <c r="U162" s="66" t="s">
        <v>197</v>
      </c>
      <c r="V162" s="66">
        <v>851.2</v>
      </c>
      <c r="W162" s="66" t="s">
        <v>197</v>
      </c>
      <c r="X162" s="66" t="s">
        <v>197</v>
      </c>
      <c r="Y162" s="66">
        <v>851.2</v>
      </c>
      <c r="Z162" s="66" t="s">
        <v>197</v>
      </c>
      <c r="AA162" s="66" t="s">
        <v>197</v>
      </c>
      <c r="AB162" s="66">
        <v>851.2</v>
      </c>
      <c r="AC162" s="66" t="s">
        <v>197</v>
      </c>
      <c r="AD162" s="66" t="s">
        <v>197</v>
      </c>
      <c r="AE162" s="66">
        <v>851.2</v>
      </c>
    </row>
    <row r="163" spans="1:31">
      <c r="A163" s="67" t="s">
        <v>41</v>
      </c>
      <c r="B163" s="66" t="s">
        <v>197</v>
      </c>
      <c r="C163" s="66" t="s">
        <v>197</v>
      </c>
      <c r="D163" s="66">
        <v>6296.49</v>
      </c>
      <c r="E163" s="66" t="s">
        <v>197</v>
      </c>
      <c r="F163" s="66" t="s">
        <v>197</v>
      </c>
      <c r="G163" s="66">
        <v>6296.49</v>
      </c>
      <c r="H163" s="66" t="s">
        <v>197</v>
      </c>
      <c r="I163" s="66" t="s">
        <v>197</v>
      </c>
      <c r="J163" s="66">
        <v>6296.49</v>
      </c>
      <c r="K163" s="66" t="s">
        <v>197</v>
      </c>
      <c r="L163" s="66" t="s">
        <v>197</v>
      </c>
      <c r="M163" s="66">
        <v>6296.49</v>
      </c>
      <c r="N163" s="66" t="s">
        <v>197</v>
      </c>
      <c r="O163" s="66" t="s">
        <v>197</v>
      </c>
      <c r="P163" s="66">
        <v>6296.49</v>
      </c>
      <c r="Q163" s="66" t="s">
        <v>197</v>
      </c>
      <c r="R163" s="66" t="s">
        <v>197</v>
      </c>
      <c r="S163" s="66">
        <v>6296.49</v>
      </c>
      <c r="T163" s="66" t="s">
        <v>197</v>
      </c>
      <c r="U163" s="66" t="s">
        <v>197</v>
      </c>
      <c r="V163" s="66">
        <v>6296.49</v>
      </c>
      <c r="W163" s="66" t="s">
        <v>197</v>
      </c>
      <c r="X163" s="66" t="s">
        <v>197</v>
      </c>
      <c r="Y163" s="66">
        <v>6296.49</v>
      </c>
      <c r="Z163" s="66" t="s">
        <v>197</v>
      </c>
      <c r="AA163" s="66" t="s">
        <v>197</v>
      </c>
      <c r="AB163" s="66">
        <v>6296.49</v>
      </c>
      <c r="AC163" s="66" t="s">
        <v>197</v>
      </c>
      <c r="AD163" s="66" t="s">
        <v>197</v>
      </c>
      <c r="AE163" s="66">
        <v>6296.49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A055-F5D7-4982-BA79-2FA9DF5ABA52}">
  <sheetPr>
    <tabColor rgb="FF92D050"/>
  </sheetPr>
  <dimension ref="A1:O35"/>
  <sheetViews>
    <sheetView zoomScale="115" zoomScaleNormal="115" workbookViewId="0">
      <selection activeCell="C33" sqref="C33"/>
    </sheetView>
  </sheetViews>
  <sheetFormatPr baseColWidth="10" defaultColWidth="8.83203125" defaultRowHeight="14"/>
  <cols>
    <col min="1" max="12" width="8.83203125" style="3"/>
    <col min="13" max="15" width="13" style="3" customWidth="1"/>
    <col min="16" max="16384" width="8.83203125" style="3"/>
  </cols>
  <sheetData>
    <row r="1" spans="1:15">
      <c r="A1" s="1"/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5">
      <c r="A2" s="3" t="s">
        <v>12</v>
      </c>
      <c r="B2" s="4">
        <v>0.77</v>
      </c>
      <c r="C2" s="4">
        <v>0.22</v>
      </c>
      <c r="D2" s="5">
        <v>10</v>
      </c>
      <c r="E2" s="6">
        <v>0.99</v>
      </c>
      <c r="F2" s="6">
        <v>0</v>
      </c>
      <c r="G2" s="6">
        <v>0.19</v>
      </c>
      <c r="H2" s="7">
        <v>0.62</v>
      </c>
      <c r="I2" s="4">
        <v>0</v>
      </c>
      <c r="J2" s="4">
        <v>0.39</v>
      </c>
      <c r="K2" s="4">
        <v>0</v>
      </c>
      <c r="L2" s="4">
        <v>0</v>
      </c>
      <c r="M2" s="4">
        <v>0</v>
      </c>
      <c r="N2" s="4">
        <v>2.52</v>
      </c>
      <c r="O2" s="4"/>
    </row>
    <row r="3" spans="1:15">
      <c r="A3" s="3" t="s">
        <v>13</v>
      </c>
      <c r="B3" s="4">
        <v>12.3</v>
      </c>
      <c r="C3" s="4">
        <v>0</v>
      </c>
      <c r="D3" s="5">
        <v>3.82</v>
      </c>
      <c r="E3" s="6">
        <v>0</v>
      </c>
      <c r="F3" s="6">
        <v>0.85</v>
      </c>
      <c r="G3" s="6">
        <v>0</v>
      </c>
      <c r="H3" s="7">
        <v>1.64</v>
      </c>
      <c r="I3" s="4">
        <v>0</v>
      </c>
      <c r="J3" s="4">
        <v>0.33</v>
      </c>
      <c r="K3" s="4">
        <v>0</v>
      </c>
      <c r="L3" s="4">
        <v>0</v>
      </c>
      <c r="M3" s="4">
        <v>0</v>
      </c>
      <c r="N3" s="4">
        <v>5.6</v>
      </c>
      <c r="O3" s="4"/>
    </row>
    <row r="4" spans="1:15">
      <c r="A4" s="3" t="s">
        <v>14</v>
      </c>
      <c r="B4" s="4">
        <v>49.52</v>
      </c>
      <c r="C4" s="4">
        <v>0</v>
      </c>
      <c r="D4" s="5">
        <v>0.94</v>
      </c>
      <c r="E4" s="6">
        <v>1.82</v>
      </c>
      <c r="F4" s="6">
        <v>15</v>
      </c>
      <c r="G4" s="6">
        <v>7.74</v>
      </c>
      <c r="H4" s="7">
        <v>21.9</v>
      </c>
      <c r="I4" s="4">
        <v>0</v>
      </c>
      <c r="J4" s="4">
        <v>1.1499999999999999</v>
      </c>
      <c r="K4" s="4">
        <v>0</v>
      </c>
      <c r="L4" s="4">
        <v>0</v>
      </c>
      <c r="M4" s="4">
        <v>0</v>
      </c>
      <c r="N4" s="4">
        <v>54</v>
      </c>
      <c r="O4" s="4"/>
    </row>
    <row r="5" spans="1:15">
      <c r="A5" s="3" t="s">
        <v>15</v>
      </c>
      <c r="B5" s="4">
        <v>62.63</v>
      </c>
      <c r="C5" s="4">
        <v>0</v>
      </c>
      <c r="D5" s="5">
        <v>3.48</v>
      </c>
      <c r="E5" s="6">
        <v>2.23</v>
      </c>
      <c r="F5" s="6">
        <v>0</v>
      </c>
      <c r="G5" s="6">
        <v>19.739999999999998</v>
      </c>
      <c r="H5" s="7">
        <v>13.09</v>
      </c>
      <c r="I5" s="4">
        <v>0</v>
      </c>
      <c r="J5" s="4">
        <v>0.64</v>
      </c>
      <c r="K5" s="4">
        <v>0</v>
      </c>
      <c r="L5" s="4">
        <v>0</v>
      </c>
      <c r="M5" s="4">
        <v>0</v>
      </c>
      <c r="N5" s="4">
        <v>50</v>
      </c>
      <c r="O5" s="4"/>
    </row>
    <row r="6" spans="1:15">
      <c r="A6" s="3" t="s">
        <v>16</v>
      </c>
      <c r="B6" s="4">
        <v>92.07</v>
      </c>
      <c r="C6" s="4">
        <v>0</v>
      </c>
      <c r="D6" s="5">
        <v>0.74</v>
      </c>
      <c r="E6" s="6">
        <v>2.42</v>
      </c>
      <c r="F6" s="6">
        <v>0</v>
      </c>
      <c r="G6" s="3">
        <v>37.86</v>
      </c>
      <c r="H6" s="8">
        <v>12.37</v>
      </c>
      <c r="I6" s="4">
        <v>0</v>
      </c>
      <c r="J6" s="4">
        <v>0.33</v>
      </c>
      <c r="K6" s="4">
        <v>0</v>
      </c>
      <c r="L6" s="4">
        <v>0</v>
      </c>
      <c r="M6" s="4">
        <v>0</v>
      </c>
      <c r="N6" s="4">
        <v>45</v>
      </c>
      <c r="O6" s="4"/>
    </row>
    <row r="7" spans="1:15">
      <c r="A7" s="3" t="s">
        <v>17</v>
      </c>
      <c r="B7" s="4">
        <v>34.99</v>
      </c>
      <c r="C7" s="4">
        <v>0.15</v>
      </c>
      <c r="D7" s="5">
        <v>0.06</v>
      </c>
      <c r="E7" s="6">
        <v>3.05</v>
      </c>
      <c r="F7" s="6">
        <v>6.4</v>
      </c>
      <c r="G7" s="3">
        <v>3.41</v>
      </c>
      <c r="H7" s="8">
        <v>4</v>
      </c>
      <c r="I7" s="4">
        <v>4.4751599999999998</v>
      </c>
      <c r="J7" s="4">
        <v>0.45</v>
      </c>
      <c r="K7" s="4">
        <v>0</v>
      </c>
      <c r="L7" s="4">
        <v>0</v>
      </c>
      <c r="M7" s="4">
        <v>0</v>
      </c>
      <c r="N7" s="4">
        <v>10</v>
      </c>
      <c r="O7" s="4"/>
    </row>
    <row r="8" spans="1:15">
      <c r="A8" s="3" t="s">
        <v>18</v>
      </c>
      <c r="B8" s="4">
        <v>17.329999999999998</v>
      </c>
      <c r="C8" s="4">
        <v>0</v>
      </c>
      <c r="D8" s="5">
        <v>0.01</v>
      </c>
      <c r="E8" s="6">
        <v>3.1</v>
      </c>
      <c r="F8" s="6">
        <v>0</v>
      </c>
      <c r="G8" s="3">
        <v>5.77</v>
      </c>
      <c r="H8" s="8">
        <v>3.38</v>
      </c>
      <c r="I8" s="4">
        <v>0</v>
      </c>
      <c r="J8" s="4">
        <v>0.8</v>
      </c>
      <c r="K8" s="4">
        <v>0</v>
      </c>
      <c r="L8" s="4">
        <v>0</v>
      </c>
      <c r="M8" s="4">
        <v>0</v>
      </c>
      <c r="N8" s="4">
        <v>8</v>
      </c>
      <c r="O8" s="4"/>
    </row>
    <row r="9" spans="1:15">
      <c r="A9" s="3" t="s">
        <v>19</v>
      </c>
      <c r="B9" s="4">
        <v>22.22</v>
      </c>
      <c r="C9" s="4">
        <v>0.02</v>
      </c>
      <c r="D9" s="5">
        <v>0.14000000000000001</v>
      </c>
      <c r="E9" s="6">
        <v>1.0900000000000001</v>
      </c>
      <c r="F9" s="6">
        <v>0</v>
      </c>
      <c r="G9" s="3">
        <v>6.86</v>
      </c>
      <c r="H9" s="8">
        <v>3.18</v>
      </c>
      <c r="I9" s="4">
        <v>0</v>
      </c>
      <c r="J9" s="4">
        <v>1.5</v>
      </c>
      <c r="K9" s="4">
        <v>0</v>
      </c>
      <c r="L9" s="4">
        <v>0</v>
      </c>
      <c r="M9" s="4">
        <v>0</v>
      </c>
      <c r="N9" s="4">
        <v>8.68</v>
      </c>
      <c r="O9" s="4"/>
    </row>
    <row r="10" spans="1:15">
      <c r="A10" s="3" t="s">
        <v>20</v>
      </c>
      <c r="B10" s="4">
        <v>15.02</v>
      </c>
      <c r="C10" s="4">
        <v>0.61</v>
      </c>
      <c r="D10" s="5">
        <v>7.66</v>
      </c>
      <c r="E10" s="6">
        <v>0</v>
      </c>
      <c r="F10" s="6">
        <v>0.82</v>
      </c>
      <c r="G10" s="3">
        <v>0</v>
      </c>
      <c r="H10" s="8">
        <v>1.37</v>
      </c>
      <c r="I10" s="4">
        <v>0</v>
      </c>
      <c r="J10" s="4">
        <v>0.43</v>
      </c>
      <c r="K10" s="4">
        <v>0</v>
      </c>
      <c r="L10" s="4">
        <v>0</v>
      </c>
      <c r="M10" s="4">
        <v>0</v>
      </c>
      <c r="N10" s="4">
        <f>2.7+H10</f>
        <v>4.07</v>
      </c>
      <c r="O10" s="4"/>
    </row>
    <row r="11" spans="1:15">
      <c r="A11" s="3" t="s">
        <v>21</v>
      </c>
      <c r="B11" s="4">
        <v>79.209999999999994</v>
      </c>
      <c r="C11" s="4">
        <v>0</v>
      </c>
      <c r="D11" s="5">
        <v>17</v>
      </c>
      <c r="E11" s="6">
        <v>2.65</v>
      </c>
      <c r="F11" s="6">
        <v>15.47</v>
      </c>
      <c r="G11" s="3">
        <v>0</v>
      </c>
      <c r="H11" s="8">
        <v>16.84</v>
      </c>
      <c r="I11" s="4">
        <v>5.49</v>
      </c>
      <c r="J11" s="4">
        <v>2.42</v>
      </c>
      <c r="K11" s="4">
        <v>0</v>
      </c>
      <c r="L11" s="4">
        <v>0</v>
      </c>
      <c r="M11" s="4">
        <v>0</v>
      </c>
      <c r="N11" s="4">
        <v>35</v>
      </c>
      <c r="O11" s="4"/>
    </row>
    <row r="12" spans="1:15">
      <c r="A12" s="3" t="s">
        <v>22</v>
      </c>
      <c r="B12" s="4">
        <v>47.38</v>
      </c>
      <c r="C12" s="4">
        <v>0.02</v>
      </c>
      <c r="D12" s="5">
        <v>12.62</v>
      </c>
      <c r="E12" s="6">
        <v>11.71</v>
      </c>
      <c r="F12" s="6">
        <v>1.26</v>
      </c>
      <c r="G12" s="3">
        <v>0.6</v>
      </c>
      <c r="H12" s="8">
        <v>15.17</v>
      </c>
      <c r="I12" s="4">
        <v>4.68</v>
      </c>
      <c r="J12" s="4">
        <v>2.4</v>
      </c>
      <c r="K12" s="4">
        <v>0</v>
      </c>
      <c r="L12" s="4">
        <v>0</v>
      </c>
      <c r="M12" s="4">
        <v>0</v>
      </c>
      <c r="N12" s="4">
        <v>15</v>
      </c>
      <c r="O12" s="4"/>
    </row>
    <row r="13" spans="1:15">
      <c r="A13" s="3" t="s">
        <v>23</v>
      </c>
      <c r="B13" s="4">
        <v>51.43</v>
      </c>
      <c r="C13" s="4">
        <v>0</v>
      </c>
      <c r="D13" s="5">
        <v>0.14000000000000001</v>
      </c>
      <c r="E13" s="6">
        <v>4.74</v>
      </c>
      <c r="F13" s="6">
        <v>0</v>
      </c>
      <c r="G13" s="3">
        <v>4.12</v>
      </c>
      <c r="H13" s="8">
        <v>13.7</v>
      </c>
      <c r="I13" s="4">
        <v>0</v>
      </c>
      <c r="J13" s="4">
        <v>2.14</v>
      </c>
      <c r="K13" s="4">
        <v>0</v>
      </c>
      <c r="L13" s="4">
        <v>0</v>
      </c>
      <c r="M13" s="4">
        <v>0</v>
      </c>
      <c r="N13" s="4">
        <v>28</v>
      </c>
      <c r="O13" s="4"/>
    </row>
    <row r="14" spans="1:15">
      <c r="A14" s="3" t="s">
        <v>24</v>
      </c>
      <c r="B14" s="4">
        <v>28.62</v>
      </c>
      <c r="C14" s="4">
        <v>0</v>
      </c>
      <c r="D14" s="5">
        <v>3.91</v>
      </c>
      <c r="E14" s="6">
        <v>13.31</v>
      </c>
      <c r="F14" s="6">
        <v>4.8600000000000003</v>
      </c>
      <c r="G14" s="3">
        <v>0</v>
      </c>
      <c r="H14" s="8">
        <v>2.02</v>
      </c>
      <c r="I14" s="4">
        <v>9.8620000000000001</v>
      </c>
      <c r="J14" s="4">
        <v>0.8</v>
      </c>
      <c r="K14" s="4">
        <v>0</v>
      </c>
      <c r="L14" s="4">
        <v>0</v>
      </c>
      <c r="M14" s="4">
        <v>0</v>
      </c>
      <c r="N14" s="4">
        <v>5</v>
      </c>
      <c r="O14" s="4"/>
    </row>
    <row r="15" spans="1:15">
      <c r="A15" s="3" t="s">
        <v>25</v>
      </c>
      <c r="B15" s="4">
        <v>20.56</v>
      </c>
      <c r="C15" s="4">
        <v>0</v>
      </c>
      <c r="D15" s="5">
        <v>0.14000000000000001</v>
      </c>
      <c r="E15" s="6">
        <v>6.6</v>
      </c>
      <c r="F15" s="6">
        <v>0</v>
      </c>
      <c r="G15" s="3">
        <v>5.0999999999999996</v>
      </c>
      <c r="H15" s="8">
        <v>7.76</v>
      </c>
      <c r="I15" s="4">
        <v>0</v>
      </c>
      <c r="J15" s="4">
        <v>0.8</v>
      </c>
      <c r="K15" s="4">
        <v>0</v>
      </c>
      <c r="L15" s="4">
        <v>0</v>
      </c>
      <c r="M15" s="4">
        <v>0</v>
      </c>
      <c r="N15" s="4">
        <v>24</v>
      </c>
      <c r="O15" s="4"/>
    </row>
    <row r="16" spans="1:15">
      <c r="A16" s="3" t="s">
        <v>26</v>
      </c>
      <c r="B16" s="4">
        <v>103.05</v>
      </c>
      <c r="C16" s="4">
        <v>0</v>
      </c>
      <c r="D16" s="5">
        <v>0.11</v>
      </c>
      <c r="E16" s="6">
        <v>1.08</v>
      </c>
      <c r="F16" s="6">
        <v>13.95</v>
      </c>
      <c r="G16" s="3">
        <v>4.5</v>
      </c>
      <c r="H16" s="8">
        <v>22.72</v>
      </c>
      <c r="I16" s="4">
        <v>6.9119999999999999</v>
      </c>
      <c r="J16" s="4">
        <v>3.65</v>
      </c>
      <c r="K16" s="4">
        <v>0</v>
      </c>
      <c r="L16" s="4">
        <v>0</v>
      </c>
      <c r="M16" s="4">
        <v>0</v>
      </c>
      <c r="N16" s="4">
        <v>57</v>
      </c>
      <c r="O16" s="4"/>
    </row>
    <row r="17" spans="1:15">
      <c r="A17" s="3" t="s">
        <v>27</v>
      </c>
      <c r="B17" s="4">
        <v>64.819999999999993</v>
      </c>
      <c r="C17" s="4">
        <v>0</v>
      </c>
      <c r="D17" s="5">
        <v>3.44</v>
      </c>
      <c r="E17" s="6">
        <v>4.08</v>
      </c>
      <c r="F17" s="6">
        <v>0</v>
      </c>
      <c r="G17" s="3">
        <v>15.18</v>
      </c>
      <c r="H17" s="8">
        <v>11.75</v>
      </c>
      <c r="I17" s="4">
        <v>0</v>
      </c>
      <c r="J17" s="4">
        <v>1.5</v>
      </c>
      <c r="K17" s="4">
        <v>0</v>
      </c>
      <c r="L17" s="4">
        <v>0</v>
      </c>
      <c r="M17" s="4">
        <v>0</v>
      </c>
      <c r="N17" s="4">
        <v>21.75</v>
      </c>
      <c r="O17" s="4"/>
    </row>
    <row r="18" spans="1:15">
      <c r="A18" s="3" t="s">
        <v>28</v>
      </c>
      <c r="B18" s="4">
        <v>28.91</v>
      </c>
      <c r="C18" s="4">
        <v>0</v>
      </c>
      <c r="D18" s="5">
        <v>1.1200000000000001</v>
      </c>
      <c r="E18" s="6">
        <v>37.57</v>
      </c>
      <c r="F18" s="6">
        <v>0</v>
      </c>
      <c r="G18" s="3">
        <v>5.0199999999999996</v>
      </c>
      <c r="H18" s="8">
        <v>6.98</v>
      </c>
      <c r="I18" s="4">
        <v>0</v>
      </c>
      <c r="J18" s="4">
        <v>1.1000000000000001</v>
      </c>
      <c r="K18" s="4">
        <v>0</v>
      </c>
      <c r="L18" s="4">
        <v>0</v>
      </c>
      <c r="M18" s="4">
        <v>0</v>
      </c>
      <c r="N18" s="4">
        <v>22</v>
      </c>
      <c r="O18" s="4"/>
    </row>
    <row r="19" spans="1:15">
      <c r="A19" s="3" t="s">
        <v>29</v>
      </c>
      <c r="B19" s="4">
        <v>20.239999999999998</v>
      </c>
      <c r="C19" s="4">
        <v>0.05</v>
      </c>
      <c r="D19" s="5">
        <v>0.08</v>
      </c>
      <c r="E19" s="6">
        <v>15.81</v>
      </c>
      <c r="F19" s="6">
        <v>0</v>
      </c>
      <c r="G19" s="3">
        <v>6.69</v>
      </c>
      <c r="H19" s="8">
        <v>3.91</v>
      </c>
      <c r="I19" s="4">
        <v>0</v>
      </c>
      <c r="J19" s="4">
        <v>0.85</v>
      </c>
      <c r="K19" s="4">
        <v>0</v>
      </c>
      <c r="L19" s="4">
        <v>0</v>
      </c>
      <c r="M19" s="4">
        <v>0</v>
      </c>
      <c r="N19" s="4">
        <v>13</v>
      </c>
      <c r="O19" s="4"/>
    </row>
    <row r="20" spans="1:15">
      <c r="A20" s="3" t="s">
        <v>30</v>
      </c>
      <c r="B20" s="4">
        <v>66.2</v>
      </c>
      <c r="C20" s="4">
        <v>0</v>
      </c>
      <c r="D20" s="5">
        <v>26.96</v>
      </c>
      <c r="E20" s="6">
        <v>16.66</v>
      </c>
      <c r="F20" s="6">
        <v>2.8</v>
      </c>
      <c r="G20" s="3">
        <v>2.85</v>
      </c>
      <c r="H20" s="8">
        <v>7.97</v>
      </c>
      <c r="I20" s="4">
        <v>16.135999999999999</v>
      </c>
      <c r="J20" s="4">
        <v>2.82</v>
      </c>
      <c r="K20" s="4">
        <v>0</v>
      </c>
      <c r="L20" s="4">
        <v>0</v>
      </c>
      <c r="M20" s="4">
        <v>0</v>
      </c>
      <c r="N20" s="4">
        <v>20</v>
      </c>
      <c r="O20" s="4"/>
    </row>
    <row r="21" spans="1:15">
      <c r="A21" s="3" t="s">
        <v>31</v>
      </c>
      <c r="B21" s="4">
        <v>18.59</v>
      </c>
      <c r="C21" s="4">
        <v>0</v>
      </c>
      <c r="D21" s="5">
        <v>0.54</v>
      </c>
      <c r="E21" s="6">
        <v>17.59</v>
      </c>
      <c r="F21" s="6">
        <v>1.3</v>
      </c>
      <c r="G21" s="3">
        <v>5.23</v>
      </c>
      <c r="H21" s="8">
        <v>2.0499999999999998</v>
      </c>
      <c r="I21" s="4">
        <v>2.1720000000000002</v>
      </c>
      <c r="J21" s="4">
        <v>2.0699999999999998</v>
      </c>
      <c r="K21" s="4">
        <v>0</v>
      </c>
      <c r="L21" s="4">
        <v>0</v>
      </c>
      <c r="M21" s="4">
        <v>0</v>
      </c>
      <c r="N21" s="4">
        <v>15</v>
      </c>
      <c r="O21" s="4"/>
    </row>
    <row r="22" spans="1:15">
      <c r="A22" s="3" t="s">
        <v>32</v>
      </c>
      <c r="B22" s="4">
        <v>3.24</v>
      </c>
      <c r="C22" s="4">
        <v>0</v>
      </c>
      <c r="D22" s="5">
        <v>1.69</v>
      </c>
      <c r="E22" s="6">
        <v>1.51</v>
      </c>
      <c r="F22" s="6">
        <v>0.13</v>
      </c>
      <c r="G22" s="3">
        <v>0.16</v>
      </c>
      <c r="H22" s="8">
        <v>1.43</v>
      </c>
      <c r="I22" s="4">
        <v>1.3</v>
      </c>
      <c r="J22" s="4">
        <v>0.45</v>
      </c>
      <c r="K22" s="4">
        <v>0</v>
      </c>
      <c r="L22" s="4">
        <v>0</v>
      </c>
      <c r="M22" s="4">
        <v>0</v>
      </c>
      <c r="N22" s="4">
        <v>5</v>
      </c>
      <c r="O22" s="4"/>
    </row>
    <row r="23" spans="1:15">
      <c r="A23" s="3" t="s">
        <v>33</v>
      </c>
      <c r="B23" s="4">
        <v>13.29</v>
      </c>
      <c r="C23" s="4">
        <v>0</v>
      </c>
      <c r="D23" s="5">
        <v>1.49</v>
      </c>
      <c r="E23" s="6">
        <v>7.79</v>
      </c>
      <c r="F23" s="6">
        <v>0</v>
      </c>
      <c r="G23" s="3">
        <v>0.97</v>
      </c>
      <c r="H23" s="8">
        <v>0.67</v>
      </c>
      <c r="I23" s="4">
        <v>0</v>
      </c>
      <c r="J23" s="4">
        <v>0.35</v>
      </c>
      <c r="K23" s="4">
        <v>0</v>
      </c>
      <c r="L23" s="4">
        <v>0</v>
      </c>
      <c r="M23" s="4">
        <v>0</v>
      </c>
      <c r="N23" s="4">
        <v>3.7</v>
      </c>
      <c r="O23" s="4"/>
    </row>
    <row r="24" spans="1:15">
      <c r="A24" s="3" t="s">
        <v>34</v>
      </c>
      <c r="B24" s="4">
        <v>12.12</v>
      </c>
      <c r="C24" s="4">
        <v>0</v>
      </c>
      <c r="D24" s="5">
        <v>1.28</v>
      </c>
      <c r="E24" s="6">
        <v>78.92</v>
      </c>
      <c r="F24" s="6">
        <v>0</v>
      </c>
      <c r="G24" s="3">
        <v>4.26</v>
      </c>
      <c r="H24" s="8">
        <v>1.91</v>
      </c>
      <c r="I24" s="4">
        <v>0</v>
      </c>
      <c r="J24" s="4">
        <v>0.84</v>
      </c>
      <c r="K24" s="4">
        <v>0</v>
      </c>
      <c r="L24" s="4">
        <v>0</v>
      </c>
      <c r="M24" s="4">
        <v>0</v>
      </c>
      <c r="N24" s="4">
        <v>10</v>
      </c>
      <c r="O24" s="4"/>
    </row>
    <row r="25" spans="1:15">
      <c r="A25" s="3" t="s">
        <v>35</v>
      </c>
      <c r="B25" s="4">
        <v>34.69</v>
      </c>
      <c r="C25" s="4">
        <v>0</v>
      </c>
      <c r="D25" s="5">
        <v>0.56000000000000005</v>
      </c>
      <c r="E25" s="6">
        <v>22.81</v>
      </c>
      <c r="F25" s="6">
        <v>0</v>
      </c>
      <c r="G25" s="3">
        <v>5.8</v>
      </c>
      <c r="H25" s="8">
        <v>10.57</v>
      </c>
      <c r="I25" s="4">
        <v>0</v>
      </c>
      <c r="J25" s="4">
        <v>0.35</v>
      </c>
      <c r="K25" s="4">
        <v>0</v>
      </c>
      <c r="L25" s="4">
        <v>0</v>
      </c>
      <c r="M25" s="4">
        <v>0</v>
      </c>
      <c r="N25" s="4">
        <f>20.43+H25</f>
        <v>31</v>
      </c>
      <c r="O25" s="4"/>
    </row>
    <row r="26" spans="1:15">
      <c r="A26" s="3" t="s">
        <v>36</v>
      </c>
      <c r="B26" s="4">
        <v>12.98</v>
      </c>
      <c r="C26" s="4">
        <v>0</v>
      </c>
      <c r="D26" s="5">
        <v>0.03</v>
      </c>
      <c r="E26" s="6">
        <v>74.8</v>
      </c>
      <c r="F26" s="6">
        <v>0</v>
      </c>
      <c r="G26" s="3">
        <v>8.81</v>
      </c>
      <c r="H26" s="8">
        <v>3.88</v>
      </c>
      <c r="I26" s="4">
        <v>0</v>
      </c>
      <c r="J26" s="4">
        <v>0.49</v>
      </c>
      <c r="K26" s="4">
        <v>0</v>
      </c>
      <c r="L26" s="4">
        <v>0</v>
      </c>
      <c r="M26" s="4">
        <v>0</v>
      </c>
      <c r="N26" s="4">
        <v>10</v>
      </c>
      <c r="O26" s="4"/>
    </row>
    <row r="27" spans="1:15">
      <c r="A27" s="3" t="s">
        <v>37</v>
      </c>
      <c r="B27" s="4">
        <v>47.68</v>
      </c>
      <c r="C27" s="4">
        <v>0</v>
      </c>
      <c r="D27" s="5">
        <v>0.22</v>
      </c>
      <c r="E27" s="6">
        <v>3.92</v>
      </c>
      <c r="F27" s="6">
        <v>0</v>
      </c>
      <c r="G27" s="3">
        <v>8.92</v>
      </c>
      <c r="H27" s="8">
        <v>10.89</v>
      </c>
      <c r="I27" s="4">
        <v>0</v>
      </c>
      <c r="J27" s="4">
        <v>0.42</v>
      </c>
      <c r="K27" s="4">
        <v>0</v>
      </c>
      <c r="L27" s="4">
        <v>0</v>
      </c>
      <c r="M27" s="4">
        <v>0</v>
      </c>
      <c r="N27" s="4">
        <v>40</v>
      </c>
      <c r="O27" s="4"/>
    </row>
    <row r="28" spans="1:15">
      <c r="A28" s="3" t="s">
        <v>38</v>
      </c>
      <c r="B28" s="4">
        <v>22.62</v>
      </c>
      <c r="C28" s="4">
        <v>0</v>
      </c>
      <c r="D28" s="5">
        <v>0.01</v>
      </c>
      <c r="E28" s="6">
        <v>9.57</v>
      </c>
      <c r="F28" s="6">
        <v>0</v>
      </c>
      <c r="G28" s="3">
        <v>13.73</v>
      </c>
      <c r="H28" s="8">
        <v>9.82</v>
      </c>
      <c r="I28" s="4">
        <v>0</v>
      </c>
      <c r="J28" s="4">
        <v>0.14000000000000001</v>
      </c>
      <c r="K28" s="4">
        <v>0</v>
      </c>
      <c r="L28" s="4">
        <v>0</v>
      </c>
      <c r="M28" s="4">
        <v>0</v>
      </c>
      <c r="N28" s="4">
        <v>41.69</v>
      </c>
      <c r="O28" s="4"/>
    </row>
    <row r="29" spans="1:15">
      <c r="A29" s="3" t="s">
        <v>39</v>
      </c>
      <c r="B29" s="4">
        <v>3.75</v>
      </c>
      <c r="C29" s="4">
        <v>0</v>
      </c>
      <c r="D29" s="5">
        <v>5.0000000000000001E-3</v>
      </c>
      <c r="E29" s="6">
        <v>11.93</v>
      </c>
      <c r="F29" s="6">
        <v>0</v>
      </c>
      <c r="G29" s="3">
        <v>8.43</v>
      </c>
      <c r="H29" s="8">
        <v>16.010000000000002</v>
      </c>
      <c r="I29" s="4">
        <v>0</v>
      </c>
      <c r="J29" s="4">
        <v>5.0000000000000001E-3</v>
      </c>
      <c r="K29" s="4">
        <v>0</v>
      </c>
      <c r="L29" s="4">
        <v>0</v>
      </c>
      <c r="M29" s="4">
        <v>0</v>
      </c>
      <c r="N29" s="4">
        <v>45.8</v>
      </c>
      <c r="O29" s="4"/>
    </row>
    <row r="30" spans="1:15">
      <c r="A30" s="3" t="s">
        <v>40</v>
      </c>
      <c r="B30" s="4">
        <v>31.36</v>
      </c>
      <c r="C30" s="4">
        <v>0</v>
      </c>
      <c r="D30" s="5">
        <v>0.7</v>
      </c>
      <c r="E30" s="6">
        <v>0.43</v>
      </c>
      <c r="F30" s="6">
        <v>0</v>
      </c>
      <c r="G30" s="3">
        <v>11.16</v>
      </c>
      <c r="H30" s="8">
        <v>11.97</v>
      </c>
      <c r="I30" s="4">
        <v>0</v>
      </c>
      <c r="J30" s="4">
        <v>0.13</v>
      </c>
      <c r="K30" s="4">
        <v>0</v>
      </c>
      <c r="L30" s="4">
        <v>0</v>
      </c>
      <c r="M30" s="4">
        <v>0</v>
      </c>
      <c r="N30" s="4">
        <v>32.5</v>
      </c>
      <c r="O30" s="4"/>
    </row>
    <row r="31" spans="1:15">
      <c r="A31" s="3" t="s">
        <v>41</v>
      </c>
      <c r="B31" s="4">
        <v>61.52</v>
      </c>
      <c r="C31" s="4">
        <v>0</v>
      </c>
      <c r="D31" s="5">
        <v>0.85</v>
      </c>
      <c r="E31" s="4">
        <v>8</v>
      </c>
      <c r="F31" s="6">
        <v>0</v>
      </c>
      <c r="G31" s="3">
        <v>23.61</v>
      </c>
      <c r="H31" s="8">
        <v>12.66</v>
      </c>
      <c r="I31" s="4">
        <v>0</v>
      </c>
      <c r="J31" s="4">
        <v>0.09</v>
      </c>
      <c r="K31" s="4">
        <v>0</v>
      </c>
      <c r="L31" s="4">
        <v>0</v>
      </c>
      <c r="M31" s="4">
        <v>0</v>
      </c>
      <c r="N31" s="4">
        <v>45</v>
      </c>
      <c r="O31" s="4"/>
    </row>
    <row r="32" spans="1:15">
      <c r="A32" s="3" t="s">
        <v>42</v>
      </c>
      <c r="B32" s="4">
        <f>SUM(B2:B31)</f>
        <v>1079.1099999999999</v>
      </c>
      <c r="C32" s="4">
        <v>1.47</v>
      </c>
      <c r="D32" s="4">
        <v>99.72</v>
      </c>
      <c r="E32" s="4">
        <v>370.28</v>
      </c>
      <c r="F32" s="4">
        <f t="shared" ref="F32:M32" si="0">SUM(F2:F31)</f>
        <v>62.839999999999996</v>
      </c>
      <c r="G32" s="4">
        <v>218.7</v>
      </c>
      <c r="H32" s="4">
        <v>253.56</v>
      </c>
      <c r="I32" s="4">
        <v>49.89</v>
      </c>
      <c r="J32" s="4">
        <v>29.87</v>
      </c>
      <c r="K32" s="4">
        <f t="shared" si="0"/>
        <v>0</v>
      </c>
      <c r="L32" s="4">
        <f t="shared" si="0"/>
        <v>0</v>
      </c>
      <c r="M32" s="4">
        <f t="shared" si="0"/>
        <v>0</v>
      </c>
    </row>
    <row r="35" spans="1:1">
      <c r="A35" s="44" t="s">
        <v>174</v>
      </c>
    </row>
  </sheetData>
  <phoneticPr fontId="3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E758-BECD-4EAB-BC44-74B5D9D82920}">
  <sheetPr>
    <tabColor rgb="FF92D050"/>
  </sheetPr>
  <dimension ref="A1:AB34"/>
  <sheetViews>
    <sheetView zoomScale="115" zoomScaleNormal="115" workbookViewId="0"/>
  </sheetViews>
  <sheetFormatPr baseColWidth="10" defaultColWidth="8.83203125" defaultRowHeight="15"/>
  <cols>
    <col min="1" max="1" width="17" style="9" bestFit="1" customWidth="1"/>
    <col min="2" max="10" width="16.5" style="9" bestFit="1" customWidth="1"/>
    <col min="11" max="19" width="15.5" style="9" bestFit="1" customWidth="1"/>
    <col min="20" max="28" width="15.1640625" style="9" bestFit="1" customWidth="1"/>
    <col min="29" max="16384" width="8.83203125" style="9"/>
  </cols>
  <sheetData>
    <row r="1" spans="1:28">
      <c r="A1" s="10" t="s">
        <v>88</v>
      </c>
      <c r="B1" s="11" t="s">
        <v>89</v>
      </c>
      <c r="C1" s="11" t="s">
        <v>90</v>
      </c>
      <c r="D1" s="11" t="s">
        <v>91</v>
      </c>
      <c r="E1" s="11" t="s">
        <v>92</v>
      </c>
      <c r="F1" s="11" t="s">
        <v>93</v>
      </c>
      <c r="G1" s="11" t="s">
        <v>94</v>
      </c>
      <c r="H1" s="11" t="s">
        <v>95</v>
      </c>
      <c r="I1" s="11" t="s">
        <v>96</v>
      </c>
      <c r="J1" s="11" t="s">
        <v>97</v>
      </c>
      <c r="K1" s="12" t="s">
        <v>98</v>
      </c>
      <c r="L1" s="12" t="s">
        <v>99</v>
      </c>
      <c r="M1" s="12" t="s">
        <v>100</v>
      </c>
      <c r="N1" s="12" t="s">
        <v>101</v>
      </c>
      <c r="O1" s="12" t="s">
        <v>102</v>
      </c>
      <c r="P1" s="12" t="s">
        <v>103</v>
      </c>
      <c r="Q1" s="12" t="s">
        <v>104</v>
      </c>
      <c r="R1" s="12" t="s">
        <v>105</v>
      </c>
      <c r="S1" s="12" t="s">
        <v>106</v>
      </c>
      <c r="T1" s="13" t="s">
        <v>107</v>
      </c>
      <c r="U1" s="13" t="s">
        <v>108</v>
      </c>
      <c r="V1" s="13" t="s">
        <v>109</v>
      </c>
      <c r="W1" s="13" t="s">
        <v>110</v>
      </c>
      <c r="X1" s="13" t="s">
        <v>111</v>
      </c>
      <c r="Y1" s="13" t="s">
        <v>112</v>
      </c>
      <c r="Z1" s="13" t="s">
        <v>113</v>
      </c>
      <c r="AA1" s="13" t="s">
        <v>114</v>
      </c>
      <c r="AB1" s="13" t="s">
        <v>115</v>
      </c>
    </row>
    <row r="2" spans="1:28">
      <c r="A2" s="10" t="s">
        <v>61</v>
      </c>
      <c r="B2" s="41">
        <v>1748.3642</v>
      </c>
      <c r="C2" s="41">
        <v>1705.09</v>
      </c>
      <c r="D2" s="41">
        <v>1662.8869</v>
      </c>
      <c r="E2" s="41">
        <v>1662.8869</v>
      </c>
      <c r="F2" s="41">
        <v>1662.8869</v>
      </c>
      <c r="G2" s="41">
        <v>1662.8869</v>
      </c>
      <c r="H2" s="41">
        <v>1662.8869</v>
      </c>
      <c r="I2" s="41">
        <v>1662.8869</v>
      </c>
      <c r="J2" s="41">
        <v>1662.8869</v>
      </c>
      <c r="K2" s="14">
        <v>69.934600000000003</v>
      </c>
      <c r="L2" s="14">
        <v>68.203599999999994</v>
      </c>
      <c r="M2" s="14">
        <v>66.515500000000003</v>
      </c>
      <c r="N2" s="14">
        <v>66.515500000000003</v>
      </c>
      <c r="O2" s="14">
        <v>66.515500000000003</v>
      </c>
      <c r="P2" s="14">
        <v>66.515500000000003</v>
      </c>
      <c r="Q2" s="14">
        <v>66.515500000000003</v>
      </c>
      <c r="R2" s="14">
        <v>66.515500000000003</v>
      </c>
      <c r="S2" s="14">
        <v>66.515500000000003</v>
      </c>
      <c r="T2" s="14">
        <v>6</v>
      </c>
      <c r="U2" s="14">
        <v>6</v>
      </c>
      <c r="V2" s="14">
        <v>6</v>
      </c>
      <c r="W2" s="14">
        <v>6</v>
      </c>
      <c r="X2" s="14">
        <v>6</v>
      </c>
      <c r="Y2" s="14">
        <v>6</v>
      </c>
      <c r="Z2" s="14">
        <v>6</v>
      </c>
      <c r="AA2" s="14">
        <v>6</v>
      </c>
      <c r="AB2" s="14">
        <v>6</v>
      </c>
    </row>
    <row r="3" spans="1:28">
      <c r="A3" s="10" t="s">
        <v>140</v>
      </c>
      <c r="B3" s="42">
        <v>2127.9578000000001</v>
      </c>
      <c r="C3" s="42">
        <v>1916.4799</v>
      </c>
      <c r="D3" s="42">
        <v>1726.0188000000001</v>
      </c>
      <c r="E3" s="42">
        <v>1554.4858999999999</v>
      </c>
      <c r="F3" s="42">
        <v>1400</v>
      </c>
      <c r="G3" s="42">
        <v>1260.867</v>
      </c>
      <c r="H3" s="42">
        <v>1135.5612000000001</v>
      </c>
      <c r="I3" s="42">
        <v>1135.5612000000001</v>
      </c>
      <c r="J3" s="42">
        <v>1135.5612000000001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>
      <c r="A4" s="10" t="s">
        <v>45</v>
      </c>
      <c r="B4" s="42">
        <v>871.38469999999995</v>
      </c>
      <c r="C4" s="42">
        <v>871.38469999999995</v>
      </c>
      <c r="D4" s="42">
        <v>871.38469999999995</v>
      </c>
      <c r="E4" s="42">
        <v>871.38469999999995</v>
      </c>
      <c r="F4" s="42">
        <v>871.38469999999995</v>
      </c>
      <c r="G4" s="42">
        <v>871.38469999999995</v>
      </c>
      <c r="H4" s="42">
        <v>871.38469999999995</v>
      </c>
      <c r="I4" s="42">
        <v>871.38469999999995</v>
      </c>
      <c r="J4" s="42">
        <v>871.38469999999995</v>
      </c>
      <c r="K4" s="14">
        <v>34.855400000000003</v>
      </c>
      <c r="L4" s="14">
        <v>34.855400000000003</v>
      </c>
      <c r="M4" s="14">
        <v>34.855400000000003</v>
      </c>
      <c r="N4" s="14">
        <v>34.855400000000003</v>
      </c>
      <c r="O4" s="14">
        <v>34.855400000000003</v>
      </c>
      <c r="P4" s="14">
        <v>34.855400000000003</v>
      </c>
      <c r="Q4" s="14">
        <v>34.855400000000003</v>
      </c>
      <c r="R4" s="14">
        <v>34.855400000000003</v>
      </c>
      <c r="S4" s="14">
        <v>34.855400000000003</v>
      </c>
      <c r="T4" s="14">
        <v>1.0146999999999999</v>
      </c>
      <c r="U4" s="14">
        <v>1.0146999999999999</v>
      </c>
      <c r="V4" s="14">
        <v>1.0146999999999999</v>
      </c>
      <c r="W4" s="14">
        <v>1.0146999999999999</v>
      </c>
      <c r="X4" s="14">
        <v>1.0146999999999999</v>
      </c>
      <c r="Y4" s="14">
        <v>1.0146999999999999</v>
      </c>
      <c r="Z4" s="14">
        <v>1.0146999999999999</v>
      </c>
      <c r="AA4" s="14">
        <v>1.0146999999999999</v>
      </c>
      <c r="AB4" s="14">
        <v>1.0146999999999999</v>
      </c>
    </row>
    <row r="5" spans="1:28">
      <c r="A5" s="10" t="s">
        <v>63</v>
      </c>
      <c r="B5" s="41">
        <v>1363.8997999999999</v>
      </c>
      <c r="C5" s="41">
        <v>1330.1415999999999</v>
      </c>
      <c r="D5" s="41">
        <v>1357.4661000000001</v>
      </c>
      <c r="E5" s="41">
        <v>1357.4661000000001</v>
      </c>
      <c r="F5" s="41">
        <v>1357.4661000000001</v>
      </c>
      <c r="G5" s="41">
        <v>1357.4661000000001</v>
      </c>
      <c r="H5" s="41">
        <v>1357.4661000000001</v>
      </c>
      <c r="I5" s="41">
        <v>1357.4661000000001</v>
      </c>
      <c r="J5" s="41">
        <v>1357.4661000000001</v>
      </c>
      <c r="K5" s="14">
        <v>81.834000000000003</v>
      </c>
      <c r="L5" s="14">
        <v>79.808499999999995</v>
      </c>
      <c r="M5" s="14">
        <v>81.447999999999993</v>
      </c>
      <c r="N5" s="14">
        <v>81.447999999999993</v>
      </c>
      <c r="O5" s="14">
        <v>81.447999999999993</v>
      </c>
      <c r="P5" s="14">
        <v>81.447999999999993</v>
      </c>
      <c r="Q5" s="14">
        <v>81.447999999999993</v>
      </c>
      <c r="R5" s="14">
        <v>81.447999999999993</v>
      </c>
      <c r="S5" s="14">
        <v>81.447999999999993</v>
      </c>
      <c r="T5" s="14">
        <v>3</v>
      </c>
      <c r="U5" s="14">
        <v>3</v>
      </c>
      <c r="V5" s="14">
        <v>3</v>
      </c>
      <c r="W5" s="14">
        <v>3</v>
      </c>
      <c r="X5" s="14">
        <v>3</v>
      </c>
      <c r="Y5" s="14">
        <v>3</v>
      </c>
      <c r="Z5" s="14">
        <v>3</v>
      </c>
      <c r="AA5" s="14">
        <v>3</v>
      </c>
      <c r="AB5" s="14">
        <v>3</v>
      </c>
    </row>
    <row r="6" spans="1:28">
      <c r="A6" s="10" t="s">
        <v>49</v>
      </c>
      <c r="B6" s="41">
        <v>883.2672</v>
      </c>
      <c r="C6" s="41">
        <v>883.2672</v>
      </c>
      <c r="D6" s="41">
        <v>883.2672</v>
      </c>
      <c r="E6" s="41">
        <v>883.2672</v>
      </c>
      <c r="F6" s="41">
        <v>883.2672</v>
      </c>
      <c r="G6" s="41">
        <v>883.2672</v>
      </c>
      <c r="H6" s="41">
        <v>883.2672</v>
      </c>
      <c r="I6" s="41">
        <v>883.2672</v>
      </c>
      <c r="J6" s="41">
        <v>883.2672</v>
      </c>
      <c r="K6" s="14">
        <v>31.3307</v>
      </c>
      <c r="L6" s="14">
        <v>31.3307</v>
      </c>
      <c r="M6" s="14">
        <v>31.3307</v>
      </c>
      <c r="N6" s="14">
        <v>31.3307</v>
      </c>
      <c r="O6" s="14">
        <v>31.3307</v>
      </c>
      <c r="P6" s="14">
        <v>31.3307</v>
      </c>
      <c r="Q6" s="14">
        <v>31.3307</v>
      </c>
      <c r="R6" s="14">
        <v>31.3307</v>
      </c>
      <c r="S6" s="14">
        <v>31.3307</v>
      </c>
      <c r="T6" s="14">
        <v>1.0007999999999999</v>
      </c>
      <c r="U6" s="14">
        <v>1.0007999999999999</v>
      </c>
      <c r="V6" s="14">
        <v>1.0007999999999999</v>
      </c>
      <c r="W6" s="14">
        <v>1.0007999999999999</v>
      </c>
      <c r="X6" s="14">
        <v>1.0007999999999999</v>
      </c>
      <c r="Y6" s="14">
        <v>1.0007999999999999</v>
      </c>
      <c r="Z6" s="14">
        <v>1.0007999999999999</v>
      </c>
      <c r="AA6" s="14">
        <v>1.0007999999999999</v>
      </c>
      <c r="AB6" s="14">
        <v>1.0007999999999999</v>
      </c>
    </row>
    <row r="7" spans="1:28">
      <c r="A7" s="10" t="s">
        <v>65</v>
      </c>
      <c r="B7" s="41">
        <v>1108.1686</v>
      </c>
      <c r="C7" s="41">
        <v>1080.74</v>
      </c>
      <c r="D7" s="41">
        <v>1102.9412</v>
      </c>
      <c r="E7" s="41">
        <v>1102.9412</v>
      </c>
      <c r="F7" s="41">
        <v>1102.9412</v>
      </c>
      <c r="G7" s="41">
        <v>1102.9412</v>
      </c>
      <c r="H7" s="41">
        <v>1102.9412</v>
      </c>
      <c r="I7" s="41">
        <v>1102.9412</v>
      </c>
      <c r="J7" s="41">
        <v>1102.9412</v>
      </c>
      <c r="K7" s="14">
        <v>66.490099999999998</v>
      </c>
      <c r="L7" s="14">
        <v>64.844399999999993</v>
      </c>
      <c r="M7" s="14">
        <v>66.176500000000004</v>
      </c>
      <c r="N7" s="14">
        <v>66.176500000000004</v>
      </c>
      <c r="O7" s="14">
        <v>66.176500000000004</v>
      </c>
      <c r="P7" s="14">
        <v>66.176500000000004</v>
      </c>
      <c r="Q7" s="14">
        <v>66.176500000000004</v>
      </c>
      <c r="R7" s="14">
        <v>66.176500000000004</v>
      </c>
      <c r="S7" s="14">
        <v>66.176500000000004</v>
      </c>
      <c r="T7" s="14">
        <v>2.5</v>
      </c>
      <c r="U7" s="14">
        <v>2.5</v>
      </c>
      <c r="V7" s="14">
        <v>2.5</v>
      </c>
      <c r="W7" s="14">
        <v>2.5</v>
      </c>
      <c r="X7" s="14">
        <v>2.5</v>
      </c>
      <c r="Y7" s="14">
        <v>2.5</v>
      </c>
      <c r="Z7" s="14">
        <v>2.5</v>
      </c>
      <c r="AA7" s="14">
        <v>2.5</v>
      </c>
      <c r="AB7" s="14">
        <v>2.5</v>
      </c>
    </row>
    <row r="8" spans="1:28">
      <c r="A8" s="10" t="s">
        <v>53</v>
      </c>
      <c r="B8" s="41">
        <v>802.84879999999998</v>
      </c>
      <c r="C8" s="41">
        <v>802.84879999999998</v>
      </c>
      <c r="D8" s="41">
        <v>802.84879999999998</v>
      </c>
      <c r="E8" s="41">
        <v>802.84879999999998</v>
      </c>
      <c r="F8" s="41">
        <v>802.84879999999998</v>
      </c>
      <c r="G8" s="41">
        <v>802.84879999999998</v>
      </c>
      <c r="H8" s="41">
        <v>802.84879999999998</v>
      </c>
      <c r="I8" s="41">
        <v>802.84879999999998</v>
      </c>
      <c r="J8" s="41">
        <v>802.84879999999998</v>
      </c>
      <c r="K8" s="14">
        <v>32.113999999999997</v>
      </c>
      <c r="L8" s="14">
        <v>32.113999999999997</v>
      </c>
      <c r="M8" s="14">
        <v>32.113999999999997</v>
      </c>
      <c r="N8" s="14">
        <v>32.113999999999997</v>
      </c>
      <c r="O8" s="14">
        <v>32.113999999999997</v>
      </c>
      <c r="P8" s="14">
        <v>32.113999999999997</v>
      </c>
      <c r="Q8" s="14">
        <v>32.113999999999997</v>
      </c>
      <c r="R8" s="14">
        <v>32.113999999999997</v>
      </c>
      <c r="S8" s="14">
        <v>32.113999999999997</v>
      </c>
      <c r="T8" s="14">
        <v>1.2010000000000001</v>
      </c>
      <c r="U8" s="14">
        <v>1.2010000000000001</v>
      </c>
      <c r="V8" s="14">
        <v>1.2010000000000001</v>
      </c>
      <c r="W8" s="14">
        <v>1.2010000000000001</v>
      </c>
      <c r="X8" s="14">
        <v>1.2010000000000001</v>
      </c>
      <c r="Y8" s="14">
        <v>1.2010000000000001</v>
      </c>
      <c r="Z8" s="14">
        <v>1.2010000000000001</v>
      </c>
      <c r="AA8" s="14">
        <v>1.2010000000000001</v>
      </c>
      <c r="AB8" s="14">
        <v>1.2010000000000001</v>
      </c>
    </row>
    <row r="9" spans="1:28">
      <c r="A9" s="15" t="s">
        <v>47</v>
      </c>
      <c r="B9" s="43">
        <v>1065.5737999999999</v>
      </c>
      <c r="C9" s="43">
        <v>1065.5737999999999</v>
      </c>
      <c r="D9" s="43">
        <v>1065.5737999999999</v>
      </c>
      <c r="E9" s="43">
        <v>1065.5737999999999</v>
      </c>
      <c r="F9" s="43">
        <v>1065.5737999999999</v>
      </c>
      <c r="G9" s="43">
        <v>1065.5737999999999</v>
      </c>
      <c r="H9" s="43">
        <v>1065.5737999999999</v>
      </c>
      <c r="I9" s="43">
        <v>1065.5737999999999</v>
      </c>
      <c r="J9" s="43">
        <v>1065.5737999999999</v>
      </c>
      <c r="K9" s="16">
        <v>42.622999999999998</v>
      </c>
      <c r="L9" s="16">
        <v>42.622999999999998</v>
      </c>
      <c r="M9" s="16">
        <v>42.622999999999998</v>
      </c>
      <c r="N9" s="16">
        <v>42.622999999999998</v>
      </c>
      <c r="O9" s="16">
        <v>42.622999999999998</v>
      </c>
      <c r="P9" s="16">
        <v>42.622999999999998</v>
      </c>
      <c r="Q9" s="16">
        <v>42.622999999999998</v>
      </c>
      <c r="R9" s="16">
        <v>42.622999999999998</v>
      </c>
      <c r="S9" s="16">
        <v>42.622999999999998</v>
      </c>
      <c r="T9" s="17">
        <v>2</v>
      </c>
      <c r="U9" s="17">
        <v>2</v>
      </c>
      <c r="V9" s="17">
        <v>2</v>
      </c>
      <c r="W9" s="17">
        <v>2</v>
      </c>
      <c r="X9" s="17">
        <v>2</v>
      </c>
      <c r="Y9" s="17">
        <v>2</v>
      </c>
      <c r="Z9" s="17">
        <v>2</v>
      </c>
      <c r="AA9" s="17">
        <v>2</v>
      </c>
      <c r="AB9" s="17">
        <v>2</v>
      </c>
    </row>
    <row r="10" spans="1:28">
      <c r="A10" s="15" t="s">
        <v>51</v>
      </c>
      <c r="B10" s="43">
        <v>1994.9604999999999</v>
      </c>
      <c r="C10" s="43">
        <v>1945.5826999999999</v>
      </c>
      <c r="D10" s="43">
        <v>1897.4271000000001</v>
      </c>
      <c r="E10" s="43">
        <v>1850.4634000000001</v>
      </c>
      <c r="F10" s="43">
        <v>1804.6621</v>
      </c>
      <c r="G10" s="43">
        <v>1804.6621</v>
      </c>
      <c r="H10" s="43">
        <v>1804.6621</v>
      </c>
      <c r="I10" s="43">
        <v>1804.6621</v>
      </c>
      <c r="J10" s="43">
        <v>1804.6621</v>
      </c>
      <c r="K10" s="16">
        <v>199.49610000000001</v>
      </c>
      <c r="L10" s="16">
        <v>194.5583</v>
      </c>
      <c r="M10" s="16">
        <v>189.74270000000001</v>
      </c>
      <c r="N10" s="16">
        <v>185.0463</v>
      </c>
      <c r="O10" s="16">
        <v>180.46619999999999</v>
      </c>
      <c r="P10" s="16">
        <v>180.46619999999999</v>
      </c>
      <c r="Q10" s="16">
        <v>180.46619999999999</v>
      </c>
      <c r="R10" s="16">
        <v>180.46619999999999</v>
      </c>
      <c r="S10" s="16">
        <v>180.46619999999999</v>
      </c>
      <c r="T10" s="17">
        <v>4</v>
      </c>
      <c r="U10" s="17">
        <v>4</v>
      </c>
      <c r="V10" s="17">
        <v>4</v>
      </c>
      <c r="W10" s="17">
        <v>4</v>
      </c>
      <c r="X10" s="17">
        <v>4</v>
      </c>
      <c r="Y10" s="17">
        <v>4</v>
      </c>
      <c r="Z10" s="17">
        <v>4</v>
      </c>
      <c r="AA10" s="17">
        <v>4</v>
      </c>
      <c r="AB10" s="17">
        <v>4</v>
      </c>
    </row>
    <row r="11" spans="1:28">
      <c r="A11" s="15" t="s">
        <v>55</v>
      </c>
      <c r="B11" s="43">
        <v>754.28</v>
      </c>
      <c r="C11" s="43">
        <f>B11*0.55</f>
        <v>414.85400000000004</v>
      </c>
      <c r="D11" s="43">
        <f t="shared" ref="D11:E11" si="0">C11*0.9</f>
        <v>373.36860000000007</v>
      </c>
      <c r="E11" s="43">
        <f t="shared" si="0"/>
        <v>336.03174000000007</v>
      </c>
      <c r="F11" s="43">
        <f>E11*0.95</f>
        <v>319.23015300000003</v>
      </c>
      <c r="G11" s="43">
        <f>F11*0.95</f>
        <v>303.26864535000004</v>
      </c>
      <c r="H11" s="43">
        <f>G11*0.95</f>
        <v>288.10521308250003</v>
      </c>
      <c r="I11" s="43">
        <f>H11*0.95</f>
        <v>273.69995242837501</v>
      </c>
      <c r="J11" s="43">
        <f>I11*0.95</f>
        <v>260.01495480695627</v>
      </c>
      <c r="K11" s="16">
        <f>B11*0.03</f>
        <v>22.628399999999999</v>
      </c>
      <c r="L11" s="16">
        <f t="shared" ref="L11:S11" si="1">C11*0.03</f>
        <v>12.445620000000002</v>
      </c>
      <c r="M11" s="16">
        <f t="shared" si="1"/>
        <v>11.201058000000002</v>
      </c>
      <c r="N11" s="16">
        <f t="shared" si="1"/>
        <v>10.080952200000002</v>
      </c>
      <c r="O11" s="16">
        <f t="shared" si="1"/>
        <v>9.5769045899999998</v>
      </c>
      <c r="P11" s="16">
        <f t="shared" si="1"/>
        <v>9.0980593605000006</v>
      </c>
      <c r="Q11" s="16">
        <f t="shared" si="1"/>
        <v>8.6431563924750012</v>
      </c>
      <c r="R11" s="16">
        <f t="shared" si="1"/>
        <v>8.2109985728512509</v>
      </c>
      <c r="S11" s="16">
        <f t="shared" si="1"/>
        <v>7.8004486442086876</v>
      </c>
      <c r="T11" s="17">
        <v>1</v>
      </c>
      <c r="U11" s="17">
        <v>1</v>
      </c>
      <c r="V11" s="17">
        <v>1</v>
      </c>
      <c r="W11" s="17">
        <v>1</v>
      </c>
      <c r="X11" s="17">
        <v>1</v>
      </c>
      <c r="Y11" s="17">
        <v>1</v>
      </c>
      <c r="Z11" s="17">
        <v>1</v>
      </c>
      <c r="AA11" s="17">
        <v>1</v>
      </c>
      <c r="AB11" s="17">
        <v>1</v>
      </c>
    </row>
    <row r="12" spans="1:28">
      <c r="A12" s="15" t="s">
        <v>57</v>
      </c>
      <c r="B12" s="43">
        <v>1980</v>
      </c>
      <c r="C12" s="43">
        <f>B12*0.7</f>
        <v>1386</v>
      </c>
      <c r="D12" s="43">
        <f>C12*0.8</f>
        <v>1108.8</v>
      </c>
      <c r="E12" s="43">
        <f>D12*0.85</f>
        <v>942.4799999999999</v>
      </c>
      <c r="F12" s="43">
        <f>E12*0.9</f>
        <v>848.23199999999997</v>
      </c>
      <c r="G12" s="43">
        <f>F12*0.95</f>
        <v>805.82039999999995</v>
      </c>
      <c r="H12" s="43">
        <f>G12*0.95</f>
        <v>765.52937999999995</v>
      </c>
      <c r="I12" s="43">
        <f>H12*0.95</f>
        <v>727.25291099999993</v>
      </c>
      <c r="J12" s="43">
        <f>I12*0.95</f>
        <v>690.8902654499999</v>
      </c>
      <c r="K12" s="16">
        <f>B12*0.04</f>
        <v>79.2</v>
      </c>
      <c r="L12" s="16">
        <f t="shared" ref="L12:S12" si="2">C12*0.04</f>
        <v>55.44</v>
      </c>
      <c r="M12" s="16">
        <f t="shared" si="2"/>
        <v>44.351999999999997</v>
      </c>
      <c r="N12" s="16">
        <f t="shared" si="2"/>
        <v>37.699199999999998</v>
      </c>
      <c r="O12" s="16">
        <f t="shared" si="2"/>
        <v>33.929279999999999</v>
      </c>
      <c r="P12" s="16">
        <f t="shared" si="2"/>
        <v>32.232816</v>
      </c>
      <c r="Q12" s="16">
        <f t="shared" si="2"/>
        <v>30.6211752</v>
      </c>
      <c r="R12" s="16">
        <f t="shared" si="2"/>
        <v>29.090116439999999</v>
      </c>
      <c r="S12" s="16">
        <f t="shared" si="2"/>
        <v>27.635610617999998</v>
      </c>
      <c r="T12" s="17">
        <v>1</v>
      </c>
      <c r="U12" s="17">
        <v>1</v>
      </c>
      <c r="V12" s="17">
        <v>1</v>
      </c>
      <c r="W12" s="17">
        <v>1</v>
      </c>
      <c r="X12" s="17">
        <v>1</v>
      </c>
      <c r="Y12" s="17">
        <v>1</v>
      </c>
      <c r="Z12" s="17">
        <v>1</v>
      </c>
      <c r="AA12" s="17">
        <v>1</v>
      </c>
      <c r="AB12" s="17">
        <v>1</v>
      </c>
    </row>
    <row r="13" spans="1:28">
      <c r="A13" s="15" t="s">
        <v>59</v>
      </c>
      <c r="B13" s="43">
        <v>1094.83</v>
      </c>
      <c r="C13" s="43">
        <f>B13*0.8</f>
        <v>875.86400000000003</v>
      </c>
      <c r="D13" s="43">
        <f t="shared" ref="D13:F13" si="3">C13*0.9</f>
        <v>788.27760000000001</v>
      </c>
      <c r="E13" s="43">
        <f t="shared" si="3"/>
        <v>709.44983999999999</v>
      </c>
      <c r="F13" s="43">
        <f t="shared" si="3"/>
        <v>638.50485600000002</v>
      </c>
      <c r="G13" s="43">
        <f>F13*0.9</f>
        <v>574.65437040000006</v>
      </c>
      <c r="H13" s="43">
        <f>G13*0.95</f>
        <v>545.92165188000001</v>
      </c>
      <c r="I13" s="43">
        <f>H13*0.95</f>
        <v>518.62556928599997</v>
      </c>
      <c r="J13" s="43">
        <f>I13*0.95</f>
        <v>492.69429082169995</v>
      </c>
      <c r="K13" s="16">
        <f>B13*0.03</f>
        <v>32.844899999999996</v>
      </c>
      <c r="L13" s="16">
        <f t="shared" ref="L13:S13" si="4">C13*0.03</f>
        <v>26.275919999999999</v>
      </c>
      <c r="M13" s="16">
        <f t="shared" si="4"/>
        <v>23.648327999999999</v>
      </c>
      <c r="N13" s="16">
        <f t="shared" si="4"/>
        <v>21.283495199999997</v>
      </c>
      <c r="O13" s="16">
        <f t="shared" si="4"/>
        <v>19.15514568</v>
      </c>
      <c r="P13" s="16">
        <f t="shared" si="4"/>
        <v>17.239631112000001</v>
      </c>
      <c r="Q13" s="16">
        <f t="shared" si="4"/>
        <v>16.377649556400002</v>
      </c>
      <c r="R13" s="16">
        <f t="shared" si="4"/>
        <v>15.558767078579999</v>
      </c>
      <c r="S13" s="16">
        <f t="shared" si="4"/>
        <v>14.780828724650998</v>
      </c>
      <c r="T13" s="17">
        <v>1</v>
      </c>
      <c r="U13" s="17">
        <v>1</v>
      </c>
      <c r="V13" s="17">
        <v>1</v>
      </c>
      <c r="W13" s="17">
        <v>1</v>
      </c>
      <c r="X13" s="17">
        <v>1</v>
      </c>
      <c r="Y13" s="17">
        <v>1</v>
      </c>
      <c r="Z13" s="17">
        <v>1</v>
      </c>
      <c r="AA13" s="17">
        <v>1</v>
      </c>
      <c r="AB13" s="17">
        <v>1</v>
      </c>
    </row>
    <row r="14" spans="1:28">
      <c r="A14" s="18" t="s">
        <v>73</v>
      </c>
      <c r="B14" s="43">
        <v>500</v>
      </c>
      <c r="C14" s="43">
        <v>500</v>
      </c>
      <c r="D14" s="43">
        <v>500</v>
      </c>
      <c r="E14" s="43">
        <v>500</v>
      </c>
      <c r="F14" s="43">
        <v>500</v>
      </c>
      <c r="G14" s="43">
        <v>500</v>
      </c>
      <c r="H14" s="43">
        <v>500</v>
      </c>
      <c r="I14" s="43">
        <v>500</v>
      </c>
      <c r="J14" s="43">
        <v>500</v>
      </c>
      <c r="K14" s="16">
        <v>25.176400000000001</v>
      </c>
      <c r="L14" s="16">
        <v>25.176400000000001</v>
      </c>
      <c r="M14" s="16">
        <v>25.176400000000001</v>
      </c>
      <c r="N14" s="16">
        <v>25.176400000000001</v>
      </c>
      <c r="O14" s="16">
        <v>25.176400000000001</v>
      </c>
      <c r="P14" s="16">
        <v>25.176400000000001</v>
      </c>
      <c r="Q14" s="16">
        <v>25.176400000000001</v>
      </c>
      <c r="R14" s="16">
        <v>25.176400000000001</v>
      </c>
      <c r="S14" s="16">
        <v>25.176400000000001</v>
      </c>
      <c r="T14" s="17">
        <v>0.84560000000000002</v>
      </c>
      <c r="U14" s="17">
        <v>0.84560000000000002</v>
      </c>
      <c r="V14" s="17">
        <v>0.84560000000000002</v>
      </c>
      <c r="W14" s="17">
        <v>0.84560000000000002</v>
      </c>
      <c r="X14" s="17">
        <v>0.84560000000000002</v>
      </c>
      <c r="Y14" s="17">
        <v>0.84560000000000002</v>
      </c>
      <c r="Z14" s="17">
        <v>0.84560000000000002</v>
      </c>
      <c r="AA14" s="17">
        <v>0.84560000000000002</v>
      </c>
      <c r="AB14" s="17">
        <v>0.84560000000000002</v>
      </c>
    </row>
    <row r="15" spans="1:28">
      <c r="A15" s="18" t="s">
        <v>69</v>
      </c>
      <c r="B15" s="43">
        <v>673.46349999999995</v>
      </c>
      <c r="C15" s="43">
        <v>673.46349999999995</v>
      </c>
      <c r="D15" s="43">
        <v>673.46349999999995</v>
      </c>
      <c r="E15" s="43">
        <v>673.46349999999995</v>
      </c>
      <c r="F15" s="43">
        <v>673.46349999999995</v>
      </c>
      <c r="G15" s="43">
        <v>673.46349999999995</v>
      </c>
      <c r="H15" s="43">
        <v>673.46349999999995</v>
      </c>
      <c r="I15" s="43">
        <v>673.46349999999995</v>
      </c>
      <c r="J15" s="43">
        <v>673.46349999999995</v>
      </c>
      <c r="K15" s="16">
        <v>25.938500000000001</v>
      </c>
      <c r="L15" s="16">
        <v>25.938500000000001</v>
      </c>
      <c r="M15" s="16">
        <v>25.938500000000001</v>
      </c>
      <c r="N15" s="16">
        <v>25.938500000000001</v>
      </c>
      <c r="O15" s="16">
        <v>25.938500000000001</v>
      </c>
      <c r="P15" s="16">
        <v>25.938500000000001</v>
      </c>
      <c r="Q15" s="16">
        <v>25.938500000000001</v>
      </c>
      <c r="R15" s="16">
        <v>25.938500000000001</v>
      </c>
      <c r="S15" s="16">
        <v>25.938500000000001</v>
      </c>
      <c r="T15" s="17">
        <v>0.84560000000000002</v>
      </c>
      <c r="U15" s="17">
        <v>0.84560000000000002</v>
      </c>
      <c r="V15" s="17">
        <v>0.84560000000000002</v>
      </c>
      <c r="W15" s="17">
        <v>0.84560000000000002</v>
      </c>
      <c r="X15" s="17">
        <v>0.84560000000000002</v>
      </c>
      <c r="Y15" s="17">
        <v>0.84560000000000002</v>
      </c>
      <c r="Z15" s="17">
        <v>0.84560000000000002</v>
      </c>
      <c r="AA15" s="17">
        <v>0.84560000000000002</v>
      </c>
      <c r="AB15" s="17">
        <v>0.84560000000000002</v>
      </c>
    </row>
    <row r="16" spans="1:28">
      <c r="A16" s="18" t="s">
        <v>71</v>
      </c>
      <c r="B16" s="43">
        <v>1350</v>
      </c>
      <c r="C16" s="43">
        <v>1219.8626999999999</v>
      </c>
      <c r="D16" s="43">
        <v>1102.2704000000001</v>
      </c>
      <c r="E16" s="43">
        <v>996.01369999999997</v>
      </c>
      <c r="F16" s="43">
        <v>900</v>
      </c>
      <c r="G16" s="43">
        <v>813.24180000000001</v>
      </c>
      <c r="H16" s="43">
        <v>734.84690000000001</v>
      </c>
      <c r="I16" s="43">
        <v>734.84690000000001</v>
      </c>
      <c r="J16" s="43">
        <v>734.84690000000001</v>
      </c>
      <c r="K16" s="16">
        <v>55</v>
      </c>
      <c r="L16" s="16">
        <v>53.638690519832835</v>
      </c>
      <c r="M16" s="16">
        <v>52.311012537576076</v>
      </c>
      <c r="N16" s="16">
        <v>51.016320844636709</v>
      </c>
      <c r="O16" s="16">
        <v>51.016320844636709</v>
      </c>
      <c r="P16" s="16">
        <v>51.016320844636709</v>
      </c>
      <c r="Q16" s="16">
        <v>51.016320844636709</v>
      </c>
      <c r="R16" s="16">
        <v>51.016320844636709</v>
      </c>
      <c r="S16" s="16">
        <v>51.016320844636709</v>
      </c>
      <c r="T16" s="17">
        <v>6</v>
      </c>
      <c r="U16" s="17">
        <v>5.8514935112544908</v>
      </c>
      <c r="V16" s="17">
        <v>5.7066559131901178</v>
      </c>
      <c r="W16" s="17">
        <v>5.5654168194149145</v>
      </c>
      <c r="X16" s="17">
        <v>5.5654168194149145</v>
      </c>
      <c r="Y16" s="17">
        <v>5.5654168194149145</v>
      </c>
      <c r="Z16" s="17">
        <v>5.5654168194149145</v>
      </c>
      <c r="AA16" s="17">
        <v>5.5654168194149145</v>
      </c>
      <c r="AB16" s="17">
        <v>5.5654168194149145</v>
      </c>
    </row>
    <row r="17" spans="1:28">
      <c r="A17" s="18" t="s">
        <v>67</v>
      </c>
      <c r="B17" s="43">
        <v>559.47649999999999</v>
      </c>
      <c r="C17" s="43">
        <v>559.47649999999999</v>
      </c>
      <c r="D17" s="43">
        <v>559.47649999999999</v>
      </c>
      <c r="E17" s="43">
        <v>559.47649999999999</v>
      </c>
      <c r="F17" s="43">
        <v>559.47649999999999</v>
      </c>
      <c r="G17" s="43">
        <v>559.47649999999999</v>
      </c>
      <c r="H17" s="43">
        <v>559.47649999999999</v>
      </c>
      <c r="I17" s="43">
        <v>559.47649999999999</v>
      </c>
      <c r="J17" s="43">
        <v>559.47649999999999</v>
      </c>
      <c r="K17" s="16">
        <v>22.379100000000001</v>
      </c>
      <c r="L17" s="16">
        <v>22.379100000000001</v>
      </c>
      <c r="M17" s="16">
        <v>22.379100000000001</v>
      </c>
      <c r="N17" s="16">
        <v>22.379100000000001</v>
      </c>
      <c r="O17" s="16">
        <v>22.379100000000001</v>
      </c>
      <c r="P17" s="16">
        <v>22.379100000000001</v>
      </c>
      <c r="Q17" s="16">
        <v>22.379100000000001</v>
      </c>
      <c r="R17" s="16">
        <v>22.379100000000001</v>
      </c>
      <c r="S17" s="16">
        <v>22.379100000000001</v>
      </c>
      <c r="T17" s="17">
        <v>1.0007999999999999</v>
      </c>
      <c r="U17" s="17">
        <v>1.0007999999999999</v>
      </c>
      <c r="V17" s="17">
        <v>1.0007999999999999</v>
      </c>
      <c r="W17" s="17">
        <v>1.0007999999999999</v>
      </c>
      <c r="X17" s="17">
        <v>1.0007999999999999</v>
      </c>
      <c r="Y17" s="17">
        <v>1.0007999999999999</v>
      </c>
      <c r="Z17" s="17">
        <v>1.0007999999999999</v>
      </c>
      <c r="AA17" s="17">
        <v>1.0007999999999999</v>
      </c>
      <c r="AB17" s="17">
        <v>1.0007999999999999</v>
      </c>
    </row>
    <row r="18" spans="1:28">
      <c r="A18" s="15" t="s">
        <v>75</v>
      </c>
      <c r="B18" s="43">
        <v>1062.2635</v>
      </c>
      <c r="C18" s="43">
        <f>B18*0.978</f>
        <v>1038.893703</v>
      </c>
      <c r="D18" s="43">
        <f t="shared" ref="D18:J18" si="5">C18*0.978</f>
        <v>1016.0380415339999</v>
      </c>
      <c r="E18" s="43">
        <f t="shared" si="5"/>
        <v>993.68520462025197</v>
      </c>
      <c r="F18" s="43">
        <f t="shared" si="5"/>
        <v>971.82413011860638</v>
      </c>
      <c r="G18" s="43">
        <f t="shared" si="5"/>
        <v>950.44399925599703</v>
      </c>
      <c r="H18" s="43">
        <f t="shared" si="5"/>
        <v>929.5342312723651</v>
      </c>
      <c r="I18" s="43">
        <f t="shared" si="5"/>
        <v>909.0844781843731</v>
      </c>
      <c r="J18" s="43">
        <f t="shared" si="5"/>
        <v>889.08461966431685</v>
      </c>
      <c r="K18" s="16">
        <v>63.735799999999998</v>
      </c>
      <c r="L18" s="16">
        <v>63.529400000000003</v>
      </c>
      <c r="M18" s="16">
        <v>63.529400000000003</v>
      </c>
      <c r="N18" s="16">
        <v>63.529400000000003</v>
      </c>
      <c r="O18" s="16">
        <v>63.529400000000003</v>
      </c>
      <c r="P18" s="16">
        <v>63.529400000000003</v>
      </c>
      <c r="Q18" s="16">
        <v>63.529400000000003</v>
      </c>
      <c r="R18" s="16">
        <v>63.529400000000003</v>
      </c>
      <c r="S18" s="16">
        <v>63.529400000000003</v>
      </c>
      <c r="T18" s="17">
        <v>3</v>
      </c>
      <c r="U18" s="17">
        <v>3</v>
      </c>
      <c r="V18" s="17">
        <v>3</v>
      </c>
      <c r="W18" s="17">
        <v>3</v>
      </c>
      <c r="X18" s="17">
        <v>3</v>
      </c>
      <c r="Y18" s="17">
        <v>3</v>
      </c>
      <c r="Z18" s="17">
        <v>3</v>
      </c>
      <c r="AA18" s="17">
        <v>3</v>
      </c>
      <c r="AB18" s="17">
        <v>3</v>
      </c>
    </row>
    <row r="19" spans="1:28">
      <c r="A19" s="18" t="s">
        <v>77</v>
      </c>
      <c r="B19" s="43">
        <v>920.62840000000006</v>
      </c>
      <c r="C19" s="43">
        <f>B19*0.99</f>
        <v>911.42211600000007</v>
      </c>
      <c r="D19" s="43">
        <f t="shared" ref="D19:J19" si="6">C19*0.99</f>
        <v>902.30789484000002</v>
      </c>
      <c r="E19" s="43">
        <f t="shared" si="6"/>
        <v>893.28481589160003</v>
      </c>
      <c r="F19" s="43">
        <f t="shared" si="6"/>
        <v>884.35196773268399</v>
      </c>
      <c r="G19" s="43">
        <f t="shared" si="6"/>
        <v>875.50844805535712</v>
      </c>
      <c r="H19" s="43">
        <f t="shared" si="6"/>
        <v>866.75336357480353</v>
      </c>
      <c r="I19" s="43">
        <f t="shared" si="6"/>
        <v>858.08582993905554</v>
      </c>
      <c r="J19" s="43">
        <f t="shared" si="6"/>
        <v>849.50497163966497</v>
      </c>
      <c r="K19" s="16">
        <v>55.237699999999997</v>
      </c>
      <c r="L19" s="16">
        <v>54.7059</v>
      </c>
      <c r="M19" s="16">
        <v>54.264699999999998</v>
      </c>
      <c r="N19" s="16">
        <v>53.823500000000003</v>
      </c>
      <c r="O19" s="16">
        <v>53.823500000000003</v>
      </c>
      <c r="P19" s="16">
        <v>53.823500000000003</v>
      </c>
      <c r="Q19" s="16">
        <v>53.823500000000003</v>
      </c>
      <c r="R19" s="16">
        <v>53.823500000000003</v>
      </c>
      <c r="S19" s="16">
        <v>53.823500000000003</v>
      </c>
      <c r="T19" s="17">
        <v>2.5</v>
      </c>
      <c r="U19" s="17">
        <v>2.5</v>
      </c>
      <c r="V19" s="17">
        <v>2.5</v>
      </c>
      <c r="W19" s="17">
        <v>2.5</v>
      </c>
      <c r="X19" s="17">
        <v>2.5</v>
      </c>
      <c r="Y19" s="17">
        <v>2.5</v>
      </c>
      <c r="Z19" s="17">
        <v>2.5</v>
      </c>
      <c r="AA19" s="17">
        <v>2.5</v>
      </c>
      <c r="AB19" s="17">
        <v>2.5</v>
      </c>
    </row>
    <row r="20" spans="1:28">
      <c r="A20" s="19" t="s">
        <v>116</v>
      </c>
      <c r="B20" s="43">
        <v>2127.9578000000001</v>
      </c>
      <c r="C20" s="43">
        <v>1916.4799</v>
      </c>
      <c r="D20" s="43">
        <v>1726.0188000000001</v>
      </c>
      <c r="E20" s="43">
        <v>1554.4858999999999</v>
      </c>
      <c r="F20" s="43">
        <v>1400</v>
      </c>
      <c r="G20" s="43">
        <v>1260.867</v>
      </c>
      <c r="H20" s="43">
        <v>1135.5612000000001</v>
      </c>
      <c r="I20" s="43">
        <v>1135.5612000000001</v>
      </c>
      <c r="J20" s="43">
        <v>1135.5612000000001</v>
      </c>
      <c r="K20" s="16">
        <v>145</v>
      </c>
      <c r="L20" s="16">
        <v>137.89357478552401</v>
      </c>
      <c r="M20" s="16">
        <v>131.13540409837449</v>
      </c>
      <c r="N20" s="16">
        <v>127.8896469188569</v>
      </c>
      <c r="O20" s="16">
        <v>124.72423869680985</v>
      </c>
      <c r="P20" s="16">
        <v>124.72423869680985</v>
      </c>
      <c r="Q20" s="16">
        <v>124.72423869680985</v>
      </c>
      <c r="R20" s="16">
        <v>124.72423869680985</v>
      </c>
      <c r="S20" s="16">
        <v>124.72423869680985</v>
      </c>
      <c r="T20" s="17">
        <v>16</v>
      </c>
      <c r="U20" s="17">
        <v>16</v>
      </c>
      <c r="V20" s="17">
        <v>16</v>
      </c>
      <c r="W20" s="17">
        <v>16</v>
      </c>
      <c r="X20" s="17">
        <v>16</v>
      </c>
      <c r="Y20" s="17">
        <v>16</v>
      </c>
      <c r="Z20" s="17">
        <v>16</v>
      </c>
      <c r="AA20" s="17">
        <v>16</v>
      </c>
      <c r="AB20" s="17">
        <v>16</v>
      </c>
    </row>
    <row r="21" spans="1:28">
      <c r="A21" s="15" t="s">
        <v>117</v>
      </c>
      <c r="B21" s="43">
        <f>B$18-B$14+911/7</f>
        <v>692.40635714285713</v>
      </c>
      <c r="C21" s="43">
        <f>B21*0.985^5</f>
        <v>642.01060068572383</v>
      </c>
      <c r="D21" s="43">
        <f t="shared" ref="D21:J21" si="7">C21*0.985^5</f>
        <v>595.28282364947074</v>
      </c>
      <c r="E21" s="43">
        <f t="shared" si="7"/>
        <v>551.95605766259541</v>
      </c>
      <c r="F21" s="43">
        <f t="shared" si="7"/>
        <v>511.78276524543094</v>
      </c>
      <c r="G21" s="43">
        <f t="shared" si="7"/>
        <v>474.53342556187624</v>
      </c>
      <c r="H21" s="43">
        <f t="shared" si="7"/>
        <v>439.9952231050616</v>
      </c>
      <c r="I21" s="43">
        <f t="shared" si="7"/>
        <v>407.97083182505804</v>
      </c>
      <c r="J21" s="43">
        <f t="shared" si="7"/>
        <v>378.27728775202496</v>
      </c>
      <c r="K21" s="16">
        <f t="shared" ref="K21:S25" si="8">B21*0.1</f>
        <v>69.240635714285716</v>
      </c>
      <c r="L21" s="16">
        <f t="shared" si="8"/>
        <v>64.201060068572389</v>
      </c>
      <c r="M21" s="16">
        <f t="shared" si="8"/>
        <v>59.528282364947074</v>
      </c>
      <c r="N21" s="16">
        <f t="shared" si="8"/>
        <v>55.195605766259547</v>
      </c>
      <c r="O21" s="16">
        <f t="shared" si="8"/>
        <v>51.178276524543094</v>
      </c>
      <c r="P21" s="16">
        <f t="shared" si="8"/>
        <v>47.453342556187629</v>
      </c>
      <c r="Q21" s="16">
        <f t="shared" si="8"/>
        <v>43.999522310506165</v>
      </c>
      <c r="R21" s="16">
        <f t="shared" si="8"/>
        <v>40.797083182505808</v>
      </c>
      <c r="S21" s="16">
        <f t="shared" si="8"/>
        <v>37.827728775202495</v>
      </c>
      <c r="T21" s="17">
        <v>10</v>
      </c>
      <c r="U21" s="17">
        <v>10</v>
      </c>
      <c r="V21" s="17">
        <v>10</v>
      </c>
      <c r="W21" s="17">
        <v>10</v>
      </c>
      <c r="X21" s="17">
        <v>10</v>
      </c>
      <c r="Y21" s="17">
        <v>10</v>
      </c>
      <c r="Z21" s="17">
        <v>10</v>
      </c>
      <c r="AA21" s="17">
        <v>10</v>
      </c>
      <c r="AB21" s="17">
        <v>10</v>
      </c>
    </row>
    <row r="22" spans="1:28">
      <c r="A22" s="15" t="s">
        <v>82</v>
      </c>
      <c r="B22" s="43">
        <f>B$18-B$14+(41.791*40+157.79)/7</f>
        <v>823.61064285714292</v>
      </c>
      <c r="C22" s="43">
        <f t="shared" ref="C22:J25" si="9">B22*0.985^5</f>
        <v>763.66537958110405</v>
      </c>
      <c r="D22" s="43">
        <f t="shared" si="9"/>
        <v>708.0831422329087</v>
      </c>
      <c r="E22" s="43">
        <f t="shared" si="9"/>
        <v>656.54637452525901</v>
      </c>
      <c r="F22" s="43">
        <f t="shared" si="9"/>
        <v>608.76063302814237</v>
      </c>
      <c r="G22" s="43">
        <f t="shared" si="9"/>
        <v>564.45290493423795</v>
      </c>
      <c r="H22" s="43">
        <f t="shared" si="9"/>
        <v>523.37004826324073</v>
      </c>
      <c r="I22" s="43">
        <f t="shared" si="9"/>
        <v>485.27734559357043</v>
      </c>
      <c r="J22" s="43">
        <f t="shared" si="9"/>
        <v>449.95716305854501</v>
      </c>
      <c r="K22" s="16">
        <f t="shared" si="8"/>
        <v>82.361064285714292</v>
      </c>
      <c r="L22" s="16">
        <f t="shared" si="8"/>
        <v>76.366537958110413</v>
      </c>
      <c r="M22" s="16">
        <f t="shared" si="8"/>
        <v>70.808314223290878</v>
      </c>
      <c r="N22" s="16">
        <f t="shared" si="8"/>
        <v>65.654637452525904</v>
      </c>
      <c r="O22" s="16">
        <f t="shared" si="8"/>
        <v>60.876063302814238</v>
      </c>
      <c r="P22" s="16">
        <f t="shared" si="8"/>
        <v>56.445290493423798</v>
      </c>
      <c r="Q22" s="16">
        <f t="shared" si="8"/>
        <v>52.337004826324076</v>
      </c>
      <c r="R22" s="16">
        <f t="shared" si="8"/>
        <v>48.527734559357043</v>
      </c>
      <c r="S22" s="16">
        <f t="shared" si="8"/>
        <v>44.995716305854501</v>
      </c>
      <c r="T22" s="17">
        <v>10</v>
      </c>
      <c r="U22" s="17">
        <v>10</v>
      </c>
      <c r="V22" s="17">
        <v>10</v>
      </c>
      <c r="W22" s="17">
        <v>10</v>
      </c>
      <c r="X22" s="17">
        <v>10</v>
      </c>
      <c r="Y22" s="17">
        <v>10</v>
      </c>
      <c r="Z22" s="17">
        <v>10</v>
      </c>
      <c r="AA22" s="17">
        <v>10</v>
      </c>
      <c r="AB22" s="17">
        <v>10</v>
      </c>
    </row>
    <row r="23" spans="1:28">
      <c r="A23" s="15" t="s">
        <v>118</v>
      </c>
      <c r="B23" s="43">
        <f>B$18-B$14+(41.791*60+157.79)/7</f>
        <v>943.01350000000002</v>
      </c>
      <c r="C23" s="43">
        <f t="shared" si="9"/>
        <v>874.37767915356631</v>
      </c>
      <c r="D23" s="43">
        <f t="shared" si="9"/>
        <v>810.73741341134246</v>
      </c>
      <c r="E23" s="43">
        <f t="shared" si="9"/>
        <v>751.72910880021868</v>
      </c>
      <c r="F23" s="43">
        <f t="shared" si="9"/>
        <v>697.01563498816711</v>
      </c>
      <c r="G23" s="43">
        <f t="shared" si="9"/>
        <v>646.28439916788352</v>
      </c>
      <c r="H23" s="43">
        <f t="shared" si="9"/>
        <v>599.24556012991445</v>
      </c>
      <c r="I23" s="43">
        <f t="shared" si="9"/>
        <v>555.63037232178908</v>
      </c>
      <c r="J23" s="43">
        <f t="shared" si="9"/>
        <v>515.18965043231924</v>
      </c>
      <c r="K23" s="16">
        <f t="shared" si="8"/>
        <v>94.301350000000014</v>
      </c>
      <c r="L23" s="16">
        <f t="shared" si="8"/>
        <v>87.437767915356631</v>
      </c>
      <c r="M23" s="16">
        <f t="shared" si="8"/>
        <v>81.073741341134252</v>
      </c>
      <c r="N23" s="16">
        <f t="shared" si="8"/>
        <v>75.172910880021874</v>
      </c>
      <c r="O23" s="16">
        <f t="shared" si="8"/>
        <v>69.701563498816711</v>
      </c>
      <c r="P23" s="16">
        <f t="shared" si="8"/>
        <v>64.628439916788352</v>
      </c>
      <c r="Q23" s="16">
        <f t="shared" si="8"/>
        <v>59.924556012991445</v>
      </c>
      <c r="R23" s="16">
        <f t="shared" si="8"/>
        <v>55.563037232178914</v>
      </c>
      <c r="S23" s="16">
        <f t="shared" si="8"/>
        <v>51.51896504323193</v>
      </c>
      <c r="T23" s="17">
        <v>10</v>
      </c>
      <c r="U23" s="17">
        <v>10</v>
      </c>
      <c r="V23" s="17">
        <v>10</v>
      </c>
      <c r="W23" s="17">
        <v>10</v>
      </c>
      <c r="X23" s="17">
        <v>10</v>
      </c>
      <c r="Y23" s="17">
        <v>10</v>
      </c>
      <c r="Z23" s="17">
        <v>10</v>
      </c>
      <c r="AA23" s="17">
        <v>10</v>
      </c>
      <c r="AB23" s="17">
        <v>10</v>
      </c>
    </row>
    <row r="24" spans="1:28">
      <c r="A24" s="15" t="s">
        <v>85</v>
      </c>
      <c r="B24" s="43">
        <f>B$18-B$14+(41.791*80+157.79)/7</f>
        <v>1062.4163571428571</v>
      </c>
      <c r="C24" s="43">
        <f t="shared" si="9"/>
        <v>985.08997872602868</v>
      </c>
      <c r="D24" s="43">
        <f t="shared" si="9"/>
        <v>913.39168458977633</v>
      </c>
      <c r="E24" s="43">
        <f t="shared" si="9"/>
        <v>846.91184307517858</v>
      </c>
      <c r="F24" s="43">
        <f t="shared" si="9"/>
        <v>785.27063694819219</v>
      </c>
      <c r="G24" s="43">
        <f t="shared" si="9"/>
        <v>728.11589340152932</v>
      </c>
      <c r="H24" s="43">
        <f t="shared" si="9"/>
        <v>675.12107199658828</v>
      </c>
      <c r="I24" s="43">
        <f t="shared" si="9"/>
        <v>625.98339905000796</v>
      </c>
      <c r="J24" s="43">
        <f t="shared" si="9"/>
        <v>580.4221378060937</v>
      </c>
      <c r="K24" s="16">
        <f t="shared" si="8"/>
        <v>106.24163571428572</v>
      </c>
      <c r="L24" s="16">
        <f t="shared" si="8"/>
        <v>98.508997872602876</v>
      </c>
      <c r="M24" s="16">
        <f t="shared" si="8"/>
        <v>91.339168458977639</v>
      </c>
      <c r="N24" s="16">
        <f t="shared" si="8"/>
        <v>84.691184307517858</v>
      </c>
      <c r="O24" s="16">
        <f t="shared" si="8"/>
        <v>78.527063694819219</v>
      </c>
      <c r="P24" s="16">
        <f t="shared" si="8"/>
        <v>72.811589340152935</v>
      </c>
      <c r="Q24" s="16">
        <f t="shared" si="8"/>
        <v>67.512107199658828</v>
      </c>
      <c r="R24" s="16">
        <f t="shared" si="8"/>
        <v>62.598339905000799</v>
      </c>
      <c r="S24" s="16">
        <f t="shared" si="8"/>
        <v>58.042213780609373</v>
      </c>
      <c r="T24" s="17">
        <v>10</v>
      </c>
      <c r="U24" s="17">
        <v>10</v>
      </c>
      <c r="V24" s="17">
        <v>10</v>
      </c>
      <c r="W24" s="17">
        <v>10</v>
      </c>
      <c r="X24" s="17">
        <v>10</v>
      </c>
      <c r="Y24" s="17">
        <v>10</v>
      </c>
      <c r="Z24" s="17">
        <v>10</v>
      </c>
      <c r="AA24" s="17">
        <v>10</v>
      </c>
      <c r="AB24" s="17">
        <v>10</v>
      </c>
    </row>
    <row r="25" spans="1:28">
      <c r="A25" s="15" t="s">
        <v>119</v>
      </c>
      <c r="B25" s="43">
        <f>B$18-B$14+(41.791*100+157.79)/7</f>
        <v>1181.8192142857142</v>
      </c>
      <c r="C25" s="43">
        <f t="shared" si="9"/>
        <v>1095.802278298491</v>
      </c>
      <c r="D25" s="43">
        <f t="shared" si="9"/>
        <v>1016.0459557682101</v>
      </c>
      <c r="E25" s="43">
        <f t="shared" si="9"/>
        <v>942.09457735013837</v>
      </c>
      <c r="F25" s="43">
        <f t="shared" si="9"/>
        <v>873.52563890821705</v>
      </c>
      <c r="G25" s="43">
        <f t="shared" si="9"/>
        <v>809.94738763517489</v>
      </c>
      <c r="H25" s="43">
        <f t="shared" si="9"/>
        <v>750.996583863262</v>
      </c>
      <c r="I25" s="43">
        <f t="shared" si="9"/>
        <v>696.33642577822661</v>
      </c>
      <c r="J25" s="43">
        <f t="shared" si="9"/>
        <v>645.65462517986794</v>
      </c>
      <c r="K25" s="16">
        <f t="shared" si="8"/>
        <v>118.18192142857143</v>
      </c>
      <c r="L25" s="16">
        <f t="shared" si="8"/>
        <v>109.58022782984911</v>
      </c>
      <c r="M25" s="16">
        <f t="shared" si="8"/>
        <v>101.60459557682101</v>
      </c>
      <c r="N25" s="16">
        <f t="shared" si="8"/>
        <v>94.209457735013842</v>
      </c>
      <c r="O25" s="16">
        <f t="shared" si="8"/>
        <v>87.352563890821713</v>
      </c>
      <c r="P25" s="16">
        <f t="shared" si="8"/>
        <v>80.994738763517489</v>
      </c>
      <c r="Q25" s="16">
        <f t="shared" si="8"/>
        <v>75.099658386326198</v>
      </c>
      <c r="R25" s="16">
        <f t="shared" si="8"/>
        <v>69.63364257782267</v>
      </c>
      <c r="S25" s="16">
        <f t="shared" si="8"/>
        <v>64.565462517986802</v>
      </c>
      <c r="T25" s="17">
        <v>10</v>
      </c>
      <c r="U25" s="17">
        <v>10</v>
      </c>
      <c r="V25" s="17">
        <v>10</v>
      </c>
      <c r="W25" s="17">
        <v>10</v>
      </c>
      <c r="X25" s="17">
        <v>10</v>
      </c>
      <c r="Y25" s="17">
        <v>10</v>
      </c>
      <c r="Z25" s="17">
        <v>10</v>
      </c>
      <c r="AA25" s="17">
        <v>10</v>
      </c>
      <c r="AB25" s="17">
        <v>10</v>
      </c>
    </row>
    <row r="26" spans="1:28">
      <c r="A26" s="34" t="s">
        <v>145</v>
      </c>
      <c r="B26" s="35">
        <v>499.36759999999998</v>
      </c>
      <c r="C26" s="35">
        <v>499.36759999999998</v>
      </c>
      <c r="D26" s="35">
        <v>499.36759999999998</v>
      </c>
      <c r="E26" s="35">
        <v>499.36759999999998</v>
      </c>
      <c r="F26" s="35">
        <v>499.36759999999998</v>
      </c>
      <c r="G26" s="35">
        <v>499.36759999999998</v>
      </c>
      <c r="H26" s="35">
        <v>499.36759999999998</v>
      </c>
      <c r="I26" s="35">
        <v>499.36759999999998</v>
      </c>
      <c r="J26" s="35">
        <v>499.36759999999998</v>
      </c>
    </row>
    <row r="27" spans="1:28">
      <c r="A27" s="34" t="s">
        <v>146</v>
      </c>
      <c r="B27" s="35">
        <v>798.98820000000001</v>
      </c>
      <c r="C27" s="35">
        <v>798.98820000000001</v>
      </c>
      <c r="D27" s="35">
        <v>798.98820000000001</v>
      </c>
      <c r="E27" s="35">
        <v>798.98820000000001</v>
      </c>
      <c r="F27" s="35">
        <v>798.98820000000001</v>
      </c>
      <c r="G27" s="35">
        <v>798.98820000000001</v>
      </c>
      <c r="H27" s="35">
        <v>798.98820000000001</v>
      </c>
      <c r="I27" s="35">
        <v>798.98820000000001</v>
      </c>
      <c r="J27" s="35">
        <v>798.98820000000001</v>
      </c>
    </row>
    <row r="28" spans="1:28">
      <c r="A28" s="34" t="s">
        <v>147</v>
      </c>
      <c r="B28" s="35">
        <v>499.36759999999998</v>
      </c>
      <c r="C28" s="35">
        <v>499.36759999999998</v>
      </c>
      <c r="D28" s="35">
        <v>499.36759999999998</v>
      </c>
      <c r="E28" s="35">
        <v>499.36759999999998</v>
      </c>
      <c r="F28" s="35">
        <v>499.36759999999998</v>
      </c>
      <c r="G28" s="35">
        <v>499.36759999999998</v>
      </c>
      <c r="H28" s="35">
        <v>499.36759999999998</v>
      </c>
      <c r="I28" s="35">
        <v>499.36759999999998</v>
      </c>
      <c r="J28" s="35">
        <v>499.36759999999998</v>
      </c>
    </row>
    <row r="29" spans="1:28">
      <c r="A29" s="34" t="s">
        <v>148</v>
      </c>
      <c r="B29" s="35">
        <v>798.98820000000001</v>
      </c>
      <c r="C29" s="35">
        <v>798.98820000000001</v>
      </c>
      <c r="D29" s="35">
        <v>798.98820000000001</v>
      </c>
      <c r="E29" s="35">
        <v>798.98820000000001</v>
      </c>
      <c r="F29" s="35">
        <v>798.98820000000001</v>
      </c>
      <c r="G29" s="35">
        <v>798.98820000000001</v>
      </c>
      <c r="H29" s="35">
        <v>798.98820000000001</v>
      </c>
      <c r="I29" s="35">
        <v>798.98820000000001</v>
      </c>
      <c r="J29" s="35">
        <v>798.98820000000001</v>
      </c>
    </row>
    <row r="30" spans="1:28">
      <c r="A30" s="34" t="s">
        <v>149</v>
      </c>
      <c r="B30" s="35">
        <v>461.2235</v>
      </c>
      <c r="C30" s="35">
        <v>461.2235</v>
      </c>
      <c r="D30" s="35">
        <v>461.2235</v>
      </c>
      <c r="E30" s="35">
        <v>461.2235</v>
      </c>
      <c r="F30" s="35">
        <v>461.2235</v>
      </c>
      <c r="G30" s="35">
        <v>461.2235</v>
      </c>
      <c r="H30" s="35">
        <v>461.2235</v>
      </c>
      <c r="I30" s="35">
        <v>461.2235</v>
      </c>
      <c r="J30" s="35">
        <v>461.2235</v>
      </c>
    </row>
    <row r="31" spans="1:28">
      <c r="A31" s="34" t="s">
        <v>150</v>
      </c>
      <c r="B31" s="35">
        <v>691.83519999999999</v>
      </c>
      <c r="C31" s="35">
        <v>691.83519999999999</v>
      </c>
      <c r="D31" s="35">
        <v>691.83519999999999</v>
      </c>
      <c r="E31" s="35">
        <v>691.83519999999999</v>
      </c>
      <c r="F31" s="35">
        <v>691.83519999999999</v>
      </c>
      <c r="G31" s="35">
        <v>691.83519999999999</v>
      </c>
      <c r="H31" s="35">
        <v>691.83519999999999</v>
      </c>
      <c r="I31" s="35">
        <v>691.83519999999999</v>
      </c>
      <c r="J31" s="35">
        <v>691.83519999999999</v>
      </c>
    </row>
    <row r="32" spans="1:28">
      <c r="A32" s="34" t="s">
        <v>151</v>
      </c>
      <c r="B32" s="35">
        <v>570.70590000000004</v>
      </c>
      <c r="C32" s="35">
        <v>570.70590000000004</v>
      </c>
      <c r="D32" s="35">
        <v>570.70590000000004</v>
      </c>
      <c r="E32" s="35">
        <v>570.70590000000004</v>
      </c>
      <c r="F32" s="35">
        <v>570.70590000000004</v>
      </c>
      <c r="G32" s="35">
        <v>570.70590000000004</v>
      </c>
      <c r="H32" s="35">
        <v>570.70590000000004</v>
      </c>
      <c r="I32" s="35">
        <v>570.70590000000004</v>
      </c>
      <c r="J32" s="35">
        <v>570.70590000000004</v>
      </c>
    </row>
    <row r="33" spans="1:10">
      <c r="A33" s="34" t="s">
        <v>152</v>
      </c>
      <c r="B33" s="35">
        <v>1426.7646999999999</v>
      </c>
      <c r="C33" s="35">
        <v>1426.7646999999999</v>
      </c>
      <c r="D33" s="35">
        <v>1426.7646999999999</v>
      </c>
      <c r="E33" s="35">
        <v>1426.7646999999999</v>
      </c>
      <c r="F33" s="35">
        <v>1426.7646999999999</v>
      </c>
      <c r="G33" s="35">
        <v>1426.7646999999999</v>
      </c>
      <c r="H33" s="35">
        <v>1426.7646999999999</v>
      </c>
      <c r="I33" s="35">
        <v>1426.7646999999999</v>
      </c>
      <c r="J33" s="35">
        <v>1426.7646999999999</v>
      </c>
    </row>
    <row r="34" spans="1:10">
      <c r="A34" s="34" t="s">
        <v>153</v>
      </c>
      <c r="B34" s="35">
        <f t="shared" ref="B34:J34" si="10">B27/B26*B32</f>
        <v>913.12948571429149</v>
      </c>
      <c r="C34" s="35">
        <f t="shared" si="10"/>
        <v>913.12948571429149</v>
      </c>
      <c r="D34" s="35">
        <f t="shared" si="10"/>
        <v>913.12948571429149</v>
      </c>
      <c r="E34" s="35">
        <f t="shared" si="10"/>
        <v>913.12948571429149</v>
      </c>
      <c r="F34" s="35">
        <f t="shared" si="10"/>
        <v>913.12948571429149</v>
      </c>
      <c r="G34" s="35">
        <f t="shared" si="10"/>
        <v>913.12948571429149</v>
      </c>
      <c r="H34" s="35">
        <f t="shared" si="10"/>
        <v>913.12948571429149</v>
      </c>
      <c r="I34" s="35">
        <f t="shared" si="10"/>
        <v>913.12948571429149</v>
      </c>
      <c r="J34" s="35">
        <f t="shared" si="10"/>
        <v>913.12948571429149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D586-AD1A-40C9-87EF-CB3B3574DB9A}">
  <sheetPr>
    <tabColor rgb="FF92D050"/>
  </sheetPr>
  <dimension ref="A1:R32"/>
  <sheetViews>
    <sheetView workbookViewId="0">
      <selection activeCell="D33" sqref="D33"/>
    </sheetView>
  </sheetViews>
  <sheetFormatPr baseColWidth="10" defaultColWidth="8.83203125" defaultRowHeight="15"/>
  <cols>
    <col min="1" max="16384" width="8.83203125" style="9"/>
  </cols>
  <sheetData>
    <row r="1" spans="1:18">
      <c r="A1" s="20"/>
      <c r="B1" s="21" t="s">
        <v>120</v>
      </c>
      <c r="C1" s="21" t="s">
        <v>121</v>
      </c>
      <c r="D1" s="21" t="s">
        <v>122</v>
      </c>
      <c r="E1" s="21" t="s">
        <v>123</v>
      </c>
      <c r="F1" s="21" t="s">
        <v>11</v>
      </c>
      <c r="G1" s="21" t="s">
        <v>8</v>
      </c>
      <c r="H1" s="21" t="s">
        <v>3</v>
      </c>
      <c r="I1" s="21" t="s">
        <v>124</v>
      </c>
      <c r="J1" s="21" t="s">
        <v>125</v>
      </c>
      <c r="K1" s="21" t="s">
        <v>126</v>
      </c>
      <c r="L1" s="21" t="s">
        <v>127</v>
      </c>
      <c r="O1" s="9" t="s">
        <v>128</v>
      </c>
    </row>
    <row r="2" spans="1:18">
      <c r="A2" s="21" t="s">
        <v>129</v>
      </c>
      <c r="B2" s="22">
        <v>5.0618249999999998</v>
      </c>
      <c r="C2" s="22">
        <v>15.295935601749528</v>
      </c>
      <c r="D2" s="22">
        <v>10.21105081293997</v>
      </c>
      <c r="E2" s="22">
        <v>1.8176000000000001</v>
      </c>
      <c r="F2" s="22">
        <f>G2+0.02</f>
        <v>5.572298496211074</v>
      </c>
      <c r="G2" s="22">
        <v>5.5522984962110744</v>
      </c>
      <c r="H2" s="22">
        <v>0.5</v>
      </c>
      <c r="I2" s="22">
        <v>0.1</v>
      </c>
      <c r="J2" s="22">
        <v>0.1</v>
      </c>
      <c r="K2" s="22">
        <f>B2</f>
        <v>5.0618249999999998</v>
      </c>
      <c r="L2" s="22">
        <v>10.21105081293997</v>
      </c>
      <c r="O2" s="9">
        <v>650.41</v>
      </c>
      <c r="P2" s="9" t="s">
        <v>130</v>
      </c>
      <c r="Q2" s="9">
        <f>O2/7/(0.571*29307.6*0.001)</f>
        <v>5.5522984962110744</v>
      </c>
      <c r="R2" s="9" t="s">
        <v>131</v>
      </c>
    </row>
    <row r="3" spans="1:18">
      <c r="A3" s="23" t="s">
        <v>13</v>
      </c>
      <c r="B3" s="22">
        <v>5.4640000000000004</v>
      </c>
      <c r="C3" s="22">
        <v>15.226990624793798</v>
      </c>
      <c r="D3" s="22">
        <v>10.21105081293997</v>
      </c>
      <c r="E3" s="22">
        <v>1.8176000000000001</v>
      </c>
      <c r="F3" s="22">
        <f t="shared" ref="F3:F31" si="0">G3+0.02</f>
        <v>5.572298496211074</v>
      </c>
      <c r="G3" s="22">
        <v>5.5522984962110744</v>
      </c>
      <c r="H3" s="22">
        <v>0.5</v>
      </c>
      <c r="I3" s="22">
        <v>0.1</v>
      </c>
      <c r="J3" s="22">
        <v>0.1</v>
      </c>
      <c r="K3" s="22">
        <f t="shared" ref="K3:K31" si="1">B3</f>
        <v>5.4640000000000004</v>
      </c>
      <c r="L3" s="22">
        <v>10.21105081293997</v>
      </c>
      <c r="O3" s="9">
        <v>650.41</v>
      </c>
      <c r="Q3" s="9">
        <f t="shared" ref="Q3:Q31" si="2">O3/7/(0.571*29307.6*0.001)</f>
        <v>5.5522984962110744</v>
      </c>
    </row>
    <row r="4" spans="1:18">
      <c r="A4" s="23" t="s">
        <v>14</v>
      </c>
      <c r="B4" s="22">
        <v>5.26</v>
      </c>
      <c r="C4" s="22">
        <v>15.226990624793798</v>
      </c>
      <c r="D4" s="22">
        <v>10.134275994797564</v>
      </c>
      <c r="E4" s="22">
        <v>1.8176000000000001</v>
      </c>
      <c r="F4" s="22">
        <f t="shared" si="0"/>
        <v>5.0090527669326086</v>
      </c>
      <c r="G4" s="22">
        <v>4.989052766932609</v>
      </c>
      <c r="H4" s="22">
        <v>0.5</v>
      </c>
      <c r="I4" s="22">
        <v>0.1</v>
      </c>
      <c r="J4" s="22">
        <v>0.1</v>
      </c>
      <c r="K4" s="22">
        <f t="shared" si="1"/>
        <v>5.26</v>
      </c>
      <c r="L4" s="22">
        <v>10.134275994797564</v>
      </c>
      <c r="O4" s="9">
        <v>584.42999999999995</v>
      </c>
      <c r="Q4" s="9">
        <f t="shared" si="2"/>
        <v>4.989052766932609</v>
      </c>
    </row>
    <row r="5" spans="1:18">
      <c r="A5" s="23" t="s">
        <v>15</v>
      </c>
      <c r="B5" s="22">
        <v>3.8079999999999998</v>
      </c>
      <c r="C5" s="22">
        <v>15.364880578705256</v>
      </c>
      <c r="D5" s="22">
        <v>9.8655641312991449</v>
      </c>
      <c r="E5" s="22">
        <v>1.8176000000000001</v>
      </c>
      <c r="F5" s="22">
        <f t="shared" si="0"/>
        <v>4.9658575048812441</v>
      </c>
      <c r="G5" s="22">
        <v>4.9458575048812445</v>
      </c>
      <c r="H5" s="22">
        <v>0.5</v>
      </c>
      <c r="I5" s="22">
        <v>0.1</v>
      </c>
      <c r="J5" s="22">
        <v>0.1</v>
      </c>
      <c r="K5" s="22">
        <f t="shared" si="1"/>
        <v>3.8079999999999998</v>
      </c>
      <c r="L5" s="22">
        <v>9.8655641312991449</v>
      </c>
      <c r="O5" s="9">
        <v>579.37</v>
      </c>
      <c r="Q5" s="9">
        <f t="shared" si="2"/>
        <v>4.9458575048812445</v>
      </c>
    </row>
    <row r="6" spans="1:18">
      <c r="A6" s="23" t="s">
        <v>16</v>
      </c>
      <c r="B6" s="22">
        <v>3.25</v>
      </c>
      <c r="C6" s="22">
        <v>15.236839907216048</v>
      </c>
      <c r="D6" s="22">
        <v>7.6774818142405783</v>
      </c>
      <c r="E6" s="22">
        <v>1.8176000000000001</v>
      </c>
      <c r="F6" s="22">
        <f t="shared" si="0"/>
        <v>4.9025158360233148</v>
      </c>
      <c r="G6" s="22">
        <v>4.8825158360233152</v>
      </c>
      <c r="H6" s="22">
        <v>0.5</v>
      </c>
      <c r="I6" s="22">
        <v>0.1</v>
      </c>
      <c r="J6" s="22">
        <v>0.1</v>
      </c>
      <c r="K6" s="22">
        <f t="shared" si="1"/>
        <v>3.25</v>
      </c>
      <c r="L6" s="22">
        <v>7.6774818142405783</v>
      </c>
      <c r="O6" s="9">
        <v>571.95000000000005</v>
      </c>
      <c r="Q6" s="9">
        <f t="shared" si="2"/>
        <v>4.8825158360233152</v>
      </c>
    </row>
    <row r="7" spans="1:18">
      <c r="A7" s="23" t="s">
        <v>17</v>
      </c>
      <c r="B7" s="22">
        <v>6.2</v>
      </c>
      <c r="C7" s="22">
        <v>15.226990624793798</v>
      </c>
      <c r="D7" s="22">
        <v>10.134275994797564</v>
      </c>
      <c r="E7" s="22">
        <v>1.8176000000000001</v>
      </c>
      <c r="F7" s="22">
        <f t="shared" si="0"/>
        <v>5.0863091150679542</v>
      </c>
      <c r="G7" s="22">
        <v>5.0663091150679547</v>
      </c>
      <c r="H7" s="22">
        <v>0.5</v>
      </c>
      <c r="I7" s="22">
        <v>0.1</v>
      </c>
      <c r="J7" s="22">
        <v>0.1</v>
      </c>
      <c r="K7" s="22">
        <f t="shared" si="1"/>
        <v>6.2</v>
      </c>
      <c r="L7" s="22">
        <v>10.134275994797564</v>
      </c>
      <c r="O7" s="9">
        <v>593.48</v>
      </c>
      <c r="Q7" s="9">
        <f t="shared" si="2"/>
        <v>5.0663091150679547</v>
      </c>
    </row>
    <row r="8" spans="1:18">
      <c r="A8" s="23" t="s">
        <v>18</v>
      </c>
      <c r="B8" s="22">
        <v>6.4880000000000004</v>
      </c>
      <c r="C8" s="22">
        <v>15.226990624793798</v>
      </c>
      <c r="D8" s="22">
        <v>9.2897529952311011</v>
      </c>
      <c r="E8" s="22">
        <v>1.8176000000000001</v>
      </c>
      <c r="F8" s="22">
        <f t="shared" si="0"/>
        <v>4.9953088199162661</v>
      </c>
      <c r="G8" s="22">
        <v>4.9753088199162665</v>
      </c>
      <c r="H8" s="22">
        <v>0.5</v>
      </c>
      <c r="I8" s="22">
        <v>0.1</v>
      </c>
      <c r="J8" s="22">
        <v>0.1</v>
      </c>
      <c r="K8" s="22">
        <f t="shared" si="1"/>
        <v>6.4880000000000004</v>
      </c>
      <c r="L8" s="22">
        <v>9.2897529952311011</v>
      </c>
      <c r="O8" s="9">
        <v>582.82000000000005</v>
      </c>
      <c r="Q8" s="9">
        <f t="shared" si="2"/>
        <v>4.9753088199162665</v>
      </c>
    </row>
    <row r="9" spans="1:18">
      <c r="A9" s="23" t="s">
        <v>19</v>
      </c>
      <c r="B9" s="22">
        <v>6.2080000000000002</v>
      </c>
      <c r="C9" s="22">
        <v>15.226990624793798</v>
      </c>
      <c r="D9" s="22">
        <v>9.2897529952311011</v>
      </c>
      <c r="E9" s="22">
        <v>1.8176000000000001</v>
      </c>
      <c r="F9" s="22">
        <f t="shared" si="0"/>
        <v>4.9578330886108324</v>
      </c>
      <c r="G9" s="22">
        <v>4.9378330886108328</v>
      </c>
      <c r="H9" s="22">
        <v>0.5</v>
      </c>
      <c r="I9" s="22">
        <v>0.1</v>
      </c>
      <c r="J9" s="22">
        <v>0.1</v>
      </c>
      <c r="K9" s="22">
        <f t="shared" si="1"/>
        <v>6.2080000000000002</v>
      </c>
      <c r="L9" s="22">
        <v>9.2897529952311011</v>
      </c>
      <c r="O9" s="9">
        <v>578.42999999999995</v>
      </c>
      <c r="Q9" s="9">
        <f t="shared" si="2"/>
        <v>4.9378330886108328</v>
      </c>
    </row>
    <row r="10" spans="1:18">
      <c r="A10" s="23" t="s">
        <v>20</v>
      </c>
      <c r="B10" s="22">
        <v>5.8310000000000004</v>
      </c>
      <c r="C10" s="22">
        <v>15.256538472060539</v>
      </c>
      <c r="D10" s="22">
        <v>10.902024176221621</v>
      </c>
      <c r="E10" s="22">
        <v>1.8176000000000001</v>
      </c>
      <c r="F10" s="22">
        <f t="shared" si="0"/>
        <v>5.4422858794042988</v>
      </c>
      <c r="G10" s="22">
        <v>5.4222858794042992</v>
      </c>
      <c r="H10" s="22">
        <v>0.5</v>
      </c>
      <c r="I10" s="22">
        <v>0.1</v>
      </c>
      <c r="J10" s="22">
        <v>0.1</v>
      </c>
      <c r="K10" s="22">
        <f t="shared" si="1"/>
        <v>5.8310000000000004</v>
      </c>
      <c r="L10" s="22">
        <v>10.902024176221621</v>
      </c>
      <c r="O10" s="9">
        <v>635.17999999999995</v>
      </c>
      <c r="Q10" s="9">
        <f t="shared" si="2"/>
        <v>5.4222858794042992</v>
      </c>
    </row>
    <row r="11" spans="1:18">
      <c r="A11" s="23" t="s">
        <v>21</v>
      </c>
      <c r="B11" s="22">
        <v>6.0439999999999996</v>
      </c>
      <c r="C11" s="22">
        <v>15.335332731438514</v>
      </c>
      <c r="D11" s="22">
        <v>10.825249358079217</v>
      </c>
      <c r="E11" s="22">
        <v>1.8176000000000001</v>
      </c>
      <c r="F11" s="22">
        <f t="shared" si="0"/>
        <v>5.3919198623878852</v>
      </c>
      <c r="G11" s="22">
        <v>5.3719198623878857</v>
      </c>
      <c r="H11" s="22">
        <v>0.5</v>
      </c>
      <c r="I11" s="22">
        <v>0.1</v>
      </c>
      <c r="J11" s="22">
        <v>0.1</v>
      </c>
      <c r="K11" s="22">
        <f t="shared" si="1"/>
        <v>6.0439999999999996</v>
      </c>
      <c r="L11" s="22">
        <v>10.825249358079217</v>
      </c>
      <c r="O11" s="9">
        <v>629.28</v>
      </c>
      <c r="Q11" s="9">
        <f t="shared" si="2"/>
        <v>5.3719198623878857</v>
      </c>
    </row>
    <row r="12" spans="1:18">
      <c r="A12" s="23" t="s">
        <v>22</v>
      </c>
      <c r="B12" s="22">
        <v>6.484</v>
      </c>
      <c r="C12" s="22">
        <v>15.335332731438514</v>
      </c>
      <c r="D12" s="22">
        <v>10.863636767150419</v>
      </c>
      <c r="E12" s="22">
        <v>1.8176000000000001</v>
      </c>
      <c r="F12" s="22">
        <f t="shared" si="0"/>
        <v>5.4298224243460007</v>
      </c>
      <c r="G12" s="22">
        <v>5.4098224243460011</v>
      </c>
      <c r="H12" s="22">
        <v>0.5</v>
      </c>
      <c r="I12" s="22">
        <v>0.1</v>
      </c>
      <c r="J12" s="22">
        <v>0.1</v>
      </c>
      <c r="K12" s="22">
        <f t="shared" si="1"/>
        <v>6.484</v>
      </c>
      <c r="L12" s="22">
        <v>10.863636767150419</v>
      </c>
      <c r="O12" s="9">
        <v>633.72</v>
      </c>
      <c r="Q12" s="9">
        <f t="shared" si="2"/>
        <v>5.4098224243460011</v>
      </c>
    </row>
    <row r="13" spans="1:18">
      <c r="A13" s="23" t="s">
        <v>23</v>
      </c>
      <c r="B13" s="22">
        <v>6.46</v>
      </c>
      <c r="C13" s="22">
        <v>15.32548344901627</v>
      </c>
      <c r="D13" s="22">
        <v>10.556537494580796</v>
      </c>
      <c r="E13" s="22">
        <v>1.8176000000000001</v>
      </c>
      <c r="F13" s="22">
        <f t="shared" si="0"/>
        <v>4.8374668445546583</v>
      </c>
      <c r="G13" s="22">
        <v>4.8174668445546587</v>
      </c>
      <c r="H13" s="22">
        <v>0.5</v>
      </c>
      <c r="I13" s="22">
        <v>0.1</v>
      </c>
      <c r="J13" s="22">
        <v>0.1</v>
      </c>
      <c r="K13" s="22">
        <f t="shared" si="1"/>
        <v>6.46</v>
      </c>
      <c r="L13" s="22">
        <v>10.556537494580796</v>
      </c>
      <c r="O13" s="9">
        <v>564.33000000000004</v>
      </c>
      <c r="Q13" s="9">
        <f t="shared" si="2"/>
        <v>4.8174668445546587</v>
      </c>
    </row>
    <row r="14" spans="1:18">
      <c r="A14" s="23" t="s">
        <v>24</v>
      </c>
      <c r="B14" s="22">
        <v>5.9969999999999999</v>
      </c>
      <c r="C14" s="22">
        <v>15.374729861127502</v>
      </c>
      <c r="D14" s="22">
        <v>10.978798994364029</v>
      </c>
      <c r="E14" s="22">
        <v>1.8176000000000001</v>
      </c>
      <c r="F14" s="22">
        <f t="shared" si="0"/>
        <v>5.1597239873291674</v>
      </c>
      <c r="G14" s="22">
        <v>5.1397239873291678</v>
      </c>
      <c r="H14" s="22">
        <v>0.5</v>
      </c>
      <c r="I14" s="22">
        <v>0.1</v>
      </c>
      <c r="J14" s="22">
        <v>0.1</v>
      </c>
      <c r="K14" s="22">
        <f t="shared" si="1"/>
        <v>5.9969999999999999</v>
      </c>
      <c r="L14" s="22">
        <v>10.978798994364029</v>
      </c>
      <c r="O14" s="9">
        <v>602.08000000000004</v>
      </c>
      <c r="Q14" s="9">
        <f t="shared" si="2"/>
        <v>5.1397239873291678</v>
      </c>
    </row>
    <row r="15" spans="1:18">
      <c r="A15" s="23" t="s">
        <v>25</v>
      </c>
      <c r="B15" s="22">
        <v>7.4409999999999998</v>
      </c>
      <c r="C15" s="22">
        <v>15.335332731438514</v>
      </c>
      <c r="D15" s="22">
        <v>10.057501176655158</v>
      </c>
      <c r="E15" s="22">
        <v>1.8176000000000001</v>
      </c>
      <c r="F15" s="22">
        <f t="shared" si="0"/>
        <v>4.9590282144383409</v>
      </c>
      <c r="G15" s="22">
        <v>4.9390282144383413</v>
      </c>
      <c r="H15" s="22">
        <v>0.5</v>
      </c>
      <c r="I15" s="22">
        <v>0.1</v>
      </c>
      <c r="J15" s="22">
        <v>0.1</v>
      </c>
      <c r="K15" s="22">
        <f t="shared" si="1"/>
        <v>7.4409999999999998</v>
      </c>
      <c r="L15" s="22">
        <v>10.057501176655158</v>
      </c>
      <c r="O15" s="9">
        <v>578.57000000000005</v>
      </c>
      <c r="Q15" s="9">
        <f t="shared" si="2"/>
        <v>4.9390282144383413</v>
      </c>
    </row>
    <row r="16" spans="1:18">
      <c r="A16" s="23" t="s">
        <v>26</v>
      </c>
      <c r="B16" s="22">
        <v>6.09</v>
      </c>
      <c r="C16" s="22">
        <v>15.246689189638293</v>
      </c>
      <c r="D16" s="22">
        <v>10.134275994797564</v>
      </c>
      <c r="E16" s="22">
        <v>1.8176000000000001</v>
      </c>
      <c r="F16" s="22">
        <f t="shared" si="0"/>
        <v>5.1076506477020276</v>
      </c>
      <c r="G16" s="22">
        <v>5.087650647702028</v>
      </c>
      <c r="H16" s="22">
        <v>0.5</v>
      </c>
      <c r="I16" s="22">
        <v>0.1</v>
      </c>
      <c r="J16" s="22">
        <v>0.1</v>
      </c>
      <c r="K16" s="22">
        <f t="shared" si="1"/>
        <v>6.09</v>
      </c>
      <c r="L16" s="22">
        <v>10.134275994797564</v>
      </c>
      <c r="O16" s="9">
        <v>595.98</v>
      </c>
      <c r="Q16" s="9">
        <f t="shared" si="2"/>
        <v>5.087650647702028</v>
      </c>
    </row>
    <row r="17" spans="1:17">
      <c r="A17" s="23" t="s">
        <v>27</v>
      </c>
      <c r="B17" s="22">
        <v>5.6550000000000002</v>
      </c>
      <c r="C17" s="22">
        <v>15.276237036905034</v>
      </c>
      <c r="D17" s="22">
        <v>10.249438222011173</v>
      </c>
      <c r="E17" s="22">
        <v>1.8176000000000001</v>
      </c>
      <c r="F17" s="22">
        <f t="shared" si="0"/>
        <v>4.8588083771887325</v>
      </c>
      <c r="G17" s="22">
        <v>4.8388083771887329</v>
      </c>
      <c r="H17" s="22">
        <v>0.5</v>
      </c>
      <c r="I17" s="22">
        <v>0.1</v>
      </c>
      <c r="J17" s="22">
        <v>0.1</v>
      </c>
      <c r="K17" s="22">
        <f t="shared" si="1"/>
        <v>5.6550000000000002</v>
      </c>
      <c r="L17" s="22">
        <v>10.249438222011173</v>
      </c>
      <c r="O17" s="9">
        <v>566.83000000000004</v>
      </c>
      <c r="Q17" s="9">
        <f t="shared" si="2"/>
        <v>4.8388083771887329</v>
      </c>
    </row>
    <row r="18" spans="1:17">
      <c r="A18" s="23" t="s">
        <v>28</v>
      </c>
      <c r="B18" s="22">
        <v>6.6150000000000002</v>
      </c>
      <c r="C18" s="22">
        <v>15.355031296283011</v>
      </c>
      <c r="D18" s="22">
        <v>10.057501176655158</v>
      </c>
      <c r="E18" s="22">
        <v>1.8176000000000001</v>
      </c>
      <c r="F18" s="22">
        <f t="shared" si="0"/>
        <v>4.9893331907787246</v>
      </c>
      <c r="G18" s="22">
        <v>4.969333190778725</v>
      </c>
      <c r="H18" s="22">
        <v>0.5</v>
      </c>
      <c r="I18" s="22">
        <v>0.1</v>
      </c>
      <c r="J18" s="22">
        <v>0.1</v>
      </c>
      <c r="K18" s="22">
        <f t="shared" si="1"/>
        <v>6.6150000000000002</v>
      </c>
      <c r="L18" s="22">
        <v>10.057501176655158</v>
      </c>
      <c r="O18" s="9">
        <v>582.12</v>
      </c>
      <c r="Q18" s="9">
        <f t="shared" si="2"/>
        <v>4.969333190778725</v>
      </c>
    </row>
    <row r="19" spans="1:17">
      <c r="A19" s="23" t="s">
        <v>29</v>
      </c>
      <c r="B19" s="22">
        <v>6.9</v>
      </c>
      <c r="C19" s="22">
        <v>15.266387754482787</v>
      </c>
      <c r="D19" s="22">
        <v>10.057501176655158</v>
      </c>
      <c r="E19" s="22">
        <v>1.8176000000000001</v>
      </c>
      <c r="F19" s="22">
        <f t="shared" si="0"/>
        <v>4.9024304698927788</v>
      </c>
      <c r="G19" s="22">
        <v>4.8824304698927792</v>
      </c>
      <c r="H19" s="22">
        <v>0.5</v>
      </c>
      <c r="I19" s="22">
        <v>0.1</v>
      </c>
      <c r="J19" s="22">
        <v>0.1</v>
      </c>
      <c r="K19" s="22">
        <f t="shared" si="1"/>
        <v>6.9</v>
      </c>
      <c r="L19" s="22">
        <v>10.057501176655158</v>
      </c>
      <c r="O19" s="9">
        <v>571.94000000000005</v>
      </c>
      <c r="Q19" s="9">
        <f t="shared" si="2"/>
        <v>4.8824304698927792</v>
      </c>
    </row>
    <row r="20" spans="1:17">
      <c r="A20" s="23" t="s">
        <v>30</v>
      </c>
      <c r="B20" s="22">
        <v>6.274</v>
      </c>
      <c r="C20" s="22">
        <v>15.38457914354975</v>
      </c>
      <c r="D20" s="22">
        <v>10.978798994364029</v>
      </c>
      <c r="E20" s="22">
        <v>1.8176000000000001</v>
      </c>
      <c r="F20" s="22">
        <f t="shared" si="0"/>
        <v>5.2591755294039491</v>
      </c>
      <c r="G20" s="22">
        <v>5.2391755294039495</v>
      </c>
      <c r="H20" s="22">
        <v>0.5</v>
      </c>
      <c r="I20" s="22">
        <v>0.1</v>
      </c>
      <c r="J20" s="22">
        <v>0.1</v>
      </c>
      <c r="K20" s="22">
        <f t="shared" si="1"/>
        <v>6.274</v>
      </c>
      <c r="L20" s="22">
        <v>10.978798994364029</v>
      </c>
      <c r="O20" s="9">
        <v>613.73</v>
      </c>
      <c r="Q20" s="9">
        <f t="shared" si="2"/>
        <v>5.2391755294039495</v>
      </c>
    </row>
    <row r="21" spans="1:17">
      <c r="A21" s="23" t="s">
        <v>31</v>
      </c>
      <c r="B21" s="22">
        <v>8.0960000000000001</v>
      </c>
      <c r="C21" s="22">
        <v>15.51261981503896</v>
      </c>
      <c r="D21" s="22">
        <v>10.326213040153579</v>
      </c>
      <c r="E21" s="22">
        <v>1.8176000000000001</v>
      </c>
      <c r="F21" s="22">
        <f t="shared" si="0"/>
        <v>4.7924788937620315</v>
      </c>
      <c r="G21" s="22">
        <v>4.7724788937620319</v>
      </c>
      <c r="H21" s="22">
        <v>0.5</v>
      </c>
      <c r="I21" s="22">
        <v>0.1</v>
      </c>
      <c r="J21" s="22">
        <v>0.1</v>
      </c>
      <c r="K21" s="22">
        <f t="shared" si="1"/>
        <v>8.0960000000000001</v>
      </c>
      <c r="L21" s="22">
        <v>10.326213040153579</v>
      </c>
      <c r="O21" s="9">
        <v>559.05999999999995</v>
      </c>
      <c r="Q21" s="9">
        <f t="shared" si="2"/>
        <v>4.7724788937620319</v>
      </c>
    </row>
    <row r="22" spans="1:17">
      <c r="A22" s="23" t="s">
        <v>32</v>
      </c>
      <c r="B22" s="22">
        <v>5.806</v>
      </c>
      <c r="C22" s="22">
        <v>15.51261981503896</v>
      </c>
      <c r="D22" s="22">
        <v>8.9058789045190707</v>
      </c>
      <c r="E22" s="22">
        <v>1.8176000000000001</v>
      </c>
      <c r="F22" s="22">
        <f t="shared" si="0"/>
        <v>5.0811871472357764</v>
      </c>
      <c r="G22" s="22">
        <v>5.0611871472357768</v>
      </c>
      <c r="H22" s="22">
        <v>0.5</v>
      </c>
      <c r="I22" s="22">
        <v>0.1</v>
      </c>
      <c r="J22" s="22">
        <v>0.1</v>
      </c>
      <c r="K22" s="22">
        <f t="shared" si="1"/>
        <v>5.806</v>
      </c>
      <c r="L22" s="22">
        <v>8.9058789045190707</v>
      </c>
      <c r="O22" s="9">
        <v>592.88</v>
      </c>
      <c r="Q22" s="9">
        <f t="shared" si="2"/>
        <v>5.0611871472357768</v>
      </c>
    </row>
    <row r="23" spans="1:17">
      <c r="A23" s="23" t="s">
        <v>33</v>
      </c>
      <c r="B23" s="22">
        <v>6.5549999999999997</v>
      </c>
      <c r="C23" s="22">
        <v>15.650509768950418</v>
      </c>
      <c r="D23" s="22">
        <v>8.9058789045190707</v>
      </c>
      <c r="E23" s="22">
        <v>1.8176000000000001</v>
      </c>
      <c r="F23" s="22">
        <f t="shared" si="0"/>
        <v>4.818344831314529</v>
      </c>
      <c r="G23" s="22">
        <v>4.7983448313145294</v>
      </c>
      <c r="H23" s="22">
        <v>0.5</v>
      </c>
      <c r="I23" s="22">
        <v>0.1</v>
      </c>
      <c r="J23" s="22">
        <v>0.1</v>
      </c>
      <c r="K23" s="22">
        <f t="shared" si="1"/>
        <v>6.5549999999999997</v>
      </c>
      <c r="L23" s="22">
        <v>8.9058789045190707</v>
      </c>
      <c r="O23" s="9">
        <v>562.09</v>
      </c>
      <c r="Q23" s="9">
        <f t="shared" si="2"/>
        <v>4.7983448313145294</v>
      </c>
    </row>
    <row r="24" spans="1:17">
      <c r="A24" s="23" t="s">
        <v>34</v>
      </c>
      <c r="B24" s="22">
        <v>6.3819999999999997</v>
      </c>
      <c r="C24" s="22">
        <v>15.650509768950418</v>
      </c>
      <c r="D24" s="22">
        <v>8.9442663135902745</v>
      </c>
      <c r="E24" s="22">
        <v>1.8176000000000001</v>
      </c>
      <c r="F24" s="22">
        <f t="shared" si="0"/>
        <v>4.8416497849509375</v>
      </c>
      <c r="G24" s="22">
        <v>4.8216497849509379</v>
      </c>
      <c r="H24" s="22">
        <v>0.5</v>
      </c>
      <c r="I24" s="22">
        <v>0.1</v>
      </c>
      <c r="J24" s="22">
        <v>0.1</v>
      </c>
      <c r="K24" s="22">
        <f t="shared" si="1"/>
        <v>6.3819999999999997</v>
      </c>
      <c r="L24" s="22">
        <v>8.9442663135902745</v>
      </c>
      <c r="O24" s="9">
        <v>564.82000000000005</v>
      </c>
      <c r="Q24" s="9">
        <f t="shared" si="2"/>
        <v>4.8216497849509379</v>
      </c>
    </row>
    <row r="25" spans="1:17">
      <c r="A25" s="23" t="s">
        <v>35</v>
      </c>
      <c r="B25" s="22">
        <v>5.7640000000000002</v>
      </c>
      <c r="C25" s="22">
        <v>15.51261981503896</v>
      </c>
      <c r="D25" s="22">
        <v>9.0978159498750859</v>
      </c>
      <c r="E25" s="22">
        <v>1.8176000000000001</v>
      </c>
      <c r="F25" s="22">
        <f t="shared" si="0"/>
        <v>4.626185671477332</v>
      </c>
      <c r="G25" s="22">
        <v>4.6061856714773324</v>
      </c>
      <c r="H25" s="22">
        <v>0.5</v>
      </c>
      <c r="I25" s="22">
        <v>0.1</v>
      </c>
      <c r="J25" s="22">
        <v>0.1</v>
      </c>
      <c r="K25" s="22">
        <f t="shared" si="1"/>
        <v>5.7640000000000002</v>
      </c>
      <c r="L25" s="22">
        <v>9.0978159498750859</v>
      </c>
      <c r="O25" s="9">
        <v>539.58000000000004</v>
      </c>
      <c r="Q25" s="9">
        <f t="shared" si="2"/>
        <v>4.6061856714773324</v>
      </c>
    </row>
    <row r="26" spans="1:17">
      <c r="A26" s="23" t="s">
        <v>36</v>
      </c>
      <c r="B26" s="22">
        <v>5.109</v>
      </c>
      <c r="C26" s="22">
        <v>15.51261981503896</v>
      </c>
      <c r="D26" s="22">
        <v>9.0978159498750859</v>
      </c>
      <c r="E26" s="22">
        <v>1.8176000000000001</v>
      </c>
      <c r="F26" s="22">
        <f t="shared" si="0"/>
        <v>4.6826980498923589</v>
      </c>
      <c r="G26" s="22">
        <v>4.6626980498923594</v>
      </c>
      <c r="H26" s="22">
        <v>0.5</v>
      </c>
      <c r="I26" s="22">
        <v>0.1</v>
      </c>
      <c r="J26" s="22">
        <v>0.1</v>
      </c>
      <c r="K26" s="22">
        <f t="shared" si="1"/>
        <v>5.109</v>
      </c>
      <c r="L26" s="22">
        <v>9.0978159498750859</v>
      </c>
      <c r="O26" s="9">
        <v>546.20000000000005</v>
      </c>
      <c r="Q26" s="9">
        <f t="shared" si="2"/>
        <v>4.6626980498923594</v>
      </c>
    </row>
    <row r="27" spans="1:17">
      <c r="A27" s="23" t="s">
        <v>37</v>
      </c>
      <c r="B27" s="22">
        <v>4.3920000000000003</v>
      </c>
      <c r="C27" s="22">
        <v>15.236839907216048</v>
      </c>
      <c r="D27" s="22">
        <v>7.6774818142405783</v>
      </c>
      <c r="E27" s="22">
        <v>1.8176000000000001</v>
      </c>
      <c r="F27" s="22">
        <f t="shared" si="0"/>
        <v>4.7121493649273791</v>
      </c>
      <c r="G27" s="22">
        <v>4.6921493649273796</v>
      </c>
      <c r="H27" s="22">
        <v>0.5</v>
      </c>
      <c r="I27" s="22">
        <v>0.1</v>
      </c>
      <c r="J27" s="22">
        <v>0.1</v>
      </c>
      <c r="K27" s="22">
        <f t="shared" si="1"/>
        <v>4.3920000000000003</v>
      </c>
      <c r="L27" s="22">
        <v>7.6774818142405783</v>
      </c>
      <c r="O27" s="9">
        <v>549.65</v>
      </c>
      <c r="Q27" s="9">
        <f t="shared" si="2"/>
        <v>4.6921493649273796</v>
      </c>
    </row>
    <row r="28" spans="1:17">
      <c r="A28" s="23" t="s">
        <v>38</v>
      </c>
      <c r="B28" s="22">
        <v>5.53</v>
      </c>
      <c r="C28" s="22">
        <v>15.197442777527057</v>
      </c>
      <c r="D28" s="22">
        <v>8.0229684958814058</v>
      </c>
      <c r="E28" s="22">
        <v>1.8176000000000001</v>
      </c>
      <c r="F28" s="22">
        <f t="shared" si="0"/>
        <v>4.6451369524563884</v>
      </c>
      <c r="G28" s="22">
        <v>4.6251369524563888</v>
      </c>
      <c r="H28" s="22">
        <v>0.5</v>
      </c>
      <c r="I28" s="22">
        <v>0.1</v>
      </c>
      <c r="J28" s="22">
        <v>0.1</v>
      </c>
      <c r="K28" s="22">
        <f t="shared" si="1"/>
        <v>5.53</v>
      </c>
      <c r="L28" s="22">
        <v>8.0229684958814058</v>
      </c>
      <c r="O28" s="9">
        <v>541.79999999999995</v>
      </c>
      <c r="Q28" s="9">
        <f t="shared" si="2"/>
        <v>4.6251369524563888</v>
      </c>
    </row>
    <row r="29" spans="1:17">
      <c r="A29" s="23" t="s">
        <v>39</v>
      </c>
      <c r="B29" s="22">
        <v>5.63</v>
      </c>
      <c r="C29" s="22">
        <v>15.236839907216048</v>
      </c>
      <c r="D29" s="22">
        <v>8.3300677684510287</v>
      </c>
      <c r="E29" s="22">
        <v>1.8176000000000001</v>
      </c>
      <c r="F29" s="22">
        <f t="shared" si="0"/>
        <v>4.8025520971653144</v>
      </c>
      <c r="G29" s="22">
        <v>4.7825520971653148</v>
      </c>
      <c r="H29" s="22">
        <v>0.5</v>
      </c>
      <c r="I29" s="22">
        <v>0.1</v>
      </c>
      <c r="J29" s="22">
        <v>0.1</v>
      </c>
      <c r="K29" s="22">
        <f t="shared" si="1"/>
        <v>5.63</v>
      </c>
      <c r="L29" s="22">
        <v>8.3300677684510287</v>
      </c>
      <c r="O29" s="9">
        <v>560.24</v>
      </c>
      <c r="Q29" s="9">
        <f t="shared" si="2"/>
        <v>4.7825520971653148</v>
      </c>
    </row>
    <row r="30" spans="1:17">
      <c r="A30" s="23" t="s">
        <v>40</v>
      </c>
      <c r="B30" s="22">
        <v>4.03</v>
      </c>
      <c r="C30" s="22">
        <v>14.793622198214933</v>
      </c>
      <c r="D30" s="22">
        <v>7.4087699507421583</v>
      </c>
      <c r="E30" s="22">
        <v>1.8176000000000001</v>
      </c>
      <c r="F30" s="22">
        <f t="shared" si="0"/>
        <v>4.7065152003119834</v>
      </c>
      <c r="G30" s="22">
        <v>4.6865152003119839</v>
      </c>
      <c r="H30" s="22">
        <v>0.5</v>
      </c>
      <c r="I30" s="22">
        <v>0.1</v>
      </c>
      <c r="J30" s="22">
        <v>0.1</v>
      </c>
      <c r="K30" s="22">
        <f t="shared" si="1"/>
        <v>4.03</v>
      </c>
      <c r="L30" s="22">
        <v>7.4087699507421583</v>
      </c>
      <c r="O30" s="9">
        <v>548.99</v>
      </c>
      <c r="Q30" s="9">
        <f t="shared" si="2"/>
        <v>4.6865152003119839</v>
      </c>
    </row>
    <row r="31" spans="1:17">
      <c r="A31" s="23" t="s">
        <v>41</v>
      </c>
      <c r="B31" s="24">
        <v>3.016</v>
      </c>
      <c r="C31" s="22">
        <v>14.793622198214933</v>
      </c>
      <c r="D31" s="22">
        <v>6.9481210418877239</v>
      </c>
      <c r="E31" s="22">
        <v>1.8176000000000001</v>
      </c>
      <c r="F31" s="22">
        <f t="shared" si="0"/>
        <v>5.101760384695023</v>
      </c>
      <c r="G31" s="22">
        <v>5.0817603846950234</v>
      </c>
      <c r="H31" s="22">
        <v>0.5</v>
      </c>
      <c r="I31" s="22">
        <v>0.1</v>
      </c>
      <c r="J31" s="22">
        <v>0.1</v>
      </c>
      <c r="K31" s="22">
        <f t="shared" si="1"/>
        <v>3.016</v>
      </c>
      <c r="L31" s="22">
        <v>6.9481210418877239</v>
      </c>
      <c r="O31" s="9">
        <v>595.29</v>
      </c>
      <c r="Q31" s="9">
        <f t="shared" si="2"/>
        <v>5.0817603846950234</v>
      </c>
    </row>
    <row r="32" spans="1:17">
      <c r="A32" s="9" t="s">
        <v>42</v>
      </c>
      <c r="B32" s="9">
        <v>5</v>
      </c>
      <c r="C32" s="9">
        <v>15</v>
      </c>
      <c r="D32" s="9">
        <v>10</v>
      </c>
      <c r="E32" s="9">
        <v>1.82</v>
      </c>
      <c r="F32" s="9">
        <v>4</v>
      </c>
      <c r="G32" s="9">
        <v>4</v>
      </c>
      <c r="H32" s="9">
        <v>0.5</v>
      </c>
      <c r="I32" s="9">
        <v>0.1</v>
      </c>
      <c r="J32" s="9">
        <v>0.1</v>
      </c>
      <c r="K32" s="9">
        <v>5</v>
      </c>
      <c r="L32" s="9">
        <v>10</v>
      </c>
    </row>
  </sheetData>
  <phoneticPr fontId="3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9ADF-404D-4442-A88C-2F8E81BB4C81}">
  <sheetPr>
    <tabColor rgb="FF92D050"/>
  </sheetPr>
  <dimension ref="A1:J6"/>
  <sheetViews>
    <sheetView workbookViewId="0">
      <selection activeCell="B12" sqref="B12"/>
    </sheetView>
  </sheetViews>
  <sheetFormatPr baseColWidth="10" defaultColWidth="8.83203125" defaultRowHeight="15"/>
  <sheetData>
    <row r="1" spans="1:10">
      <c r="A1" s="25"/>
      <c r="B1" s="26">
        <v>2020</v>
      </c>
      <c r="C1" s="26">
        <v>2025</v>
      </c>
      <c r="D1" s="26">
        <v>2030</v>
      </c>
      <c r="E1" s="26">
        <v>2035</v>
      </c>
      <c r="F1" s="26">
        <v>2040</v>
      </c>
      <c r="G1" s="26">
        <v>2045</v>
      </c>
      <c r="H1" s="26">
        <v>2050</v>
      </c>
      <c r="I1" s="26">
        <v>2055</v>
      </c>
      <c r="J1" s="27">
        <v>2060</v>
      </c>
    </row>
    <row r="2" spans="1:10">
      <c r="A2" s="28" t="s">
        <v>132</v>
      </c>
      <c r="B2" s="29">
        <v>3.2475014697236917</v>
      </c>
      <c r="C2" s="29">
        <v>3.2475014697236917</v>
      </c>
      <c r="D2" s="29">
        <v>3.2475014697236917</v>
      </c>
      <c r="E2" s="29">
        <v>3.2475014697236917</v>
      </c>
      <c r="F2" s="29">
        <v>3.2475014697236917</v>
      </c>
      <c r="G2" s="29">
        <v>3.2627865961199292</v>
      </c>
      <c r="H2" s="29">
        <v>4.2281011169900058</v>
      </c>
      <c r="I2" s="29">
        <v>5.1769547325102874</v>
      </c>
      <c r="J2" s="30">
        <v>10.063492063492061</v>
      </c>
    </row>
    <row r="3" spans="1:10">
      <c r="A3" s="31" t="s">
        <v>11</v>
      </c>
      <c r="B3" s="32">
        <v>3.2475014697236917</v>
      </c>
      <c r="C3" s="32">
        <v>3.2475014697236917</v>
      </c>
      <c r="D3" s="32">
        <v>3.2475014697236917</v>
      </c>
      <c r="E3" s="32">
        <v>3.2475014697236917</v>
      </c>
      <c r="F3" s="32">
        <v>3.2475014697236917</v>
      </c>
      <c r="G3" s="32">
        <v>3.2627865961199292</v>
      </c>
      <c r="H3" s="32">
        <v>4.2281011169900058</v>
      </c>
      <c r="I3" s="32">
        <v>5.1769547325102874</v>
      </c>
      <c r="J3" s="33">
        <v>10.063492063492061</v>
      </c>
    </row>
    <row r="6" spans="1:10">
      <c r="A6" t="s">
        <v>172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3E40-6240-4910-A62F-55B6BC2735A7}">
  <sheetPr>
    <tabColor rgb="FF92D050"/>
  </sheetPr>
  <dimension ref="A1:M35"/>
  <sheetViews>
    <sheetView workbookViewId="0">
      <selection activeCell="H37" sqref="H37"/>
    </sheetView>
  </sheetViews>
  <sheetFormatPr baseColWidth="10" defaultColWidth="8.83203125" defaultRowHeight="15"/>
  <cols>
    <col min="1" max="1" width="7.33203125" style="3" bestFit="1" customWidth="1"/>
    <col min="2" max="4" width="12.6640625" bestFit="1" customWidth="1"/>
    <col min="5" max="13" width="14.33203125" bestFit="1" customWidth="1"/>
    <col min="14" max="14" width="12.6640625" bestFit="1" customWidth="1"/>
  </cols>
  <sheetData>
    <row r="1" spans="1:13">
      <c r="A1" s="1"/>
      <c r="B1" t="s">
        <v>133</v>
      </c>
      <c r="C1" t="s">
        <v>134</v>
      </c>
      <c r="D1" t="s">
        <v>135</v>
      </c>
      <c r="E1" t="str">
        <f>$B1&amp;"~"&amp;2020</f>
        <v>EFF_coal~2020</v>
      </c>
      <c r="F1" t="str">
        <f>$B1&amp;"~"&amp;2025</f>
        <v>EFF_coal~2025</v>
      </c>
      <c r="G1" t="str">
        <f>$B1&amp;"~"&amp;2030</f>
        <v>EFF_coal~2030</v>
      </c>
      <c r="H1" t="str">
        <f>$B1&amp;"~"&amp;2035</f>
        <v>EFF_coal~2035</v>
      </c>
      <c r="I1" t="str">
        <f>$B1&amp;"~"&amp;2040</f>
        <v>EFF_coal~2040</v>
      </c>
      <c r="J1" t="str">
        <f>$B1&amp;"~"&amp;2045</f>
        <v>EFF_coal~2045</v>
      </c>
      <c r="K1" t="str">
        <f>$B1&amp;"~"&amp;2050</f>
        <v>EFF_coal~2050</v>
      </c>
      <c r="L1" t="str">
        <f>$B1&amp;"~"&amp;2055</f>
        <v>EFF_coal~2055</v>
      </c>
      <c r="M1" t="str">
        <f>$B1&amp;"~"&amp;2060</f>
        <v>EFF_coal~2060</v>
      </c>
    </row>
    <row r="2" spans="1:13">
      <c r="A2" s="3" t="s">
        <v>12</v>
      </c>
      <c r="B2" s="48">
        <v>0.41</v>
      </c>
      <c r="C2" s="48">
        <v>0.4</v>
      </c>
      <c r="D2" s="48">
        <v>0.52226710952004374</v>
      </c>
      <c r="E2" s="49">
        <v>0.41</v>
      </c>
      <c r="F2" s="48">
        <f>E2*1.0015^5</f>
        <v>0.41308423884788142</v>
      </c>
      <c r="G2" s="48">
        <f t="shared" ref="G2:K2" si="0">F2*1.0015^5</f>
        <v>0.41619167898666726</v>
      </c>
      <c r="H2" s="48">
        <f t="shared" si="0"/>
        <v>0.41932249494885188</v>
      </c>
      <c r="I2" s="48">
        <f t="shared" si="0"/>
        <v>0.42247686257985634</v>
      </c>
      <c r="J2" s="48">
        <f t="shared" si="0"/>
        <v>0.42565495904790479</v>
      </c>
      <c r="K2" s="48">
        <f t="shared" si="0"/>
        <v>0.4288569628539754</v>
      </c>
      <c r="L2" s="48">
        <f>K2</f>
        <v>0.4288569628539754</v>
      </c>
      <c r="M2" s="48">
        <f>L2</f>
        <v>0.4288569628539754</v>
      </c>
    </row>
    <row r="3" spans="1:13">
      <c r="A3" s="3" t="s">
        <v>13</v>
      </c>
      <c r="B3" s="48">
        <v>0.43595224535381577</v>
      </c>
      <c r="C3" s="48">
        <v>0.4</v>
      </c>
      <c r="D3" s="48">
        <v>0.52226710952004374</v>
      </c>
      <c r="E3" s="49">
        <f t="shared" ref="E3:E32" si="1">B3</f>
        <v>0.43595224535381577</v>
      </c>
      <c r="F3" s="48">
        <f t="shared" ref="F3:K18" si="2">E3*1.0015^5</f>
        <v>0.43923171084391671</v>
      </c>
      <c r="G3" s="48">
        <f t="shared" si="2"/>
        <v>0.44253584622393194</v>
      </c>
      <c r="H3" s="48">
        <f t="shared" si="2"/>
        <v>0.44586483707394159</v>
      </c>
      <c r="I3" s="48">
        <f t="shared" si="2"/>
        <v>0.44921887037005814</v>
      </c>
      <c r="J3" s="48">
        <f t="shared" si="2"/>
        <v>0.45259813449492831</v>
      </c>
      <c r="K3" s="48">
        <f t="shared" si="2"/>
        <v>0.45600281924831354</v>
      </c>
      <c r="L3" s="48">
        <f t="shared" ref="L3:M18" si="3">K3</f>
        <v>0.45600281924831354</v>
      </c>
      <c r="M3" s="48">
        <f t="shared" si="3"/>
        <v>0.45600281924831354</v>
      </c>
    </row>
    <row r="4" spans="1:13">
      <c r="A4" s="3" t="s">
        <v>14</v>
      </c>
      <c r="B4" s="48">
        <v>0.42001658236635292</v>
      </c>
      <c r="C4" s="48">
        <v>0.4</v>
      </c>
      <c r="D4" s="48">
        <v>0.52226710952004374</v>
      </c>
      <c r="E4" s="49">
        <f t="shared" si="1"/>
        <v>0.42001658236635292</v>
      </c>
      <c r="F4" s="48">
        <f t="shared" si="2"/>
        <v>0.42317617129339857</v>
      </c>
      <c r="G4" s="48">
        <f t="shared" si="2"/>
        <v>0.42635952833486401</v>
      </c>
      <c r="H4" s="48">
        <f t="shared" si="2"/>
        <v>0.42956683228719278</v>
      </c>
      <c r="I4" s="48">
        <f t="shared" si="2"/>
        <v>0.43279826329183069</v>
      </c>
      <c r="J4" s="48">
        <f t="shared" si="2"/>
        <v>0.43605400284534362</v>
      </c>
      <c r="K4" s="48">
        <f t="shared" si="2"/>
        <v>0.43933423380961151</v>
      </c>
      <c r="L4" s="48">
        <f t="shared" si="3"/>
        <v>0.43933423380961151</v>
      </c>
      <c r="M4" s="48">
        <f t="shared" si="3"/>
        <v>0.43933423380961151</v>
      </c>
    </row>
    <row r="5" spans="1:13">
      <c r="A5" s="3" t="s">
        <v>15</v>
      </c>
      <c r="B5" s="48">
        <v>0.34500691386107613</v>
      </c>
      <c r="C5" s="48">
        <v>0.4</v>
      </c>
      <c r="D5" s="48">
        <v>0.52226710952004374</v>
      </c>
      <c r="E5" s="49">
        <f t="shared" si="1"/>
        <v>0.34500691386107613</v>
      </c>
      <c r="F5" s="48">
        <f t="shared" si="2"/>
        <v>0.34760224002331519</v>
      </c>
      <c r="G5" s="48">
        <f t="shared" si="2"/>
        <v>0.35021708961426767</v>
      </c>
      <c r="H5" s="48">
        <f t="shared" si="2"/>
        <v>0.35285160949958549</v>
      </c>
      <c r="I5" s="48">
        <f t="shared" si="2"/>
        <v>0.35550594764972238</v>
      </c>
      <c r="J5" s="48">
        <f t="shared" si="2"/>
        <v>0.35818025314824481</v>
      </c>
      <c r="K5" s="48">
        <f t="shared" si="2"/>
        <v>0.36087467620020536</v>
      </c>
      <c r="L5" s="48">
        <f t="shared" si="3"/>
        <v>0.36087467620020536</v>
      </c>
      <c r="M5" s="48">
        <f t="shared" si="3"/>
        <v>0.36087467620020536</v>
      </c>
    </row>
    <row r="6" spans="1:13">
      <c r="A6" s="3" t="s">
        <v>16</v>
      </c>
      <c r="B6" s="48">
        <v>0.2980433229311249</v>
      </c>
      <c r="C6" s="48">
        <v>0.4</v>
      </c>
      <c r="D6" s="48">
        <v>0.52226710952004374</v>
      </c>
      <c r="E6" s="49">
        <f t="shared" si="1"/>
        <v>0.2980433229311249</v>
      </c>
      <c r="F6" s="48">
        <f t="shared" si="2"/>
        <v>0.30028536389438309</v>
      </c>
      <c r="G6" s="48">
        <f t="shared" si="2"/>
        <v>0.30254427068651302</v>
      </c>
      <c r="H6" s="48">
        <f t="shared" si="2"/>
        <v>0.30482017018128205</v>
      </c>
      <c r="I6" s="48">
        <f t="shared" si="2"/>
        <v>0.30711319020686972</v>
      </c>
      <c r="J6" s="48">
        <f t="shared" si="2"/>
        <v>0.3094234595530474</v>
      </c>
      <c r="K6" s="48">
        <f t="shared" si="2"/>
        <v>0.31175110797841177</v>
      </c>
      <c r="L6" s="48">
        <f t="shared" si="3"/>
        <v>0.31175110797841177</v>
      </c>
      <c r="M6" s="48">
        <f t="shared" si="3"/>
        <v>0.31175110797841177</v>
      </c>
    </row>
    <row r="7" spans="1:13">
      <c r="A7" s="3" t="s">
        <v>17</v>
      </c>
      <c r="B7" s="48">
        <v>0.35673311522374596</v>
      </c>
      <c r="C7" s="48">
        <v>0.4</v>
      </c>
      <c r="D7" s="48">
        <v>0.52226710952004374</v>
      </c>
      <c r="E7" s="49">
        <f t="shared" si="1"/>
        <v>0.35673311522374596</v>
      </c>
      <c r="F7" s="48">
        <f t="shared" si="2"/>
        <v>0.35941665213179191</v>
      </c>
      <c r="G7" s="48">
        <f t="shared" si="2"/>
        <v>0.36212037603686598</v>
      </c>
      <c r="H7" s="48">
        <f t="shared" si="2"/>
        <v>0.3648444387963351</v>
      </c>
      <c r="I7" s="48">
        <f t="shared" si="2"/>
        <v>0.36758899340991846</v>
      </c>
      <c r="J7" s="48">
        <f t="shared" si="2"/>
        <v>0.37035419402828068</v>
      </c>
      <c r="K7" s="48">
        <f t="shared" si="2"/>
        <v>0.37314019596169007</v>
      </c>
      <c r="L7" s="48">
        <f t="shared" si="3"/>
        <v>0.37314019596169007</v>
      </c>
      <c r="M7" s="48">
        <f t="shared" si="3"/>
        <v>0.37314019596169007</v>
      </c>
    </row>
    <row r="8" spans="1:13">
      <c r="A8" s="3" t="s">
        <v>18</v>
      </c>
      <c r="B8" s="48">
        <v>0.30162738336507061</v>
      </c>
      <c r="C8" s="48">
        <v>0.4</v>
      </c>
      <c r="D8" s="48">
        <v>0.52226710952004374</v>
      </c>
      <c r="E8" s="49">
        <f t="shared" si="1"/>
        <v>0.30162738336507061</v>
      </c>
      <c r="F8" s="48">
        <f t="shared" si="2"/>
        <v>0.30389638554399595</v>
      </c>
      <c r="G8" s="48">
        <f t="shared" si="2"/>
        <v>0.30618245636844854</v>
      </c>
      <c r="H8" s="48">
        <f t="shared" si="2"/>
        <v>0.30848572423789083</v>
      </c>
      <c r="I8" s="48">
        <f t="shared" si="2"/>
        <v>0.3108063185176746</v>
      </c>
      <c r="J8" s="48">
        <f t="shared" si="2"/>
        <v>0.31314436954630687</v>
      </c>
      <c r="K8" s="48">
        <f t="shared" si="2"/>
        <v>0.31550000864277045</v>
      </c>
      <c r="L8" s="48">
        <f t="shared" si="3"/>
        <v>0.31550000864277045</v>
      </c>
      <c r="M8" s="48">
        <f t="shared" si="3"/>
        <v>0.31550000864277045</v>
      </c>
    </row>
    <row r="9" spans="1:13">
      <c r="A9" s="3" t="s">
        <v>19</v>
      </c>
      <c r="B9" s="48">
        <v>0.33814045717027474</v>
      </c>
      <c r="C9" s="48">
        <v>0.4</v>
      </c>
      <c r="D9" s="48">
        <v>0.52226710952004374</v>
      </c>
      <c r="E9" s="49">
        <f t="shared" si="1"/>
        <v>0.33814045717027474</v>
      </c>
      <c r="F9" s="48">
        <f t="shared" si="2"/>
        <v>0.34068413018014049</v>
      </c>
      <c r="G9" s="48">
        <f t="shared" si="2"/>
        <v>0.34324693805613632</v>
      </c>
      <c r="H9" s="48">
        <f t="shared" si="2"/>
        <v>0.34582902474093902</v>
      </c>
      <c r="I9" s="48">
        <f t="shared" si="2"/>
        <v>0.34843053526003892</v>
      </c>
      <c r="J9" s="48">
        <f t="shared" si="2"/>
        <v>0.35105161572988564</v>
      </c>
      <c r="K9" s="48">
        <f t="shared" si="2"/>
        <v>0.35369241336609458</v>
      </c>
      <c r="L9" s="48">
        <f t="shared" si="3"/>
        <v>0.35369241336609458</v>
      </c>
      <c r="M9" s="48">
        <f t="shared" si="3"/>
        <v>0.35369241336609458</v>
      </c>
    </row>
    <row r="10" spans="1:13">
      <c r="A10" s="3" t="s">
        <v>20</v>
      </c>
      <c r="B10" s="48">
        <v>0.40943948425852872</v>
      </c>
      <c r="C10" s="48">
        <v>0.4</v>
      </c>
      <c r="D10" s="48">
        <v>0.52226710952004374</v>
      </c>
      <c r="E10" s="49">
        <f t="shared" si="1"/>
        <v>0.40943948425852872</v>
      </c>
      <c r="F10" s="48">
        <f t="shared" si="2"/>
        <v>0.41251950660781339</v>
      </c>
      <c r="G10" s="48">
        <f t="shared" si="2"/>
        <v>0.41562269852924927</v>
      </c>
      <c r="H10" s="48">
        <f t="shared" si="2"/>
        <v>0.41874923431672545</v>
      </c>
      <c r="I10" s="48">
        <f t="shared" si="2"/>
        <v>0.42189928957526268</v>
      </c>
      <c r="J10" s="48">
        <f t="shared" si="2"/>
        <v>0.42507304123087636</v>
      </c>
      <c r="K10" s="48">
        <f t="shared" si="2"/>
        <v>0.42827066754051391</v>
      </c>
      <c r="L10" s="48">
        <f t="shared" si="3"/>
        <v>0.42827066754051391</v>
      </c>
      <c r="M10" s="48">
        <f t="shared" si="3"/>
        <v>0.42827066754051391</v>
      </c>
    </row>
    <row r="11" spans="1:13">
      <c r="A11" s="3" t="s">
        <v>21</v>
      </c>
      <c r="B11" s="48">
        <v>0.42460505930059506</v>
      </c>
      <c r="C11" s="48">
        <v>0.4</v>
      </c>
      <c r="D11" s="48">
        <v>0.52226710952004374</v>
      </c>
      <c r="E11" s="49">
        <f t="shared" si="1"/>
        <v>0.42460505930059506</v>
      </c>
      <c r="F11" s="48">
        <f t="shared" si="2"/>
        <v>0.42779916520035582</v>
      </c>
      <c r="G11" s="48">
        <f t="shared" si="2"/>
        <v>0.43101729886962947</v>
      </c>
      <c r="H11" s="48">
        <f t="shared" si="2"/>
        <v>0.43425964105812376</v>
      </c>
      <c r="I11" s="48">
        <f t="shared" si="2"/>
        <v>0.43752637387524212</v>
      </c>
      <c r="J11" s="48">
        <f t="shared" si="2"/>
        <v>0.44081768080031219</v>
      </c>
      <c r="K11" s="48">
        <f t="shared" si="2"/>
        <v>0.44413374669289107</v>
      </c>
      <c r="L11" s="48">
        <f t="shared" si="3"/>
        <v>0.44413374669289107</v>
      </c>
      <c r="M11" s="48">
        <f t="shared" si="3"/>
        <v>0.44413374669289107</v>
      </c>
    </row>
    <row r="12" spans="1:13">
      <c r="A12" s="3" t="s">
        <v>22</v>
      </c>
      <c r="B12" s="48">
        <v>0.46582820871448966</v>
      </c>
      <c r="C12" s="48">
        <v>0.4</v>
      </c>
      <c r="D12" s="48">
        <v>0.52226710952004374</v>
      </c>
      <c r="E12" s="49">
        <f t="shared" si="1"/>
        <v>0.46582820871448966</v>
      </c>
      <c r="F12" s="48">
        <f t="shared" si="2"/>
        <v>0.46933241714804153</v>
      </c>
      <c r="G12" s="48">
        <f t="shared" si="2"/>
        <v>0.47286298610789057</v>
      </c>
      <c r="H12" s="48">
        <f t="shared" si="2"/>
        <v>0.47642011389198613</v>
      </c>
      <c r="I12" s="48">
        <f t="shared" si="2"/>
        <v>0.48000400028998069</v>
      </c>
      <c r="J12" s="48">
        <f t="shared" si="2"/>
        <v>0.48361484659445109</v>
      </c>
      <c r="K12" s="48">
        <f t="shared" si="2"/>
        <v>0.48725285561220433</v>
      </c>
      <c r="L12" s="48">
        <f t="shared" si="3"/>
        <v>0.48725285561220433</v>
      </c>
      <c r="M12" s="48">
        <f t="shared" si="3"/>
        <v>0.48725285561220433</v>
      </c>
    </row>
    <row r="13" spans="1:13">
      <c r="A13" s="3" t="s">
        <v>23</v>
      </c>
      <c r="B13" s="48">
        <v>0.42112504964943781</v>
      </c>
      <c r="C13" s="48">
        <v>0.4</v>
      </c>
      <c r="D13" s="48">
        <v>0.52226710952004374</v>
      </c>
      <c r="E13" s="49">
        <f t="shared" si="1"/>
        <v>0.42112504964943781</v>
      </c>
      <c r="F13" s="48">
        <f t="shared" si="2"/>
        <v>0.42429297705905927</v>
      </c>
      <c r="G13" s="48">
        <f t="shared" si="2"/>
        <v>0.42748473530961739</v>
      </c>
      <c r="H13" s="48">
        <f t="shared" si="2"/>
        <v>0.43070050366941798</v>
      </c>
      <c r="I13" s="48">
        <f t="shared" si="2"/>
        <v>0.43394046275531878</v>
      </c>
      <c r="J13" s="48">
        <f t="shared" si="2"/>
        <v>0.43720479454287392</v>
      </c>
      <c r="K13" s="48">
        <f t="shared" si="2"/>
        <v>0.44049368237655478</v>
      </c>
      <c r="L13" s="48">
        <f t="shared" si="3"/>
        <v>0.44049368237655478</v>
      </c>
      <c r="M13" s="48">
        <f t="shared" si="3"/>
        <v>0.44049368237655478</v>
      </c>
    </row>
    <row r="14" spans="1:13">
      <c r="A14" s="3" t="s">
        <v>24</v>
      </c>
      <c r="B14" s="48">
        <v>0.41578493620795692</v>
      </c>
      <c r="C14" s="48">
        <v>0.4</v>
      </c>
      <c r="D14" s="48">
        <v>0.52226710952004374</v>
      </c>
      <c r="E14" s="49">
        <f t="shared" si="1"/>
        <v>0.41578493620795692</v>
      </c>
      <c r="F14" s="48">
        <f t="shared" si="2"/>
        <v>0.41891269243385082</v>
      </c>
      <c r="G14" s="48">
        <f t="shared" si="2"/>
        <v>0.42206397731159495</v>
      </c>
      <c r="H14" s="48">
        <f t="shared" si="2"/>
        <v>0.42523896783626758</v>
      </c>
      <c r="I14" s="48">
        <f t="shared" si="2"/>
        <v>0.42843784233439841</v>
      </c>
      <c r="J14" s="48">
        <f t="shared" si="2"/>
        <v>0.43166078047398443</v>
      </c>
      <c r="K14" s="48">
        <f t="shared" si="2"/>
        <v>0.43490796327458126</v>
      </c>
      <c r="L14" s="48">
        <f t="shared" si="3"/>
        <v>0.43490796327458126</v>
      </c>
      <c r="M14" s="48">
        <f t="shared" si="3"/>
        <v>0.43490796327458126</v>
      </c>
    </row>
    <row r="15" spans="1:13">
      <c r="A15" s="3" t="s">
        <v>25</v>
      </c>
      <c r="B15" s="48">
        <v>0.43203171114733968</v>
      </c>
      <c r="C15" s="48">
        <v>0.4</v>
      </c>
      <c r="D15" s="48">
        <v>0.52226710952004374</v>
      </c>
      <c r="E15" s="49">
        <f t="shared" si="1"/>
        <v>0.43203171114733968</v>
      </c>
      <c r="F15" s="48">
        <f t="shared" si="2"/>
        <v>0.43528168428645514</v>
      </c>
      <c r="G15" s="48">
        <f t="shared" si="2"/>
        <v>0.43855610545827844</v>
      </c>
      <c r="H15" s="48">
        <f t="shared" si="2"/>
        <v>0.4418551585739614</v>
      </c>
      <c r="I15" s="48">
        <f t="shared" si="2"/>
        <v>0.44517902892813371</v>
      </c>
      <c r="J15" s="48">
        <f t="shared" si="2"/>
        <v>0.44852790320931002</v>
      </c>
      <c r="K15" s="48">
        <f t="shared" si="2"/>
        <v>0.45190196951037581</v>
      </c>
      <c r="L15" s="48">
        <f t="shared" si="3"/>
        <v>0.45190196951037581</v>
      </c>
      <c r="M15" s="48">
        <f t="shared" si="3"/>
        <v>0.45190196951037581</v>
      </c>
    </row>
    <row r="16" spans="1:13">
      <c r="A16" s="3" t="s">
        <v>26</v>
      </c>
      <c r="B16" s="48">
        <v>0.44713832963183447</v>
      </c>
      <c r="C16" s="48">
        <v>0.4</v>
      </c>
      <c r="D16" s="48">
        <v>0.52226710952004374</v>
      </c>
      <c r="E16" s="49">
        <f t="shared" si="1"/>
        <v>0.44713832963183447</v>
      </c>
      <c r="F16" s="48">
        <f t="shared" si="2"/>
        <v>0.45050194281873041</v>
      </c>
      <c r="G16" s="48">
        <f t="shared" si="2"/>
        <v>0.45389085889943187</v>
      </c>
      <c r="H16" s="48">
        <f t="shared" si="2"/>
        <v>0.45730526821581213</v>
      </c>
      <c r="I16" s="48">
        <f t="shared" si="2"/>
        <v>0.46074536254159765</v>
      </c>
      <c r="J16" s="48">
        <f t="shared" si="2"/>
        <v>0.46421133509313917</v>
      </c>
      <c r="K16" s="48">
        <f t="shared" si="2"/>
        <v>0.467703380540264</v>
      </c>
      <c r="L16" s="48">
        <f t="shared" si="3"/>
        <v>0.467703380540264</v>
      </c>
      <c r="M16" s="48">
        <f t="shared" si="3"/>
        <v>0.467703380540264</v>
      </c>
    </row>
    <row r="17" spans="1:13">
      <c r="A17" s="3" t="s">
        <v>27</v>
      </c>
      <c r="B17" s="48">
        <v>0.41797232642167065</v>
      </c>
      <c r="C17" s="48">
        <v>0.4</v>
      </c>
      <c r="D17" s="48">
        <v>0.52226710952004374</v>
      </c>
      <c r="E17" s="49">
        <f t="shared" si="1"/>
        <v>0.41797232642167065</v>
      </c>
      <c r="F17" s="48">
        <f t="shared" si="2"/>
        <v>0.42111653736432703</v>
      </c>
      <c r="G17" s="48">
        <f t="shared" si="2"/>
        <v>0.42428440073999624</v>
      </c>
      <c r="H17" s="48">
        <f t="shared" si="2"/>
        <v>0.42747609447490453</v>
      </c>
      <c r="I17" s="48">
        <f t="shared" si="2"/>
        <v>0.43069179783373418</v>
      </c>
      <c r="J17" s="48">
        <f t="shared" si="2"/>
        <v>0.43393169142969201</v>
      </c>
      <c r="K17" s="48">
        <f t="shared" si="2"/>
        <v>0.43719595723465388</v>
      </c>
      <c r="L17" s="48">
        <f t="shared" si="3"/>
        <v>0.43719595723465388</v>
      </c>
      <c r="M17" s="48">
        <f t="shared" si="3"/>
        <v>0.43719595723465388</v>
      </c>
    </row>
    <row r="18" spans="1:13">
      <c r="A18" s="3" t="s">
        <v>28</v>
      </c>
      <c r="B18" s="48">
        <v>0.45705957358956006</v>
      </c>
      <c r="C18" s="48">
        <v>0.4</v>
      </c>
      <c r="D18" s="48">
        <v>0.52226710952004374</v>
      </c>
      <c r="E18" s="49">
        <f t="shared" si="1"/>
        <v>0.45705957358956006</v>
      </c>
      <c r="F18" s="48">
        <f t="shared" si="2"/>
        <v>0.46049781966922115</v>
      </c>
      <c r="G18" s="48">
        <f t="shared" si="2"/>
        <v>0.46396193007114439</v>
      </c>
      <c r="H18" s="48">
        <f t="shared" si="2"/>
        <v>0.46745209936056753</v>
      </c>
      <c r="I18" s="48">
        <f t="shared" si="2"/>
        <v>0.47096852356635194</v>
      </c>
      <c r="J18" s="48">
        <f t="shared" si="2"/>
        <v>0.47451140019199273</v>
      </c>
      <c r="K18" s="48">
        <f t="shared" si="2"/>
        <v>0.47808092822671167</v>
      </c>
      <c r="L18" s="48">
        <f t="shared" si="3"/>
        <v>0.47808092822671167</v>
      </c>
      <c r="M18" s="48">
        <f t="shared" si="3"/>
        <v>0.47808092822671167</v>
      </c>
    </row>
    <row r="19" spans="1:13">
      <c r="A19" s="3" t="s">
        <v>29</v>
      </c>
      <c r="B19" s="48">
        <v>0.42189509908615891</v>
      </c>
      <c r="C19" s="48">
        <v>0.4</v>
      </c>
      <c r="D19" s="48">
        <v>0.52226710952004374</v>
      </c>
      <c r="E19" s="49">
        <f t="shared" si="1"/>
        <v>0.42189509908615891</v>
      </c>
      <c r="F19" s="48">
        <f t="shared" ref="F19:K32" si="4">E19*1.0015^5</f>
        <v>0.42506881921867679</v>
      </c>
      <c r="G19" s="48">
        <f t="shared" si="4"/>
        <v>0.42826641376808494</v>
      </c>
      <c r="H19" s="48">
        <f t="shared" si="4"/>
        <v>0.43148806233049081</v>
      </c>
      <c r="I19" s="48">
        <f t="shared" si="4"/>
        <v>0.43473394585301955</v>
      </c>
      <c r="J19" s="48">
        <f t="shared" si="4"/>
        <v>0.4380042466439773</v>
      </c>
      <c r="K19" s="48">
        <f t="shared" si="4"/>
        <v>0.44129914838309048</v>
      </c>
      <c r="L19" s="48">
        <f t="shared" ref="L19:M32" si="5">K19</f>
        <v>0.44129914838309048</v>
      </c>
      <c r="M19" s="48">
        <f t="shared" si="5"/>
        <v>0.44129914838309048</v>
      </c>
    </row>
    <row r="20" spans="1:13">
      <c r="A20" s="3" t="s">
        <v>30</v>
      </c>
      <c r="B20" s="48">
        <v>0.40651893592167998</v>
      </c>
      <c r="C20" s="48">
        <v>0.4</v>
      </c>
      <c r="D20" s="48">
        <v>0.52226710952004374</v>
      </c>
      <c r="E20" s="49">
        <f t="shared" si="1"/>
        <v>0.40651893592167998</v>
      </c>
      <c r="F20" s="48">
        <f t="shared" si="4"/>
        <v>0.4095769883474582</v>
      </c>
      <c r="G20" s="48">
        <f t="shared" si="4"/>
        <v>0.41265804507589604</v>
      </c>
      <c r="H20" s="48">
        <f t="shared" si="4"/>
        <v>0.41576227915763725</v>
      </c>
      <c r="I20" s="48">
        <f t="shared" si="4"/>
        <v>0.41888986494510488</v>
      </c>
      <c r="J20" s="48">
        <f t="shared" si="4"/>
        <v>0.42204097810229396</v>
      </c>
      <c r="K20" s="48">
        <f t="shared" si="4"/>
        <v>0.42521579561463785</v>
      </c>
      <c r="L20" s="48">
        <f t="shared" si="5"/>
        <v>0.42521579561463785</v>
      </c>
      <c r="M20" s="48">
        <f t="shared" si="5"/>
        <v>0.42521579561463785</v>
      </c>
    </row>
    <row r="21" spans="1:13">
      <c r="A21" s="3" t="s">
        <v>31</v>
      </c>
      <c r="B21" s="48">
        <v>0.37391126343149911</v>
      </c>
      <c r="C21" s="48">
        <v>0.4</v>
      </c>
      <c r="D21" s="48">
        <v>0.52226710952004374</v>
      </c>
      <c r="E21" s="49">
        <f t="shared" si="1"/>
        <v>0.37391126343149911</v>
      </c>
      <c r="F21" s="48">
        <f t="shared" si="4"/>
        <v>0.37672402353963536</v>
      </c>
      <c r="G21" s="48">
        <f t="shared" si="4"/>
        <v>0.37955794273068694</v>
      </c>
      <c r="H21" s="48">
        <f t="shared" si="4"/>
        <v>0.38241318017456977</v>
      </c>
      <c r="I21" s="48">
        <f t="shared" si="4"/>
        <v>0.38528989623856075</v>
      </c>
      <c r="J21" s="48">
        <f t="shared" si="4"/>
        <v>0.38818825249630512</v>
      </c>
      <c r="K21" s="48">
        <f t="shared" si="4"/>
        <v>0.39110841173689126</v>
      </c>
      <c r="L21" s="48">
        <f t="shared" si="5"/>
        <v>0.39110841173689126</v>
      </c>
      <c r="M21" s="48">
        <f t="shared" si="5"/>
        <v>0.39110841173689126</v>
      </c>
    </row>
    <row r="22" spans="1:13">
      <c r="A22" s="3" t="s">
        <v>32</v>
      </c>
      <c r="B22" s="48">
        <v>0.37213398411537374</v>
      </c>
      <c r="C22" s="48">
        <v>0.4</v>
      </c>
      <c r="D22" s="48">
        <v>0.52226710952004374</v>
      </c>
      <c r="E22" s="49">
        <f t="shared" si="1"/>
        <v>0.37213398411537374</v>
      </c>
      <c r="F22" s="48">
        <f t="shared" si="4"/>
        <v>0.37493337457982628</v>
      </c>
      <c r="G22" s="48">
        <f t="shared" si="4"/>
        <v>0.37775382355359799</v>
      </c>
      <c r="H22" s="48">
        <f t="shared" si="4"/>
        <v>0.38059548945003646</v>
      </c>
      <c r="I22" s="48">
        <f t="shared" si="4"/>
        <v>0.38345853187415907</v>
      </c>
      <c r="J22" s="48">
        <f t="shared" si="4"/>
        <v>0.38634311163161728</v>
      </c>
      <c r="K22" s="48">
        <f t="shared" si="4"/>
        <v>0.38924939073772857</v>
      </c>
      <c r="L22" s="48">
        <f t="shared" si="5"/>
        <v>0.38924939073772857</v>
      </c>
      <c r="M22" s="48">
        <f t="shared" si="5"/>
        <v>0.38924939073772857</v>
      </c>
    </row>
    <row r="23" spans="1:13">
      <c r="A23" s="3" t="s">
        <v>33</v>
      </c>
      <c r="B23" s="48">
        <v>0.41085666315952818</v>
      </c>
      <c r="C23" s="48">
        <v>0.4</v>
      </c>
      <c r="D23" s="48">
        <v>0.52226710952004374</v>
      </c>
      <c r="E23" s="49">
        <f t="shared" si="1"/>
        <v>0.41085666315952818</v>
      </c>
      <c r="F23" s="48">
        <f t="shared" si="4"/>
        <v>0.41394734628496127</v>
      </c>
      <c r="G23" s="48">
        <f t="shared" si="4"/>
        <v>0.41706127917859426</v>
      </c>
      <c r="H23" s="48">
        <f t="shared" si="4"/>
        <v>0.42019863673759367</v>
      </c>
      <c r="I23" s="48">
        <f t="shared" si="4"/>
        <v>0.42335959517479588</v>
      </c>
      <c r="J23" s="48">
        <f t="shared" si="4"/>
        <v>0.42654433202860437</v>
      </c>
      <c r="K23" s="48">
        <f t="shared" si="4"/>
        <v>0.42975302617296113</v>
      </c>
      <c r="L23" s="48">
        <f t="shared" si="5"/>
        <v>0.42975302617296113</v>
      </c>
      <c r="M23" s="48">
        <f t="shared" si="5"/>
        <v>0.42975302617296113</v>
      </c>
    </row>
    <row r="24" spans="1:13">
      <c r="A24" s="3" t="s">
        <v>34</v>
      </c>
      <c r="B24" s="48">
        <v>0.37284998521361234</v>
      </c>
      <c r="C24" s="48">
        <v>0.4</v>
      </c>
      <c r="D24" s="48">
        <v>0.52226710952004374</v>
      </c>
      <c r="E24" s="49">
        <f t="shared" si="1"/>
        <v>0.37284998521361234</v>
      </c>
      <c r="F24" s="48">
        <f t="shared" si="4"/>
        <v>0.37565476182050955</v>
      </c>
      <c r="G24" s="48">
        <f t="shared" si="4"/>
        <v>0.37848063745416438</v>
      </c>
      <c r="H24" s="48">
        <f t="shared" si="4"/>
        <v>0.38132777083271824</v>
      </c>
      <c r="I24" s="48">
        <f t="shared" si="4"/>
        <v>0.38419632186827507</v>
      </c>
      <c r="J24" s="48">
        <f t="shared" si="4"/>
        <v>0.38708645167588313</v>
      </c>
      <c r="K24" s="48">
        <f t="shared" si="4"/>
        <v>0.38999832258258399</v>
      </c>
      <c r="L24" s="48">
        <f t="shared" si="5"/>
        <v>0.38999832258258399</v>
      </c>
      <c r="M24" s="48">
        <f t="shared" si="5"/>
        <v>0.38999832258258399</v>
      </c>
    </row>
    <row r="25" spans="1:13">
      <c r="A25" s="3" t="s">
        <v>35</v>
      </c>
      <c r="B25" s="48">
        <v>0.39597752375465828</v>
      </c>
      <c r="C25" s="48">
        <v>0.4</v>
      </c>
      <c r="D25" s="48">
        <v>0.52226710952004374</v>
      </c>
      <c r="E25" s="49">
        <f t="shared" si="1"/>
        <v>0.39597752375465828</v>
      </c>
      <c r="F25" s="48">
        <f t="shared" si="4"/>
        <v>0.39895627805137052</v>
      </c>
      <c r="G25" s="48">
        <f t="shared" si="4"/>
        <v>0.40195744012788814</v>
      </c>
      <c r="H25" s="48">
        <f t="shared" si="4"/>
        <v>0.4049811785474916</v>
      </c>
      <c r="I25" s="48">
        <f t="shared" si="4"/>
        <v>0.40802766314148425</v>
      </c>
      <c r="J25" s="48">
        <f t="shared" si="4"/>
        <v>0.41109706501873122</v>
      </c>
      <c r="K25" s="48">
        <f t="shared" si="4"/>
        <v>0.41418955657526979</v>
      </c>
      <c r="L25" s="48">
        <f t="shared" si="5"/>
        <v>0.41418955657526979</v>
      </c>
      <c r="M25" s="48">
        <f t="shared" si="5"/>
        <v>0.41418955657526979</v>
      </c>
    </row>
    <row r="26" spans="1:13">
      <c r="A26" s="3" t="s">
        <v>36</v>
      </c>
      <c r="B26" s="48">
        <v>0.26418407219721951</v>
      </c>
      <c r="C26" s="48">
        <v>0.4</v>
      </c>
      <c r="D26" s="48">
        <v>0.52226710952004374</v>
      </c>
      <c r="E26" s="49">
        <f t="shared" si="1"/>
        <v>0.26418407219721951</v>
      </c>
      <c r="F26" s="48">
        <f t="shared" si="4"/>
        <v>0.26617140580322485</v>
      </c>
      <c r="G26" s="48">
        <f t="shared" si="4"/>
        <v>0.26817368919340417</v>
      </c>
      <c r="H26" s="48">
        <f t="shared" si="4"/>
        <v>0.27019103482801388</v>
      </c>
      <c r="I26" s="48">
        <f t="shared" si="4"/>
        <v>0.27222355601329645</v>
      </c>
      <c r="J26" s="48">
        <f t="shared" si="4"/>
        <v>0.27427136690784437</v>
      </c>
      <c r="K26" s="48">
        <f t="shared" si="4"/>
        <v>0.276334582529012</v>
      </c>
      <c r="L26" s="48">
        <f t="shared" si="5"/>
        <v>0.276334582529012</v>
      </c>
      <c r="M26" s="48">
        <f t="shared" si="5"/>
        <v>0.276334582529012</v>
      </c>
    </row>
    <row r="27" spans="1:13">
      <c r="A27" s="3" t="s">
        <v>37</v>
      </c>
      <c r="B27" s="48">
        <v>0.46786556657967421</v>
      </c>
      <c r="C27" s="48">
        <v>0.4</v>
      </c>
      <c r="D27" s="48">
        <v>0.52226710952004374</v>
      </c>
      <c r="E27" s="49">
        <f t="shared" si="1"/>
        <v>0.46786556657967421</v>
      </c>
      <c r="F27" s="48">
        <f t="shared" si="4"/>
        <v>0.47138510110657933</v>
      </c>
      <c r="G27" s="48">
        <f t="shared" si="4"/>
        <v>0.4749311114508365</v>
      </c>
      <c r="H27" s="48">
        <f t="shared" si="4"/>
        <v>0.47850379677767596</v>
      </c>
      <c r="I27" s="48">
        <f t="shared" si="4"/>
        <v>0.48210335775055518</v>
      </c>
      <c r="J27" s="48">
        <f t="shared" si="4"/>
        <v>0.48572999654242921</v>
      </c>
      <c r="K27" s="48">
        <f t="shared" si="4"/>
        <v>0.48938391684710603</v>
      </c>
      <c r="L27" s="48">
        <f t="shared" si="5"/>
        <v>0.48938391684710603</v>
      </c>
      <c r="M27" s="48">
        <f t="shared" si="5"/>
        <v>0.48938391684710603</v>
      </c>
    </row>
    <row r="28" spans="1:13">
      <c r="A28" s="3" t="s">
        <v>38</v>
      </c>
      <c r="B28" s="48">
        <v>0.40177725374236706</v>
      </c>
      <c r="C28" s="48">
        <v>0.4</v>
      </c>
      <c r="D28" s="48">
        <v>0.52226710952004374</v>
      </c>
      <c r="E28" s="49">
        <f t="shared" si="1"/>
        <v>0.40177725374236706</v>
      </c>
      <c r="F28" s="48">
        <f t="shared" si="4"/>
        <v>0.40479963670379959</v>
      </c>
      <c r="G28" s="48">
        <f t="shared" si="4"/>
        <v>0.40784475564314143</v>
      </c>
      <c r="H28" s="48">
        <f t="shared" si="4"/>
        <v>0.41091278159255434</v>
      </c>
      <c r="I28" s="48">
        <f t="shared" si="4"/>
        <v>0.41400388687079531</v>
      </c>
      <c r="J28" s="48">
        <f t="shared" si="4"/>
        <v>0.41711824509289491</v>
      </c>
      <c r="K28" s="48">
        <f t="shared" si="4"/>
        <v>0.42025603117990867</v>
      </c>
      <c r="L28" s="48">
        <f t="shared" si="5"/>
        <v>0.42025603117990867</v>
      </c>
      <c r="M28" s="48">
        <f t="shared" si="5"/>
        <v>0.42025603117990867</v>
      </c>
    </row>
    <row r="29" spans="1:13">
      <c r="A29" s="3" t="s">
        <v>39</v>
      </c>
      <c r="B29" s="48">
        <v>0.39213574028816373</v>
      </c>
      <c r="C29" s="48">
        <v>0.4</v>
      </c>
      <c r="D29" s="48">
        <v>0.52226710952004374</v>
      </c>
      <c r="E29" s="49">
        <f t="shared" si="1"/>
        <v>0.39213574028816373</v>
      </c>
      <c r="F29" s="48">
        <f t="shared" si="4"/>
        <v>0.39508559463899179</v>
      </c>
      <c r="G29" s="48">
        <f t="shared" si="4"/>
        <v>0.39805763936880623</v>
      </c>
      <c r="H29" s="48">
        <f t="shared" si="4"/>
        <v>0.40105204140548245</v>
      </c>
      <c r="I29" s="48">
        <f t="shared" si="4"/>
        <v>0.40406896893261646</v>
      </c>
      <c r="J29" s="48">
        <f t="shared" si="4"/>
        <v>0.40710859139897104</v>
      </c>
      <c r="K29" s="48">
        <f t="shared" si="4"/>
        <v>0.41017107952799303</v>
      </c>
      <c r="L29" s="48">
        <f t="shared" si="5"/>
        <v>0.41017107952799303</v>
      </c>
      <c r="M29" s="48">
        <f t="shared" si="5"/>
        <v>0.41017107952799303</v>
      </c>
    </row>
    <row r="30" spans="1:13">
      <c r="A30" s="3" t="s">
        <v>40</v>
      </c>
      <c r="B30" s="48">
        <v>0.31706634246343302</v>
      </c>
      <c r="C30" s="48">
        <v>0.4</v>
      </c>
      <c r="D30" s="48">
        <v>0.52226710952004374</v>
      </c>
      <c r="E30" s="49">
        <f t="shared" si="1"/>
        <v>0.31706634246343302</v>
      </c>
      <c r="F30" s="48">
        <f t="shared" si="4"/>
        <v>0.31945148473363155</v>
      </c>
      <c r="G30" s="48">
        <f t="shared" si="4"/>
        <v>0.32185456931711665</v>
      </c>
      <c r="H30" s="48">
        <f t="shared" si="4"/>
        <v>0.32427573118554592</v>
      </c>
      <c r="I30" s="48">
        <f t="shared" si="4"/>
        <v>0.326715106325906</v>
      </c>
      <c r="J30" s="48">
        <f t="shared" si="4"/>
        <v>0.3291728317481501</v>
      </c>
      <c r="K30" s="48">
        <f t="shared" si="4"/>
        <v>0.33164904549289348</v>
      </c>
      <c r="L30" s="48">
        <f t="shared" si="5"/>
        <v>0.33164904549289348</v>
      </c>
      <c r="M30" s="48">
        <f t="shared" si="5"/>
        <v>0.33164904549289348</v>
      </c>
    </row>
    <row r="31" spans="1:13">
      <c r="A31" s="3" t="s">
        <v>136</v>
      </c>
      <c r="B31" s="48">
        <v>0.37158870255761156</v>
      </c>
      <c r="C31" s="48">
        <v>0.4</v>
      </c>
      <c r="D31" s="48">
        <v>0.52226710952004374</v>
      </c>
      <c r="E31" s="49">
        <f t="shared" si="1"/>
        <v>0.37158870255761156</v>
      </c>
      <c r="F31" s="48">
        <f t="shared" si="4"/>
        <v>0.37438399112312876</v>
      </c>
      <c r="G31" s="48">
        <f t="shared" si="4"/>
        <v>0.37720030734129184</v>
      </c>
      <c r="H31" s="48">
        <f t="shared" si="4"/>
        <v>0.38003780939332804</v>
      </c>
      <c r="I31" s="48">
        <f t="shared" si="4"/>
        <v>0.38289665665038825</v>
      </c>
      <c r="J31" s="48">
        <f t="shared" si="4"/>
        <v>0.38577700968249812</v>
      </c>
      <c r="K31" s="48">
        <f t="shared" si="4"/>
        <v>0.38867903026757689</v>
      </c>
      <c r="L31" s="48">
        <f t="shared" si="5"/>
        <v>0.38867903026757689</v>
      </c>
      <c r="M31" s="48">
        <f t="shared" si="5"/>
        <v>0.38867903026757689</v>
      </c>
    </row>
    <row r="32" spans="1:13">
      <c r="A32" s="3" t="s">
        <v>42</v>
      </c>
      <c r="B32" s="48">
        <v>0.41499999999999998</v>
      </c>
      <c r="C32" s="48">
        <v>0.4</v>
      </c>
      <c r="D32" s="48">
        <v>0.52</v>
      </c>
      <c r="E32" s="49">
        <f t="shared" si="1"/>
        <v>0.41499999999999998</v>
      </c>
      <c r="F32" s="48">
        <f t="shared" si="4"/>
        <v>0.41812185151675807</v>
      </c>
      <c r="G32" s="48">
        <f t="shared" si="4"/>
        <v>0.42126718726699247</v>
      </c>
      <c r="H32" s="48">
        <f t="shared" si="4"/>
        <v>0.42443618391164273</v>
      </c>
      <c r="I32" s="48">
        <f t="shared" si="4"/>
        <v>0.42762901944058629</v>
      </c>
      <c r="J32" s="48">
        <f t="shared" si="4"/>
        <v>0.43084587318263534</v>
      </c>
      <c r="K32" s="48">
        <f t="shared" si="4"/>
        <v>0.4340869258156092</v>
      </c>
      <c r="L32" s="48">
        <f t="shared" si="5"/>
        <v>0.4340869258156092</v>
      </c>
      <c r="M32" s="48">
        <f t="shared" si="5"/>
        <v>0.4340869258156092</v>
      </c>
    </row>
    <row r="35" spans="1:1">
      <c r="A35" s="44" t="s">
        <v>173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E9F5-EF2D-403E-B772-B3B265F8EE3B}">
  <sheetPr>
    <tabColor rgb="FF92D050"/>
  </sheetPr>
  <dimension ref="A1:H34"/>
  <sheetViews>
    <sheetView workbookViewId="0">
      <selection activeCell="A2" sqref="A2:A31"/>
    </sheetView>
  </sheetViews>
  <sheetFormatPr baseColWidth="10" defaultColWidth="8.83203125" defaultRowHeight="15"/>
  <sheetData>
    <row r="1" spans="1:8">
      <c r="B1" t="s">
        <v>120</v>
      </c>
      <c r="C1" t="s">
        <v>121</v>
      </c>
      <c r="D1" t="s">
        <v>122</v>
      </c>
      <c r="E1" t="s">
        <v>137</v>
      </c>
      <c r="F1" t="s">
        <v>138</v>
      </c>
      <c r="G1" t="s">
        <v>139</v>
      </c>
      <c r="H1" t="s">
        <v>177</v>
      </c>
    </row>
    <row r="2" spans="1:8">
      <c r="A2" s="3" t="s">
        <v>12</v>
      </c>
      <c r="B2" s="45">
        <v>0.14825357291110713</v>
      </c>
      <c r="C2" s="45">
        <v>0.20755500207555</v>
      </c>
      <c r="D2" s="45">
        <v>0.45319634703196338</v>
      </c>
      <c r="E2" s="45">
        <v>0.12683916793505834</v>
      </c>
      <c r="F2" s="45">
        <v>0.24032684450853156</v>
      </c>
      <c r="G2" s="45">
        <v>0.11047282368537341</v>
      </c>
      <c r="H2" s="45">
        <v>0</v>
      </c>
    </row>
    <row r="3" spans="1:8">
      <c r="A3" s="3" t="s">
        <v>13</v>
      </c>
      <c r="B3" s="45">
        <v>0.47611092549281653</v>
      </c>
      <c r="C3" s="45">
        <v>0</v>
      </c>
      <c r="D3" s="45">
        <v>0.40043988620335169</v>
      </c>
      <c r="E3" s="45">
        <v>0.11415525114155249</v>
      </c>
      <c r="F3" s="45">
        <v>0.16116035455278002</v>
      </c>
      <c r="G3" s="45">
        <v>0.13225303485911571</v>
      </c>
      <c r="H3" s="45">
        <v>0</v>
      </c>
    </row>
    <row r="4" spans="1:8">
      <c r="A4" s="3" t="s">
        <v>14</v>
      </c>
      <c r="B4" s="45">
        <v>0.51268432661311136</v>
      </c>
      <c r="C4" s="45">
        <v>0</v>
      </c>
      <c r="D4" s="45">
        <v>9.7153405226853201E-2</v>
      </c>
      <c r="E4" s="45">
        <v>9.4083998193587218E-2</v>
      </c>
      <c r="F4" s="45">
        <v>0.18473673007955727</v>
      </c>
      <c r="G4" s="45">
        <v>0.10998519630533142</v>
      </c>
      <c r="H4" s="45">
        <v>0</v>
      </c>
    </row>
    <row r="5" spans="1:8">
      <c r="A5" s="3" t="s">
        <v>15</v>
      </c>
      <c r="B5" s="45">
        <v>0.49613698484321556</v>
      </c>
      <c r="C5" s="45">
        <v>0</v>
      </c>
      <c r="D5" s="45">
        <v>0.35427491733585253</v>
      </c>
      <c r="E5" s="45">
        <v>0.24059626922210614</v>
      </c>
      <c r="F5" s="45">
        <v>0.15382622494251755</v>
      </c>
      <c r="G5" s="45">
        <v>0.13866069466391784</v>
      </c>
      <c r="H5" s="45">
        <v>0</v>
      </c>
    </row>
    <row r="6" spans="1:8">
      <c r="A6" s="3" t="s">
        <v>16</v>
      </c>
      <c r="B6" s="45">
        <v>0.57988933375588259</v>
      </c>
      <c r="C6" s="45">
        <v>0</v>
      </c>
      <c r="D6" s="45">
        <v>0.43810934221893116</v>
      </c>
      <c r="E6" s="45">
        <v>0.2688780708705989</v>
      </c>
      <c r="F6" s="45">
        <v>0.21890309648380119</v>
      </c>
      <c r="G6" s="45">
        <v>0.17349383358619133</v>
      </c>
      <c r="H6" s="45">
        <v>0</v>
      </c>
    </row>
    <row r="7" spans="1:8">
      <c r="A7" s="3" t="s">
        <v>17</v>
      </c>
      <c r="B7" s="45">
        <v>0.43717644049637139</v>
      </c>
      <c r="C7" s="45">
        <v>0.30441400304414001</v>
      </c>
      <c r="D7" s="45">
        <v>0.57077625570776269</v>
      </c>
      <c r="E7" s="45">
        <v>0.13848341941762107</v>
      </c>
      <c r="F7" s="45">
        <v>0.22575044568258093</v>
      </c>
      <c r="G7" s="45">
        <v>0.14554794520547945</v>
      </c>
      <c r="H7" s="46">
        <v>0.83413257008213515</v>
      </c>
    </row>
    <row r="8" spans="1:8">
      <c r="A8" s="3" t="s">
        <v>18</v>
      </c>
      <c r="B8" s="45">
        <v>0.44594982702152941</v>
      </c>
      <c r="C8" s="45">
        <v>0</v>
      </c>
      <c r="D8" s="45">
        <v>0.11415525114155249</v>
      </c>
      <c r="E8" s="45">
        <v>0.21040379622168501</v>
      </c>
      <c r="F8" s="45">
        <v>0.25719553983365379</v>
      </c>
      <c r="G8" s="45">
        <v>0.15198184323579475</v>
      </c>
      <c r="H8" s="45">
        <v>0</v>
      </c>
    </row>
    <row r="9" spans="1:8">
      <c r="A9" s="3" t="s">
        <v>19</v>
      </c>
      <c r="B9" s="45">
        <v>0.41870625418706253</v>
      </c>
      <c r="C9" s="45">
        <v>0</v>
      </c>
      <c r="D9" s="45">
        <v>0.2446183953033268</v>
      </c>
      <c r="E9" s="45">
        <v>0.33513468225042936</v>
      </c>
      <c r="F9" s="45">
        <v>0.23463397100523184</v>
      </c>
      <c r="G9" s="45">
        <v>0.15436087418511815</v>
      </c>
      <c r="H9" s="45">
        <v>0</v>
      </c>
    </row>
    <row r="10" spans="1:8">
      <c r="A10" s="3" t="s">
        <v>20</v>
      </c>
      <c r="B10" s="45">
        <v>0.47045339851278967</v>
      </c>
      <c r="C10" s="45">
        <v>1.871397559697582E-2</v>
      </c>
      <c r="D10" s="45">
        <v>0.22652216936704936</v>
      </c>
      <c r="E10" s="45">
        <v>0</v>
      </c>
      <c r="F10" s="45">
        <v>0.26450606971823143</v>
      </c>
      <c r="G10" s="45">
        <v>8.3325000833250007E-2</v>
      </c>
      <c r="H10" s="45">
        <v>0</v>
      </c>
    </row>
    <row r="11" spans="1:8">
      <c r="A11" s="3" t="s">
        <v>21</v>
      </c>
      <c r="B11" s="45">
        <v>0.51449848071625104</v>
      </c>
      <c r="C11" s="45">
        <v>0</v>
      </c>
      <c r="D11" s="45">
        <v>0.32030620467365029</v>
      </c>
      <c r="E11" s="45">
        <v>0.13784785043508227</v>
      </c>
      <c r="F11" s="45">
        <v>0.16898223989279587</v>
      </c>
      <c r="G11" s="45">
        <v>0.11320621698716904</v>
      </c>
      <c r="H11" s="46">
        <v>0.73816237076960178</v>
      </c>
    </row>
    <row r="12" spans="1:8">
      <c r="A12" s="3" t="s">
        <v>22</v>
      </c>
      <c r="B12" s="45">
        <v>0.50644647087282268</v>
      </c>
      <c r="C12" s="45">
        <v>1.7123287671232872E-2</v>
      </c>
      <c r="D12" s="45">
        <v>0.14744299473908923</v>
      </c>
      <c r="E12" s="45">
        <v>0.2037442142492269</v>
      </c>
      <c r="F12" s="45">
        <v>0.22094564737074676</v>
      </c>
      <c r="G12" s="45">
        <v>9.8578364532256935E-2</v>
      </c>
      <c r="H12" s="46">
        <v>0.89219032725340708</v>
      </c>
    </row>
    <row r="13" spans="1:8">
      <c r="A13" s="3" t="s">
        <v>23</v>
      </c>
      <c r="B13" s="45">
        <v>0.51362094330459362</v>
      </c>
      <c r="C13" s="45">
        <v>0</v>
      </c>
      <c r="D13" s="45">
        <v>0.2446183953033268</v>
      </c>
      <c r="E13" s="45">
        <v>0.15895034969076929</v>
      </c>
      <c r="F13" s="45">
        <v>0.15793323580263333</v>
      </c>
      <c r="G13" s="45">
        <v>0.108322501083225</v>
      </c>
      <c r="H13" s="45">
        <v>0</v>
      </c>
    </row>
    <row r="14" spans="1:8">
      <c r="A14" s="3" t="s">
        <v>24</v>
      </c>
      <c r="B14" s="45">
        <v>0.55043412500119648</v>
      </c>
      <c r="C14" s="45">
        <v>0</v>
      </c>
      <c r="D14" s="45">
        <v>0.18685258498873042</v>
      </c>
      <c r="E14" s="45">
        <v>0.25043826696719257</v>
      </c>
      <c r="F14" s="45">
        <v>0.4</v>
      </c>
      <c r="G14" s="45">
        <v>0.10737375107373752</v>
      </c>
      <c r="H14" s="46">
        <v>0.85452610498613357</v>
      </c>
    </row>
    <row r="15" spans="1:8">
      <c r="A15" s="3" t="s">
        <v>25</v>
      </c>
      <c r="B15" s="45">
        <v>0.56522395750048859</v>
      </c>
      <c r="C15" s="45">
        <v>0</v>
      </c>
      <c r="D15" s="45">
        <v>0.32615786040443567</v>
      </c>
      <c r="E15" s="45">
        <v>0.25079562750795625</v>
      </c>
      <c r="F15" s="45">
        <v>0.15892201629510247</v>
      </c>
      <c r="G15" s="45">
        <v>9.1206515087322873E-2</v>
      </c>
      <c r="H15" s="45">
        <v>0</v>
      </c>
    </row>
    <row r="16" spans="1:8">
      <c r="A16" s="3" t="s">
        <v>26</v>
      </c>
      <c r="B16" s="45">
        <v>0.52641024107196266</v>
      </c>
      <c r="C16" s="45">
        <v>0</v>
      </c>
      <c r="D16" s="45">
        <v>0.311332503113325</v>
      </c>
      <c r="E16" s="45">
        <v>9.5129375951293754E-2</v>
      </c>
      <c r="F16" s="45">
        <v>0.16471426209282505</v>
      </c>
      <c r="G16" s="45">
        <v>0.10350344073573861</v>
      </c>
      <c r="H16" s="46">
        <v>0.87214611872146119</v>
      </c>
    </row>
    <row r="17" spans="1:8">
      <c r="A17" s="3" t="s">
        <v>27</v>
      </c>
      <c r="B17" s="45">
        <v>0.40505565816965566</v>
      </c>
      <c r="C17" s="45">
        <v>0</v>
      </c>
      <c r="D17" s="45">
        <v>9.623553148561112E-2</v>
      </c>
      <c r="E17" s="45">
        <v>0.3917091950935625</v>
      </c>
      <c r="F17" s="45">
        <v>0.10452951191486033</v>
      </c>
      <c r="G17" s="45">
        <v>0.10881181385407557</v>
      </c>
      <c r="H17" s="45">
        <v>0</v>
      </c>
    </row>
    <row r="18" spans="1:8">
      <c r="A18" s="3" t="s">
        <v>28</v>
      </c>
      <c r="B18" s="45">
        <v>0.4351403900310995</v>
      </c>
      <c r="C18" s="45">
        <v>0</v>
      </c>
      <c r="D18" s="45">
        <v>0.30577299412915843</v>
      </c>
      <c r="E18" s="45">
        <v>0.50043571634319128</v>
      </c>
      <c r="F18" s="45">
        <v>0.18646873692444832</v>
      </c>
      <c r="G18" s="45">
        <v>0.10630503329800735</v>
      </c>
      <c r="H18" s="45">
        <v>0</v>
      </c>
    </row>
    <row r="19" spans="1:8">
      <c r="A19" s="3" t="s">
        <v>29</v>
      </c>
      <c r="B19" s="45">
        <v>0.40044579204793618</v>
      </c>
      <c r="C19" s="45">
        <v>0.68493150684931503</v>
      </c>
      <c r="D19" s="45">
        <v>0.42808219178082191</v>
      </c>
      <c r="E19" s="45">
        <v>0.41445359996996295</v>
      </c>
      <c r="F19" s="45">
        <v>0.16892929541126606</v>
      </c>
      <c r="G19" s="45">
        <v>8.7587149213467386E-2</v>
      </c>
      <c r="H19" s="45">
        <v>0</v>
      </c>
    </row>
    <row r="20" spans="1:8">
      <c r="A20" s="3" t="s">
        <v>30</v>
      </c>
      <c r="B20" s="45">
        <v>0.43420381023327675</v>
      </c>
      <c r="C20" s="45">
        <v>0</v>
      </c>
      <c r="D20" s="45">
        <v>0.31799181605083804</v>
      </c>
      <c r="E20" s="45">
        <v>0.19596879847829543</v>
      </c>
      <c r="F20" s="45">
        <v>0.20810603305451164</v>
      </c>
      <c r="G20" s="45">
        <v>0.10599107383280909</v>
      </c>
      <c r="H20" s="46">
        <v>0.82135750232611848</v>
      </c>
    </row>
    <row r="21" spans="1:8">
      <c r="A21" s="3" t="s">
        <v>31</v>
      </c>
      <c r="B21" s="45">
        <v>0.53116886625843418</v>
      </c>
      <c r="C21" s="45">
        <v>0</v>
      </c>
      <c r="D21" s="45">
        <v>0.19025875190258748</v>
      </c>
      <c r="E21" s="45">
        <v>0.39912154321804888</v>
      </c>
      <c r="F21" s="45">
        <v>0.18530561441048338</v>
      </c>
      <c r="G21" s="45">
        <v>9.4665330214945997E-2</v>
      </c>
      <c r="H21" s="46">
        <v>0.88296879336007472</v>
      </c>
    </row>
    <row r="22" spans="1:8">
      <c r="A22" s="3" t="s">
        <v>32</v>
      </c>
      <c r="B22" s="45">
        <v>0.56372963526692588</v>
      </c>
      <c r="C22" s="45">
        <v>0</v>
      </c>
      <c r="D22" s="45">
        <v>0.18913296047121125</v>
      </c>
      <c r="E22" s="45">
        <v>0.12851915691433063</v>
      </c>
      <c r="F22" s="45">
        <v>0.23618327822390175</v>
      </c>
      <c r="G22" s="45">
        <v>0.11974327042820192</v>
      </c>
      <c r="H22" s="46">
        <v>0.84299262381454165</v>
      </c>
    </row>
    <row r="23" spans="1:8">
      <c r="A23" s="3" t="s">
        <v>33</v>
      </c>
      <c r="B23" s="45">
        <v>0.39340184366313807</v>
      </c>
      <c r="C23" s="45">
        <v>0</v>
      </c>
      <c r="D23" s="45">
        <v>0.321779902546658</v>
      </c>
      <c r="E23" s="45">
        <v>0.41177953235913034</v>
      </c>
      <c r="F23" s="45">
        <v>0.16476015628677682</v>
      </c>
      <c r="G23" s="45">
        <v>6.8152388741225381E-2</v>
      </c>
      <c r="H23" s="45">
        <v>0</v>
      </c>
    </row>
    <row r="24" spans="1:8">
      <c r="A24" s="3" t="s">
        <v>34</v>
      </c>
      <c r="B24" s="45">
        <v>0.34001687840016881</v>
      </c>
      <c r="C24" s="45">
        <v>0</v>
      </c>
      <c r="D24" s="45">
        <v>0.23187785388127849</v>
      </c>
      <c r="E24" s="45">
        <v>0.51219430346203421</v>
      </c>
      <c r="F24" s="45">
        <v>0.23045426286792287</v>
      </c>
      <c r="G24" s="45">
        <v>0.16137129742523126</v>
      </c>
      <c r="H24" s="45">
        <v>0</v>
      </c>
    </row>
    <row r="25" spans="1:8">
      <c r="A25" s="3" t="s">
        <v>35</v>
      </c>
      <c r="B25" s="45">
        <v>0.43536292090018441</v>
      </c>
      <c r="C25" s="45">
        <v>0</v>
      </c>
      <c r="D25" s="45">
        <v>0.38731245923026741</v>
      </c>
      <c r="E25" s="45">
        <v>0.41588344453586201</v>
      </c>
      <c r="F25" s="45">
        <v>0.19091481656432058</v>
      </c>
      <c r="G25" s="45">
        <v>4.8599681186091419E-2</v>
      </c>
      <c r="H25" s="45">
        <v>0</v>
      </c>
    </row>
    <row r="26" spans="1:8">
      <c r="A26" s="3" t="s">
        <v>36</v>
      </c>
      <c r="B26" s="45">
        <v>0.27967157059332587</v>
      </c>
      <c r="C26" s="45">
        <v>0</v>
      </c>
      <c r="D26" s="45">
        <v>0.19025875190258751</v>
      </c>
      <c r="E26" s="45">
        <v>0.45173735745855004</v>
      </c>
      <c r="F26" s="45">
        <v>0.32393658099191969</v>
      </c>
      <c r="G26" s="45">
        <v>0.14710728239890788</v>
      </c>
      <c r="H26" s="45">
        <v>0</v>
      </c>
    </row>
    <row r="27" spans="1:8">
      <c r="A27" s="3" t="s">
        <v>37</v>
      </c>
      <c r="B27" s="45">
        <v>0.47261423186540402</v>
      </c>
      <c r="C27" s="45">
        <v>0</v>
      </c>
      <c r="D27" s="45">
        <v>0.4151100041511</v>
      </c>
      <c r="E27" s="45">
        <v>0.37275184046221221</v>
      </c>
      <c r="F27" s="45">
        <v>0.12157790200053235</v>
      </c>
      <c r="G27" s="45">
        <v>0.12474265276257802</v>
      </c>
      <c r="H27" s="45">
        <v>0</v>
      </c>
    </row>
    <row r="28" spans="1:8">
      <c r="A28" s="3" t="s">
        <v>38</v>
      </c>
      <c r="B28" s="45">
        <v>0.44662863510289103</v>
      </c>
      <c r="C28" s="45">
        <v>0</v>
      </c>
      <c r="D28" s="45">
        <v>0.28899999999999998</v>
      </c>
      <c r="E28" s="45">
        <v>0.60477233363393024</v>
      </c>
      <c r="F28" s="45">
        <v>0.20453162258428201</v>
      </c>
      <c r="G28" s="45">
        <v>0.15460945419375235</v>
      </c>
      <c r="H28" s="45">
        <v>0</v>
      </c>
    </row>
    <row r="29" spans="1:8">
      <c r="A29" s="3" t="s">
        <v>39</v>
      </c>
      <c r="B29" s="45">
        <v>0.30441400304414001</v>
      </c>
      <c r="C29" s="45">
        <v>0</v>
      </c>
      <c r="D29" s="45">
        <v>0.22831050228310498</v>
      </c>
      <c r="E29" s="45">
        <v>0.5731684445414077</v>
      </c>
      <c r="F29" s="45">
        <v>0.11104069506058488</v>
      </c>
      <c r="G29" s="45">
        <v>0.11907512142810285</v>
      </c>
      <c r="H29" s="45">
        <v>0</v>
      </c>
    </row>
    <row r="30" spans="1:8">
      <c r="A30" s="3" t="s">
        <v>40</v>
      </c>
      <c r="B30" s="45">
        <v>0.49178489889106325</v>
      </c>
      <c r="C30" s="45">
        <v>0</v>
      </c>
      <c r="D30" s="45">
        <v>0.19569471624266147</v>
      </c>
      <c r="E30" s="45">
        <v>0.58405012211957097</v>
      </c>
      <c r="F30" s="45">
        <v>0.19844192402742999</v>
      </c>
      <c r="G30" s="45">
        <v>0.12970020179825514</v>
      </c>
      <c r="H30" s="45">
        <v>0</v>
      </c>
    </row>
    <row r="31" spans="1:8">
      <c r="A31" s="3" t="s">
        <v>41</v>
      </c>
      <c r="B31" s="45">
        <v>0.58209529068766286</v>
      </c>
      <c r="C31" s="45">
        <v>0</v>
      </c>
      <c r="D31" s="45">
        <v>0.24174053182916999</v>
      </c>
      <c r="E31" s="45">
        <v>0.38242009132420085</v>
      </c>
      <c r="F31" s="45">
        <v>0.20984065648214226</v>
      </c>
      <c r="G31" s="45">
        <v>0.14156693861946085</v>
      </c>
      <c r="H31" s="45">
        <v>0</v>
      </c>
    </row>
    <row r="32" spans="1:8">
      <c r="A32" s="3" t="s">
        <v>42</v>
      </c>
      <c r="B32" s="45">
        <v>0.49</v>
      </c>
      <c r="C32" s="45">
        <v>0.1</v>
      </c>
      <c r="D32" s="45">
        <v>0.28999999999999998</v>
      </c>
      <c r="E32" s="45">
        <v>0.42</v>
      </c>
      <c r="F32" s="45">
        <v>0.19</v>
      </c>
      <c r="G32" s="45">
        <v>0.12</v>
      </c>
      <c r="H32" s="45">
        <v>0.84</v>
      </c>
    </row>
    <row r="34" spans="1:1">
      <c r="A34" s="47" t="s">
        <v>176</v>
      </c>
    </row>
  </sheetData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16D4-1CC3-48ED-928B-421624E4B219}">
  <sheetPr>
    <tabColor rgb="FF92D050"/>
  </sheetPr>
  <dimension ref="A1:E32"/>
  <sheetViews>
    <sheetView zoomScale="130" zoomScaleNormal="130" workbookViewId="0">
      <selection activeCell="F18" sqref="F18"/>
    </sheetView>
  </sheetViews>
  <sheetFormatPr baseColWidth="10" defaultColWidth="8.83203125" defaultRowHeight="15"/>
  <sheetData>
    <row r="1" spans="1:5">
      <c r="B1" s="68" t="s">
        <v>178</v>
      </c>
      <c r="C1" s="68"/>
      <c r="D1" s="68" t="s">
        <v>179</v>
      </c>
      <c r="E1" s="68"/>
    </row>
    <row r="2" spans="1:5">
      <c r="B2" s="50" t="s">
        <v>180</v>
      </c>
      <c r="C2" s="50" t="s">
        <v>181</v>
      </c>
      <c r="D2" s="50" t="s">
        <v>180</v>
      </c>
      <c r="E2" s="50" t="s">
        <v>181</v>
      </c>
    </row>
    <row r="3" spans="1:5">
      <c r="A3" s="3" t="s">
        <v>12</v>
      </c>
      <c r="B3" s="52">
        <v>2.52</v>
      </c>
      <c r="C3" s="52">
        <v>2.8</v>
      </c>
      <c r="D3" s="53"/>
      <c r="E3" s="52"/>
    </row>
    <row r="4" spans="1:5">
      <c r="A4" s="3" t="s">
        <v>13</v>
      </c>
      <c r="B4" s="52">
        <v>7.2409999999999997</v>
      </c>
      <c r="C4" s="52">
        <v>8.6</v>
      </c>
      <c r="D4" s="53"/>
      <c r="E4" s="52"/>
    </row>
    <row r="5" spans="1:5">
      <c r="A5" s="3" t="s">
        <v>14</v>
      </c>
      <c r="B5" s="52">
        <v>72.024000000000001</v>
      </c>
      <c r="C5" s="52">
        <v>84.6</v>
      </c>
      <c r="D5" s="53"/>
      <c r="E5" s="52"/>
    </row>
    <row r="6" spans="1:5">
      <c r="A6" s="3" t="s">
        <v>15</v>
      </c>
      <c r="B6" s="52">
        <v>47.866</v>
      </c>
      <c r="C6" s="52">
        <v>52.7</v>
      </c>
      <c r="D6" s="53"/>
      <c r="E6" s="52"/>
    </row>
    <row r="7" spans="1:5">
      <c r="A7" s="3" t="s">
        <v>16</v>
      </c>
      <c r="B7" s="52">
        <v>48.109000000000002</v>
      </c>
      <c r="C7" s="52">
        <v>57</v>
      </c>
      <c r="D7" s="53"/>
      <c r="E7" s="52"/>
    </row>
    <row r="8" spans="1:5">
      <c r="A8" s="3" t="s">
        <v>17</v>
      </c>
      <c r="B8" s="52">
        <v>12.138999999999999</v>
      </c>
      <c r="C8" s="52">
        <v>14.2</v>
      </c>
      <c r="D8" s="53"/>
      <c r="E8" s="52"/>
    </row>
    <row r="9" spans="1:5">
      <c r="A9" s="3" t="s">
        <v>18</v>
      </c>
      <c r="B9" s="52">
        <v>8</v>
      </c>
      <c r="C9" s="52">
        <v>8.8000000000000007</v>
      </c>
      <c r="D9" s="53"/>
      <c r="E9" s="52"/>
    </row>
    <row r="10" spans="1:5">
      <c r="A10" s="3" t="s">
        <v>19</v>
      </c>
      <c r="B10" s="52">
        <v>8.68</v>
      </c>
      <c r="C10" s="52">
        <v>9.5</v>
      </c>
      <c r="D10" s="53"/>
      <c r="E10" s="52"/>
    </row>
    <row r="11" spans="1:5">
      <c r="A11" s="3" t="s">
        <v>20</v>
      </c>
      <c r="B11" s="52">
        <v>4.1139999999999999</v>
      </c>
      <c r="C11" s="52">
        <v>4.8</v>
      </c>
      <c r="D11" s="53"/>
      <c r="E11" s="52"/>
    </row>
    <row r="12" spans="1:5">
      <c r="A12" s="3" t="s">
        <v>21</v>
      </c>
      <c r="B12" s="52">
        <v>61.646999999999998</v>
      </c>
      <c r="C12" s="52">
        <v>72.8</v>
      </c>
      <c r="D12" s="53"/>
      <c r="E12" s="52"/>
    </row>
    <row r="13" spans="1:5">
      <c r="A13" s="3" t="s">
        <v>22</v>
      </c>
      <c r="B13" s="52">
        <v>47.274999999999999</v>
      </c>
      <c r="C13" s="52">
        <v>55.3</v>
      </c>
      <c r="D13" s="53"/>
      <c r="E13" s="52"/>
    </row>
    <row r="14" spans="1:5">
      <c r="A14" s="3" t="s">
        <v>23</v>
      </c>
      <c r="B14" s="52">
        <v>43.113</v>
      </c>
      <c r="C14" s="52">
        <v>50.5</v>
      </c>
      <c r="D14" s="53"/>
      <c r="E14" s="52"/>
    </row>
    <row r="15" spans="1:5">
      <c r="A15" s="3" t="s">
        <v>24</v>
      </c>
      <c r="B15" s="52">
        <v>12.583</v>
      </c>
      <c r="C15" s="52">
        <v>15.2</v>
      </c>
      <c r="D15" s="53"/>
      <c r="E15" s="52"/>
    </row>
    <row r="16" spans="1:5">
      <c r="A16" s="3" t="s">
        <v>25</v>
      </c>
      <c r="B16" s="52">
        <v>25.638999999999999</v>
      </c>
      <c r="C16" s="52">
        <v>30.1</v>
      </c>
      <c r="D16" s="53"/>
      <c r="E16" s="52"/>
    </row>
    <row r="17" spans="1:5">
      <c r="A17" s="3" t="s">
        <v>26</v>
      </c>
      <c r="B17" s="52">
        <v>76.134</v>
      </c>
      <c r="C17" s="52">
        <v>120</v>
      </c>
      <c r="D17" s="53"/>
      <c r="E17" s="52"/>
    </row>
    <row r="18" spans="1:5">
      <c r="A18" s="3" t="s">
        <v>27</v>
      </c>
      <c r="B18" s="52">
        <v>43.491</v>
      </c>
      <c r="C18" s="52">
        <v>51.4</v>
      </c>
      <c r="D18" s="53"/>
      <c r="E18" s="52"/>
    </row>
    <row r="19" spans="1:5">
      <c r="A19" s="3" t="s">
        <v>28</v>
      </c>
      <c r="B19" s="52">
        <v>35.1</v>
      </c>
      <c r="C19" s="52">
        <v>42.1</v>
      </c>
      <c r="D19" s="53"/>
      <c r="E19" s="52"/>
    </row>
    <row r="20" spans="1:5">
      <c r="A20" s="3" t="s">
        <v>29</v>
      </c>
      <c r="B20" s="52">
        <v>18.734000000000002</v>
      </c>
      <c r="C20" s="52">
        <v>22.4</v>
      </c>
      <c r="D20" s="53"/>
      <c r="E20" s="52"/>
    </row>
    <row r="21" spans="1:5">
      <c r="A21" s="3" t="s">
        <v>30</v>
      </c>
      <c r="B21" s="52">
        <v>41.155000000000001</v>
      </c>
      <c r="C21" s="52">
        <v>49.5</v>
      </c>
      <c r="D21" s="53"/>
      <c r="E21" s="52"/>
    </row>
    <row r="22" spans="1:5">
      <c r="A22" s="3" t="s">
        <v>31</v>
      </c>
      <c r="B22" s="52">
        <v>20.523</v>
      </c>
      <c r="C22" s="52">
        <v>25.1</v>
      </c>
      <c r="D22" s="53"/>
      <c r="E22" s="52"/>
    </row>
    <row r="23" spans="1:5">
      <c r="A23" s="3" t="s">
        <v>32</v>
      </c>
      <c r="B23" s="52">
        <v>7.4080000000000004</v>
      </c>
      <c r="C23" s="52">
        <v>8.9</v>
      </c>
      <c r="D23" s="53"/>
      <c r="E23" s="52"/>
    </row>
    <row r="24" spans="1:5">
      <c r="A24" s="3" t="s">
        <v>33</v>
      </c>
      <c r="B24" s="52">
        <v>3.0979999999999999</v>
      </c>
      <c r="C24" s="52">
        <v>3.7</v>
      </c>
      <c r="D24" s="53"/>
      <c r="E24" s="52"/>
    </row>
    <row r="25" spans="1:5">
      <c r="A25" s="3" t="s">
        <v>34</v>
      </c>
      <c r="B25" s="52">
        <v>10.823</v>
      </c>
      <c r="C25" s="52">
        <v>13.1</v>
      </c>
      <c r="D25" s="53"/>
      <c r="E25" s="52"/>
    </row>
    <row r="26" spans="1:5">
      <c r="A26" s="3" t="s">
        <v>35</v>
      </c>
      <c r="B26" s="52">
        <v>31</v>
      </c>
      <c r="C26" s="52">
        <v>34.1</v>
      </c>
      <c r="D26" s="53"/>
      <c r="E26" s="52"/>
    </row>
    <row r="27" spans="1:5">
      <c r="A27" s="3" t="s">
        <v>36</v>
      </c>
      <c r="B27" s="52">
        <v>53.98</v>
      </c>
      <c r="C27" s="52">
        <v>59.4</v>
      </c>
      <c r="D27" s="53"/>
      <c r="E27" s="52"/>
    </row>
    <row r="28" spans="1:5">
      <c r="A28" s="3" t="s">
        <v>37</v>
      </c>
      <c r="B28" s="52">
        <v>45.89</v>
      </c>
      <c r="C28" s="52">
        <v>50.5</v>
      </c>
      <c r="D28" s="53"/>
      <c r="E28" s="52"/>
    </row>
    <row r="29" spans="1:5">
      <c r="A29" s="3" t="s">
        <v>38</v>
      </c>
      <c r="B29" s="52">
        <v>41.69</v>
      </c>
      <c r="C29" s="52">
        <v>45.9</v>
      </c>
      <c r="D29" s="53"/>
      <c r="E29" s="52"/>
    </row>
    <row r="30" spans="1:5">
      <c r="A30" s="3" t="s">
        <v>39</v>
      </c>
      <c r="B30" s="52">
        <v>45.8</v>
      </c>
      <c r="C30" s="52">
        <v>50.4</v>
      </c>
      <c r="D30" s="53"/>
      <c r="E30" s="52"/>
    </row>
    <row r="31" spans="1:5">
      <c r="A31" s="3" t="s">
        <v>40</v>
      </c>
      <c r="B31" s="52">
        <v>32.5</v>
      </c>
      <c r="C31" s="52">
        <v>35.799999999999997</v>
      </c>
      <c r="D31" s="53"/>
      <c r="E31" s="52"/>
    </row>
    <row r="32" spans="1:5">
      <c r="A32" s="3" t="s">
        <v>41</v>
      </c>
      <c r="B32" s="52">
        <v>56.747999999999998</v>
      </c>
      <c r="C32" s="52">
        <v>67.8</v>
      </c>
      <c r="D32" s="53"/>
      <c r="E32" s="52"/>
    </row>
  </sheetData>
  <mergeCells count="2">
    <mergeCell ref="B1:C1"/>
    <mergeCell ref="D1:E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3188-FD05-4864-B187-B3D6C43DB474}">
  <sheetPr>
    <tabColor rgb="FF92D050"/>
  </sheetPr>
  <dimension ref="A1:J32"/>
  <sheetViews>
    <sheetView workbookViewId="0">
      <selection activeCell="O19" sqref="O19"/>
    </sheetView>
  </sheetViews>
  <sheetFormatPr baseColWidth="10" defaultColWidth="8.83203125" defaultRowHeight="15"/>
  <sheetData>
    <row r="1" spans="1:10">
      <c r="B1" s="68" t="s">
        <v>178</v>
      </c>
      <c r="C1" s="68"/>
      <c r="D1" s="68" t="s">
        <v>179</v>
      </c>
      <c r="E1" s="68"/>
    </row>
    <row r="2" spans="1:10">
      <c r="B2" s="50" t="s">
        <v>180</v>
      </c>
      <c r="C2" s="50" t="s">
        <v>181</v>
      </c>
      <c r="D2" s="50" t="s">
        <v>180</v>
      </c>
      <c r="E2" s="50" t="s">
        <v>181</v>
      </c>
      <c r="G2" s="69" t="s">
        <v>182</v>
      </c>
      <c r="H2" s="69"/>
      <c r="I2" s="69" t="s">
        <v>183</v>
      </c>
      <c r="J2" s="69"/>
    </row>
    <row r="3" spans="1:10">
      <c r="A3" s="3" t="s">
        <v>12</v>
      </c>
      <c r="B3" s="51">
        <f>J3</f>
        <v>0.24</v>
      </c>
      <c r="C3" s="51">
        <f>B3*1.2</f>
        <v>0.28799999999999998</v>
      </c>
      <c r="E3" s="51"/>
      <c r="G3" s="51">
        <v>19</v>
      </c>
      <c r="H3" s="51">
        <f>G3/100</f>
        <v>0.19</v>
      </c>
      <c r="I3" s="51">
        <v>24</v>
      </c>
      <c r="J3" s="51">
        <f>I3/100</f>
        <v>0.24</v>
      </c>
    </row>
    <row r="4" spans="1:10">
      <c r="A4" s="3" t="s">
        <v>13</v>
      </c>
      <c r="B4" s="51">
        <f t="shared" ref="B4:B32" si="0">J4</f>
        <v>2.19</v>
      </c>
      <c r="C4">
        <v>4</v>
      </c>
      <c r="E4" s="51"/>
      <c r="G4" s="51">
        <v>85</v>
      </c>
      <c r="H4" s="51">
        <f t="shared" ref="H4:J32" si="1">G4/100</f>
        <v>0.85</v>
      </c>
      <c r="I4" s="51">
        <v>219</v>
      </c>
      <c r="J4" s="51">
        <f t="shared" si="1"/>
        <v>2.19</v>
      </c>
    </row>
    <row r="5" spans="1:10">
      <c r="A5" s="3" t="s">
        <v>14</v>
      </c>
      <c r="B5" s="51">
        <f t="shared" si="0"/>
        <v>38.090000000000003</v>
      </c>
      <c r="C5" s="51">
        <f t="shared" ref="C5:C15" si="2">B5*1.2</f>
        <v>45.708000000000006</v>
      </c>
      <c r="E5" s="51"/>
      <c r="G5" s="51">
        <v>2274</v>
      </c>
      <c r="H5" s="51">
        <f t="shared" si="1"/>
        <v>22.74</v>
      </c>
      <c r="I5" s="51">
        <v>3809</v>
      </c>
      <c r="J5" s="51">
        <f t="shared" si="1"/>
        <v>38.090000000000003</v>
      </c>
    </row>
    <row r="6" spans="1:10">
      <c r="A6" s="3" t="s">
        <v>15</v>
      </c>
      <c r="B6" s="51">
        <f t="shared" si="0"/>
        <v>26.16</v>
      </c>
      <c r="C6" s="51">
        <f t="shared" si="2"/>
        <v>31.391999999999999</v>
      </c>
      <c r="E6" s="51"/>
      <c r="G6" s="51">
        <v>1974</v>
      </c>
      <c r="H6" s="51">
        <f t="shared" si="1"/>
        <v>19.739999999999998</v>
      </c>
      <c r="I6" s="51">
        <v>2616</v>
      </c>
      <c r="J6" s="51">
        <f t="shared" si="1"/>
        <v>26.16</v>
      </c>
    </row>
    <row r="7" spans="1:10">
      <c r="A7" s="3" t="s">
        <v>16</v>
      </c>
      <c r="B7" s="51">
        <f t="shared" si="0"/>
        <v>85.99</v>
      </c>
      <c r="C7" s="51">
        <f t="shared" si="2"/>
        <v>103.18799999999999</v>
      </c>
      <c r="E7" s="51"/>
      <c r="G7" s="51">
        <v>3786</v>
      </c>
      <c r="H7" s="51">
        <f t="shared" si="1"/>
        <v>37.86</v>
      </c>
      <c r="I7" s="51">
        <v>8599</v>
      </c>
      <c r="J7" s="51">
        <f t="shared" si="1"/>
        <v>85.99</v>
      </c>
    </row>
    <row r="8" spans="1:10">
      <c r="A8" s="3" t="s">
        <v>17</v>
      </c>
      <c r="B8" s="51">
        <f t="shared" si="0"/>
        <v>17.55</v>
      </c>
      <c r="C8" s="51">
        <f t="shared" si="2"/>
        <v>21.06</v>
      </c>
      <c r="E8" s="51"/>
      <c r="G8" s="51">
        <v>981</v>
      </c>
      <c r="H8" s="51">
        <f t="shared" si="1"/>
        <v>9.81</v>
      </c>
      <c r="I8" s="51">
        <v>1755</v>
      </c>
      <c r="J8" s="51">
        <f t="shared" si="1"/>
        <v>17.55</v>
      </c>
    </row>
    <row r="9" spans="1:10">
      <c r="A9" s="3" t="s">
        <v>18</v>
      </c>
      <c r="B9" s="51">
        <f t="shared" si="0"/>
        <v>15.73</v>
      </c>
      <c r="C9" s="51">
        <f t="shared" si="2"/>
        <v>18.876000000000001</v>
      </c>
      <c r="E9" s="51"/>
      <c r="G9" s="51">
        <v>577</v>
      </c>
      <c r="H9" s="51">
        <f t="shared" si="1"/>
        <v>5.77</v>
      </c>
      <c r="I9" s="51">
        <v>1573</v>
      </c>
      <c r="J9" s="51">
        <f t="shared" si="1"/>
        <v>15.73</v>
      </c>
    </row>
    <row r="10" spans="1:10">
      <c r="A10" s="3" t="s">
        <v>19</v>
      </c>
      <c r="B10" s="51">
        <f t="shared" si="0"/>
        <v>15.06</v>
      </c>
      <c r="C10" s="51">
        <f t="shared" si="2"/>
        <v>18.071999999999999</v>
      </c>
      <c r="E10" s="51"/>
      <c r="G10" s="51">
        <v>686</v>
      </c>
      <c r="H10" s="51">
        <f t="shared" si="1"/>
        <v>6.86</v>
      </c>
      <c r="I10" s="51">
        <v>1506</v>
      </c>
      <c r="J10" s="51">
        <f t="shared" si="1"/>
        <v>15.06</v>
      </c>
    </row>
    <row r="11" spans="1:10">
      <c r="A11" s="3" t="s">
        <v>20</v>
      </c>
      <c r="B11" s="51">
        <f t="shared" si="0"/>
        <v>1.07</v>
      </c>
      <c r="C11" s="51">
        <f t="shared" si="2"/>
        <v>1.284</v>
      </c>
      <c r="E11" s="51"/>
      <c r="G11" s="51">
        <v>82</v>
      </c>
      <c r="H11" s="51">
        <f t="shared" si="1"/>
        <v>0.82</v>
      </c>
      <c r="I11" s="51">
        <v>107</v>
      </c>
      <c r="J11" s="51">
        <f t="shared" si="1"/>
        <v>1.07</v>
      </c>
    </row>
    <row r="12" spans="1:10">
      <c r="A12" s="3" t="s">
        <v>21</v>
      </c>
      <c r="B12" s="51">
        <f t="shared" si="0"/>
        <v>23.21</v>
      </c>
      <c r="C12" s="51">
        <f t="shared" si="2"/>
        <v>27.852</v>
      </c>
      <c r="E12" s="51"/>
      <c r="G12" s="51">
        <v>1547</v>
      </c>
      <c r="H12" s="51">
        <f t="shared" si="1"/>
        <v>15.47</v>
      </c>
      <c r="I12" s="51">
        <v>2321</v>
      </c>
      <c r="J12" s="51">
        <f t="shared" si="1"/>
        <v>23.21</v>
      </c>
    </row>
    <row r="13" spans="1:10">
      <c r="A13" s="3" t="s">
        <v>22</v>
      </c>
      <c r="B13" s="51">
        <f t="shared" si="0"/>
        <v>6.49</v>
      </c>
      <c r="C13" s="51">
        <f t="shared" si="2"/>
        <v>7.7880000000000003</v>
      </c>
      <c r="E13" s="51"/>
      <c r="G13" s="51">
        <v>186</v>
      </c>
      <c r="H13" s="51">
        <f t="shared" si="1"/>
        <v>1.86</v>
      </c>
      <c r="I13" s="51">
        <v>649</v>
      </c>
      <c r="J13" s="51">
        <f t="shared" si="1"/>
        <v>6.49</v>
      </c>
    </row>
    <row r="14" spans="1:10">
      <c r="A14" s="3" t="s">
        <v>23</v>
      </c>
      <c r="B14" s="51">
        <f t="shared" si="0"/>
        <v>8.99</v>
      </c>
      <c r="C14" s="51">
        <f t="shared" si="2"/>
        <v>10.788</v>
      </c>
      <c r="E14" s="51"/>
      <c r="G14" s="51">
        <v>412</v>
      </c>
      <c r="H14" s="51">
        <f t="shared" si="1"/>
        <v>4.12</v>
      </c>
      <c r="I14" s="51">
        <v>899</v>
      </c>
      <c r="J14" s="51">
        <f t="shared" si="1"/>
        <v>8.99</v>
      </c>
    </row>
    <row r="15" spans="1:10">
      <c r="A15" s="3" t="s">
        <v>24</v>
      </c>
      <c r="B15" s="51">
        <f t="shared" si="0"/>
        <v>8.0299999999999994</v>
      </c>
      <c r="C15" s="51">
        <f t="shared" si="2"/>
        <v>9.6359999999999992</v>
      </c>
      <c r="E15" s="51"/>
      <c r="G15" s="51">
        <v>486</v>
      </c>
      <c r="H15" s="51">
        <f t="shared" si="1"/>
        <v>4.8600000000000003</v>
      </c>
      <c r="I15" s="51">
        <v>803</v>
      </c>
      <c r="J15" s="51">
        <f t="shared" si="1"/>
        <v>8.0299999999999994</v>
      </c>
    </row>
    <row r="16" spans="1:10">
      <c r="A16" s="3" t="s">
        <v>25</v>
      </c>
      <c r="B16" s="51">
        <f t="shared" si="0"/>
        <v>6.57</v>
      </c>
      <c r="C16" s="51">
        <f>B16*1.2</f>
        <v>7.8840000000000003</v>
      </c>
      <c r="E16" s="51"/>
      <c r="G16" s="51">
        <v>510</v>
      </c>
      <c r="H16" s="51">
        <f t="shared" si="1"/>
        <v>5.0999999999999996</v>
      </c>
      <c r="I16" s="51">
        <v>657</v>
      </c>
      <c r="J16" s="51">
        <f t="shared" si="1"/>
        <v>6.57</v>
      </c>
    </row>
    <row r="17" spans="1:10">
      <c r="A17" s="3" t="s">
        <v>26</v>
      </c>
      <c r="B17" s="51">
        <f t="shared" si="0"/>
        <v>26.69</v>
      </c>
      <c r="C17" s="51">
        <f>B17*1.2</f>
        <v>32.027999999999999</v>
      </c>
      <c r="E17" s="51"/>
      <c r="G17" s="51">
        <v>1795</v>
      </c>
      <c r="H17" s="51">
        <f t="shared" si="1"/>
        <v>17.95</v>
      </c>
      <c r="I17" s="51">
        <v>2669</v>
      </c>
      <c r="J17" s="51">
        <f t="shared" si="1"/>
        <v>26.69</v>
      </c>
    </row>
    <row r="18" spans="1:10">
      <c r="A18" s="3" t="s">
        <v>27</v>
      </c>
      <c r="B18" s="51">
        <f t="shared" si="0"/>
        <v>23.34</v>
      </c>
      <c r="C18" s="51">
        <f t="shared" ref="C18:C32" si="3">B18*1.2</f>
        <v>28.007999999999999</v>
      </c>
      <c r="E18" s="51"/>
      <c r="G18" s="51">
        <v>1518</v>
      </c>
      <c r="H18" s="51">
        <f t="shared" si="1"/>
        <v>15.18</v>
      </c>
      <c r="I18" s="51">
        <v>2334</v>
      </c>
      <c r="J18" s="51">
        <f t="shared" si="1"/>
        <v>23.34</v>
      </c>
    </row>
    <row r="19" spans="1:10">
      <c r="A19" s="3" t="s">
        <v>28</v>
      </c>
      <c r="B19" s="51">
        <f t="shared" si="0"/>
        <v>9.52</v>
      </c>
      <c r="C19" s="51">
        <f t="shared" si="3"/>
        <v>11.423999999999999</v>
      </c>
      <c r="E19" s="51"/>
      <c r="G19" s="51">
        <v>502</v>
      </c>
      <c r="H19" s="51">
        <f t="shared" si="1"/>
        <v>5.0199999999999996</v>
      </c>
      <c r="I19" s="51">
        <v>952</v>
      </c>
      <c r="J19" s="51">
        <f t="shared" si="1"/>
        <v>9.52</v>
      </c>
    </row>
    <row r="20" spans="1:10">
      <c r="A20" s="3" t="s">
        <v>29</v>
      </c>
      <c r="B20" s="51">
        <f t="shared" si="0"/>
        <v>11.21</v>
      </c>
      <c r="C20" s="51">
        <f t="shared" si="3"/>
        <v>13.452</v>
      </c>
      <c r="E20" s="51"/>
      <c r="G20" s="51">
        <v>669</v>
      </c>
      <c r="H20" s="51">
        <f t="shared" si="1"/>
        <v>6.69</v>
      </c>
      <c r="I20" s="51">
        <v>1121</v>
      </c>
      <c r="J20" s="51">
        <f t="shared" si="1"/>
        <v>11.21</v>
      </c>
    </row>
    <row r="21" spans="1:10">
      <c r="A21" s="3" t="s">
        <v>30</v>
      </c>
      <c r="B21" s="51">
        <f t="shared" si="0"/>
        <v>18.079999999999998</v>
      </c>
      <c r="C21" s="51">
        <f t="shared" si="3"/>
        <v>21.695999999999998</v>
      </c>
      <c r="E21" s="51"/>
      <c r="G21" s="51">
        <v>565</v>
      </c>
      <c r="H21" s="51">
        <f t="shared" si="1"/>
        <v>5.65</v>
      </c>
      <c r="I21" s="51">
        <v>1808</v>
      </c>
      <c r="J21" s="51">
        <f t="shared" si="1"/>
        <v>18.079999999999998</v>
      </c>
    </row>
    <row r="22" spans="1:10">
      <c r="A22" s="3" t="s">
        <v>31</v>
      </c>
      <c r="B22" s="51">
        <f t="shared" si="0"/>
        <v>18.079999999999998</v>
      </c>
      <c r="C22" s="51">
        <f t="shared" si="3"/>
        <v>21.695999999999998</v>
      </c>
      <c r="E22" s="51"/>
      <c r="G22" s="51">
        <v>653</v>
      </c>
      <c r="H22" s="51">
        <f t="shared" si="1"/>
        <v>6.53</v>
      </c>
      <c r="I22" s="51">
        <v>1808</v>
      </c>
      <c r="J22" s="51">
        <f t="shared" si="1"/>
        <v>18.079999999999998</v>
      </c>
    </row>
    <row r="23" spans="1:10">
      <c r="A23" s="3" t="s">
        <v>32</v>
      </c>
      <c r="B23" s="51">
        <f t="shared" si="0"/>
        <v>0.42</v>
      </c>
      <c r="C23" s="51">
        <f t="shared" si="3"/>
        <v>0.504</v>
      </c>
      <c r="E23" s="51"/>
      <c r="G23" s="51">
        <v>29</v>
      </c>
      <c r="H23" s="51">
        <f t="shared" si="1"/>
        <v>0.28999999999999998</v>
      </c>
      <c r="I23" s="51">
        <v>42</v>
      </c>
      <c r="J23" s="51">
        <f t="shared" si="1"/>
        <v>0.42</v>
      </c>
    </row>
    <row r="24" spans="1:10">
      <c r="A24" s="3" t="s">
        <v>33</v>
      </c>
      <c r="B24" s="51">
        <f t="shared" si="0"/>
        <v>1.86</v>
      </c>
      <c r="C24" s="51">
        <f t="shared" si="3"/>
        <v>2.2320000000000002</v>
      </c>
      <c r="E24" s="51"/>
      <c r="G24" s="51">
        <v>97</v>
      </c>
      <c r="H24" s="51">
        <f t="shared" si="1"/>
        <v>0.97</v>
      </c>
      <c r="I24" s="51">
        <v>186</v>
      </c>
      <c r="J24" s="51">
        <f t="shared" si="1"/>
        <v>1.86</v>
      </c>
    </row>
    <row r="25" spans="1:10">
      <c r="A25" s="3" t="s">
        <v>34</v>
      </c>
      <c r="B25" s="51">
        <f t="shared" si="0"/>
        <v>8.9</v>
      </c>
      <c r="C25" s="51">
        <f t="shared" si="3"/>
        <v>10.68</v>
      </c>
      <c r="E25" s="51"/>
      <c r="G25" s="51">
        <v>426</v>
      </c>
      <c r="H25" s="51">
        <f t="shared" si="1"/>
        <v>4.26</v>
      </c>
      <c r="I25" s="51">
        <v>890</v>
      </c>
      <c r="J25" s="51">
        <f t="shared" si="1"/>
        <v>8.9</v>
      </c>
    </row>
    <row r="26" spans="1:10">
      <c r="A26" s="3" t="s">
        <v>35</v>
      </c>
      <c r="B26" s="51">
        <f t="shared" si="0"/>
        <v>7.48</v>
      </c>
      <c r="C26" s="51">
        <f t="shared" si="3"/>
        <v>8.9760000000000009</v>
      </c>
      <c r="E26" s="51"/>
      <c r="G26" s="51">
        <v>580</v>
      </c>
      <c r="H26" s="51">
        <f t="shared" si="1"/>
        <v>5.8</v>
      </c>
      <c r="I26" s="51">
        <v>748</v>
      </c>
      <c r="J26" s="51">
        <f t="shared" si="1"/>
        <v>7.48</v>
      </c>
    </row>
    <row r="27" spans="1:10">
      <c r="A27" s="3" t="s">
        <v>36</v>
      </c>
      <c r="B27" s="51">
        <f t="shared" si="0"/>
        <v>16.71</v>
      </c>
      <c r="C27" s="51">
        <f t="shared" si="3"/>
        <v>20.052</v>
      </c>
      <c r="E27" s="51"/>
      <c r="G27" s="51">
        <v>881</v>
      </c>
      <c r="H27" s="51">
        <f t="shared" si="1"/>
        <v>8.81</v>
      </c>
      <c r="I27" s="51">
        <v>1671</v>
      </c>
      <c r="J27" s="51">
        <f t="shared" si="1"/>
        <v>16.71</v>
      </c>
    </row>
    <row r="28" spans="1:10">
      <c r="A28" s="3" t="s">
        <v>37</v>
      </c>
      <c r="B28" s="51">
        <f t="shared" si="0"/>
        <v>14.95</v>
      </c>
      <c r="C28" s="51">
        <f t="shared" si="3"/>
        <v>17.939999999999998</v>
      </c>
      <c r="E28" s="51"/>
      <c r="G28" s="51">
        <v>892</v>
      </c>
      <c r="H28" s="51">
        <f t="shared" si="1"/>
        <v>8.92</v>
      </c>
      <c r="I28" s="51">
        <v>1495</v>
      </c>
      <c r="J28" s="51">
        <f t="shared" si="1"/>
        <v>14.95</v>
      </c>
    </row>
    <row r="29" spans="1:10">
      <c r="A29" s="3" t="s">
        <v>38</v>
      </c>
      <c r="B29" s="51">
        <f t="shared" si="0"/>
        <v>32.15</v>
      </c>
      <c r="C29" s="51">
        <f t="shared" si="3"/>
        <v>38.58</v>
      </c>
      <c r="E29" s="51"/>
      <c r="G29" s="51">
        <v>1373</v>
      </c>
      <c r="H29" s="51">
        <f t="shared" si="1"/>
        <v>13.73</v>
      </c>
      <c r="I29" s="51">
        <v>3215</v>
      </c>
      <c r="J29" s="51">
        <f t="shared" si="1"/>
        <v>32.15</v>
      </c>
    </row>
    <row r="30" spans="1:10">
      <c r="A30" s="3" t="s">
        <v>39</v>
      </c>
      <c r="B30" s="51">
        <f t="shared" si="0"/>
        <v>12.67</v>
      </c>
      <c r="C30" s="51">
        <f t="shared" si="3"/>
        <v>15.203999999999999</v>
      </c>
      <c r="E30" s="51"/>
      <c r="G30" s="51">
        <v>843</v>
      </c>
      <c r="H30" s="51">
        <f t="shared" si="1"/>
        <v>8.43</v>
      </c>
      <c r="I30" s="51">
        <v>1267</v>
      </c>
      <c r="J30" s="51">
        <f t="shared" si="1"/>
        <v>12.67</v>
      </c>
    </row>
    <row r="31" spans="1:10">
      <c r="A31" s="3" t="s">
        <v>40</v>
      </c>
      <c r="B31" s="51">
        <f t="shared" si="0"/>
        <v>15.09</v>
      </c>
      <c r="C31" s="51">
        <f t="shared" si="3"/>
        <v>18.108000000000001</v>
      </c>
      <c r="E31" s="51"/>
      <c r="G31" s="51">
        <v>1377</v>
      </c>
      <c r="H31" s="51">
        <f t="shared" si="1"/>
        <v>13.77</v>
      </c>
      <c r="I31" s="51">
        <v>1509</v>
      </c>
      <c r="J31" s="51">
        <f t="shared" si="1"/>
        <v>15.09</v>
      </c>
    </row>
    <row r="32" spans="1:10">
      <c r="A32" s="3" t="s">
        <v>41</v>
      </c>
      <c r="B32" s="51">
        <f t="shared" si="0"/>
        <v>47.08</v>
      </c>
      <c r="C32" s="51">
        <f t="shared" si="3"/>
        <v>56.495999999999995</v>
      </c>
      <c r="E32" s="51"/>
      <c r="G32" s="51">
        <v>2361</v>
      </c>
      <c r="H32" s="51">
        <f t="shared" si="1"/>
        <v>23.61</v>
      </c>
      <c r="I32" s="51">
        <v>4708</v>
      </c>
      <c r="J32" s="51">
        <f t="shared" si="1"/>
        <v>47.08</v>
      </c>
    </row>
  </sheetData>
  <mergeCells count="4">
    <mergeCell ref="B1:C1"/>
    <mergeCell ref="D1:E1"/>
    <mergeCell ref="G2:H2"/>
    <mergeCell ref="I2:J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机组信息</vt:lpstr>
      <vt:lpstr>基年装机</vt:lpstr>
      <vt:lpstr>投资成本</vt:lpstr>
      <vt:lpstr>燃料成本</vt:lpstr>
      <vt:lpstr>生物质价格</vt:lpstr>
      <vt:lpstr>EFF</vt:lpstr>
      <vt:lpstr>AF</vt:lpstr>
      <vt:lpstr>光伏政策约束</vt:lpstr>
      <vt:lpstr>风电政策约束</vt:lpstr>
      <vt:lpstr>资源潜力</vt:lpstr>
      <vt:lpstr>开采-调入-调出</vt:lpstr>
      <vt:lpstr>电网矩阵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Jinhui Ren</dc:creator>
  <cp:lastModifiedBy>DingKevin</cp:lastModifiedBy>
  <dcterms:created xsi:type="dcterms:W3CDTF">2025-04-02T13:31:10Z</dcterms:created>
  <dcterms:modified xsi:type="dcterms:W3CDTF">2025-07-14T08:57:55Z</dcterms:modified>
</cp:coreProperties>
</file>