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ml.chartshap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 activeTab="1"/>
  </bookViews>
  <sheets>
    <sheet name="Таблица" sheetId="1" r:id="rId1"/>
    <sheet name="График" sheetId="2" r:id="rId2"/>
    <sheet name="Подбор параметра" sheetId="3" r:id="rId3"/>
    <sheet name="Доп." sheetId="4" r:id="rId4"/>
  </sheets>
  <calcPr calcId="125725"/>
</workbook>
</file>

<file path=xl/calcChain.xml><?xml version="1.0" encoding="utf-8"?>
<calcChain xmlns="http://schemas.openxmlformats.org/spreadsheetml/2006/main">
  <c r="B26" i="2"/>
  <c r="C26"/>
  <c r="C25"/>
  <c r="B25"/>
  <c r="D3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"/>
  <c r="C3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"/>
  <c r="F2"/>
  <c r="F5"/>
  <c r="B3"/>
  <c r="B4"/>
  <c r="B5"/>
  <c r="B6"/>
  <c r="B7"/>
  <c r="B8"/>
  <c r="B9"/>
  <c r="B10"/>
  <c r="B11"/>
  <c r="B12"/>
  <c r="B13"/>
  <c r="B14"/>
  <c r="B15"/>
  <c r="B16"/>
  <c r="B17"/>
  <c r="B18"/>
  <c r="B19"/>
  <c r="B20"/>
  <c r="B21"/>
  <c r="B22"/>
  <c r="B2"/>
  <c r="A4"/>
  <c r="A5"/>
  <c r="A6" s="1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3"/>
  <c r="F21" i="3"/>
  <c r="F14"/>
  <c r="F7"/>
  <c r="B50"/>
  <c r="B43"/>
  <c r="B36"/>
  <c r="B28"/>
  <c r="B21"/>
  <c r="B14"/>
  <c r="B25"/>
  <c r="B19"/>
  <c r="B13"/>
  <c r="B7"/>
  <c r="D28" i="1"/>
  <c r="D27"/>
  <c r="D26"/>
  <c r="D25"/>
  <c r="D24"/>
  <c r="E22"/>
  <c r="F22"/>
  <c r="G22"/>
  <c r="H22"/>
  <c r="D22"/>
  <c r="M13"/>
  <c r="M14"/>
  <c r="M15"/>
  <c r="M16"/>
  <c r="M17"/>
  <c r="M18"/>
  <c r="M19"/>
  <c r="M20"/>
  <c r="M11"/>
  <c r="M12"/>
  <c r="L12"/>
  <c r="L13"/>
  <c r="L14"/>
  <c r="L15"/>
  <c r="L16"/>
  <c r="L17"/>
  <c r="L18"/>
  <c r="L19"/>
  <c r="L20"/>
  <c r="L11"/>
  <c r="K12"/>
  <c r="K13"/>
  <c r="K14"/>
  <c r="K15"/>
  <c r="K16"/>
  <c r="K17"/>
  <c r="K18"/>
  <c r="K19"/>
  <c r="K20"/>
  <c r="K11"/>
  <c r="J12"/>
  <c r="J13"/>
  <c r="J14"/>
  <c r="J15"/>
  <c r="J16"/>
  <c r="J17"/>
  <c r="J18"/>
  <c r="J19"/>
  <c r="J20"/>
  <c r="J11"/>
  <c r="I12"/>
  <c r="I13"/>
  <c r="I14"/>
  <c r="I15"/>
  <c r="I16"/>
  <c r="I17"/>
  <c r="I18"/>
  <c r="I19"/>
  <c r="I20"/>
  <c r="I11"/>
  <c r="A13"/>
  <c r="A14" s="1"/>
  <c r="A15" s="1"/>
  <c r="A16" s="1"/>
  <c r="A17" s="1"/>
  <c r="A18" s="1"/>
  <c r="A19" s="1"/>
  <c r="A20" s="1"/>
  <c r="A12"/>
  <c r="D26" i="2" l="1"/>
  <c r="D25"/>
</calcChain>
</file>

<file path=xl/sharedStrings.xml><?xml version="1.0" encoding="utf-8"?>
<sst xmlns="http://schemas.openxmlformats.org/spreadsheetml/2006/main" count="258" uniqueCount="79">
  <si>
    <t>Посещаемость</t>
  </si>
  <si>
    <t>Бонус</t>
  </si>
  <si>
    <t>1 пропуск</t>
  </si>
  <si>
    <t>2 пропуска</t>
  </si>
  <si>
    <t>3 и более пропусков</t>
  </si>
  <si>
    <t>Пропусков нет</t>
  </si>
  <si>
    <t>Оценки</t>
  </si>
  <si>
    <t>Итог</t>
  </si>
  <si>
    <t>Двоек нет, прогулов нет</t>
  </si>
  <si>
    <t>Двойки есть, прогулов нет, сумма баллов &gt;=12</t>
  </si>
  <si>
    <t>Двоек нет, прогулы есть, сумма баллов &gt;=12</t>
  </si>
  <si>
    <t>Двойки есть, прогулы есть, сумма баллов &gt;=12</t>
  </si>
  <si>
    <t>Либо двойки и прогулы есть, либо сумма баллов &lt;=12</t>
  </si>
  <si>
    <t>зачет</t>
  </si>
  <si>
    <t>пересдача нормативов</t>
  </si>
  <si>
    <t>отработка отгулов</t>
  </si>
  <si>
    <t>пересдача и отработка</t>
  </si>
  <si>
    <t>незачет</t>
  </si>
  <si>
    <t>Оценки за сдачу нормативов по физкультуре</t>
  </si>
  <si>
    <t>№</t>
  </si>
  <si>
    <t>ФИО</t>
  </si>
  <si>
    <t>Группа</t>
  </si>
  <si>
    <t>Бег 100 м</t>
  </si>
  <si>
    <t>Бег 500 м</t>
  </si>
  <si>
    <t>Плавание 25 м</t>
  </si>
  <si>
    <t>Плавание 50 м</t>
  </si>
  <si>
    <t>Отжимания</t>
  </si>
  <si>
    <t>Артамонов. К.Е.</t>
  </si>
  <si>
    <t>Смирнов. С.К.</t>
  </si>
  <si>
    <t>Демьяненко К.В.</t>
  </si>
  <si>
    <t>Добрынина Е.Г.</t>
  </si>
  <si>
    <t>Зыкин А.П.</t>
  </si>
  <si>
    <t>Толкаенко И.И.</t>
  </si>
  <si>
    <t>Павлов Г.А.</t>
  </si>
  <si>
    <t>Гришин П.О.</t>
  </si>
  <si>
    <t>Фёдорова И.А.</t>
  </si>
  <si>
    <t>Глазунов Р.Д.</t>
  </si>
  <si>
    <t>МП-14</t>
  </si>
  <si>
    <t>МП-10</t>
  </si>
  <si>
    <t>МП-11</t>
  </si>
  <si>
    <t>МП-18</t>
  </si>
  <si>
    <t>МП-19</t>
  </si>
  <si>
    <t>МП-12</t>
  </si>
  <si>
    <t>МП-17</t>
  </si>
  <si>
    <t>н</t>
  </si>
  <si>
    <t>Кол-во "2"</t>
  </si>
  <si>
    <t>Кол-во "н"</t>
  </si>
  <si>
    <t>Бонус, баллов</t>
  </si>
  <si>
    <t>Всего баллов</t>
  </si>
  <si>
    <t>Зачет или пересдача?</t>
  </si>
  <si>
    <t>Средний балл</t>
  </si>
  <si>
    <t>Максимальная сумма баллов</t>
  </si>
  <si>
    <t>Минимальная сумма баллов</t>
  </si>
  <si>
    <t>Среднее количество двоек</t>
  </si>
  <si>
    <t>Среднее количество прогулов</t>
  </si>
  <si>
    <t>Кол-во студентов на отработку</t>
  </si>
  <si>
    <t>Москва-Екатеринбург</t>
  </si>
  <si>
    <t>расстояние</t>
  </si>
  <si>
    <t>расход бензина на 100 км</t>
  </si>
  <si>
    <t>цена бензина</t>
  </si>
  <si>
    <t>кол-во пассажиров</t>
  </si>
  <si>
    <t>цена билета в купе РЖД</t>
  </si>
  <si>
    <t>разность между авто и ж/д</t>
  </si>
  <si>
    <t>Исходные данные</t>
  </si>
  <si>
    <t>км</t>
  </si>
  <si>
    <t>л</t>
  </si>
  <si>
    <t>р.</t>
  </si>
  <si>
    <t>чел.</t>
  </si>
  <si>
    <t>р./чел.</t>
  </si>
  <si>
    <t xml:space="preserve"> ЧЕРЕЗ "АНАЛИЗ "что-если""</t>
  </si>
  <si>
    <t>Москва-Санкт-Петербург</t>
  </si>
  <si>
    <t>x</t>
  </si>
  <si>
    <t>y</t>
  </si>
  <si>
    <t>x1</t>
  </si>
  <si>
    <t>y1</t>
  </si>
  <si>
    <t>x2</t>
  </si>
  <si>
    <t>y2</t>
  </si>
  <si>
    <t>z</t>
  </si>
  <si>
    <t xml:space="preserve">y - z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</si>
</sst>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2" fillId="0" borderId="1" xfId="0" applyFont="1" applyBorder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2" xfId="0" applyBorder="1"/>
    <xf numFmtId="0" fontId="0" fillId="0" borderId="11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4" xfId="0" applyBorder="1"/>
    <xf numFmtId="0" fontId="0" fillId="0" borderId="24" xfId="0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21" xfId="0" applyFont="1" applyBorder="1" applyAlignment="1">
      <alignment horizontal="center" vertical="top" wrapText="1"/>
    </xf>
    <xf numFmtId="0" fontId="2" fillId="0" borderId="22" xfId="0" applyFont="1" applyBorder="1" applyAlignment="1">
      <alignment horizontal="center" vertical="top" wrapText="1"/>
    </xf>
    <xf numFmtId="0" fontId="2" fillId="0" borderId="23" xfId="0" applyFont="1" applyBorder="1" applyAlignment="1">
      <alignment horizontal="center" vertical="top" wrapText="1"/>
    </xf>
    <xf numFmtId="0" fontId="2" fillId="0" borderId="24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/>
    </xf>
    <xf numFmtId="0" fontId="0" fillId="2" borderId="1" xfId="0" applyFill="1" applyBorder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en-US"/>
              <a:t>y=3x</a:t>
            </a:r>
            <a:r>
              <a:rPr lang="en-US" baseline="30000"/>
              <a:t>2</a:t>
            </a:r>
            <a:r>
              <a:rPr lang="en-US"/>
              <a:t> - 15</a:t>
            </a:r>
          </a:p>
        </c:rich>
      </c:tx>
      <c:layout/>
    </c:title>
    <c:plotArea>
      <c:layout/>
      <c:lineChart>
        <c:grouping val="standard"/>
        <c:ser>
          <c:idx val="1"/>
          <c:order val="0"/>
          <c:tx>
            <c:strRef>
              <c:f>График!$B$1</c:f>
              <c:strCache>
                <c:ptCount val="1"/>
                <c:pt idx="0">
                  <c:v>y</c:v>
                </c:pt>
              </c:strCache>
            </c:strRef>
          </c:tx>
          <c:marker>
            <c:symbol val="none"/>
          </c:marker>
          <c:dPt>
            <c:idx val="8"/>
            <c:marker>
              <c:symbol val="circle"/>
              <c:size val="5"/>
              <c:spPr>
                <a:solidFill>
                  <a:srgbClr val="4F81BD"/>
                </a:solidFill>
              </c:spPr>
            </c:marker>
          </c:dPt>
          <c:dPt>
            <c:idx val="12"/>
            <c:marker>
              <c:symbol val="square"/>
              <c:size val="5"/>
              <c:spPr>
                <a:solidFill>
                  <a:schemeClr val="accent1"/>
                </a:solidFill>
              </c:spPr>
            </c:marker>
          </c:dPt>
          <c:cat>
            <c:numRef>
              <c:f>График!$A$2:$A$22</c:f>
              <c:numCache>
                <c:formatCode>General</c:formatCode>
                <c:ptCount val="21"/>
                <c:pt idx="0">
                  <c:v>-10</c:v>
                </c:pt>
                <c:pt idx="1">
                  <c:v>-9</c:v>
                </c:pt>
                <c:pt idx="2">
                  <c:v>-8</c:v>
                </c:pt>
                <c:pt idx="3">
                  <c:v>-7</c:v>
                </c:pt>
                <c:pt idx="4">
                  <c:v>-6</c:v>
                </c:pt>
                <c:pt idx="5">
                  <c:v>-5</c:v>
                </c:pt>
                <c:pt idx="6">
                  <c:v>-4</c:v>
                </c:pt>
                <c:pt idx="7">
                  <c:v>-3</c:v>
                </c:pt>
                <c:pt idx="8">
                  <c:v>-2</c:v>
                </c:pt>
                <c:pt idx="9">
                  <c:v>-1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5</c:v>
                </c:pt>
                <c:pt idx="16">
                  <c:v>6</c:v>
                </c:pt>
                <c:pt idx="17">
                  <c:v>7</c:v>
                </c:pt>
                <c:pt idx="18">
                  <c:v>8</c:v>
                </c:pt>
                <c:pt idx="19">
                  <c:v>9</c:v>
                </c:pt>
                <c:pt idx="20">
                  <c:v>10</c:v>
                </c:pt>
              </c:numCache>
            </c:numRef>
          </c:cat>
          <c:val>
            <c:numRef>
              <c:f>График!$B$2:$B$22</c:f>
              <c:numCache>
                <c:formatCode>General</c:formatCode>
                <c:ptCount val="21"/>
                <c:pt idx="0">
                  <c:v>285</c:v>
                </c:pt>
                <c:pt idx="1">
                  <c:v>228</c:v>
                </c:pt>
                <c:pt idx="2">
                  <c:v>177</c:v>
                </c:pt>
                <c:pt idx="3">
                  <c:v>132</c:v>
                </c:pt>
                <c:pt idx="4">
                  <c:v>93</c:v>
                </c:pt>
                <c:pt idx="5">
                  <c:v>60</c:v>
                </c:pt>
                <c:pt idx="6">
                  <c:v>33</c:v>
                </c:pt>
                <c:pt idx="7">
                  <c:v>12</c:v>
                </c:pt>
                <c:pt idx="8">
                  <c:v>-3</c:v>
                </c:pt>
                <c:pt idx="9">
                  <c:v>-12</c:v>
                </c:pt>
                <c:pt idx="10">
                  <c:v>-15</c:v>
                </c:pt>
                <c:pt idx="11">
                  <c:v>-12</c:v>
                </c:pt>
                <c:pt idx="12">
                  <c:v>-3</c:v>
                </c:pt>
                <c:pt idx="13">
                  <c:v>12</c:v>
                </c:pt>
                <c:pt idx="14">
                  <c:v>33</c:v>
                </c:pt>
                <c:pt idx="15">
                  <c:v>60</c:v>
                </c:pt>
                <c:pt idx="16">
                  <c:v>93</c:v>
                </c:pt>
                <c:pt idx="17">
                  <c:v>132</c:v>
                </c:pt>
                <c:pt idx="18">
                  <c:v>177</c:v>
                </c:pt>
                <c:pt idx="19">
                  <c:v>228</c:v>
                </c:pt>
                <c:pt idx="20">
                  <c:v>285</c:v>
                </c:pt>
              </c:numCache>
            </c:numRef>
          </c:val>
        </c:ser>
        <c:marker val="1"/>
        <c:axId val="128391040"/>
        <c:axId val="128392576"/>
      </c:lineChart>
      <c:catAx>
        <c:axId val="128391040"/>
        <c:scaling>
          <c:orientation val="minMax"/>
        </c:scaling>
        <c:axPos val="b"/>
        <c:numFmt formatCode="General" sourceLinked="1"/>
        <c:tickLblPos val="nextTo"/>
        <c:crossAx val="128392576"/>
        <c:crosses val="autoZero"/>
        <c:auto val="1"/>
        <c:lblAlgn val="ctr"/>
        <c:lblOffset val="100"/>
      </c:catAx>
      <c:valAx>
        <c:axId val="128392576"/>
        <c:scaling>
          <c:orientation val="minMax"/>
        </c:scaling>
        <c:axPos val="l"/>
        <c:majorGridlines/>
        <c:numFmt formatCode="General" sourceLinked="1"/>
        <c:tickLblPos val="nextTo"/>
        <c:crossAx val="12839104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en-US"/>
              <a:t>y=3x</a:t>
            </a:r>
            <a:r>
              <a:rPr lang="en-US" baseline="30000"/>
              <a:t>2</a:t>
            </a:r>
            <a:r>
              <a:rPr lang="en-US"/>
              <a:t> - 15</a:t>
            </a:r>
          </a:p>
        </c:rich>
      </c:tx>
      <c:layout/>
    </c:title>
    <c:plotArea>
      <c:layout/>
      <c:lineChart>
        <c:grouping val="standard"/>
        <c:ser>
          <c:idx val="1"/>
          <c:order val="0"/>
          <c:tx>
            <c:strRef>
              <c:f>График!$B$1</c:f>
              <c:strCache>
                <c:ptCount val="1"/>
                <c:pt idx="0">
                  <c:v>y</c:v>
                </c:pt>
              </c:strCache>
            </c:strRef>
          </c:tx>
          <c:marker>
            <c:symbol val="none"/>
          </c:marker>
          <c:dPt>
            <c:idx val="8"/>
            <c:marker>
              <c:symbol val="none"/>
            </c:marker>
          </c:dPt>
          <c:dPt>
            <c:idx val="12"/>
            <c:marker>
              <c:symbol val="none"/>
            </c:marker>
          </c:dPt>
          <c:cat>
            <c:numRef>
              <c:f>График!$A$2:$A$22</c:f>
              <c:numCache>
                <c:formatCode>General</c:formatCode>
                <c:ptCount val="21"/>
                <c:pt idx="0">
                  <c:v>-10</c:v>
                </c:pt>
                <c:pt idx="1">
                  <c:v>-9</c:v>
                </c:pt>
                <c:pt idx="2">
                  <c:v>-8</c:v>
                </c:pt>
                <c:pt idx="3">
                  <c:v>-7</c:v>
                </c:pt>
                <c:pt idx="4">
                  <c:v>-6</c:v>
                </c:pt>
                <c:pt idx="5">
                  <c:v>-5</c:v>
                </c:pt>
                <c:pt idx="6">
                  <c:v>-4</c:v>
                </c:pt>
                <c:pt idx="7">
                  <c:v>-3</c:v>
                </c:pt>
                <c:pt idx="8">
                  <c:v>-2</c:v>
                </c:pt>
                <c:pt idx="9">
                  <c:v>-1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5</c:v>
                </c:pt>
                <c:pt idx="16">
                  <c:v>6</c:v>
                </c:pt>
                <c:pt idx="17">
                  <c:v>7</c:v>
                </c:pt>
                <c:pt idx="18">
                  <c:v>8</c:v>
                </c:pt>
                <c:pt idx="19">
                  <c:v>9</c:v>
                </c:pt>
                <c:pt idx="20">
                  <c:v>10</c:v>
                </c:pt>
              </c:numCache>
            </c:numRef>
          </c:cat>
          <c:val>
            <c:numRef>
              <c:f>График!$B$2:$B$22</c:f>
              <c:numCache>
                <c:formatCode>General</c:formatCode>
                <c:ptCount val="21"/>
                <c:pt idx="0">
                  <c:v>285</c:v>
                </c:pt>
                <c:pt idx="1">
                  <c:v>228</c:v>
                </c:pt>
                <c:pt idx="2">
                  <c:v>177</c:v>
                </c:pt>
                <c:pt idx="3">
                  <c:v>132</c:v>
                </c:pt>
                <c:pt idx="4">
                  <c:v>93</c:v>
                </c:pt>
                <c:pt idx="5">
                  <c:v>60</c:v>
                </c:pt>
                <c:pt idx="6">
                  <c:v>33</c:v>
                </c:pt>
                <c:pt idx="7">
                  <c:v>12</c:v>
                </c:pt>
                <c:pt idx="8">
                  <c:v>-3</c:v>
                </c:pt>
                <c:pt idx="9">
                  <c:v>-12</c:v>
                </c:pt>
                <c:pt idx="10">
                  <c:v>-15</c:v>
                </c:pt>
                <c:pt idx="11">
                  <c:v>-12</c:v>
                </c:pt>
                <c:pt idx="12">
                  <c:v>-3</c:v>
                </c:pt>
                <c:pt idx="13">
                  <c:v>12</c:v>
                </c:pt>
                <c:pt idx="14">
                  <c:v>33</c:v>
                </c:pt>
                <c:pt idx="15">
                  <c:v>60</c:v>
                </c:pt>
                <c:pt idx="16">
                  <c:v>93</c:v>
                </c:pt>
                <c:pt idx="17">
                  <c:v>132</c:v>
                </c:pt>
                <c:pt idx="18">
                  <c:v>177</c:v>
                </c:pt>
                <c:pt idx="19">
                  <c:v>228</c:v>
                </c:pt>
                <c:pt idx="20">
                  <c:v>285</c:v>
                </c:pt>
              </c:numCache>
            </c:numRef>
          </c:val>
        </c:ser>
        <c:ser>
          <c:idx val="0"/>
          <c:order val="1"/>
          <c:tx>
            <c:strRef>
              <c:f>График!$C$1</c:f>
              <c:strCache>
                <c:ptCount val="1"/>
                <c:pt idx="0">
                  <c:v>z</c:v>
                </c:pt>
              </c:strCache>
            </c:strRef>
          </c:tx>
          <c:marker>
            <c:symbol val="none"/>
          </c:marker>
          <c:dPt>
            <c:idx val="14"/>
            <c:marker>
              <c:symbol val="circle"/>
              <c:size val="5"/>
              <c:spPr>
                <a:solidFill>
                  <a:srgbClr val="FFFF00"/>
                </a:solidFill>
              </c:spPr>
            </c:marker>
          </c:dPt>
          <c:val>
            <c:numRef>
              <c:f>График!$C$2:$C$22</c:f>
              <c:numCache>
                <c:formatCode>General</c:formatCode>
                <c:ptCount val="21"/>
                <c:pt idx="0">
                  <c:v>-24</c:v>
                </c:pt>
                <c:pt idx="1">
                  <c:v>-20</c:v>
                </c:pt>
                <c:pt idx="2">
                  <c:v>-16</c:v>
                </c:pt>
                <c:pt idx="3">
                  <c:v>-12</c:v>
                </c:pt>
                <c:pt idx="4">
                  <c:v>-8</c:v>
                </c:pt>
                <c:pt idx="5">
                  <c:v>-4</c:v>
                </c:pt>
                <c:pt idx="6">
                  <c:v>0</c:v>
                </c:pt>
                <c:pt idx="7">
                  <c:v>4</c:v>
                </c:pt>
                <c:pt idx="8">
                  <c:v>8</c:v>
                </c:pt>
                <c:pt idx="9">
                  <c:v>12</c:v>
                </c:pt>
                <c:pt idx="10">
                  <c:v>16</c:v>
                </c:pt>
                <c:pt idx="11">
                  <c:v>20</c:v>
                </c:pt>
                <c:pt idx="12">
                  <c:v>24</c:v>
                </c:pt>
                <c:pt idx="13">
                  <c:v>28</c:v>
                </c:pt>
                <c:pt idx="14">
                  <c:v>32</c:v>
                </c:pt>
                <c:pt idx="15">
                  <c:v>36</c:v>
                </c:pt>
                <c:pt idx="16">
                  <c:v>40</c:v>
                </c:pt>
                <c:pt idx="17">
                  <c:v>44</c:v>
                </c:pt>
                <c:pt idx="18">
                  <c:v>48</c:v>
                </c:pt>
                <c:pt idx="19">
                  <c:v>52</c:v>
                </c:pt>
                <c:pt idx="20">
                  <c:v>56</c:v>
                </c:pt>
              </c:numCache>
            </c:numRef>
          </c:val>
        </c:ser>
        <c:marker val="1"/>
        <c:axId val="68899968"/>
        <c:axId val="69006080"/>
      </c:lineChart>
      <c:catAx>
        <c:axId val="68899968"/>
        <c:scaling>
          <c:orientation val="minMax"/>
        </c:scaling>
        <c:axPos val="b"/>
        <c:numFmt formatCode="General" sourceLinked="1"/>
        <c:tickLblPos val="nextTo"/>
        <c:crossAx val="69006080"/>
        <c:crosses val="autoZero"/>
        <c:auto val="1"/>
        <c:lblAlgn val="ctr"/>
        <c:lblOffset val="100"/>
      </c:catAx>
      <c:valAx>
        <c:axId val="69006080"/>
        <c:scaling>
          <c:orientation val="minMax"/>
        </c:scaling>
        <c:axPos val="l"/>
        <c:majorGridlines/>
        <c:numFmt formatCode="General" sourceLinked="1"/>
        <c:tickLblPos val="nextTo"/>
        <c:crossAx val="6889996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326335</xdr:colOff>
      <xdr:row>0</xdr:row>
      <xdr:rowOff>111816</xdr:rowOff>
    </xdr:from>
    <xdr:to>
      <xdr:col>14</xdr:col>
      <xdr:colOff>21535</xdr:colOff>
      <xdr:row>14</xdr:row>
      <xdr:rowOff>188016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323021</xdr:colOff>
      <xdr:row>16</xdr:row>
      <xdr:rowOff>115955</xdr:rowOff>
    </xdr:from>
    <xdr:to>
      <xdr:col>14</xdr:col>
      <xdr:colOff>18221</xdr:colOff>
      <xdr:row>31</xdr:row>
      <xdr:rowOff>1655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0.2783</cdr:x>
      <cdr:y>0.73134</cdr:y>
    </cdr:from>
    <cdr:to>
      <cdr:x>0.4783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267103" y="2006202"/>
          <a:ext cx="910590" cy="73699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 b="1"/>
            <a:t>(-2,23607,0)</a:t>
          </a:r>
          <a:endParaRPr lang="ru-RU" sz="1100" b="1"/>
        </a:p>
      </cdr:txBody>
    </cdr:sp>
  </cdr:relSizeAnchor>
  <cdr:relSizeAnchor xmlns:cdr="http://schemas.openxmlformats.org/drawingml/2006/chartDrawing">
    <cdr:from>
      <cdr:x>0.46727</cdr:x>
      <cdr:y>0.74219</cdr:y>
    </cdr:from>
    <cdr:to>
      <cdr:x>0.67352</cdr:x>
      <cdr:y>0.97352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127449" y="2035968"/>
          <a:ext cx="939046" cy="63460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 b="1"/>
            <a:t>(2,23607,0)</a:t>
          </a:r>
          <a:endParaRPr lang="ru-RU" sz="1100" b="1"/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0.34486</cdr:x>
      <cdr:y>0.66164</cdr:y>
    </cdr:from>
    <cdr:to>
      <cdr:x>0.45319</cdr:x>
      <cdr:y>0.85041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1579095" y="1815022"/>
          <a:ext cx="496050" cy="51781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4000">
              <a:solidFill>
                <a:srgbClr val="FFFF00"/>
              </a:solidFill>
            </a:rPr>
            <a:t>.</a:t>
          </a:r>
          <a:endParaRPr lang="ru-RU" sz="4000">
            <a:solidFill>
              <a:srgbClr val="FFFF00"/>
            </a:solidFill>
          </a:endParaRPr>
        </a:p>
      </cdr:txBody>
    </cdr:sp>
  </cdr:relSizeAnchor>
  <cdr:relSizeAnchor xmlns:cdr="http://schemas.openxmlformats.org/drawingml/2006/chartDrawing">
    <cdr:from>
      <cdr:x>0.27701</cdr:x>
      <cdr:y>0.74187</cdr:y>
    </cdr:from>
    <cdr:to>
      <cdr:x>0.47701</cdr:x>
      <cdr:y>1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1270000" y="2035108"/>
          <a:ext cx="916940" cy="70809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 b="1"/>
            <a:t>(-2,616, 5,535)</a:t>
          </a:r>
          <a:endParaRPr lang="ru-RU" sz="1100" b="1"/>
        </a:p>
      </cdr:txBody>
    </cdr:sp>
  </cdr:relSizeAnchor>
  <cdr:relSizeAnchor xmlns:cdr="http://schemas.openxmlformats.org/drawingml/2006/chartDrawing">
    <cdr:from>
      <cdr:x>0.50554</cdr:x>
      <cdr:y>0.69444</cdr:y>
    </cdr:from>
    <cdr:to>
      <cdr:x>0.70554</cdr:x>
      <cdr:y>0.95257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2317750" y="1905000"/>
          <a:ext cx="916940" cy="70809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 b="1"/>
            <a:t>(3,950, 31,80)</a:t>
          </a:r>
          <a:endParaRPr lang="ru-RU" sz="1100" b="1"/>
        </a:p>
      </cdr:txBody>
    </cdr:sp>
  </cdr:relSizeAnchor>
</c:userShape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opLeftCell="A13" workbookViewId="0">
      <selection activeCell="K44" sqref="K44"/>
    </sheetView>
  </sheetViews>
  <sheetFormatPr defaultRowHeight="15"/>
  <cols>
    <col min="1" max="1" width="3.42578125" customWidth="1"/>
    <col min="2" max="2" width="23.85546875" customWidth="1"/>
    <col min="3" max="3" width="9.5703125" customWidth="1"/>
    <col min="4" max="8" width="11.28515625" customWidth="1"/>
    <col min="9" max="12" width="7.5703125" customWidth="1"/>
    <col min="13" max="13" width="22.85546875" customWidth="1"/>
  </cols>
  <sheetData>
    <row r="1" spans="1:13">
      <c r="B1" s="2" t="s">
        <v>0</v>
      </c>
      <c r="C1" s="2" t="s">
        <v>1</v>
      </c>
      <c r="L1" s="4" t="s">
        <v>6</v>
      </c>
      <c r="M1" s="4" t="s">
        <v>7</v>
      </c>
    </row>
    <row r="2" spans="1:13">
      <c r="B2" s="1" t="s">
        <v>5</v>
      </c>
      <c r="C2" s="6">
        <v>3</v>
      </c>
      <c r="L2" s="5" t="s">
        <v>8</v>
      </c>
      <c r="M2" s="1" t="s">
        <v>13</v>
      </c>
    </row>
    <row r="3" spans="1:13">
      <c r="B3" s="1" t="s">
        <v>2</v>
      </c>
      <c r="C3" s="6">
        <v>2</v>
      </c>
      <c r="L3" s="5" t="s">
        <v>9</v>
      </c>
      <c r="M3" s="1" t="s">
        <v>14</v>
      </c>
    </row>
    <row r="4" spans="1:13">
      <c r="B4" s="1" t="s">
        <v>3</v>
      </c>
      <c r="C4" s="6">
        <v>1</v>
      </c>
      <c r="L4" s="5" t="s">
        <v>10</v>
      </c>
      <c r="M4" s="1" t="s">
        <v>15</v>
      </c>
    </row>
    <row r="5" spans="1:13">
      <c r="B5" s="1" t="s">
        <v>4</v>
      </c>
      <c r="C5" s="6">
        <v>0</v>
      </c>
      <c r="L5" s="5" t="s">
        <v>11</v>
      </c>
      <c r="M5" s="1" t="s">
        <v>16</v>
      </c>
    </row>
    <row r="6" spans="1:13">
      <c r="L6" s="5" t="s">
        <v>12</v>
      </c>
      <c r="M6" s="1" t="s">
        <v>17</v>
      </c>
    </row>
    <row r="8" spans="1:13">
      <c r="B8" s="3" t="s">
        <v>18</v>
      </c>
    </row>
    <row r="9" spans="1:13" ht="15.75" thickBot="1"/>
    <row r="10" spans="1:13" ht="33.75" customHeight="1" thickTop="1" thickBot="1">
      <c r="A10" s="32" t="s">
        <v>19</v>
      </c>
      <c r="B10" s="33" t="s">
        <v>20</v>
      </c>
      <c r="C10" s="33" t="s">
        <v>21</v>
      </c>
      <c r="D10" s="34" t="s">
        <v>22</v>
      </c>
      <c r="E10" s="35" t="s">
        <v>23</v>
      </c>
      <c r="F10" s="35" t="s">
        <v>24</v>
      </c>
      <c r="G10" s="35" t="s">
        <v>25</v>
      </c>
      <c r="H10" s="36" t="s">
        <v>26</v>
      </c>
      <c r="I10" s="37" t="s">
        <v>45</v>
      </c>
      <c r="J10" s="32" t="s">
        <v>46</v>
      </c>
      <c r="K10" s="32" t="s">
        <v>47</v>
      </c>
      <c r="L10" s="32" t="s">
        <v>48</v>
      </c>
      <c r="M10" s="38" t="s">
        <v>49</v>
      </c>
    </row>
    <row r="11" spans="1:13">
      <c r="A11" s="1">
        <v>1</v>
      </c>
      <c r="B11" s="9" t="s">
        <v>27</v>
      </c>
      <c r="C11" s="28" t="s">
        <v>37</v>
      </c>
      <c r="D11" s="13">
        <v>2</v>
      </c>
      <c r="E11" s="14">
        <v>5</v>
      </c>
      <c r="F11" s="14">
        <v>5</v>
      </c>
      <c r="G11" s="14">
        <v>5</v>
      </c>
      <c r="H11" s="15">
        <v>3</v>
      </c>
      <c r="I11" s="30">
        <f>COUNTIF(D11:H11,2)</f>
        <v>1</v>
      </c>
      <c r="J11" s="1">
        <f>COUNTIF(D11:H11,"н")</f>
        <v>0</v>
      </c>
      <c r="K11" s="1">
        <f>IF($C$2-J11&gt;=0,$C$2-J11,0)</f>
        <v>3</v>
      </c>
      <c r="L11" s="1">
        <f>SUM(D11:H11)+K11</f>
        <v>23</v>
      </c>
      <c r="M11" s="1" t="str">
        <f>IF( AND(I11=0,J11=0), M$2, IF( AND(I11&gt;0,J11=0,L11&gt;=12), M$3, IF( AND(I11=0,J11&gt;0,L11&gt;=12), M$4, IF( AND(I11&gt;0,J11&gt;0, L11&gt;=12),M$5, IF( OR( AND(I11&gt;0,J11&gt;0), L11&lt;12),M$6)))))</f>
        <v>пересдача нормативов</v>
      </c>
    </row>
    <row r="12" spans="1:13">
      <c r="A12" s="1">
        <f>A11+1</f>
        <v>2</v>
      </c>
      <c r="B12" s="9" t="s">
        <v>28</v>
      </c>
      <c r="C12" s="29" t="s">
        <v>38</v>
      </c>
      <c r="D12" s="16">
        <v>4</v>
      </c>
      <c r="E12" s="6">
        <v>4</v>
      </c>
      <c r="F12" s="6" t="s">
        <v>44</v>
      </c>
      <c r="G12" s="6">
        <v>2</v>
      </c>
      <c r="H12" s="17" t="s">
        <v>44</v>
      </c>
      <c r="I12" s="30">
        <f t="shared" ref="I12:I20" si="0">COUNTIF(D12:H12,2)</f>
        <v>1</v>
      </c>
      <c r="J12" s="1">
        <f t="shared" ref="J12:J20" si="1">COUNTIF(D12:H12,"н")</f>
        <v>2</v>
      </c>
      <c r="K12" s="1">
        <f t="shared" ref="K12:K20" si="2">IF($C$2-J12&gt;=0,$C$2-J12,0)</f>
        <v>1</v>
      </c>
      <c r="L12" s="1">
        <f t="shared" ref="L12:L20" si="3">SUM(D12:H12)+K12</f>
        <v>11</v>
      </c>
      <c r="M12" s="1" t="str">
        <f>IF( AND(I12=0,J12=0), M$2, IF( AND(I12&gt;0,J12=0,L12&gt;=12), M$3, IF( AND(I12=0,J12&gt;0,L12&gt;=12), M$4, IF( AND(I12&gt;0,J12&gt;0, L12&gt;=12),M$5, IF( OR( AND(I12&gt;0,J12&gt;0), L12&lt;12),M$6)))))</f>
        <v>незачет</v>
      </c>
    </row>
    <row r="13" spans="1:13">
      <c r="A13" s="1">
        <f t="shared" ref="A13:A20" si="4">A12+1</f>
        <v>3</v>
      </c>
      <c r="B13" s="9" t="s">
        <v>29</v>
      </c>
      <c r="C13" s="29" t="s">
        <v>39</v>
      </c>
      <c r="D13" s="16">
        <v>4</v>
      </c>
      <c r="E13" s="6" t="s">
        <v>44</v>
      </c>
      <c r="F13" s="6" t="s">
        <v>44</v>
      </c>
      <c r="G13" s="6" t="s">
        <v>44</v>
      </c>
      <c r="H13" s="17">
        <v>3</v>
      </c>
      <c r="I13" s="30">
        <f t="shared" si="0"/>
        <v>0</v>
      </c>
      <c r="J13" s="1">
        <f t="shared" si="1"/>
        <v>3</v>
      </c>
      <c r="K13" s="1">
        <f t="shared" si="2"/>
        <v>0</v>
      </c>
      <c r="L13" s="1">
        <f t="shared" si="3"/>
        <v>7</v>
      </c>
      <c r="M13" s="1" t="str">
        <f t="shared" ref="M13:M20" si="5">IF( AND(I13=0,J13=0), M$2, IF( AND(I13&gt;0,J13=0,L13&gt;=12), M$3, IF( AND(I13=0,J13&gt;0,L13&gt;=12), M$4, IF( AND(I13&gt;0,J13&gt;0, L13&gt;=12),M$5, IF( OR( AND(I13&gt;0,J13&gt;0), L13&lt;12),M$6)))))</f>
        <v>незачет</v>
      </c>
    </row>
    <row r="14" spans="1:13">
      <c r="A14" s="1">
        <f t="shared" si="4"/>
        <v>4</v>
      </c>
      <c r="B14" s="9" t="s">
        <v>30</v>
      </c>
      <c r="C14" s="29" t="s">
        <v>38</v>
      </c>
      <c r="D14" s="16">
        <v>5</v>
      </c>
      <c r="E14" s="6">
        <v>5</v>
      </c>
      <c r="F14" s="6" t="s">
        <v>44</v>
      </c>
      <c r="G14" s="6">
        <v>5</v>
      </c>
      <c r="H14" s="17">
        <v>4</v>
      </c>
      <c r="I14" s="30">
        <f t="shared" si="0"/>
        <v>0</v>
      </c>
      <c r="J14" s="1">
        <f t="shared" si="1"/>
        <v>1</v>
      </c>
      <c r="K14" s="1">
        <f t="shared" si="2"/>
        <v>2</v>
      </c>
      <c r="L14" s="1">
        <f t="shared" si="3"/>
        <v>21</v>
      </c>
      <c r="M14" s="1" t="str">
        <f t="shared" si="5"/>
        <v>отработка отгулов</v>
      </c>
    </row>
    <row r="15" spans="1:13">
      <c r="A15" s="1">
        <f t="shared" si="4"/>
        <v>5</v>
      </c>
      <c r="B15" s="9" t="s">
        <v>31</v>
      </c>
      <c r="C15" s="29" t="s">
        <v>40</v>
      </c>
      <c r="D15" s="16" t="s">
        <v>44</v>
      </c>
      <c r="E15" s="6">
        <v>2</v>
      </c>
      <c r="F15" s="6">
        <v>2</v>
      </c>
      <c r="G15" s="6" t="s">
        <v>44</v>
      </c>
      <c r="H15" s="17">
        <v>5</v>
      </c>
      <c r="I15" s="30">
        <f t="shared" si="0"/>
        <v>2</v>
      </c>
      <c r="J15" s="1">
        <f t="shared" si="1"/>
        <v>2</v>
      </c>
      <c r="K15" s="1">
        <f t="shared" si="2"/>
        <v>1</v>
      </c>
      <c r="L15" s="1">
        <f t="shared" si="3"/>
        <v>10</v>
      </c>
      <c r="M15" s="1" t="str">
        <f t="shared" si="5"/>
        <v>незачет</v>
      </c>
    </row>
    <row r="16" spans="1:13">
      <c r="A16" s="1">
        <f t="shared" si="4"/>
        <v>6</v>
      </c>
      <c r="B16" s="9" t="s">
        <v>32</v>
      </c>
      <c r="C16" s="29" t="s">
        <v>41</v>
      </c>
      <c r="D16" s="16">
        <v>5</v>
      </c>
      <c r="E16" s="6">
        <v>4</v>
      </c>
      <c r="F16" s="6">
        <v>4</v>
      </c>
      <c r="G16" s="6">
        <v>4</v>
      </c>
      <c r="H16" s="17">
        <v>3</v>
      </c>
      <c r="I16" s="30">
        <f t="shared" si="0"/>
        <v>0</v>
      </c>
      <c r="J16" s="1">
        <f t="shared" si="1"/>
        <v>0</v>
      </c>
      <c r="K16" s="1">
        <f t="shared" si="2"/>
        <v>3</v>
      </c>
      <c r="L16" s="1">
        <f t="shared" si="3"/>
        <v>23</v>
      </c>
      <c r="M16" s="1" t="str">
        <f t="shared" si="5"/>
        <v>зачет</v>
      </c>
    </row>
    <row r="17" spans="1:13">
      <c r="A17" s="1">
        <f t="shared" si="4"/>
        <v>7</v>
      </c>
      <c r="B17" s="9" t="s">
        <v>33</v>
      </c>
      <c r="C17" s="29" t="s">
        <v>38</v>
      </c>
      <c r="D17" s="16">
        <v>5</v>
      </c>
      <c r="E17" s="6">
        <v>5</v>
      </c>
      <c r="F17" s="6">
        <v>5</v>
      </c>
      <c r="G17" s="6" t="s">
        <v>44</v>
      </c>
      <c r="H17" s="17">
        <v>2</v>
      </c>
      <c r="I17" s="30">
        <f t="shared" si="0"/>
        <v>1</v>
      </c>
      <c r="J17" s="1">
        <f t="shared" si="1"/>
        <v>1</v>
      </c>
      <c r="K17" s="1">
        <f t="shared" si="2"/>
        <v>2</v>
      </c>
      <c r="L17" s="1">
        <f t="shared" si="3"/>
        <v>19</v>
      </c>
      <c r="M17" s="1" t="str">
        <f t="shared" si="5"/>
        <v>пересдача и отработка</v>
      </c>
    </row>
    <row r="18" spans="1:13">
      <c r="A18" s="1">
        <f t="shared" si="4"/>
        <v>8</v>
      </c>
      <c r="B18" s="9" t="s">
        <v>34</v>
      </c>
      <c r="C18" s="29" t="s">
        <v>42</v>
      </c>
      <c r="D18" s="16">
        <v>3</v>
      </c>
      <c r="E18" s="6">
        <v>5</v>
      </c>
      <c r="F18" s="6" t="s">
        <v>44</v>
      </c>
      <c r="G18" s="6">
        <v>4</v>
      </c>
      <c r="H18" s="17">
        <v>4</v>
      </c>
      <c r="I18" s="30">
        <f t="shared" si="0"/>
        <v>0</v>
      </c>
      <c r="J18" s="1">
        <f t="shared" si="1"/>
        <v>1</v>
      </c>
      <c r="K18" s="1">
        <f t="shared" si="2"/>
        <v>2</v>
      </c>
      <c r="L18" s="1">
        <f t="shared" si="3"/>
        <v>18</v>
      </c>
      <c r="M18" s="1" t="str">
        <f t="shared" si="5"/>
        <v>отработка отгулов</v>
      </c>
    </row>
    <row r="19" spans="1:13">
      <c r="A19" s="1">
        <f t="shared" si="4"/>
        <v>9</v>
      </c>
      <c r="B19" s="9" t="s">
        <v>35</v>
      </c>
      <c r="C19" s="29" t="s">
        <v>38</v>
      </c>
      <c r="D19" s="16">
        <v>5</v>
      </c>
      <c r="E19" s="6">
        <v>4</v>
      </c>
      <c r="F19" s="6">
        <v>3</v>
      </c>
      <c r="G19" s="6">
        <v>4</v>
      </c>
      <c r="H19" s="17">
        <v>5</v>
      </c>
      <c r="I19" s="30">
        <f t="shared" si="0"/>
        <v>0</v>
      </c>
      <c r="J19" s="1">
        <f t="shared" si="1"/>
        <v>0</v>
      </c>
      <c r="K19" s="1">
        <f t="shared" si="2"/>
        <v>3</v>
      </c>
      <c r="L19" s="1">
        <f t="shared" si="3"/>
        <v>24</v>
      </c>
      <c r="M19" s="1" t="str">
        <f t="shared" si="5"/>
        <v>зачет</v>
      </c>
    </row>
    <row r="20" spans="1:13" ht="15.75" thickBot="1">
      <c r="A20" s="1">
        <f t="shared" si="4"/>
        <v>10</v>
      </c>
      <c r="B20" s="9" t="s">
        <v>36</v>
      </c>
      <c r="C20" s="29" t="s">
        <v>43</v>
      </c>
      <c r="D20" s="18">
        <v>5</v>
      </c>
      <c r="E20" s="19">
        <v>5</v>
      </c>
      <c r="F20" s="19">
        <v>3</v>
      </c>
      <c r="G20" s="19">
        <v>5</v>
      </c>
      <c r="H20" s="20">
        <v>5</v>
      </c>
      <c r="I20" s="30">
        <f t="shared" si="0"/>
        <v>0</v>
      </c>
      <c r="J20" s="1">
        <f t="shared" si="1"/>
        <v>0</v>
      </c>
      <c r="K20" s="1">
        <f t="shared" si="2"/>
        <v>3</v>
      </c>
      <c r="L20" s="1">
        <f t="shared" si="3"/>
        <v>26</v>
      </c>
      <c r="M20" s="1" t="str">
        <f t="shared" si="5"/>
        <v>зачет</v>
      </c>
    </row>
    <row r="21" spans="1:13" ht="15.75" thickTop="1"/>
    <row r="22" spans="1:13">
      <c r="B22" t="s">
        <v>50</v>
      </c>
      <c r="D22" s="1">
        <f>AVERAGE(D11:D20)</f>
        <v>4.2222222222222223</v>
      </c>
      <c r="E22" s="1">
        <f t="shared" ref="E22:H22" si="6">AVERAGE(E11:E20)</f>
        <v>4.333333333333333</v>
      </c>
      <c r="F22" s="1">
        <f t="shared" si="6"/>
        <v>3.6666666666666665</v>
      </c>
      <c r="G22" s="1">
        <f t="shared" si="6"/>
        <v>4.1428571428571432</v>
      </c>
      <c r="H22" s="1">
        <f t="shared" si="6"/>
        <v>3.7777777777777777</v>
      </c>
    </row>
    <row r="24" spans="1:13">
      <c r="B24" t="s">
        <v>51</v>
      </c>
      <c r="D24" s="1">
        <f>MAX(L11:L20)</f>
        <v>26</v>
      </c>
    </row>
    <row r="25" spans="1:13">
      <c r="B25" t="s">
        <v>52</v>
      </c>
      <c r="D25" s="1">
        <f>MIN(L11:L20)</f>
        <v>7</v>
      </c>
    </row>
    <row r="26" spans="1:13">
      <c r="B26" t="s">
        <v>53</v>
      </c>
      <c r="D26" s="1">
        <f>AVERAGE(I11:I20)</f>
        <v>0.5</v>
      </c>
    </row>
    <row r="27" spans="1:13">
      <c r="B27" t="s">
        <v>54</v>
      </c>
      <c r="D27" s="1">
        <f>AVERAGE(J11:J20)</f>
        <v>1</v>
      </c>
    </row>
    <row r="28" spans="1:13">
      <c r="B28" t="s">
        <v>55</v>
      </c>
      <c r="D28" s="1">
        <f>SUM(COUNTIF(M11:M20, M4), COUNTIF(M11:M20,M5))</f>
        <v>3</v>
      </c>
    </row>
    <row r="29" spans="1:13" ht="15.75" thickBot="1"/>
    <row r="30" spans="1:13" ht="30.75" thickBot="1">
      <c r="A30" s="7" t="s">
        <v>19</v>
      </c>
      <c r="B30" s="7" t="s">
        <v>20</v>
      </c>
      <c r="C30" s="8" t="s">
        <v>21</v>
      </c>
      <c r="D30" s="10" t="s">
        <v>22</v>
      </c>
      <c r="E30" s="11" t="s">
        <v>23</v>
      </c>
      <c r="F30" s="11" t="s">
        <v>24</v>
      </c>
      <c r="G30" s="11" t="s">
        <v>25</v>
      </c>
      <c r="H30" s="12" t="s">
        <v>26</v>
      </c>
      <c r="I30" s="31" t="s">
        <v>45</v>
      </c>
      <c r="J30" s="7" t="s">
        <v>46</v>
      </c>
      <c r="K30" s="7" t="s">
        <v>47</v>
      </c>
      <c r="L30" s="7" t="s">
        <v>48</v>
      </c>
      <c r="M30" s="7" t="s">
        <v>49</v>
      </c>
    </row>
    <row r="31" spans="1:13">
      <c r="A31" s="1">
        <v>3</v>
      </c>
      <c r="B31" s="1" t="s">
        <v>29</v>
      </c>
      <c r="C31" s="29" t="s">
        <v>39</v>
      </c>
      <c r="D31" s="21">
        <v>4</v>
      </c>
      <c r="E31" s="14" t="s">
        <v>44</v>
      </c>
      <c r="F31" s="14" t="s">
        <v>44</v>
      </c>
      <c r="G31" s="14" t="s">
        <v>44</v>
      </c>
      <c r="H31" s="22">
        <v>3</v>
      </c>
      <c r="I31" s="30">
        <v>0</v>
      </c>
      <c r="J31" s="1">
        <v>3</v>
      </c>
      <c r="K31" s="1">
        <v>0</v>
      </c>
      <c r="L31" s="1">
        <v>7</v>
      </c>
      <c r="M31" s="1" t="s">
        <v>17</v>
      </c>
    </row>
    <row r="32" spans="1:13">
      <c r="A32" s="1">
        <v>5</v>
      </c>
      <c r="B32" s="1" t="s">
        <v>31</v>
      </c>
      <c r="C32" s="29" t="s">
        <v>40</v>
      </c>
      <c r="D32" s="23" t="s">
        <v>44</v>
      </c>
      <c r="E32" s="6">
        <v>2</v>
      </c>
      <c r="F32" s="6">
        <v>2</v>
      </c>
      <c r="G32" s="6" t="s">
        <v>44</v>
      </c>
      <c r="H32" s="24">
        <v>5</v>
      </c>
      <c r="I32" s="30">
        <v>2</v>
      </c>
      <c r="J32" s="1">
        <v>2</v>
      </c>
      <c r="K32" s="1">
        <v>1</v>
      </c>
      <c r="L32" s="1">
        <v>10</v>
      </c>
      <c r="M32" s="1" t="s">
        <v>17</v>
      </c>
    </row>
    <row r="33" spans="1:13">
      <c r="A33" s="1">
        <v>2</v>
      </c>
      <c r="B33" s="1" t="s">
        <v>28</v>
      </c>
      <c r="C33" s="29" t="s">
        <v>38</v>
      </c>
      <c r="D33" s="23">
        <v>4</v>
      </c>
      <c r="E33" s="6">
        <v>4</v>
      </c>
      <c r="F33" s="6" t="s">
        <v>44</v>
      </c>
      <c r="G33" s="6">
        <v>2</v>
      </c>
      <c r="H33" s="24" t="s">
        <v>44</v>
      </c>
      <c r="I33" s="30">
        <v>1</v>
      </c>
      <c r="J33" s="1">
        <v>2</v>
      </c>
      <c r="K33" s="1">
        <v>1</v>
      </c>
      <c r="L33" s="1">
        <v>11</v>
      </c>
      <c r="M33" s="1" t="s">
        <v>17</v>
      </c>
    </row>
    <row r="34" spans="1:13">
      <c r="A34" s="1">
        <v>8</v>
      </c>
      <c r="B34" s="1" t="s">
        <v>34</v>
      </c>
      <c r="C34" s="29" t="s">
        <v>42</v>
      </c>
      <c r="D34" s="23">
        <v>3</v>
      </c>
      <c r="E34" s="6">
        <v>5</v>
      </c>
      <c r="F34" s="6" t="s">
        <v>44</v>
      </c>
      <c r="G34" s="6">
        <v>4</v>
      </c>
      <c r="H34" s="24">
        <v>4</v>
      </c>
      <c r="I34" s="30">
        <v>0</v>
      </c>
      <c r="J34" s="1">
        <v>1</v>
      </c>
      <c r="K34" s="1">
        <v>2</v>
      </c>
      <c r="L34" s="1">
        <v>18</v>
      </c>
      <c r="M34" s="1" t="s">
        <v>15</v>
      </c>
    </row>
    <row r="35" spans="1:13">
      <c r="A35" s="1">
        <v>7</v>
      </c>
      <c r="B35" s="1" t="s">
        <v>33</v>
      </c>
      <c r="C35" s="29" t="s">
        <v>38</v>
      </c>
      <c r="D35" s="23">
        <v>5</v>
      </c>
      <c r="E35" s="6">
        <v>5</v>
      </c>
      <c r="F35" s="6">
        <v>5</v>
      </c>
      <c r="G35" s="6" t="s">
        <v>44</v>
      </c>
      <c r="H35" s="24">
        <v>2</v>
      </c>
      <c r="I35" s="30">
        <v>1</v>
      </c>
      <c r="J35" s="1">
        <v>1</v>
      </c>
      <c r="K35" s="1">
        <v>2</v>
      </c>
      <c r="L35" s="1">
        <v>19</v>
      </c>
      <c r="M35" s="1" t="s">
        <v>16</v>
      </c>
    </row>
    <row r="36" spans="1:13">
      <c r="A36" s="1">
        <v>4</v>
      </c>
      <c r="B36" s="1" t="s">
        <v>30</v>
      </c>
      <c r="C36" s="29" t="s">
        <v>38</v>
      </c>
      <c r="D36" s="23">
        <v>5</v>
      </c>
      <c r="E36" s="6">
        <v>5</v>
      </c>
      <c r="F36" s="6" t="s">
        <v>44</v>
      </c>
      <c r="G36" s="6">
        <v>5</v>
      </c>
      <c r="H36" s="24">
        <v>4</v>
      </c>
      <c r="I36" s="30">
        <v>0</v>
      </c>
      <c r="J36" s="1">
        <v>1</v>
      </c>
      <c r="K36" s="1">
        <v>2</v>
      </c>
      <c r="L36" s="1">
        <v>21</v>
      </c>
      <c r="M36" s="1" t="s">
        <v>15</v>
      </c>
    </row>
    <row r="37" spans="1:13">
      <c r="A37" s="1">
        <v>1</v>
      </c>
      <c r="B37" s="1" t="s">
        <v>27</v>
      </c>
      <c r="C37" s="29" t="s">
        <v>37</v>
      </c>
      <c r="D37" s="23">
        <v>2</v>
      </c>
      <c r="E37" s="6">
        <v>5</v>
      </c>
      <c r="F37" s="6">
        <v>5</v>
      </c>
      <c r="G37" s="6">
        <v>5</v>
      </c>
      <c r="H37" s="24">
        <v>3</v>
      </c>
      <c r="I37" s="30">
        <v>1</v>
      </c>
      <c r="J37" s="1">
        <v>0</v>
      </c>
      <c r="K37" s="1">
        <v>3</v>
      </c>
      <c r="L37" s="1">
        <v>23</v>
      </c>
      <c r="M37" s="1" t="s">
        <v>14</v>
      </c>
    </row>
    <row r="38" spans="1:13">
      <c r="A38" s="1">
        <v>6</v>
      </c>
      <c r="B38" s="1" t="s">
        <v>32</v>
      </c>
      <c r="C38" s="29" t="s">
        <v>41</v>
      </c>
      <c r="D38" s="23">
        <v>5</v>
      </c>
      <c r="E38" s="6">
        <v>4</v>
      </c>
      <c r="F38" s="6">
        <v>4</v>
      </c>
      <c r="G38" s="6">
        <v>4</v>
      </c>
      <c r="H38" s="24">
        <v>3</v>
      </c>
      <c r="I38" s="30">
        <v>0</v>
      </c>
      <c r="J38" s="1">
        <v>0</v>
      </c>
      <c r="K38" s="1">
        <v>3</v>
      </c>
      <c r="L38" s="1">
        <v>23</v>
      </c>
      <c r="M38" s="1" t="s">
        <v>13</v>
      </c>
    </row>
    <row r="39" spans="1:13">
      <c r="A39" s="1">
        <v>9</v>
      </c>
      <c r="B39" s="1" t="s">
        <v>35</v>
      </c>
      <c r="C39" s="29" t="s">
        <v>38</v>
      </c>
      <c r="D39" s="23">
        <v>5</v>
      </c>
      <c r="E39" s="6">
        <v>4</v>
      </c>
      <c r="F39" s="6">
        <v>3</v>
      </c>
      <c r="G39" s="6">
        <v>4</v>
      </c>
      <c r="H39" s="24">
        <v>5</v>
      </c>
      <c r="I39" s="30">
        <v>0</v>
      </c>
      <c r="J39" s="1">
        <v>0</v>
      </c>
      <c r="K39" s="1">
        <v>3</v>
      </c>
      <c r="L39" s="1">
        <v>24</v>
      </c>
      <c r="M39" s="1" t="s">
        <v>13</v>
      </c>
    </row>
    <row r="40" spans="1:13" ht="15.75" thickBot="1">
      <c r="A40" s="1">
        <v>10</v>
      </c>
      <c r="B40" s="1" t="s">
        <v>36</v>
      </c>
      <c r="C40" s="29" t="s">
        <v>43</v>
      </c>
      <c r="D40" s="25">
        <v>5</v>
      </c>
      <c r="E40" s="26">
        <v>5</v>
      </c>
      <c r="F40" s="26">
        <v>3</v>
      </c>
      <c r="G40" s="26">
        <v>5</v>
      </c>
      <c r="H40" s="27">
        <v>5</v>
      </c>
      <c r="I40" s="30">
        <v>0</v>
      </c>
      <c r="J40" s="1">
        <v>0</v>
      </c>
      <c r="K40" s="1">
        <v>3</v>
      </c>
      <c r="L40" s="1">
        <v>26</v>
      </c>
      <c r="M40" s="1" t="s">
        <v>13</v>
      </c>
    </row>
  </sheetData>
  <sortState ref="A31:M40">
    <sortCondition ref="L31:L40"/>
    <sortCondition ref="B31:B40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6"/>
  <sheetViews>
    <sheetView tabSelected="1" topLeftCell="A7" zoomScale="120" zoomScaleNormal="120" workbookViewId="0">
      <selection activeCell="L34" sqref="L34"/>
    </sheetView>
  </sheetViews>
  <sheetFormatPr defaultRowHeight="15"/>
  <sheetData>
    <row r="1" spans="1:6">
      <c r="A1" t="s">
        <v>71</v>
      </c>
      <c r="B1" t="s">
        <v>72</v>
      </c>
      <c r="C1" t="s">
        <v>77</v>
      </c>
      <c r="D1" t="s">
        <v>78</v>
      </c>
      <c r="E1" t="s">
        <v>73</v>
      </c>
      <c r="F1" t="s">
        <v>74</v>
      </c>
    </row>
    <row r="2" spans="1:6">
      <c r="A2">
        <v>-10</v>
      </c>
      <c r="B2">
        <f>3*A2^2 - 15</f>
        <v>285</v>
      </c>
      <c r="C2">
        <f>4*A2+16</f>
        <v>-24</v>
      </c>
      <c r="D2">
        <f>B2-C2</f>
        <v>309</v>
      </c>
      <c r="E2">
        <v>-2.2360676453120698</v>
      </c>
      <c r="F2">
        <f>3*E2^2 - 15</f>
        <v>-4.4567656072302952E-6</v>
      </c>
    </row>
    <row r="3" spans="1:6">
      <c r="A3">
        <f>A2+1</f>
        <v>-9</v>
      </c>
      <c r="B3">
        <f t="shared" ref="B3:B22" si="0">3*A3^2 - 15</f>
        <v>228</v>
      </c>
      <c r="C3">
        <f t="shared" ref="C3:C22" si="1">4*A3+16</f>
        <v>-20</v>
      </c>
      <c r="D3">
        <f t="shared" ref="D3:D22" si="2">B3-C3</f>
        <v>248</v>
      </c>
    </row>
    <row r="4" spans="1:6">
      <c r="A4">
        <f t="shared" ref="A4:A22" si="3">A3+1</f>
        <v>-8</v>
      </c>
      <c r="B4">
        <f t="shared" si="0"/>
        <v>177</v>
      </c>
      <c r="C4">
        <f t="shared" si="1"/>
        <v>-16</v>
      </c>
      <c r="D4">
        <f t="shared" si="2"/>
        <v>193</v>
      </c>
      <c r="E4" t="s">
        <v>75</v>
      </c>
      <c r="F4" t="s">
        <v>76</v>
      </c>
    </row>
    <row r="5" spans="1:6">
      <c r="A5">
        <f t="shared" si="3"/>
        <v>-7</v>
      </c>
      <c r="B5">
        <f t="shared" si="0"/>
        <v>132</v>
      </c>
      <c r="C5">
        <f t="shared" si="1"/>
        <v>-12</v>
      </c>
      <c r="D5">
        <f t="shared" si="2"/>
        <v>144</v>
      </c>
      <c r="E5">
        <v>2.2360713317022625</v>
      </c>
      <c r="F5">
        <f>3*E5^2 - 15</f>
        <v>4.5001382188658567E-5</v>
      </c>
    </row>
    <row r="6" spans="1:6">
      <c r="A6">
        <f t="shared" si="3"/>
        <v>-6</v>
      </c>
      <c r="B6">
        <f t="shared" si="0"/>
        <v>93</v>
      </c>
      <c r="C6">
        <f t="shared" si="1"/>
        <v>-8</v>
      </c>
      <c r="D6">
        <f t="shared" si="2"/>
        <v>101</v>
      </c>
    </row>
    <row r="7" spans="1:6">
      <c r="A7">
        <f t="shared" si="3"/>
        <v>-5</v>
      </c>
      <c r="B7">
        <f t="shared" si="0"/>
        <v>60</v>
      </c>
      <c r="C7">
        <f t="shared" si="1"/>
        <v>-4</v>
      </c>
      <c r="D7">
        <f t="shared" si="2"/>
        <v>64</v>
      </c>
    </row>
    <row r="8" spans="1:6">
      <c r="A8">
        <f t="shared" si="3"/>
        <v>-4</v>
      </c>
      <c r="B8">
        <f t="shared" si="0"/>
        <v>33</v>
      </c>
      <c r="C8">
        <f t="shared" si="1"/>
        <v>0</v>
      </c>
      <c r="D8">
        <f t="shared" si="2"/>
        <v>33</v>
      </c>
    </row>
    <row r="9" spans="1:6">
      <c r="A9">
        <f t="shared" si="3"/>
        <v>-3</v>
      </c>
      <c r="B9">
        <f t="shared" si="0"/>
        <v>12</v>
      </c>
      <c r="C9">
        <f t="shared" si="1"/>
        <v>4</v>
      </c>
      <c r="D9">
        <f t="shared" si="2"/>
        <v>8</v>
      </c>
    </row>
    <row r="10" spans="1:6">
      <c r="A10">
        <f t="shared" si="3"/>
        <v>-2</v>
      </c>
      <c r="B10">
        <f t="shared" si="0"/>
        <v>-3</v>
      </c>
      <c r="C10">
        <f t="shared" si="1"/>
        <v>8</v>
      </c>
      <c r="D10">
        <f t="shared" si="2"/>
        <v>-11</v>
      </c>
    </row>
    <row r="11" spans="1:6">
      <c r="A11">
        <f t="shared" si="3"/>
        <v>-1</v>
      </c>
      <c r="B11">
        <f t="shared" si="0"/>
        <v>-12</v>
      </c>
      <c r="C11">
        <f t="shared" si="1"/>
        <v>12</v>
      </c>
      <c r="D11">
        <f t="shared" si="2"/>
        <v>-24</v>
      </c>
    </row>
    <row r="12" spans="1:6">
      <c r="A12">
        <f t="shared" si="3"/>
        <v>0</v>
      </c>
      <c r="B12">
        <f t="shared" si="0"/>
        <v>-15</v>
      </c>
      <c r="C12">
        <f t="shared" si="1"/>
        <v>16</v>
      </c>
      <c r="D12">
        <f t="shared" si="2"/>
        <v>-31</v>
      </c>
    </row>
    <row r="13" spans="1:6">
      <c r="A13">
        <f t="shared" si="3"/>
        <v>1</v>
      </c>
      <c r="B13">
        <f t="shared" si="0"/>
        <v>-12</v>
      </c>
      <c r="C13">
        <f t="shared" si="1"/>
        <v>20</v>
      </c>
      <c r="D13">
        <f t="shared" si="2"/>
        <v>-32</v>
      </c>
    </row>
    <row r="14" spans="1:6">
      <c r="A14">
        <f t="shared" si="3"/>
        <v>2</v>
      </c>
      <c r="B14">
        <f t="shared" si="0"/>
        <v>-3</v>
      </c>
      <c r="C14">
        <f t="shared" si="1"/>
        <v>24</v>
      </c>
      <c r="D14">
        <f t="shared" si="2"/>
        <v>-27</v>
      </c>
    </row>
    <row r="15" spans="1:6">
      <c r="A15">
        <f t="shared" si="3"/>
        <v>3</v>
      </c>
      <c r="B15">
        <f t="shared" si="0"/>
        <v>12</v>
      </c>
      <c r="C15">
        <f t="shared" si="1"/>
        <v>28</v>
      </c>
      <c r="D15">
        <f t="shared" si="2"/>
        <v>-16</v>
      </c>
    </row>
    <row r="16" spans="1:6">
      <c r="A16">
        <f t="shared" si="3"/>
        <v>4</v>
      </c>
      <c r="B16">
        <f t="shared" si="0"/>
        <v>33</v>
      </c>
      <c r="C16">
        <f t="shared" si="1"/>
        <v>32</v>
      </c>
      <c r="D16">
        <f t="shared" si="2"/>
        <v>1</v>
      </c>
    </row>
    <row r="17" spans="1:4">
      <c r="A17">
        <f t="shared" si="3"/>
        <v>5</v>
      </c>
      <c r="B17">
        <f t="shared" si="0"/>
        <v>60</v>
      </c>
      <c r="C17">
        <f t="shared" si="1"/>
        <v>36</v>
      </c>
      <c r="D17">
        <f t="shared" si="2"/>
        <v>24</v>
      </c>
    </row>
    <row r="18" spans="1:4">
      <c r="A18">
        <f t="shared" si="3"/>
        <v>6</v>
      </c>
      <c r="B18">
        <f t="shared" si="0"/>
        <v>93</v>
      </c>
      <c r="C18">
        <f t="shared" si="1"/>
        <v>40</v>
      </c>
      <c r="D18">
        <f t="shared" si="2"/>
        <v>53</v>
      </c>
    </row>
    <row r="19" spans="1:4">
      <c r="A19">
        <f t="shared" si="3"/>
        <v>7</v>
      </c>
      <c r="B19">
        <f t="shared" si="0"/>
        <v>132</v>
      </c>
      <c r="C19">
        <f t="shared" si="1"/>
        <v>44</v>
      </c>
      <c r="D19">
        <f t="shared" si="2"/>
        <v>88</v>
      </c>
    </row>
    <row r="20" spans="1:4">
      <c r="A20">
        <f t="shared" si="3"/>
        <v>8</v>
      </c>
      <c r="B20">
        <f t="shared" si="0"/>
        <v>177</v>
      </c>
      <c r="C20">
        <f t="shared" si="1"/>
        <v>48</v>
      </c>
      <c r="D20">
        <f t="shared" si="2"/>
        <v>129</v>
      </c>
    </row>
    <row r="21" spans="1:4">
      <c r="A21">
        <f t="shared" si="3"/>
        <v>9</v>
      </c>
      <c r="B21">
        <f t="shared" si="0"/>
        <v>228</v>
      </c>
      <c r="C21">
        <f t="shared" si="1"/>
        <v>52</v>
      </c>
      <c r="D21">
        <f t="shared" si="2"/>
        <v>176</v>
      </c>
    </row>
    <row r="22" spans="1:4">
      <c r="A22">
        <f t="shared" si="3"/>
        <v>10</v>
      </c>
      <c r="B22">
        <f t="shared" si="0"/>
        <v>285</v>
      </c>
      <c r="C22">
        <f t="shared" si="1"/>
        <v>56</v>
      </c>
      <c r="D22">
        <f t="shared" si="2"/>
        <v>229</v>
      </c>
    </row>
    <row r="24" spans="1:4">
      <c r="A24" t="s">
        <v>71</v>
      </c>
      <c r="B24" t="s">
        <v>72</v>
      </c>
      <c r="C24" t="s">
        <v>77</v>
      </c>
      <c r="D24" t="s">
        <v>78</v>
      </c>
    </row>
    <row r="25" spans="1:4">
      <c r="A25">
        <v>-2.6162858425457958</v>
      </c>
      <c r="B25">
        <f t="shared" ref="B25:B26" si="4">3*A25^2 - 15</f>
        <v>5.5348548297166928</v>
      </c>
      <c r="C25">
        <f t="shared" ref="C25:C26" si="5">4*A25+16</f>
        <v>5.5348566298168169</v>
      </c>
      <c r="D25">
        <f t="shared" ref="D25:D26" si="6">B25-C25</f>
        <v>-1.8001001240719461E-6</v>
      </c>
    </row>
    <row r="26" spans="1:4">
      <c r="A26">
        <v>3.9496099999999998</v>
      </c>
      <c r="B26">
        <f>31.7984</f>
        <v>31.798400000000001</v>
      </c>
      <c r="C26">
        <f>31.7984</f>
        <v>31.798400000000001</v>
      </c>
      <c r="D26">
        <f t="shared" si="6"/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0"/>
  <sheetViews>
    <sheetView workbookViewId="0">
      <selection activeCell="H26" sqref="H26"/>
    </sheetView>
  </sheetViews>
  <sheetFormatPr defaultRowHeight="15"/>
  <cols>
    <col min="1" max="1" width="30.42578125" customWidth="1"/>
    <col min="2" max="2" width="19.42578125" customWidth="1"/>
    <col min="5" max="5" width="28.42578125" customWidth="1"/>
    <col min="6" max="6" width="11" customWidth="1"/>
  </cols>
  <sheetData>
    <row r="1" spans="1:7">
      <c r="A1" s="3" t="s">
        <v>56</v>
      </c>
      <c r="B1" s="3" t="s">
        <v>63</v>
      </c>
      <c r="E1" s="3" t="s">
        <v>70</v>
      </c>
      <c r="F1" s="3" t="s">
        <v>63</v>
      </c>
    </row>
    <row r="2" spans="1:7">
      <c r="A2" s="1" t="s">
        <v>57</v>
      </c>
      <c r="B2" s="1">
        <v>2000</v>
      </c>
      <c r="C2" s="1" t="s">
        <v>64</v>
      </c>
      <c r="E2" s="1" t="s">
        <v>57</v>
      </c>
      <c r="F2" s="1">
        <v>1640</v>
      </c>
      <c r="G2" s="1" t="s">
        <v>64</v>
      </c>
    </row>
    <row r="3" spans="1:7">
      <c r="A3" s="1" t="s">
        <v>58</v>
      </c>
      <c r="B3" s="1">
        <v>8</v>
      </c>
      <c r="C3" s="1" t="s">
        <v>65</v>
      </c>
      <c r="E3" s="1" t="s">
        <v>58</v>
      </c>
      <c r="F3" s="1">
        <v>8</v>
      </c>
      <c r="G3" s="1" t="s">
        <v>65</v>
      </c>
    </row>
    <row r="4" spans="1:7">
      <c r="A4" s="1" t="s">
        <v>59</v>
      </c>
      <c r="B4" s="1">
        <v>30.11</v>
      </c>
      <c r="C4" s="1" t="s">
        <v>66</v>
      </c>
      <c r="E4" s="1" t="s">
        <v>59</v>
      </c>
      <c r="F4" s="1">
        <v>30.11</v>
      </c>
      <c r="G4" s="1" t="s">
        <v>66</v>
      </c>
    </row>
    <row r="5" spans="1:7">
      <c r="A5" s="1" t="s">
        <v>60</v>
      </c>
      <c r="B5" s="1">
        <v>2</v>
      </c>
      <c r="C5" s="1" t="s">
        <v>67</v>
      </c>
      <c r="E5" s="1" t="s">
        <v>60</v>
      </c>
      <c r="F5" s="1">
        <v>2</v>
      </c>
      <c r="G5" s="1" t="s">
        <v>67</v>
      </c>
    </row>
    <row r="6" spans="1:7">
      <c r="A6" s="1" t="s">
        <v>61</v>
      </c>
      <c r="B6" s="1">
        <v>4140</v>
      </c>
      <c r="C6" s="1" t="s">
        <v>68</v>
      </c>
      <c r="E6" s="1" t="s">
        <v>61</v>
      </c>
      <c r="F6" s="1">
        <v>4635</v>
      </c>
      <c r="G6" s="1" t="s">
        <v>68</v>
      </c>
    </row>
    <row r="7" spans="1:7">
      <c r="A7" s="1" t="s">
        <v>62</v>
      </c>
      <c r="B7" s="1">
        <f>B2*B3/100*B4 - B5*B6</f>
        <v>-3462.3999999999996</v>
      </c>
      <c r="C7" s="1" t="s">
        <v>66</v>
      </c>
      <c r="E7" s="1" t="s">
        <v>62</v>
      </c>
      <c r="F7" s="1">
        <f>F2*F3/100*F4 - F5*F6</f>
        <v>-5319.5680000000002</v>
      </c>
      <c r="G7" s="1" t="s">
        <v>66</v>
      </c>
    </row>
    <row r="9" spans="1:7">
      <c r="A9" s="1" t="s">
        <v>57</v>
      </c>
      <c r="B9" s="1">
        <v>2000</v>
      </c>
      <c r="C9" s="1" t="s">
        <v>64</v>
      </c>
      <c r="E9" s="1" t="s">
        <v>57</v>
      </c>
      <c r="F9" s="1">
        <v>1640</v>
      </c>
      <c r="G9" s="1" t="s">
        <v>64</v>
      </c>
    </row>
    <row r="10" spans="1:7">
      <c r="A10" s="1" t="s">
        <v>58</v>
      </c>
      <c r="B10" s="1">
        <v>8</v>
      </c>
      <c r="C10" s="1" t="s">
        <v>65</v>
      </c>
      <c r="E10" s="1" t="s">
        <v>58</v>
      </c>
      <c r="F10" s="1">
        <v>8</v>
      </c>
      <c r="G10" s="1" t="s">
        <v>65</v>
      </c>
    </row>
    <row r="11" spans="1:7">
      <c r="A11" s="1" t="s">
        <v>59</v>
      </c>
      <c r="B11" s="1">
        <v>30.11</v>
      </c>
      <c r="C11" s="1" t="s">
        <v>66</v>
      </c>
      <c r="E11" s="1" t="s">
        <v>59</v>
      </c>
      <c r="F11" s="1">
        <v>30.11</v>
      </c>
      <c r="G11" s="1" t="s">
        <v>66</v>
      </c>
    </row>
    <row r="12" spans="1:7">
      <c r="A12" s="1" t="s">
        <v>60</v>
      </c>
      <c r="B12" s="1">
        <v>2</v>
      </c>
      <c r="C12" s="1" t="s">
        <v>67</v>
      </c>
      <c r="E12" s="1" t="s">
        <v>60</v>
      </c>
      <c r="F12" s="39">
        <v>0.85230463861920147</v>
      </c>
      <c r="G12" s="1" t="s">
        <v>67</v>
      </c>
    </row>
    <row r="13" spans="1:7">
      <c r="A13" s="1" t="s">
        <v>61</v>
      </c>
      <c r="B13" s="39">
        <f>B9*B10/100*B11/B12</f>
        <v>2408.8000000000002</v>
      </c>
      <c r="C13" s="1" t="s">
        <v>68</v>
      </c>
      <c r="E13" s="1" t="s">
        <v>61</v>
      </c>
      <c r="F13" s="1">
        <v>4635</v>
      </c>
      <c r="G13" s="1" t="s">
        <v>68</v>
      </c>
    </row>
    <row r="14" spans="1:7">
      <c r="A14" s="1" t="s">
        <v>62</v>
      </c>
      <c r="B14" s="1">
        <f>B9*B10/100*B11 - B12*B13</f>
        <v>0</v>
      </c>
      <c r="C14" s="1" t="s">
        <v>66</v>
      </c>
      <c r="E14" s="1" t="s">
        <v>62</v>
      </c>
      <c r="F14" s="1">
        <f>F9*F10/100*F11 - F12*F13</f>
        <v>0</v>
      </c>
      <c r="G14" s="1" t="s">
        <v>66</v>
      </c>
    </row>
    <row r="16" spans="1:7">
      <c r="A16" s="1" t="s">
        <v>57</v>
      </c>
      <c r="B16" s="1">
        <v>2000</v>
      </c>
      <c r="C16" s="1" t="s">
        <v>64</v>
      </c>
      <c r="E16" s="1" t="s">
        <v>57</v>
      </c>
      <c r="F16" s="1">
        <v>1640</v>
      </c>
      <c r="G16" s="1" t="s">
        <v>64</v>
      </c>
    </row>
    <row r="17" spans="1:7">
      <c r="A17" s="1" t="s">
        <v>58</v>
      </c>
      <c r="B17" s="1">
        <v>8</v>
      </c>
      <c r="C17" s="1" t="s">
        <v>65</v>
      </c>
      <c r="E17" s="1" t="s">
        <v>58</v>
      </c>
      <c r="F17" s="39">
        <v>18.772630436367461</v>
      </c>
      <c r="G17" s="1" t="s">
        <v>65</v>
      </c>
    </row>
    <row r="18" spans="1:7">
      <c r="A18" s="1" t="s">
        <v>59</v>
      </c>
      <c r="B18" s="1">
        <v>30.11</v>
      </c>
      <c r="C18" s="1" t="s">
        <v>66</v>
      </c>
      <c r="E18" s="1" t="s">
        <v>59</v>
      </c>
      <c r="F18" s="1">
        <v>30.11</v>
      </c>
      <c r="G18" s="1" t="s">
        <v>66</v>
      </c>
    </row>
    <row r="19" spans="1:7">
      <c r="A19" s="1" t="s">
        <v>60</v>
      </c>
      <c r="B19" s="39">
        <f>B16*B17/100*B18/B20</f>
        <v>1.1636714975845412</v>
      </c>
      <c r="C19" s="1" t="s">
        <v>67</v>
      </c>
      <c r="E19" s="1" t="s">
        <v>60</v>
      </c>
      <c r="F19" s="1">
        <v>2</v>
      </c>
      <c r="G19" s="1" t="s">
        <v>67</v>
      </c>
    </row>
    <row r="20" spans="1:7">
      <c r="A20" s="1" t="s">
        <v>61</v>
      </c>
      <c r="B20" s="1">
        <v>4140</v>
      </c>
      <c r="C20" s="1" t="s">
        <v>68</v>
      </c>
      <c r="E20" s="1" t="s">
        <v>61</v>
      </c>
      <c r="F20" s="1">
        <v>4635</v>
      </c>
      <c r="G20" s="1" t="s">
        <v>68</v>
      </c>
    </row>
    <row r="21" spans="1:7">
      <c r="A21" s="1" t="s">
        <v>62</v>
      </c>
      <c r="B21" s="1">
        <f>B16*B17/100*B18 - B19*B20</f>
        <v>0</v>
      </c>
      <c r="C21" s="1" t="s">
        <v>66</v>
      </c>
      <c r="E21" s="1" t="s">
        <v>62</v>
      </c>
      <c r="F21" s="1">
        <f>F16*F17/100*F18 - F19*F20</f>
        <v>0</v>
      </c>
      <c r="G21" s="1" t="s">
        <v>66</v>
      </c>
    </row>
    <row r="23" spans="1:7">
      <c r="A23" s="1" t="s">
        <v>57</v>
      </c>
      <c r="B23" s="1">
        <v>2000</v>
      </c>
      <c r="C23" s="1" t="s">
        <v>64</v>
      </c>
    </row>
    <row r="24" spans="1:7">
      <c r="A24" s="1" t="s">
        <v>58</v>
      </c>
      <c r="B24" s="1">
        <v>8</v>
      </c>
      <c r="C24" s="1" t="s">
        <v>65</v>
      </c>
    </row>
    <row r="25" spans="1:7">
      <c r="A25" s="1" t="s">
        <v>59</v>
      </c>
      <c r="B25" s="39">
        <f>B27*B26/ (B23*B24/100)</f>
        <v>51.75</v>
      </c>
      <c r="C25" s="1" t="s">
        <v>66</v>
      </c>
    </row>
    <row r="26" spans="1:7">
      <c r="A26" s="1" t="s">
        <v>60</v>
      </c>
      <c r="B26" s="1">
        <v>2</v>
      </c>
      <c r="C26" s="1" t="s">
        <v>67</v>
      </c>
    </row>
    <row r="27" spans="1:7">
      <c r="A27" s="1" t="s">
        <v>61</v>
      </c>
      <c r="B27" s="1">
        <v>4140</v>
      </c>
      <c r="C27" s="1" t="s">
        <v>68</v>
      </c>
    </row>
    <row r="28" spans="1:7">
      <c r="A28" s="1" t="s">
        <v>62</v>
      </c>
      <c r="B28" s="1">
        <f>B23*B24/100*B25 - B26*B27</f>
        <v>0</v>
      </c>
      <c r="C28" s="1" t="s">
        <v>66</v>
      </c>
    </row>
    <row r="30" spans="1:7">
      <c r="A30" s="40" t="s">
        <v>69</v>
      </c>
    </row>
    <row r="31" spans="1:7">
      <c r="A31" s="1" t="s">
        <v>57</v>
      </c>
      <c r="B31" s="1">
        <v>2000</v>
      </c>
      <c r="C31" s="1" t="s">
        <v>64</v>
      </c>
    </row>
    <row r="32" spans="1:7">
      <c r="A32" s="1" t="s">
        <v>58</v>
      </c>
      <c r="B32" s="1">
        <v>8</v>
      </c>
      <c r="C32" s="1" t="s">
        <v>65</v>
      </c>
    </row>
    <row r="33" spans="1:3">
      <c r="A33" s="1" t="s">
        <v>59</v>
      </c>
      <c r="B33" s="1">
        <v>30.11</v>
      </c>
      <c r="C33" s="1" t="s">
        <v>66</v>
      </c>
    </row>
    <row r="34" spans="1:3">
      <c r="A34" s="1" t="s">
        <v>60</v>
      </c>
      <c r="B34" s="1">
        <v>2</v>
      </c>
      <c r="C34" s="1" t="s">
        <v>67</v>
      </c>
    </row>
    <row r="35" spans="1:3">
      <c r="A35" s="1" t="s">
        <v>61</v>
      </c>
      <c r="B35" s="39">
        <v>2408.8000000000002</v>
      </c>
      <c r="C35" s="1" t="s">
        <v>68</v>
      </c>
    </row>
    <row r="36" spans="1:3">
      <c r="A36" s="1" t="s">
        <v>62</v>
      </c>
      <c r="B36" s="1">
        <f>B31*B32/100*B33 - B34*B35</f>
        <v>0</v>
      </c>
      <c r="C36" s="1" t="s">
        <v>66</v>
      </c>
    </row>
    <row r="38" spans="1:3">
      <c r="A38" s="1" t="s">
        <v>57</v>
      </c>
      <c r="B38" s="1">
        <v>2000</v>
      </c>
      <c r="C38" s="1" t="s">
        <v>64</v>
      </c>
    </row>
    <row r="39" spans="1:3">
      <c r="A39" s="1" t="s">
        <v>58</v>
      </c>
      <c r="B39" s="1">
        <v>8</v>
      </c>
      <c r="C39" s="1" t="s">
        <v>65</v>
      </c>
    </row>
    <row r="40" spans="1:3">
      <c r="A40" s="1" t="s">
        <v>59</v>
      </c>
      <c r="B40" s="1">
        <v>30.11</v>
      </c>
      <c r="C40" s="1" t="s">
        <v>66</v>
      </c>
    </row>
    <row r="41" spans="1:3">
      <c r="A41" s="1" t="s">
        <v>60</v>
      </c>
      <c r="B41" s="39">
        <v>1.163671497584541</v>
      </c>
      <c r="C41" s="1" t="s">
        <v>67</v>
      </c>
    </row>
    <row r="42" spans="1:3">
      <c r="A42" s="1" t="s">
        <v>61</v>
      </c>
      <c r="B42" s="1">
        <v>4140</v>
      </c>
      <c r="C42" s="1" t="s">
        <v>68</v>
      </c>
    </row>
    <row r="43" spans="1:3">
      <c r="A43" s="1" t="s">
        <v>62</v>
      </c>
      <c r="B43" s="1">
        <f>B38*B39/100*B40 - B41*B42</f>
        <v>0</v>
      </c>
      <c r="C43" s="1" t="s">
        <v>66</v>
      </c>
    </row>
    <row r="45" spans="1:3">
      <c r="A45" s="1" t="s">
        <v>57</v>
      </c>
      <c r="B45" s="1">
        <v>2000</v>
      </c>
      <c r="C45" s="1" t="s">
        <v>64</v>
      </c>
    </row>
    <row r="46" spans="1:3">
      <c r="A46" s="1" t="s">
        <v>58</v>
      </c>
      <c r="B46" s="1">
        <v>8</v>
      </c>
      <c r="C46" s="1" t="s">
        <v>65</v>
      </c>
    </row>
    <row r="47" spans="1:3">
      <c r="A47" s="1" t="s">
        <v>59</v>
      </c>
      <c r="B47" s="39">
        <v>51.75</v>
      </c>
      <c r="C47" s="1" t="s">
        <v>66</v>
      </c>
    </row>
    <row r="48" spans="1:3">
      <c r="A48" s="1" t="s">
        <v>60</v>
      </c>
      <c r="B48" s="1">
        <v>2</v>
      </c>
      <c r="C48" s="1" t="s">
        <v>67</v>
      </c>
    </row>
    <row r="49" spans="1:3">
      <c r="A49" s="1" t="s">
        <v>61</v>
      </c>
      <c r="B49" s="1">
        <v>4140</v>
      </c>
      <c r="C49" s="1" t="s">
        <v>68</v>
      </c>
    </row>
    <row r="50" spans="1:3">
      <c r="A50" s="1" t="s">
        <v>62</v>
      </c>
      <c r="B50" s="1">
        <f>B45*B46/100*B47 - B48*B49</f>
        <v>0</v>
      </c>
      <c r="C50" s="1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K21" sqref="K21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Таблица</vt:lpstr>
      <vt:lpstr>График</vt:lpstr>
      <vt:lpstr>Подбор параметра</vt:lpstr>
      <vt:lpstr>Доп.</vt:lpstr>
    </vt:vector>
  </TitlesOfParts>
  <Company>MIET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Бройдо</dc:creator>
  <cp:lastModifiedBy>Бройдо</cp:lastModifiedBy>
  <dcterms:created xsi:type="dcterms:W3CDTF">2023-09-27T09:32:36Z</dcterms:created>
  <dcterms:modified xsi:type="dcterms:W3CDTF">2023-09-27T11:36:36Z</dcterms:modified>
</cp:coreProperties>
</file>